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120" windowWidth="12120" windowHeight="8640" firstSheet="1" activeTab="3"/>
  </bookViews>
  <sheets>
    <sheet name="EST FARTURAO" sheetId="1" state="hidden" r:id="rId1"/>
    <sheet name="CRONOGRAMA" sheetId="2" r:id="rId2"/>
    <sheet name="PLANILHA DE CUSTOS" sheetId="3" r:id="rId3"/>
    <sheet name="Plan1" sheetId="4" r:id="rId4"/>
  </sheets>
  <definedNames>
    <definedName name="_xlnm.Print_Area" localSheetId="0">'EST FARTURAO'!$A$1:$N$50</definedName>
    <definedName name="_xlnm.Print_Area" localSheetId="3">'Plan1'!$A$1:$G$35</definedName>
    <definedName name="_xlnm.Print_Area" localSheetId="2">'PLANILHA DE CUSTOS'!$A$1:$I$42</definedName>
    <definedName name="_xlnm.Print_Titles" localSheetId="1">'CRONOGRAMA'!$1:$12</definedName>
    <definedName name="_xlnm.Print_Titles" localSheetId="0">'EST FARTURAO'!$15:$15</definedName>
  </definedNames>
  <calcPr fullCalcOnLoad="1"/>
</workbook>
</file>

<file path=xl/sharedStrings.xml><?xml version="1.0" encoding="utf-8"?>
<sst xmlns="http://schemas.openxmlformats.org/spreadsheetml/2006/main" count="284" uniqueCount="199">
  <si>
    <t>I</t>
  </si>
  <si>
    <t>1.1</t>
  </si>
  <si>
    <t>1.2</t>
  </si>
  <si>
    <t>II</t>
  </si>
  <si>
    <t xml:space="preserve"> - TERRAPLENAGEM:</t>
  </si>
  <si>
    <t>2.1</t>
  </si>
  <si>
    <t>m</t>
  </si>
  <si>
    <t>III</t>
  </si>
  <si>
    <t>3.1</t>
  </si>
  <si>
    <t>3.2</t>
  </si>
  <si>
    <t>IV</t>
  </si>
  <si>
    <t>4.1</t>
  </si>
  <si>
    <t>4.2</t>
  </si>
  <si>
    <t>m²</t>
  </si>
  <si>
    <t xml:space="preserve">  - Compactação de material de revestimento</t>
  </si>
  <si>
    <t xml:space="preserve"> - MOBILIZAÇÃO, INSTALAÇÃO DE CANTEIRO E PLACA DA OBRA</t>
  </si>
  <si>
    <t xml:space="preserve"> - Placa da obra ( 2,00 X 3,00) m</t>
  </si>
  <si>
    <t>V</t>
  </si>
  <si>
    <t>5.1</t>
  </si>
  <si>
    <t>5.2</t>
  </si>
  <si>
    <t>5.3</t>
  </si>
  <si>
    <t>5.4</t>
  </si>
  <si>
    <t>un</t>
  </si>
  <si>
    <t>Unid.</t>
  </si>
  <si>
    <t>Quant.</t>
  </si>
  <si>
    <t>Preço unitário</t>
  </si>
  <si>
    <t>R$ / km</t>
  </si>
  <si>
    <t xml:space="preserve"> - OBRAS DE ARTE CORRENTES E ESPECIAIS:</t>
  </si>
  <si>
    <t>Item</t>
  </si>
  <si>
    <t>Discriminação</t>
  </si>
  <si>
    <t>4.3</t>
  </si>
  <si>
    <t xml:space="preserve"> - Esc., carga, transporte de material  de 1a. Categoria. (50 m &lt; DMT ≤ 200 m)</t>
  </si>
  <si>
    <t xml:space="preserve"> - Boca de bueiro simples BSTC ø = 0,60 m, em concreto ciclópico</t>
  </si>
  <si>
    <t xml:space="preserve"> - Boca de bueiro simples BSTC ø = 0,80 m, em concreto ciclópico</t>
  </si>
  <si>
    <t xml:space="preserve"> - Boca de bueiro simples BSTC ø = 1,00, em concreto ciclópico</t>
  </si>
  <si>
    <t xml:space="preserve"> - Boca de bueiro duplo BDTC ø = 1,00 m, em concreto ciclópico</t>
  </si>
  <si>
    <t xml:space="preserve">  - Escavação e carga de material de revestimento (Inclusive indenização de jazida)</t>
  </si>
  <si>
    <t xml:space="preserve"> - Espalhamento de material de 1ª categoria (largura de 6,00 m)</t>
  </si>
  <si>
    <t xml:space="preserve">  - Espalhamento de material de revestimento (largura de 6,00 m)</t>
  </si>
  <si>
    <t xml:space="preserve"> - Transporte de material  de revestimento - DMT = 5,00 km</t>
  </si>
  <si>
    <t>Mobilização</t>
  </si>
  <si>
    <t>Numero de Placas</t>
  </si>
  <si>
    <t>Largura da plat. (m)</t>
  </si>
  <si>
    <t>Compr. Total do Trecho (m)</t>
  </si>
  <si>
    <t>GERAL</t>
  </si>
  <si>
    <t>BSTC 80</t>
  </si>
  <si>
    <t>BDTC 100</t>
  </si>
  <si>
    <t>BSTC 60</t>
  </si>
  <si>
    <t>OAE</t>
  </si>
  <si>
    <t xml:space="preserve"> - REVESTIMENTO PRIMÁRIO (espessura de 10,00 cm):</t>
  </si>
  <si>
    <t>Jazida de 100 x 100 a cada 10 km de trecho</t>
  </si>
  <si>
    <t xml:space="preserve"> - Limpeza e remoção de camada vegetal </t>
  </si>
  <si>
    <t xml:space="preserve">  - Conformação de plataforma (largura de 6,00 m)</t>
  </si>
  <si>
    <t xml:space="preserve"> - Bueiro simples (corpo) BSTC ø = 0,60 m, com berço em concreto ciclópico </t>
  </si>
  <si>
    <t xml:space="preserve"> - Bueiro simples (corpo) BSTC ø = 0,80 m, com berço em concreto ciclópico </t>
  </si>
  <si>
    <t xml:space="preserve"> - Bueiro simples (corpo) BSTC ø = 1,00 m, com berço em concreto ciclópico</t>
  </si>
  <si>
    <t xml:space="preserve"> - Bueiro duplo (corpo) BDTC ø = 1,00 m, com berço em concreto ciclópico </t>
  </si>
  <si>
    <t xml:space="preserve"> - Recuperação de ponte de madeira de lei, com fundação em estacas cravadas -  substituir assoalho.</t>
  </si>
  <si>
    <t>PLANILHA DE QUANTITATIVOS E CUSTOS</t>
  </si>
  <si>
    <t>Total (R$)</t>
  </si>
  <si>
    <t xml:space="preserve"> </t>
  </si>
  <si>
    <t>Pontilhão</t>
  </si>
  <si>
    <t xml:space="preserve"> - DESMATAMENTO E LIMPEZA:</t>
  </si>
  <si>
    <t>M²</t>
  </si>
  <si>
    <t xml:space="preserve"> - Instalação de canteiro em chapa de madeira</t>
  </si>
  <si>
    <t>74209/001</t>
  </si>
  <si>
    <t>4.4</t>
  </si>
  <si>
    <t>74154/001</t>
  </si>
  <si>
    <t>Regularização e compactação de subleito</t>
  </si>
  <si>
    <t>73856/002</t>
  </si>
  <si>
    <t>73856/003</t>
  </si>
  <si>
    <t>73856/004</t>
  </si>
  <si>
    <t>73856/009</t>
  </si>
  <si>
    <t>74151/001</t>
  </si>
  <si>
    <t>74153/001</t>
  </si>
  <si>
    <t>Ref: SINAPI</t>
  </si>
  <si>
    <t>3.3</t>
  </si>
  <si>
    <t>3.4</t>
  </si>
  <si>
    <t>4.5</t>
  </si>
  <si>
    <t>4.6</t>
  </si>
  <si>
    <t>4.7</t>
  </si>
  <si>
    <t>4.8</t>
  </si>
  <si>
    <t>4.10</t>
  </si>
  <si>
    <t>Composição local</t>
  </si>
  <si>
    <r>
      <t>m</t>
    </r>
    <r>
      <rPr>
        <vertAlign val="superscript"/>
        <sz val="12"/>
        <color indexed="8"/>
        <rFont val="Arial"/>
        <family val="2"/>
      </rPr>
      <t>3</t>
    </r>
  </si>
  <si>
    <r>
      <t>m</t>
    </r>
    <r>
      <rPr>
        <vertAlign val="superscript"/>
        <sz val="12"/>
        <color indexed="8"/>
        <rFont val="Arial"/>
        <family val="2"/>
      </rPr>
      <t>2</t>
    </r>
  </si>
  <si>
    <r>
      <t>m</t>
    </r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>.km</t>
    </r>
  </si>
  <si>
    <r>
      <rPr>
        <b/>
        <sz val="12"/>
        <color indexed="8"/>
        <rFont val="Arial"/>
        <family val="2"/>
      </rPr>
      <t>Objeto:</t>
    </r>
    <r>
      <rPr>
        <sz val="12"/>
        <color indexed="8"/>
        <rFont val="Arial"/>
        <family val="2"/>
      </rPr>
      <t xml:space="preserve"> Recuperação/complementação de 45,00 km de estradas vicinais</t>
    </r>
  </si>
  <si>
    <r>
      <rPr>
        <b/>
        <sz val="12"/>
        <color indexed="8"/>
        <rFont val="Arial"/>
        <family val="2"/>
      </rPr>
      <t xml:space="preserve">Local: </t>
    </r>
    <r>
      <rPr>
        <sz val="12"/>
        <color indexed="8"/>
        <rFont val="Arial"/>
        <family val="2"/>
      </rPr>
      <t>LADO DIREITO DO RIO TAPAJOS</t>
    </r>
  </si>
  <si>
    <r>
      <rPr>
        <b/>
        <sz val="12"/>
        <color indexed="8"/>
        <rFont val="Arial"/>
        <family val="2"/>
      </rPr>
      <t xml:space="preserve">Trecho: </t>
    </r>
    <r>
      <rPr>
        <sz val="12"/>
        <color indexed="8"/>
        <rFont val="Arial"/>
        <family val="2"/>
      </rPr>
      <t>ESTRADA TRANSFARTURÃO</t>
    </r>
  </si>
  <si>
    <r>
      <rPr>
        <b/>
        <sz val="12"/>
        <color indexed="8"/>
        <rFont val="Arial"/>
        <family val="2"/>
      </rPr>
      <t>Município:</t>
    </r>
    <r>
      <rPr>
        <sz val="12"/>
        <color indexed="8"/>
        <rFont val="Arial"/>
        <family val="2"/>
      </rPr>
      <t xml:space="preserve"> ITAITUBA / PA</t>
    </r>
  </si>
  <si>
    <t>73859/001</t>
  </si>
  <si>
    <t>SINAPI - Mês de referencia julho/2017</t>
  </si>
  <si>
    <t>Custo c/ BDI</t>
  </si>
  <si>
    <t>Alicota de 25%</t>
  </si>
  <si>
    <t>EXTENSÃO   45 KM</t>
  </si>
  <si>
    <t>ITEM</t>
  </si>
  <si>
    <t>DISCRIMINAÇÃO</t>
  </si>
  <si>
    <t>UND</t>
  </si>
  <si>
    <t>VALÔR UNITÁRIO</t>
  </si>
  <si>
    <t>30 Dias</t>
  </si>
  <si>
    <t>TOTAL PARCIAL</t>
  </si>
  <si>
    <t>-</t>
  </si>
  <si>
    <t>TOTAL SIMPLES R$</t>
  </si>
  <si>
    <t>TOTAL ACUMULADO R$</t>
  </si>
  <si>
    <t>Percentual Simples %</t>
  </si>
  <si>
    <t>Percentual Acumulado %</t>
  </si>
  <si>
    <t>1.0</t>
  </si>
  <si>
    <t>1.1.1</t>
  </si>
  <si>
    <t>1.1.2</t>
  </si>
  <si>
    <t>Instalação do canteiro em chapa de madeira</t>
  </si>
  <si>
    <t>DESMATAMENTO E LIMPEZA:</t>
  </si>
  <si>
    <t>MOBILIZAÇAO, CANTEIRO E PLACA DE OBRA:</t>
  </si>
  <si>
    <t>TERRAPLANAGEM:</t>
  </si>
  <si>
    <t>1.2.1</t>
  </si>
  <si>
    <t>1.3.1</t>
  </si>
  <si>
    <t>1.3.2</t>
  </si>
  <si>
    <t>1.3.3</t>
  </si>
  <si>
    <t>OBRAS DE ARTES CORRENTES E ESPECIAIS</t>
  </si>
  <si>
    <t>1.4</t>
  </si>
  <si>
    <t>1.5</t>
  </si>
  <si>
    <t>1.5.1</t>
  </si>
  <si>
    <t>1.5.2</t>
  </si>
  <si>
    <t>1.5.3</t>
  </si>
  <si>
    <t>1.5.4</t>
  </si>
  <si>
    <t>M³</t>
  </si>
  <si>
    <t>M³/KM</t>
  </si>
  <si>
    <t xml:space="preserve">REVESTIMENTO PRIMARIO (Espessura 10,0cm) </t>
  </si>
  <si>
    <t>Custo Simples</t>
  </si>
  <si>
    <t>QUANTIDADE</t>
  </si>
  <si>
    <t>1.3</t>
  </si>
  <si>
    <t>TOTAL</t>
  </si>
  <si>
    <t>Limpeza mecanizada de camada vegetal, vegetação e pequenas arvores</t>
  </si>
  <si>
    <t>Regularização e compactaçao de solo</t>
  </si>
  <si>
    <t>Transporte com caminhao basculante de 18m³ - DMT = 3,0 km</t>
  </si>
  <si>
    <t>Placa de obra em lona com plotagem de grafica(2,00x3,00)</t>
  </si>
  <si>
    <t>1.4.1</t>
  </si>
  <si>
    <t>1.4.2</t>
  </si>
  <si>
    <t>1.4.3</t>
  </si>
  <si>
    <t>M</t>
  </si>
  <si>
    <t>CUSTO / KM</t>
  </si>
  <si>
    <t>RECUPERAÇÃO DA ESTRADA TRANSFARTURAO</t>
  </si>
  <si>
    <t>RECUPERAÇÃO E COMPLEMENTAÇÃO DE 46,80 KM DA ESTRADA TRANSFARTURAO</t>
  </si>
  <si>
    <r>
      <rPr>
        <sz val="11"/>
        <rFont val="Courier New"/>
        <family val="3"/>
      </rPr>
      <t xml:space="preserve">RECUPERAÇÃO DA ESTRADA </t>
    </r>
    <r>
      <rPr>
        <b/>
        <sz val="11"/>
        <rFont val="Courier New"/>
        <family val="3"/>
      </rPr>
      <t>TRANSFARTURAO</t>
    </r>
    <r>
      <rPr>
        <sz val="11"/>
        <rFont val="Courier New"/>
        <family val="3"/>
      </rPr>
      <t xml:space="preserve"> - UTM Inicial 606471, 9532372 - Final 571280, 9537094.</t>
    </r>
  </si>
  <si>
    <t>TUBO DE CONCRETO PARA REDES COLETORAS DE ÁGUAS PLUVIAIS, DIÂMETRO DE 600 MM, JUNTA RÍGIDA, INSTALADO EM LOCAL COM BAIXO NÍVEL DE INTERFERÊNCIAS - FORNECIMENTO E ASSENTAMENTO. AF_12/2015</t>
  </si>
  <si>
    <t>TUBO DE CONCRETO PARA REDES COLETORAS DE ÁGUAS PLUVIAIS, DIÂMETRO DE 1000 MM, JUNTA RÍGIDA, INSTALADO EM LOCAL COM BAIXO NÍVEL DE INTERFERÊNCIAS - FORNECIMENTO E ASSENTAMENTO. AF_12/2015</t>
  </si>
  <si>
    <t>BOCA PARA BUEIRO SIMPLES TUBULAR, DIAMETRO =0,60M, EM CONCRETO CICLOPICO, INCLUINDO FORMAS, ESCAVACAO, REATERRO E MATERIAIS, EXCLUINDO MATERIAL REATERRO JAZIDA E TRANSPORTE.</t>
  </si>
  <si>
    <t>BOCA PARA BUEIRO SIMPLES TUBULAR, DIAMETRO =1,00M, EM CONCRETO CICLOPICO, INCLUINDO FORMAS, ESCAVACAO, REATERRO E MATERIAIS, EXCLUINDO MATERIAL REATERRO JAZIDA E TRANSPORTE.</t>
  </si>
  <si>
    <t>1.4.4</t>
  </si>
  <si>
    <t>REGULARIZAÇÃO E COMPACTAÇÃO DE SUBLEITO DE SOLO  PREDOMINANTEMENTE ARGILOSO. AF_11/2019</t>
  </si>
  <si>
    <t>REGULARIZAÇÃO DE SUPERFÍCIES COM MOTONIVELADORA. AF_11/2019 (LARGURA DE 6M)</t>
  </si>
  <si>
    <t>ESCAVAÇÃO HORIZONTAL EM SOLO DE 1A CATEGORIA COM TRATOR DE ESTEIRAS (125HP/LÂMINA: 2,70M3). AF_07/2020</t>
  </si>
  <si>
    <t>ESCAVAÇÃO HORIZONTAL, INCLUINDO ESCARIFICAÇÃO EM SOLO DE 2A CATEGORIA COM TRATOR DE ESTEIRAS (170HP/LÂMINA: 5,20M3). AF_07/2020</t>
  </si>
  <si>
    <t>Cálculo do BDI                                                                                                                                                         Fórmula e parâmetros estabelecidos pelo Acórdão 2622/2013 - TCU - Plenário</t>
  </si>
  <si>
    <t>DEMONSTRATIVO BDI</t>
  </si>
  <si>
    <t>LIMITE RECOMENDADOS</t>
  </si>
  <si>
    <t>ITENS</t>
  </si>
  <si>
    <t>SIGLAS</t>
  </si>
  <si>
    <t>VALORES</t>
  </si>
  <si>
    <t>INFERIOR</t>
  </si>
  <si>
    <t>SUPERIOR</t>
  </si>
  <si>
    <t>ADMINISTRAÇÃO CENTRAL</t>
  </si>
  <si>
    <t>AC</t>
  </si>
  <si>
    <t>SEGURO E GARANTIA</t>
  </si>
  <si>
    <t>SG</t>
  </si>
  <si>
    <t>RISCO</t>
  </si>
  <si>
    <t>R</t>
  </si>
  <si>
    <t>DESPESAS FINANCEIRAS</t>
  </si>
  <si>
    <t>DF</t>
  </si>
  <si>
    <t>LUCRO</t>
  </si>
  <si>
    <t>L</t>
  </si>
  <si>
    <t>TAXA DE TRIBUTOS</t>
  </si>
  <si>
    <t>PIS (geralmente 0,65%)</t>
  </si>
  <si>
    <t>VARIÁVEL</t>
  </si>
  <si>
    <t>COFINS (geralmente 3,00%)</t>
  </si>
  <si>
    <t>ISS (legislação municipal)</t>
  </si>
  <si>
    <t>CPRB (INSS)</t>
  </si>
  <si>
    <t>TAXA TOTAL DE IMPOSTO                                                         I</t>
  </si>
  <si>
    <t xml:space="preserve">BDI </t>
  </si>
  <si>
    <t>Fórmula para o cálculo do B.D.I. ( benefícios e despesas indiretas )</t>
  </si>
  <si>
    <t>BDI  = ((1+AC+S+R+G)*(1+DF)*(1+L)/(1-I))-1</t>
  </si>
  <si>
    <t>Anexo III demonstrativo de BDI</t>
  </si>
  <si>
    <t>60 Dias</t>
  </si>
  <si>
    <t>90 Dias</t>
  </si>
  <si>
    <t>120 Dias</t>
  </si>
  <si>
    <t>OBRA: RECUPERAÇÃO E COMPLEMENTAÇÃO DE 46,80 KM DA ESTRADA TRANSFARTURÃO</t>
  </si>
  <si>
    <t xml:space="preserve"> CONCORRÊNCIA N°_________.</t>
  </si>
  <si>
    <t xml:space="preserve">ANEXO II CRONOGRAMA FÍSICO FINANCEIRO </t>
  </si>
  <si>
    <t>ANEXO I - PLANILHA DE ORÇAMENTO</t>
  </si>
  <si>
    <t>CONCORRÊNCIA N°_______.</t>
  </si>
  <si>
    <t>CONCORRÊNCIA N°________</t>
  </si>
  <si>
    <t>VALÔR UNITÁRIO SEM BDI</t>
  </si>
  <si>
    <t>VLR BDI</t>
  </si>
  <si>
    <t>VALOR UNITÁRIO C/ BDI</t>
  </si>
  <si>
    <t>VLR TOTAL SEM BDI</t>
  </si>
  <si>
    <t>VLR TOTAL COM BDI</t>
  </si>
  <si>
    <t xml:space="preserve">LOTE I - ESTRADA TRANSFARTURÃO </t>
  </si>
  <si>
    <t>LOTE I ESTRADA TRNSFARTURÃO</t>
  </si>
  <si>
    <t>LOTE I ESTRADA TRANSFARTURÃO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</si>
</sst>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(* #,##0_);_(* \(#,##0\);_(* &quot;-&quot;??_);_(@_)"/>
    <numFmt numFmtId="185" formatCode="_(&quot;R$&quot;\ * #,##0.00_);_(&quot;R$&quot;\ * \(#,##0.00\);_(&quot;R$&quot;\ * &quot;-&quot;??_);_(@_)"/>
    <numFmt numFmtId="186" formatCode="_(* #,##0.0000000000000000_);_(* \(#,##0.0000000000000000\);_(* &quot;-&quot;??_);_(@_)"/>
    <numFmt numFmtId="187" formatCode="#,##0.00;\(#,##0.00\)"/>
    <numFmt numFmtId="188" formatCode="0.000"/>
    <numFmt numFmtId="189" formatCode="0.0"/>
    <numFmt numFmtId="190" formatCode="0.0000"/>
    <numFmt numFmtId="191" formatCode="#,##0.0"/>
    <numFmt numFmtId="192" formatCode="[$-416]dddd\,\ d&quot; de &quot;mmmm&quot; de &quot;yyyy"/>
    <numFmt numFmtId="193" formatCode="_-[$R$-416]\ * #,##0.00_-;\-[$R$-416]\ * #,##0.00_-;_-[$R$-416]\ * &quot;-&quot;??_-;_-@_-"/>
    <numFmt numFmtId="194" formatCode="0.0000000"/>
  </numFmts>
  <fonts count="9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color indexed="10"/>
      <name val="Arial"/>
      <family val="2"/>
    </font>
    <font>
      <b/>
      <sz val="12"/>
      <name val="Courier New"/>
      <family val="3"/>
    </font>
    <font>
      <b/>
      <sz val="8"/>
      <name val="Courier New"/>
      <family val="3"/>
    </font>
    <font>
      <b/>
      <sz val="9"/>
      <name val="Courier New"/>
      <family val="3"/>
    </font>
    <font>
      <b/>
      <sz val="10"/>
      <name val="Courier New"/>
      <family val="3"/>
    </font>
    <font>
      <b/>
      <sz val="11"/>
      <name val="Courier New"/>
      <family val="3"/>
    </font>
    <font>
      <sz val="10"/>
      <name val="Courier New"/>
      <family val="3"/>
    </font>
    <font>
      <sz val="11"/>
      <name val="Courier New"/>
      <family val="3"/>
    </font>
    <font>
      <sz val="9"/>
      <name val="Courier New"/>
      <family val="3"/>
    </font>
    <font>
      <b/>
      <sz val="10"/>
      <name val="Berlin Sans FB Demi"/>
      <family val="2"/>
    </font>
    <font>
      <b/>
      <sz val="12"/>
      <name val="Bodoni MT"/>
      <family val="1"/>
    </font>
    <font>
      <b/>
      <sz val="16"/>
      <name val="Arabic Typesetting"/>
      <family val="4"/>
    </font>
    <font>
      <b/>
      <sz val="11"/>
      <name val="Arabic Typesetting"/>
      <family val="4"/>
    </font>
    <font>
      <b/>
      <sz val="11"/>
      <name val="Andalus"/>
      <family val="1"/>
    </font>
    <font>
      <sz val="11"/>
      <name val="Andalus"/>
      <family val="1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name val="Andalus"/>
      <family val="1"/>
    </font>
    <font>
      <b/>
      <sz val="11"/>
      <name val="Batang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sz val="10.5"/>
      <color indexed="8"/>
      <name val="Courier New"/>
      <family val="0"/>
    </font>
    <font>
      <b/>
      <sz val="9"/>
      <color indexed="8"/>
      <name val="Arial"/>
      <family val="0"/>
    </font>
    <font>
      <sz val="9"/>
      <color indexed="8"/>
      <name val="Courier New"/>
      <family val="0"/>
    </font>
    <font>
      <b/>
      <sz val="10"/>
      <color indexed="8"/>
      <name val="Agency FB"/>
      <family val="0"/>
    </font>
    <font>
      <sz val="5"/>
      <color indexed="8"/>
      <name val="Arial"/>
      <family val="0"/>
    </font>
    <font>
      <b/>
      <sz val="10"/>
      <color indexed="8"/>
      <name val="Calibri"/>
      <family val="0"/>
    </font>
    <font>
      <b/>
      <sz val="9"/>
      <color indexed="8"/>
      <name val="Courier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/>
      <top/>
      <bottom style="thin"/>
    </border>
    <border>
      <left/>
      <right/>
      <top style="medium"/>
      <bottom style="medium"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 horizontal="justify"/>
    </xf>
    <xf numFmtId="0" fontId="0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9" fontId="0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84" fillId="0" borderId="10" xfId="0" applyFont="1" applyBorder="1" applyAlignment="1">
      <alignment horizontal="center" vertical="center" wrapText="1"/>
    </xf>
    <xf numFmtId="0" fontId="84" fillId="0" borderId="16" xfId="0" applyFont="1" applyBorder="1" applyAlignment="1">
      <alignment horizontal="center" vertical="center" wrapText="1"/>
    </xf>
    <xf numFmtId="176" fontId="84" fillId="0" borderId="16" xfId="47" applyFont="1" applyBorder="1" applyAlignment="1">
      <alignment horizontal="center" vertical="center" wrapText="1"/>
    </xf>
    <xf numFmtId="0" fontId="85" fillId="0" borderId="17" xfId="0" applyFont="1" applyBorder="1" applyAlignment="1">
      <alignment vertical="center" wrapText="1"/>
    </xf>
    <xf numFmtId="0" fontId="84" fillId="0" borderId="18" xfId="0" applyFont="1" applyBorder="1" applyAlignment="1">
      <alignment horizontal="center" vertical="center" wrapText="1"/>
    </xf>
    <xf numFmtId="0" fontId="85" fillId="0" borderId="18" xfId="0" applyFont="1" applyBorder="1" applyAlignment="1">
      <alignment vertical="center" wrapText="1"/>
    </xf>
    <xf numFmtId="176" fontId="85" fillId="0" borderId="19" xfId="47" applyFont="1" applyBorder="1" applyAlignment="1">
      <alignment horizontal="center" vertical="center" wrapText="1"/>
    </xf>
    <xf numFmtId="176" fontId="84" fillId="0" borderId="19" xfId="47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87" fillId="0" borderId="18" xfId="0" applyFont="1" applyBorder="1" applyAlignment="1">
      <alignment vertical="center" wrapText="1"/>
    </xf>
    <xf numFmtId="0" fontId="87" fillId="0" borderId="20" xfId="0" applyFont="1" applyBorder="1" applyAlignment="1">
      <alignment vertical="center" wrapText="1"/>
    </xf>
    <xf numFmtId="4" fontId="86" fillId="0" borderId="20" xfId="0" applyNumberFormat="1" applyFont="1" applyBorder="1" applyAlignment="1">
      <alignment vertical="center" wrapText="1"/>
    </xf>
    <xf numFmtId="0" fontId="85" fillId="0" borderId="20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4" fontId="87" fillId="33" borderId="20" xfId="63" applyNumberFormat="1" applyFont="1" applyFill="1" applyBorder="1" applyAlignment="1">
      <alignment horizontal="right" vertical="center" wrapText="1"/>
    </xf>
    <xf numFmtId="0" fontId="85" fillId="0" borderId="18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/>
    </xf>
    <xf numFmtId="0" fontId="86" fillId="0" borderId="20" xfId="0" applyFont="1" applyBorder="1" applyAlignment="1">
      <alignment horizontal="center" vertical="center"/>
    </xf>
    <xf numFmtId="4" fontId="86" fillId="33" borderId="20" xfId="0" applyNumberFormat="1" applyFont="1" applyFill="1" applyBorder="1" applyAlignment="1">
      <alignment vertical="center" wrapText="1"/>
    </xf>
    <xf numFmtId="0" fontId="85" fillId="0" borderId="21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177" fontId="87" fillId="33" borderId="20" xfId="63" applyFont="1" applyFill="1" applyBorder="1" applyAlignment="1">
      <alignment horizontal="right" vertical="center" wrapText="1"/>
    </xf>
    <xf numFmtId="4" fontId="87" fillId="33" borderId="20" xfId="0" applyNumberFormat="1" applyFont="1" applyFill="1" applyBorder="1" applyAlignment="1">
      <alignment horizontal="right"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/>
    </xf>
    <xf numFmtId="0" fontId="87" fillId="0" borderId="22" xfId="0" applyFont="1" applyBorder="1" applyAlignment="1">
      <alignment horizontal="center" vertical="center"/>
    </xf>
    <xf numFmtId="4" fontId="87" fillId="33" borderId="22" xfId="0" applyNumberFormat="1" applyFont="1" applyFill="1" applyBorder="1" applyAlignment="1">
      <alignment horizontal="right" vertical="center" wrapText="1"/>
    </xf>
    <xf numFmtId="4" fontId="87" fillId="33" borderId="22" xfId="63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 vertical="center"/>
    </xf>
    <xf numFmtId="0" fontId="88" fillId="0" borderId="0" xfId="0" applyFont="1" applyFill="1" applyBorder="1" applyAlignment="1">
      <alignment horizontal="center"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4" fontId="88" fillId="33" borderId="0" xfId="0" applyNumberFormat="1" applyFont="1" applyFill="1" applyAlignment="1">
      <alignment vertical="center"/>
    </xf>
    <xf numFmtId="0" fontId="85" fillId="0" borderId="0" xfId="0" applyFont="1" applyAlignment="1">
      <alignment horizontal="justify" vertical="center"/>
    </xf>
    <xf numFmtId="0" fontId="88" fillId="0" borderId="0" xfId="0" applyFont="1" applyFill="1" applyAlignment="1">
      <alignment vertical="center"/>
    </xf>
    <xf numFmtId="2" fontId="86" fillId="0" borderId="10" xfId="0" applyNumberFormat="1" applyFont="1" applyBorder="1" applyAlignment="1">
      <alignment horizontal="center" vertical="center"/>
    </xf>
    <xf numFmtId="4" fontId="89" fillId="0" borderId="10" xfId="0" applyNumberFormat="1" applyFont="1" applyBorder="1" applyAlignment="1">
      <alignment vertical="center"/>
    </xf>
    <xf numFmtId="0" fontId="85" fillId="0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Fill="1" applyAlignment="1">
      <alignment vertical="center"/>
    </xf>
    <xf numFmtId="0" fontId="84" fillId="0" borderId="10" xfId="0" applyFont="1" applyBorder="1" applyAlignment="1">
      <alignment horizontal="center" vertical="center"/>
    </xf>
    <xf numFmtId="177" fontId="84" fillId="0" borderId="10" xfId="63" applyFont="1" applyBorder="1" applyAlignment="1">
      <alignment vertical="center"/>
    </xf>
    <xf numFmtId="0" fontId="85" fillId="0" borderId="0" xfId="0" applyFont="1" applyAlignment="1">
      <alignment/>
    </xf>
    <xf numFmtId="0" fontId="85" fillId="0" borderId="0" xfId="0" applyFont="1" applyAlignment="1">
      <alignment horizontal="justify"/>
    </xf>
    <xf numFmtId="0" fontId="85" fillId="0" borderId="0" xfId="0" applyFont="1" applyFill="1" applyBorder="1" applyAlignment="1">
      <alignment horizontal="center"/>
    </xf>
    <xf numFmtId="0" fontId="84" fillId="0" borderId="0" xfId="0" applyFont="1" applyAlignment="1">
      <alignment/>
    </xf>
    <xf numFmtId="0" fontId="84" fillId="0" borderId="0" xfId="0" applyFont="1" applyBorder="1" applyAlignment="1">
      <alignment horizontal="center"/>
    </xf>
    <xf numFmtId="0" fontId="85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85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horizontal="centerContinuous" vertical="center" wrapText="1"/>
    </xf>
    <xf numFmtId="0" fontId="0" fillId="34" borderId="0" xfId="0" applyFont="1" applyFill="1" applyAlignment="1">
      <alignment/>
    </xf>
    <xf numFmtId="4" fontId="10" fillId="0" borderId="20" xfId="0" applyNumberFormat="1" applyFont="1" applyBorder="1" applyAlignment="1">
      <alignment horizontal="right" vertical="center" wrapText="1"/>
    </xf>
    <xf numFmtId="4" fontId="11" fillId="0" borderId="20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vertical="center"/>
    </xf>
    <xf numFmtId="4" fontId="11" fillId="0" borderId="0" xfId="0" applyNumberFormat="1" applyFont="1" applyAlignment="1">
      <alignment/>
    </xf>
    <xf numFmtId="4" fontId="90" fillId="0" borderId="10" xfId="0" applyNumberFormat="1" applyFont="1" applyBorder="1" applyAlignment="1">
      <alignment vertical="center"/>
    </xf>
    <xf numFmtId="0" fontId="12" fillId="0" borderId="0" xfId="0" applyFont="1" applyAlignment="1">
      <alignment/>
    </xf>
    <xf numFmtId="177" fontId="91" fillId="0" borderId="10" xfId="63" applyFont="1" applyBorder="1" applyAlignment="1">
      <alignment vertical="center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right" vertical="center"/>
    </xf>
    <xf numFmtId="4" fontId="15" fillId="0" borderId="26" xfId="0" applyNumberFormat="1" applyFont="1" applyBorder="1" applyAlignment="1">
      <alignment horizontal="center" vertical="center"/>
    </xf>
    <xf numFmtId="10" fontId="20" fillId="0" borderId="10" xfId="0" applyNumberFormat="1" applyFont="1" applyBorder="1" applyAlignment="1">
      <alignment horizontal="center" vertical="center"/>
    </xf>
    <xf numFmtId="10" fontId="15" fillId="0" borderId="26" xfId="0" applyNumberFormat="1" applyFont="1" applyBorder="1" applyAlignment="1">
      <alignment horizontal="center" vertical="center"/>
    </xf>
    <xf numFmtId="10" fontId="20" fillId="0" borderId="27" xfId="0" applyNumberFormat="1" applyFont="1" applyBorder="1" applyAlignment="1">
      <alignment horizontal="center" vertical="center"/>
    </xf>
    <xf numFmtId="10" fontId="15" fillId="0" borderId="28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7" fillId="0" borderId="0" xfId="0" applyFont="1" applyAlignment="1">
      <alignment horizontal="left" vertic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/>
    </xf>
    <xf numFmtId="10" fontId="26" fillId="0" borderId="32" xfId="0" applyNumberFormat="1" applyFont="1" applyBorder="1" applyAlignment="1">
      <alignment horizontal="center"/>
    </xf>
    <xf numFmtId="10" fontId="27" fillId="35" borderId="33" xfId="0" applyNumberFormat="1" applyFont="1" applyFill="1" applyBorder="1" applyAlignment="1">
      <alignment horizontal="center" vertical="center"/>
    </xf>
    <xf numFmtId="10" fontId="27" fillId="35" borderId="34" xfId="0" applyNumberFormat="1" applyFont="1" applyFill="1" applyBorder="1" applyAlignment="1">
      <alignment horizontal="center" vertical="center"/>
    </xf>
    <xf numFmtId="0" fontId="26" fillId="0" borderId="35" xfId="0" applyFont="1" applyBorder="1" applyAlignment="1">
      <alignment horizontal="center"/>
    </xf>
    <xf numFmtId="10" fontId="26" fillId="0" borderId="36" xfId="0" applyNumberFormat="1" applyFont="1" applyBorder="1" applyAlignment="1">
      <alignment horizontal="center"/>
    </xf>
    <xf numFmtId="10" fontId="27" fillId="35" borderId="11" xfId="0" applyNumberFormat="1" applyFont="1" applyFill="1" applyBorder="1" applyAlignment="1">
      <alignment horizontal="center" vertical="center"/>
    </xf>
    <xf numFmtId="10" fontId="27" fillId="35" borderId="14" xfId="0" applyNumberFormat="1" applyFont="1" applyFill="1" applyBorder="1" applyAlignment="1">
      <alignment horizontal="center" vertical="center"/>
    </xf>
    <xf numFmtId="0" fontId="26" fillId="0" borderId="37" xfId="0" applyFont="1" applyBorder="1" applyAlignment="1">
      <alignment horizontal="center"/>
    </xf>
    <xf numFmtId="10" fontId="26" fillId="0" borderId="38" xfId="0" applyNumberFormat="1" applyFont="1" applyBorder="1" applyAlignment="1">
      <alignment horizontal="center"/>
    </xf>
    <xf numFmtId="10" fontId="27" fillId="35" borderId="39" xfId="0" applyNumberFormat="1" applyFont="1" applyFill="1" applyBorder="1" applyAlignment="1">
      <alignment horizontal="center" vertical="center"/>
    </xf>
    <xf numFmtId="10" fontId="27" fillId="35" borderId="40" xfId="0" applyNumberFormat="1" applyFont="1" applyFill="1" applyBorder="1" applyAlignment="1">
      <alignment horizontal="center" vertical="center"/>
    </xf>
    <xf numFmtId="0" fontId="26" fillId="0" borderId="41" xfId="0" applyFont="1" applyBorder="1" applyAlignment="1">
      <alignment horizontal="center"/>
    </xf>
    <xf numFmtId="10" fontId="26" fillId="0" borderId="42" xfId="0" applyNumberFormat="1" applyFont="1" applyBorder="1" applyAlignment="1">
      <alignment horizontal="center"/>
    </xf>
    <xf numFmtId="0" fontId="26" fillId="0" borderId="31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43" xfId="0" applyFont="1" applyBorder="1" applyAlignment="1">
      <alignment/>
    </xf>
    <xf numFmtId="10" fontId="26" fillId="0" borderId="44" xfId="0" applyNumberFormat="1" applyFont="1" applyBorder="1" applyAlignment="1">
      <alignment horizontal="center"/>
    </xf>
    <xf numFmtId="10" fontId="25" fillId="0" borderId="45" xfId="0" applyNumberFormat="1" applyFont="1" applyBorder="1" applyAlignment="1">
      <alignment horizontal="center"/>
    </xf>
    <xf numFmtId="10" fontId="25" fillId="0" borderId="30" xfId="0" applyNumberFormat="1" applyFont="1" applyBorder="1" applyAlignment="1">
      <alignment horizontal="center" vertical="center"/>
    </xf>
    <xf numFmtId="10" fontId="27" fillId="35" borderId="46" xfId="0" applyNumberFormat="1" applyFont="1" applyFill="1" applyBorder="1" applyAlignment="1">
      <alignment horizontal="center" vertical="center"/>
    </xf>
    <xf numFmtId="10" fontId="27" fillId="35" borderId="47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10" fontId="3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4" fontId="15" fillId="0" borderId="48" xfId="0" applyNumberFormat="1" applyFont="1" applyBorder="1" applyAlignment="1">
      <alignment horizontal="right" vertical="center"/>
    </xf>
    <xf numFmtId="4" fontId="15" fillId="0" borderId="16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center" vertical="center"/>
    </xf>
    <xf numFmtId="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right" vertical="center"/>
    </xf>
    <xf numFmtId="4" fontId="16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36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0" fillId="0" borderId="0" xfId="0" applyAlignment="1">
      <alignment wrapText="1"/>
    </xf>
    <xf numFmtId="0" fontId="13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4" fontId="18" fillId="0" borderId="10" xfId="63" applyNumberFormat="1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4" fontId="18" fillId="0" borderId="10" xfId="63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2" fontId="20" fillId="0" borderId="10" xfId="0" applyNumberFormat="1" applyFont="1" applyFill="1" applyBorder="1" applyAlignment="1">
      <alignment vertical="center"/>
    </xf>
    <xf numFmtId="4" fontId="20" fillId="33" borderId="10" xfId="63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0" fontId="85" fillId="0" borderId="20" xfId="0" applyFont="1" applyBorder="1" applyAlignment="1">
      <alignment horizontal="justify" vertical="center" wrapText="1"/>
    </xf>
    <xf numFmtId="0" fontId="87" fillId="34" borderId="0" xfId="0" applyFont="1" applyFill="1" applyAlignment="1">
      <alignment horizontal="left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49" xfId="0" applyFont="1" applyBorder="1" applyAlignment="1">
      <alignment horizontal="center" vertical="center" wrapText="1"/>
    </xf>
    <xf numFmtId="0" fontId="84" fillId="0" borderId="50" xfId="0" applyFont="1" applyBorder="1" applyAlignment="1">
      <alignment horizontal="justify" vertical="center" wrapText="1"/>
    </xf>
    <xf numFmtId="0" fontId="84" fillId="0" borderId="23" xfId="0" applyFont="1" applyBorder="1" applyAlignment="1">
      <alignment horizontal="justify" vertical="center" wrapText="1"/>
    </xf>
    <xf numFmtId="0" fontId="92" fillId="0" borderId="51" xfId="0" applyFont="1" applyBorder="1" applyAlignment="1">
      <alignment horizontal="left" vertical="center"/>
    </xf>
    <xf numFmtId="0" fontId="85" fillId="0" borderId="52" xfId="0" applyFont="1" applyBorder="1" applyAlignment="1">
      <alignment horizontal="center" vertical="center" wrapText="1"/>
    </xf>
    <xf numFmtId="0" fontId="85" fillId="0" borderId="53" xfId="0" applyFont="1" applyBorder="1" applyAlignment="1">
      <alignment horizontal="center" vertical="center" wrapText="1"/>
    </xf>
    <xf numFmtId="0" fontId="87" fillId="34" borderId="0" xfId="0" applyFont="1" applyFill="1" applyAlignment="1">
      <alignment horizontal="left" vertical="center"/>
    </xf>
    <xf numFmtId="0" fontId="86" fillId="0" borderId="0" xfId="0" applyFont="1" applyAlignment="1">
      <alignment horizontal="center" vertical="center" wrapText="1"/>
    </xf>
    <xf numFmtId="0" fontId="85" fillId="0" borderId="50" xfId="0" applyFont="1" applyBorder="1" applyAlignment="1">
      <alignment horizontal="justify" vertical="center" wrapText="1"/>
    </xf>
    <xf numFmtId="0" fontId="85" fillId="0" borderId="23" xfId="0" applyFont="1" applyBorder="1" applyAlignment="1">
      <alignment horizontal="justify" vertical="center" wrapText="1"/>
    </xf>
    <xf numFmtId="0" fontId="85" fillId="0" borderId="21" xfId="0" applyFont="1" applyBorder="1" applyAlignment="1">
      <alignment horizontal="justify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50" xfId="0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left" vertical="center" wrapText="1"/>
    </xf>
    <xf numFmtId="0" fontId="84" fillId="0" borderId="20" xfId="0" applyFont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85" fillId="0" borderId="0" xfId="0" applyFont="1" applyAlignment="1">
      <alignment horizontal="justify" vertical="center"/>
    </xf>
    <xf numFmtId="0" fontId="85" fillId="0" borderId="0" xfId="0" applyFont="1" applyAlignment="1">
      <alignment horizontal="justify"/>
    </xf>
    <xf numFmtId="0" fontId="85" fillId="0" borderId="20" xfId="0" applyFont="1" applyBorder="1" applyAlignment="1">
      <alignment horizontal="left" vertical="center" wrapText="1"/>
    </xf>
    <xf numFmtId="0" fontId="93" fillId="0" borderId="0" xfId="0" applyFont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85" fillId="0" borderId="22" xfId="0" applyFont="1" applyBorder="1" applyAlignment="1">
      <alignment horizontal="left" vertical="center" wrapText="1"/>
    </xf>
    <xf numFmtId="0" fontId="16" fillId="0" borderId="54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3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6" fillId="0" borderId="61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26" fillId="0" borderId="62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0" fontId="26" fillId="0" borderId="63" xfId="0" applyFont="1" applyBorder="1" applyAlignment="1">
      <alignment horizontal="left"/>
    </xf>
    <xf numFmtId="0" fontId="26" fillId="0" borderId="37" xfId="0" applyFont="1" applyBorder="1" applyAlignment="1">
      <alignment horizontal="left"/>
    </xf>
    <xf numFmtId="0" fontId="26" fillId="0" borderId="64" xfId="0" applyFont="1" applyBorder="1" applyAlignment="1">
      <alignment horizontal="left"/>
    </xf>
    <xf numFmtId="0" fontId="26" fillId="0" borderId="41" xfId="0" applyFont="1" applyBorder="1" applyAlignment="1">
      <alignment horizontal="left"/>
    </xf>
    <xf numFmtId="0" fontId="25" fillId="0" borderId="60" xfId="0" applyFont="1" applyBorder="1" applyAlignment="1">
      <alignment horizontal="left"/>
    </xf>
    <xf numFmtId="0" fontId="25" fillId="0" borderId="65" xfId="0" applyFont="1" applyBorder="1" applyAlignment="1">
      <alignment horizontal="left"/>
    </xf>
    <xf numFmtId="0" fontId="25" fillId="0" borderId="29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10" fontId="28" fillId="35" borderId="69" xfId="0" applyNumberFormat="1" applyFont="1" applyFill="1" applyBorder="1" applyAlignment="1">
      <alignment horizontal="center" vertical="center"/>
    </xf>
    <xf numFmtId="10" fontId="28" fillId="35" borderId="70" xfId="0" applyNumberFormat="1" applyFont="1" applyFill="1" applyBorder="1" applyAlignment="1">
      <alignment horizontal="center" vertical="center"/>
    </xf>
    <xf numFmtId="0" fontId="26" fillId="0" borderId="71" xfId="0" applyFont="1" applyBorder="1" applyAlignment="1">
      <alignment horizontal="left" vertical="center" wrapText="1"/>
    </xf>
    <xf numFmtId="0" fontId="26" fillId="0" borderId="57" xfId="0" applyFont="1" applyBorder="1" applyAlignment="1">
      <alignment horizontal="left" vertical="center" wrapText="1"/>
    </xf>
    <xf numFmtId="0" fontId="26" fillId="0" borderId="72" xfId="0" applyFont="1" applyBorder="1" applyAlignment="1">
      <alignment horizontal="left" vertical="center" wrapText="1"/>
    </xf>
    <xf numFmtId="0" fontId="26" fillId="0" borderId="65" xfId="0" applyFont="1" applyBorder="1" applyAlignment="1">
      <alignment horizontal="center"/>
    </xf>
    <xf numFmtId="10" fontId="29" fillId="0" borderId="65" xfId="0" applyNumberFormat="1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 4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819150</xdr:colOff>
      <xdr:row>1</xdr:row>
      <xdr:rowOff>9525</xdr:rowOff>
    </xdr:from>
    <xdr:to>
      <xdr:col>10</xdr:col>
      <xdr:colOff>276225</xdr:colOff>
      <xdr:row>5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00025"/>
          <a:ext cx="2914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38</xdr:row>
      <xdr:rowOff>161925</xdr:rowOff>
    </xdr:from>
    <xdr:to>
      <xdr:col>10</xdr:col>
      <xdr:colOff>9525</xdr:colOff>
      <xdr:row>40</xdr:row>
      <xdr:rowOff>9525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5200650" y="10629900"/>
          <a:ext cx="392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323850</xdr:colOff>
      <xdr:row>37</xdr:row>
      <xdr:rowOff>161925</xdr:rowOff>
    </xdr:from>
    <xdr:to>
      <xdr:col>4</xdr:col>
      <xdr:colOff>600075</xdr:colOff>
      <xdr:row>41</xdr:row>
      <xdr:rowOff>57150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33425" y="10448925"/>
          <a:ext cx="4467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___________________________________________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José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Alcir Oliveira da Silva Júnior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Engenheiro Civil - CREA 151525739-8 PA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</xdr:col>
      <xdr:colOff>1409700</xdr:colOff>
      <xdr:row>0</xdr:row>
      <xdr:rowOff>0</xdr:rowOff>
    </xdr:from>
    <xdr:to>
      <xdr:col>6</xdr:col>
      <xdr:colOff>619125</xdr:colOff>
      <xdr:row>5</xdr:row>
      <xdr:rowOff>76200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0"/>
          <a:ext cx="473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0</xdr:rowOff>
    </xdr:from>
    <xdr:to>
      <xdr:col>4</xdr:col>
      <xdr:colOff>390525</xdr:colOff>
      <xdr:row>4</xdr:row>
      <xdr:rowOff>95250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3562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34</xdr:row>
      <xdr:rowOff>123825</xdr:rowOff>
    </xdr:from>
    <xdr:to>
      <xdr:col>3</xdr:col>
      <xdr:colOff>19050</xdr:colOff>
      <xdr:row>38</xdr:row>
      <xdr:rowOff>152400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333375" y="13944600"/>
          <a:ext cx="27051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__________________________________________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José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Alcir de Oliveira da Silva Júnior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Engenheiro Civil - CREA 151525739-8 PA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34</xdr:row>
      <xdr:rowOff>0</xdr:rowOff>
    </xdr:from>
    <xdr:to>
      <xdr:col>1</xdr:col>
      <xdr:colOff>2266950</xdr:colOff>
      <xdr:row>35</xdr:row>
      <xdr:rowOff>9525</xdr:rowOff>
    </xdr:to>
    <xdr:sp fLocksText="0">
      <xdr:nvSpPr>
        <xdr:cNvPr id="3" name="Text Box 9"/>
        <xdr:cNvSpPr txBox="1">
          <a:spLocks noChangeArrowheads="1"/>
        </xdr:cNvSpPr>
      </xdr:nvSpPr>
      <xdr:spPr>
        <a:xfrm>
          <a:off x="47625" y="13820775"/>
          <a:ext cx="2628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85725</xdr:rowOff>
    </xdr:from>
    <xdr:to>
      <xdr:col>5</xdr:col>
      <xdr:colOff>133350</xdr:colOff>
      <xdr:row>4</xdr:row>
      <xdr:rowOff>0</xdr:rowOff>
    </xdr:to>
    <xdr:sp>
      <xdr:nvSpPr>
        <xdr:cNvPr id="1" name="Text Box 73"/>
        <xdr:cNvSpPr txBox="1">
          <a:spLocks noChangeArrowheads="1"/>
        </xdr:cNvSpPr>
      </xdr:nvSpPr>
      <xdr:spPr>
        <a:xfrm>
          <a:off x="1352550" y="85725"/>
          <a:ext cx="3581400" cy="8858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gency FB"/>
              <a:ea typeface="Agency FB"/>
              <a:cs typeface="Agency FB"/>
            </a:rPr>
            <a:t>REPÚBLICA FEDERATIVA DO BRASIL
</a:t>
          </a:r>
          <a:r>
            <a:rPr lang="en-US" cap="none" sz="1000" b="1" i="0" u="none" baseline="0">
              <a:solidFill>
                <a:srgbClr val="000000"/>
              </a:solidFill>
              <a:latin typeface="Agency FB"/>
              <a:ea typeface="Agency FB"/>
              <a:cs typeface="Agency FB"/>
            </a:rPr>
            <a:t>ESTADO DO PARÁ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Prefeitura Municipal de Itaituba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MUNICIPAL DE INFRA-ESTRUTURA  -  SEMINFRA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TÉCNICA E OBRAS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0</xdr:col>
      <xdr:colOff>1057275</xdr:colOff>
      <xdr:row>3</xdr:row>
      <xdr:rowOff>257175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0</xdr:row>
      <xdr:rowOff>76200</xdr:rowOff>
    </xdr:from>
    <xdr:to>
      <xdr:col>6</xdr:col>
      <xdr:colOff>228600</xdr:colOff>
      <xdr:row>3</xdr:row>
      <xdr:rowOff>266700</xdr:rowOff>
    </xdr:to>
    <xdr:pic>
      <xdr:nvPicPr>
        <xdr:cNvPr id="3" name="Imagem 13"/>
        <xdr:cNvPicPr preferRelativeResize="1">
          <a:picLocks noChangeAspect="1"/>
        </xdr:cNvPicPr>
      </xdr:nvPicPr>
      <xdr:blipFill>
        <a:blip r:embed="rId2"/>
        <a:srcRect b="6265"/>
        <a:stretch>
          <a:fillRect/>
        </a:stretch>
      </xdr:blipFill>
      <xdr:spPr>
        <a:xfrm>
          <a:off x="5200650" y="76200"/>
          <a:ext cx="790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0</xdr:row>
      <xdr:rowOff>85725</xdr:rowOff>
    </xdr:from>
    <xdr:to>
      <xdr:col>5</xdr:col>
      <xdr:colOff>133350</xdr:colOff>
      <xdr:row>4</xdr:row>
      <xdr:rowOff>0</xdr:rowOff>
    </xdr:to>
    <xdr:sp>
      <xdr:nvSpPr>
        <xdr:cNvPr id="4" name="Text Box 73"/>
        <xdr:cNvSpPr txBox="1">
          <a:spLocks noChangeArrowheads="1"/>
        </xdr:cNvSpPr>
      </xdr:nvSpPr>
      <xdr:spPr>
        <a:xfrm>
          <a:off x="1352550" y="85725"/>
          <a:ext cx="3581400" cy="8858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gency FB"/>
              <a:ea typeface="Agency FB"/>
              <a:cs typeface="Agency FB"/>
            </a:rPr>
            <a:t>REPÚBLICA FEDERATIVA DO BRASIL
</a:t>
          </a:r>
          <a:r>
            <a:rPr lang="en-US" cap="none" sz="1000" b="1" i="0" u="none" baseline="0">
              <a:solidFill>
                <a:srgbClr val="000000"/>
              </a:solidFill>
              <a:latin typeface="Agency FB"/>
              <a:ea typeface="Agency FB"/>
              <a:cs typeface="Agency FB"/>
            </a:rPr>
            <a:t>ESTADO DO PARÁ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Prefeitura Municipal de Itaituba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MUNICIPAL DE INFRA-ESTRUTURA  -  SEMINFRA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TÉCNICA E OBRAS</a:t>
          </a:r>
        </a:p>
      </xdr:txBody>
    </xdr:sp>
    <xdr:clientData/>
  </xdr:twoCellAnchor>
  <xdr:twoCellAnchor>
    <xdr:from>
      <xdr:col>2</xdr:col>
      <xdr:colOff>257175</xdr:colOff>
      <xdr:row>28</xdr:row>
      <xdr:rowOff>57150</xdr:rowOff>
    </xdr:from>
    <xdr:to>
      <xdr:col>7</xdr:col>
      <xdr:colOff>19050</xdr:colOff>
      <xdr:row>30</xdr:row>
      <xdr:rowOff>9525</xdr:rowOff>
    </xdr:to>
    <xdr:sp fLocksText="0">
      <xdr:nvSpPr>
        <xdr:cNvPr id="5" name="Text Box 54"/>
        <xdr:cNvSpPr txBox="1">
          <a:spLocks noChangeArrowheads="1"/>
        </xdr:cNvSpPr>
      </xdr:nvSpPr>
      <xdr:spPr>
        <a:xfrm>
          <a:off x="3286125" y="6734175"/>
          <a:ext cx="3362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30</xdr:row>
      <xdr:rowOff>28575</xdr:rowOff>
    </xdr:from>
    <xdr:to>
      <xdr:col>2</xdr:col>
      <xdr:colOff>352425</xdr:colOff>
      <xdr:row>33</xdr:row>
      <xdr:rowOff>66675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581025" y="7029450"/>
          <a:ext cx="2800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José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Alcir Oliveira da Silva Júnior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Engenheiro Civil - CREA 151525739-8 PA</a:t>
          </a:r>
          <a:r>
            <a:rPr lang="en-US" cap="none" sz="9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A60"/>
  <sheetViews>
    <sheetView zoomScale="90" zoomScaleNormal="90" zoomScalePageLayoutView="0" workbookViewId="0" topLeftCell="A37">
      <selection activeCell="B46" sqref="B46"/>
    </sheetView>
  </sheetViews>
  <sheetFormatPr defaultColWidth="11.421875" defaultRowHeight="15" customHeight="1"/>
  <cols>
    <col min="1" max="1" width="6.57421875" style="1" bestFit="1" customWidth="1"/>
    <col min="2" max="2" width="11.421875" style="1" customWidth="1"/>
    <col min="3" max="3" width="4.00390625" style="1" customWidth="1"/>
    <col min="4" max="4" width="0.71875" style="1" customWidth="1"/>
    <col min="5" max="5" width="6.8515625" style="1" customWidth="1"/>
    <col min="6" max="6" width="4.421875" style="1" customWidth="1"/>
    <col min="7" max="7" width="13.7109375" style="1" customWidth="1"/>
    <col min="8" max="8" width="5.57421875" style="1" customWidth="1"/>
    <col min="9" max="9" width="24.140625" style="1" customWidth="1"/>
    <col min="10" max="10" width="8.421875" style="4" customWidth="1"/>
    <col min="11" max="11" width="13.00390625" style="1" customWidth="1"/>
    <col min="12" max="12" width="11.140625" style="2" customWidth="1"/>
    <col min="13" max="13" width="12.421875" style="1" customWidth="1"/>
    <col min="14" max="14" width="13.421875" style="1" customWidth="1"/>
    <col min="15" max="15" width="37.421875" style="4" customWidth="1"/>
    <col min="16" max="16" width="11.421875" style="4" customWidth="1"/>
    <col min="17" max="16384" width="11.421875" style="1" customWidth="1"/>
  </cols>
  <sheetData>
    <row r="7" spans="1:14" ht="30.75" customHeight="1">
      <c r="A7" s="201" t="s">
        <v>58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</row>
    <row r="8" spans="1:13" ht="21" customHeight="1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</row>
    <row r="9" spans="1:13" ht="15" customHeight="1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</row>
    <row r="10" spans="1:14" ht="16.5" customHeight="1">
      <c r="A10" s="179" t="s">
        <v>87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202" t="s">
        <v>95</v>
      </c>
    </row>
    <row r="11" spans="1:14" ht="16.5" customHeight="1">
      <c r="A11" s="179" t="s">
        <v>88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202"/>
    </row>
    <row r="12" spans="1:14" ht="16.5" customHeight="1">
      <c r="A12" s="179" t="s">
        <v>89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76"/>
    </row>
    <row r="13" spans="1:14" ht="16.5" customHeight="1">
      <c r="A13" s="187" t="s">
        <v>90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76"/>
    </row>
    <row r="14" spans="1:15" ht="17.25" customHeight="1">
      <c r="A14" s="184" t="s">
        <v>92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O14" s="19" t="s">
        <v>44</v>
      </c>
    </row>
    <row r="15" spans="1:53" s="5" customFormat="1" ht="27.75" customHeight="1">
      <c r="A15" s="22" t="s">
        <v>28</v>
      </c>
      <c r="B15" s="22" t="s">
        <v>75</v>
      </c>
      <c r="C15" s="180" t="s">
        <v>29</v>
      </c>
      <c r="D15" s="180"/>
      <c r="E15" s="180"/>
      <c r="F15" s="180"/>
      <c r="G15" s="180"/>
      <c r="H15" s="180"/>
      <c r="I15" s="181"/>
      <c r="J15" s="23" t="s">
        <v>23</v>
      </c>
      <c r="K15" s="23" t="s">
        <v>24</v>
      </c>
      <c r="L15" s="24" t="s">
        <v>25</v>
      </c>
      <c r="M15" s="24" t="s">
        <v>128</v>
      </c>
      <c r="N15" s="74" t="s">
        <v>93</v>
      </c>
      <c r="O15" s="9" t="s">
        <v>40</v>
      </c>
      <c r="P15" s="11">
        <v>0.02</v>
      </c>
      <c r="Q15" s="9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17" s="5" customFormat="1" ht="18" customHeight="1">
      <c r="A16" s="25"/>
      <c r="B16" s="25"/>
      <c r="C16" s="185"/>
      <c r="D16" s="185"/>
      <c r="E16" s="185"/>
      <c r="F16" s="185"/>
      <c r="G16" s="185"/>
      <c r="H16" s="185"/>
      <c r="I16" s="186"/>
      <c r="J16" s="26"/>
      <c r="K16" s="27"/>
      <c r="L16" s="28"/>
      <c r="M16" s="29"/>
      <c r="N16" s="75" t="s">
        <v>94</v>
      </c>
      <c r="O16" s="9" t="s">
        <v>41</v>
      </c>
      <c r="P16" s="9">
        <v>1</v>
      </c>
      <c r="Q16" s="9"/>
    </row>
    <row r="17" spans="1:17" s="5" customFormat="1" ht="15" customHeight="1">
      <c r="A17" s="30" t="s">
        <v>0</v>
      </c>
      <c r="B17" s="30"/>
      <c r="C17" s="182" t="s">
        <v>15</v>
      </c>
      <c r="D17" s="182"/>
      <c r="E17" s="182"/>
      <c r="F17" s="182"/>
      <c r="G17" s="182"/>
      <c r="H17" s="182"/>
      <c r="I17" s="183"/>
      <c r="J17" s="31"/>
      <c r="K17" s="32"/>
      <c r="L17" s="33"/>
      <c r="M17" s="34">
        <f>SUM(M18:M19)</f>
        <v>32479.56</v>
      </c>
      <c r="N17" s="77">
        <f>N18+N19</f>
        <v>40599.450000000004</v>
      </c>
      <c r="O17" s="9"/>
      <c r="P17" s="9"/>
      <c r="Q17" s="9"/>
    </row>
    <row r="18" spans="1:17" ht="15" customHeight="1">
      <c r="A18" s="35"/>
      <c r="B18" s="35">
        <v>93207</v>
      </c>
      <c r="C18" s="70" t="s">
        <v>1</v>
      </c>
      <c r="D18" s="178" t="s">
        <v>64</v>
      </c>
      <c r="E18" s="178"/>
      <c r="F18" s="178"/>
      <c r="G18" s="178"/>
      <c r="H18" s="178"/>
      <c r="I18" s="178"/>
      <c r="J18" s="36" t="s">
        <v>63</v>
      </c>
      <c r="K18" s="37">
        <v>48</v>
      </c>
      <c r="L18" s="37">
        <v>623.84</v>
      </c>
      <c r="M18" s="37">
        <f>K18*L18</f>
        <v>29944.32</v>
      </c>
      <c r="N18" s="78">
        <f>K18*L18*25%+M18</f>
        <v>37430.4</v>
      </c>
      <c r="O18" s="4" t="s">
        <v>43</v>
      </c>
      <c r="P18" s="20">
        <v>21700</v>
      </c>
      <c r="Q18" s="4"/>
    </row>
    <row r="19" spans="1:17" ht="15" customHeight="1">
      <c r="A19" s="35"/>
      <c r="B19" s="35" t="s">
        <v>65</v>
      </c>
      <c r="C19" s="70" t="s">
        <v>2</v>
      </c>
      <c r="D19" s="178" t="s">
        <v>16</v>
      </c>
      <c r="E19" s="178"/>
      <c r="F19" s="178"/>
      <c r="G19" s="178"/>
      <c r="H19" s="178"/>
      <c r="I19" s="178"/>
      <c r="J19" s="36" t="s">
        <v>13</v>
      </c>
      <c r="K19" s="37">
        <v>6</v>
      </c>
      <c r="L19" s="37">
        <v>422.54</v>
      </c>
      <c r="M19" s="37">
        <f>K19*L19</f>
        <v>2535.2400000000002</v>
      </c>
      <c r="N19" s="78">
        <f>K19*L19*25%+M19</f>
        <v>3169.05</v>
      </c>
      <c r="O19" s="4" t="s">
        <v>42</v>
      </c>
      <c r="P19" s="4">
        <v>6</v>
      </c>
      <c r="Q19" s="4"/>
    </row>
    <row r="20" spans="1:17" s="5" customFormat="1" ht="16.5" customHeight="1">
      <c r="A20" s="38"/>
      <c r="B20" s="38"/>
      <c r="C20" s="193"/>
      <c r="D20" s="193"/>
      <c r="E20" s="193"/>
      <c r="F20" s="193"/>
      <c r="G20" s="193"/>
      <c r="H20" s="193"/>
      <c r="I20" s="194"/>
      <c r="J20" s="31"/>
      <c r="K20" s="37"/>
      <c r="L20" s="37"/>
      <c r="M20" s="37"/>
      <c r="N20" s="78">
        <f aca="true" t="shared" si="0" ref="N20:N46">K20*L20*25%+M20</f>
        <v>0</v>
      </c>
      <c r="O20" s="9"/>
      <c r="P20" s="9"/>
      <c r="Q20" s="9"/>
    </row>
    <row r="21" spans="1:18" ht="15" customHeight="1">
      <c r="A21" s="39" t="s">
        <v>3</v>
      </c>
      <c r="B21" s="39"/>
      <c r="C21" s="196" t="s">
        <v>62</v>
      </c>
      <c r="D21" s="196"/>
      <c r="E21" s="196"/>
      <c r="F21" s="196"/>
      <c r="G21" s="196"/>
      <c r="H21" s="196"/>
      <c r="I21" s="196"/>
      <c r="J21" s="40"/>
      <c r="K21" s="37"/>
      <c r="L21" s="37"/>
      <c r="M21" s="41">
        <f>SUM(M22:M23)</f>
        <v>27000</v>
      </c>
      <c r="N21" s="79">
        <f>N22</f>
        <v>33750</v>
      </c>
      <c r="O21" s="71" t="s">
        <v>47</v>
      </c>
      <c r="P21" s="13">
        <v>81</v>
      </c>
      <c r="Q21" s="12">
        <v>18</v>
      </c>
      <c r="R21" s="16"/>
    </row>
    <row r="22" spans="1:18" ht="25.5" customHeight="1">
      <c r="A22" s="39"/>
      <c r="B22" s="35" t="s">
        <v>91</v>
      </c>
      <c r="C22" s="46" t="s">
        <v>5</v>
      </c>
      <c r="D22" s="178" t="s">
        <v>51</v>
      </c>
      <c r="E22" s="178"/>
      <c r="F22" s="178"/>
      <c r="G22" s="178"/>
      <c r="H22" s="178"/>
      <c r="I22" s="178"/>
      <c r="J22" s="36" t="s">
        <v>13</v>
      </c>
      <c r="K22" s="37">
        <f>45000*4</f>
        <v>180000</v>
      </c>
      <c r="L22" s="37">
        <v>0.15</v>
      </c>
      <c r="M22" s="37">
        <f>K22*L22</f>
        <v>27000</v>
      </c>
      <c r="N22" s="78">
        <f t="shared" si="0"/>
        <v>33750</v>
      </c>
      <c r="O22" s="71" t="s">
        <v>45</v>
      </c>
      <c r="P22" s="13"/>
      <c r="Q22" s="12"/>
      <c r="R22" s="16"/>
    </row>
    <row r="23" spans="1:18" ht="15" customHeight="1" thickBot="1">
      <c r="A23" s="35"/>
      <c r="B23" s="35"/>
      <c r="C23" s="46"/>
      <c r="D23" s="178"/>
      <c r="E23" s="178"/>
      <c r="F23" s="178"/>
      <c r="G23" s="178"/>
      <c r="H23" s="178"/>
      <c r="I23" s="178"/>
      <c r="J23" s="36"/>
      <c r="K23" s="37"/>
      <c r="L23" s="37"/>
      <c r="M23" s="37"/>
      <c r="N23" s="78"/>
      <c r="O23" s="72" t="s">
        <v>46</v>
      </c>
      <c r="P23" s="15">
        <v>11</v>
      </c>
      <c r="Q23" s="14">
        <v>2</v>
      </c>
      <c r="R23" s="17"/>
    </row>
    <row r="24" spans="1:18" ht="11.25" customHeight="1">
      <c r="A24" s="35"/>
      <c r="B24" s="42"/>
      <c r="C24" s="192"/>
      <c r="D24" s="193"/>
      <c r="E24" s="193"/>
      <c r="F24" s="193"/>
      <c r="G24" s="193"/>
      <c r="H24" s="193"/>
      <c r="I24" s="194"/>
      <c r="J24" s="36"/>
      <c r="K24" s="37"/>
      <c r="L24" s="37"/>
      <c r="M24" s="37"/>
      <c r="N24" s="78"/>
      <c r="Q24" s="4"/>
      <c r="R24" s="4">
        <f>SUM(R21:R23)</f>
        <v>0</v>
      </c>
    </row>
    <row r="25" spans="1:15" ht="15" customHeight="1">
      <c r="A25" s="39" t="s">
        <v>7</v>
      </c>
      <c r="B25" s="39"/>
      <c r="C25" s="195" t="s">
        <v>4</v>
      </c>
      <c r="D25" s="195"/>
      <c r="E25" s="195"/>
      <c r="F25" s="195"/>
      <c r="G25" s="195"/>
      <c r="H25" s="195"/>
      <c r="I25" s="195"/>
      <c r="J25" s="36"/>
      <c r="K25" s="37"/>
      <c r="L25" s="37"/>
      <c r="M25" s="41">
        <f>SUM(M26:M29)</f>
        <v>261090</v>
      </c>
      <c r="N25" s="79">
        <f>N26+N27+N28+N29</f>
        <v>326362.5</v>
      </c>
      <c r="O25" s="19" t="s">
        <v>48</v>
      </c>
    </row>
    <row r="26" spans="1:16" ht="24.75" customHeight="1">
      <c r="A26" s="35"/>
      <c r="B26" s="35" t="s">
        <v>67</v>
      </c>
      <c r="C26" s="46" t="s">
        <v>8</v>
      </c>
      <c r="D26" s="191" t="s">
        <v>31</v>
      </c>
      <c r="E26" s="189"/>
      <c r="F26" s="189"/>
      <c r="G26" s="189"/>
      <c r="H26" s="189"/>
      <c r="I26" s="190"/>
      <c r="J26" s="36" t="s">
        <v>84</v>
      </c>
      <c r="K26" s="37">
        <v>27000</v>
      </c>
      <c r="L26" s="37">
        <v>4.82</v>
      </c>
      <c r="M26" s="37">
        <f>K26*L26</f>
        <v>130140.00000000001</v>
      </c>
      <c r="N26" s="78">
        <f t="shared" si="0"/>
        <v>162675.00000000003</v>
      </c>
      <c r="O26" s="4" t="s">
        <v>61</v>
      </c>
      <c r="P26" s="4">
        <v>0</v>
      </c>
    </row>
    <row r="27" spans="1:14" ht="25.5" customHeight="1">
      <c r="A27" s="35"/>
      <c r="B27" s="35" t="s">
        <v>74</v>
      </c>
      <c r="C27" s="46" t="s">
        <v>9</v>
      </c>
      <c r="D27" s="189" t="s">
        <v>37</v>
      </c>
      <c r="E27" s="189"/>
      <c r="F27" s="189"/>
      <c r="G27" s="189"/>
      <c r="H27" s="189"/>
      <c r="I27" s="190"/>
      <c r="J27" s="43" t="s">
        <v>85</v>
      </c>
      <c r="K27" s="37">
        <v>270000</v>
      </c>
      <c r="L27" s="37">
        <v>0.23</v>
      </c>
      <c r="M27" s="37">
        <f>K27*L27</f>
        <v>62100</v>
      </c>
      <c r="N27" s="78">
        <f t="shared" si="0"/>
        <v>77625</v>
      </c>
    </row>
    <row r="28" spans="1:14" ht="15" customHeight="1">
      <c r="A28" s="35"/>
      <c r="B28" s="35">
        <v>72961</v>
      </c>
      <c r="C28" s="46" t="s">
        <v>76</v>
      </c>
      <c r="D28" s="191" t="s">
        <v>68</v>
      </c>
      <c r="E28" s="189"/>
      <c r="F28" s="189"/>
      <c r="G28" s="189"/>
      <c r="H28" s="189"/>
      <c r="I28" s="190"/>
      <c r="J28" s="43" t="s">
        <v>84</v>
      </c>
      <c r="K28" s="37">
        <f>SUM(K26:K26)</f>
        <v>27000</v>
      </c>
      <c r="L28" s="37">
        <v>1.25</v>
      </c>
      <c r="M28" s="37">
        <f>K28*L28</f>
        <v>33750</v>
      </c>
      <c r="N28" s="78">
        <f t="shared" si="0"/>
        <v>42187.5</v>
      </c>
    </row>
    <row r="29" spans="1:14" ht="15" customHeight="1">
      <c r="A29" s="35"/>
      <c r="B29" s="35">
        <v>41879</v>
      </c>
      <c r="C29" s="46" t="s">
        <v>77</v>
      </c>
      <c r="D29" s="191" t="s">
        <v>52</v>
      </c>
      <c r="E29" s="189"/>
      <c r="F29" s="189"/>
      <c r="G29" s="189"/>
      <c r="H29" s="189"/>
      <c r="I29" s="190"/>
      <c r="J29" s="36" t="s">
        <v>13</v>
      </c>
      <c r="K29" s="37">
        <f>K27</f>
        <v>270000</v>
      </c>
      <c r="L29" s="37">
        <v>0.13</v>
      </c>
      <c r="M29" s="37">
        <f>K29*L29</f>
        <v>35100</v>
      </c>
      <c r="N29" s="78">
        <f t="shared" si="0"/>
        <v>43875</v>
      </c>
    </row>
    <row r="30" spans="1:14" ht="12.75" customHeight="1">
      <c r="A30" s="35"/>
      <c r="B30" s="42"/>
      <c r="C30" s="192"/>
      <c r="D30" s="193"/>
      <c r="E30" s="193"/>
      <c r="F30" s="193"/>
      <c r="G30" s="193"/>
      <c r="H30" s="193"/>
      <c r="I30" s="194"/>
      <c r="J30" s="36"/>
      <c r="K30" s="37"/>
      <c r="L30" s="37"/>
      <c r="M30" s="37"/>
      <c r="N30" s="78"/>
    </row>
    <row r="31" spans="1:14" ht="15" customHeight="1">
      <c r="A31" s="39" t="s">
        <v>10</v>
      </c>
      <c r="B31" s="39"/>
      <c r="C31" s="195" t="s">
        <v>27</v>
      </c>
      <c r="D31" s="195"/>
      <c r="E31" s="195"/>
      <c r="F31" s="195"/>
      <c r="G31" s="195"/>
      <c r="H31" s="195"/>
      <c r="I31" s="195"/>
      <c r="J31" s="36"/>
      <c r="K31" s="37"/>
      <c r="L31" s="37"/>
      <c r="M31" s="41">
        <f>SUM(M32:M40)</f>
        <v>116263.99</v>
      </c>
      <c r="N31" s="79">
        <f>N32+N33+N34+N35+N36+N37+N38+N39+N40</f>
        <v>145329.9875</v>
      </c>
    </row>
    <row r="32" spans="1:15" ht="23.25" customHeight="1">
      <c r="A32" s="35"/>
      <c r="B32" s="35">
        <v>92212</v>
      </c>
      <c r="C32" s="46" t="s">
        <v>11</v>
      </c>
      <c r="D32" s="178" t="s">
        <v>53</v>
      </c>
      <c r="E32" s="178"/>
      <c r="F32" s="178"/>
      <c r="G32" s="178"/>
      <c r="H32" s="178"/>
      <c r="I32" s="178"/>
      <c r="J32" s="36" t="s">
        <v>6</v>
      </c>
      <c r="K32" s="37">
        <v>14</v>
      </c>
      <c r="L32" s="44">
        <v>139.97</v>
      </c>
      <c r="M32" s="37">
        <f aca="true" t="shared" si="1" ref="M32:M40">K32*L32</f>
        <v>1959.58</v>
      </c>
      <c r="N32" s="78">
        <f t="shared" si="0"/>
        <v>2449.475</v>
      </c>
      <c r="O32" s="4">
        <f>45000*6</f>
        <v>270000</v>
      </c>
    </row>
    <row r="33" spans="1:14" ht="24.75" customHeight="1">
      <c r="A33" s="35"/>
      <c r="B33" s="35">
        <v>92214</v>
      </c>
      <c r="C33" s="46" t="s">
        <v>12</v>
      </c>
      <c r="D33" s="178" t="s">
        <v>54</v>
      </c>
      <c r="E33" s="178"/>
      <c r="F33" s="178"/>
      <c r="G33" s="178"/>
      <c r="H33" s="178"/>
      <c r="I33" s="178"/>
      <c r="J33" s="36" t="s">
        <v>6</v>
      </c>
      <c r="K33" s="37">
        <v>21</v>
      </c>
      <c r="L33" s="44">
        <v>209.2</v>
      </c>
      <c r="M33" s="37">
        <f t="shared" si="1"/>
        <v>4393.2</v>
      </c>
      <c r="N33" s="78">
        <f t="shared" si="0"/>
        <v>5491.5</v>
      </c>
    </row>
    <row r="34" spans="1:15" ht="24.75" customHeight="1">
      <c r="A34" s="35"/>
      <c r="B34" s="35">
        <v>92216</v>
      </c>
      <c r="C34" s="46" t="s">
        <v>30</v>
      </c>
      <c r="D34" s="178" t="s">
        <v>55</v>
      </c>
      <c r="E34" s="178"/>
      <c r="F34" s="178"/>
      <c r="G34" s="178"/>
      <c r="H34" s="178"/>
      <c r="I34" s="178"/>
      <c r="J34" s="36" t="s">
        <v>6</v>
      </c>
      <c r="K34" s="37">
        <v>21</v>
      </c>
      <c r="L34" s="44">
        <v>282.49</v>
      </c>
      <c r="M34" s="37">
        <f t="shared" si="1"/>
        <v>5932.29</v>
      </c>
      <c r="N34" s="78">
        <f t="shared" si="0"/>
        <v>7415.3625</v>
      </c>
      <c r="O34" s="21">
        <f>L34*2</f>
        <v>564.98</v>
      </c>
    </row>
    <row r="35" spans="1:14" ht="24.75" customHeight="1">
      <c r="A35" s="35"/>
      <c r="B35" s="35">
        <v>92216</v>
      </c>
      <c r="C35" s="46" t="s">
        <v>66</v>
      </c>
      <c r="D35" s="178" t="s">
        <v>56</v>
      </c>
      <c r="E35" s="178"/>
      <c r="F35" s="178"/>
      <c r="G35" s="178"/>
      <c r="H35" s="178"/>
      <c r="I35" s="178"/>
      <c r="J35" s="36" t="s">
        <v>6</v>
      </c>
      <c r="K35" s="37">
        <v>28</v>
      </c>
      <c r="L35" s="44">
        <f>L34*2</f>
        <v>564.98</v>
      </c>
      <c r="M35" s="37">
        <f t="shared" si="1"/>
        <v>15819.44</v>
      </c>
      <c r="N35" s="78">
        <f t="shared" si="0"/>
        <v>19774.3</v>
      </c>
    </row>
    <row r="36" spans="1:14" ht="24.75" customHeight="1">
      <c r="A36" s="35"/>
      <c r="B36" s="35" t="s">
        <v>69</v>
      </c>
      <c r="C36" s="46" t="s">
        <v>78</v>
      </c>
      <c r="D36" s="178" t="s">
        <v>32</v>
      </c>
      <c r="E36" s="178"/>
      <c r="F36" s="178"/>
      <c r="G36" s="178"/>
      <c r="H36" s="178"/>
      <c r="I36" s="178"/>
      <c r="J36" s="36" t="s">
        <v>22</v>
      </c>
      <c r="K36" s="45">
        <v>2</v>
      </c>
      <c r="L36" s="44">
        <v>864.42</v>
      </c>
      <c r="M36" s="37">
        <f t="shared" si="1"/>
        <v>1728.84</v>
      </c>
      <c r="N36" s="78">
        <f t="shared" si="0"/>
        <v>2161.0499999999997</v>
      </c>
    </row>
    <row r="37" spans="1:14" ht="24.75" customHeight="1">
      <c r="A37" s="35"/>
      <c r="B37" s="35" t="s">
        <v>70</v>
      </c>
      <c r="C37" s="46" t="s">
        <v>79</v>
      </c>
      <c r="D37" s="178" t="s">
        <v>33</v>
      </c>
      <c r="E37" s="178"/>
      <c r="F37" s="178"/>
      <c r="G37" s="178"/>
      <c r="H37" s="178"/>
      <c r="I37" s="178"/>
      <c r="J37" s="36" t="s">
        <v>22</v>
      </c>
      <c r="K37" s="45">
        <v>6</v>
      </c>
      <c r="L37" s="44">
        <v>1304.24</v>
      </c>
      <c r="M37" s="37">
        <f t="shared" si="1"/>
        <v>7825.4400000000005</v>
      </c>
      <c r="N37" s="78">
        <f t="shared" si="0"/>
        <v>9781.800000000001</v>
      </c>
    </row>
    <row r="38" spans="1:14" ht="24" customHeight="1">
      <c r="A38" s="35"/>
      <c r="B38" s="35" t="s">
        <v>71</v>
      </c>
      <c r="C38" s="46" t="s">
        <v>80</v>
      </c>
      <c r="D38" s="178" t="s">
        <v>34</v>
      </c>
      <c r="E38" s="178"/>
      <c r="F38" s="178"/>
      <c r="G38" s="178"/>
      <c r="H38" s="178"/>
      <c r="I38" s="178"/>
      <c r="J38" s="36" t="s">
        <v>22</v>
      </c>
      <c r="K38" s="45">
        <v>8</v>
      </c>
      <c r="L38" s="44">
        <v>1849.9</v>
      </c>
      <c r="M38" s="37">
        <f t="shared" si="1"/>
        <v>14799.2</v>
      </c>
      <c r="N38" s="78">
        <f t="shared" si="0"/>
        <v>18499</v>
      </c>
    </row>
    <row r="39" spans="1:14" ht="24" customHeight="1">
      <c r="A39" s="35"/>
      <c r="B39" s="35" t="s">
        <v>72</v>
      </c>
      <c r="C39" s="46" t="s">
        <v>81</v>
      </c>
      <c r="D39" s="191" t="s">
        <v>35</v>
      </c>
      <c r="E39" s="189"/>
      <c r="F39" s="189"/>
      <c r="G39" s="189"/>
      <c r="H39" s="189"/>
      <c r="I39" s="190"/>
      <c r="J39" s="36" t="s">
        <v>22</v>
      </c>
      <c r="K39" s="45">
        <v>8</v>
      </c>
      <c r="L39" s="44">
        <v>2338.25</v>
      </c>
      <c r="M39" s="37">
        <f t="shared" si="1"/>
        <v>18706</v>
      </c>
      <c r="N39" s="78">
        <f t="shared" si="0"/>
        <v>23382.5</v>
      </c>
    </row>
    <row r="40" spans="1:14" ht="28.5" customHeight="1">
      <c r="A40" s="35"/>
      <c r="B40" s="46" t="s">
        <v>83</v>
      </c>
      <c r="C40" s="46" t="s">
        <v>82</v>
      </c>
      <c r="D40" s="191" t="s">
        <v>57</v>
      </c>
      <c r="E40" s="189"/>
      <c r="F40" s="189"/>
      <c r="G40" s="189"/>
      <c r="H40" s="189"/>
      <c r="I40" s="190"/>
      <c r="J40" s="36" t="s">
        <v>6</v>
      </c>
      <c r="K40" s="37">
        <v>82</v>
      </c>
      <c r="L40" s="37">
        <v>550</v>
      </c>
      <c r="M40" s="37">
        <f t="shared" si="1"/>
        <v>45100</v>
      </c>
      <c r="N40" s="78">
        <f t="shared" si="0"/>
        <v>56375</v>
      </c>
    </row>
    <row r="41" spans="1:14" ht="13.5" customHeight="1">
      <c r="A41" s="42"/>
      <c r="B41" s="42"/>
      <c r="C41" s="192"/>
      <c r="D41" s="193"/>
      <c r="E41" s="193"/>
      <c r="F41" s="193"/>
      <c r="G41" s="193"/>
      <c r="H41" s="193"/>
      <c r="I41" s="194"/>
      <c r="J41" s="36"/>
      <c r="K41" s="37"/>
      <c r="L41" s="37"/>
      <c r="M41" s="37"/>
      <c r="N41" s="78"/>
    </row>
    <row r="42" spans="1:14" ht="15" customHeight="1">
      <c r="A42" s="39" t="s">
        <v>17</v>
      </c>
      <c r="B42" s="39"/>
      <c r="C42" s="195" t="s">
        <v>49</v>
      </c>
      <c r="D42" s="195"/>
      <c r="E42" s="195"/>
      <c r="F42" s="195"/>
      <c r="G42" s="195"/>
      <c r="H42" s="195"/>
      <c r="I42" s="195"/>
      <c r="J42" s="36"/>
      <c r="K42" s="37"/>
      <c r="L42" s="37"/>
      <c r="M42" s="41">
        <f>SUM(M43:M46)</f>
        <v>498825</v>
      </c>
      <c r="N42" s="79">
        <f>N43+N44+N45+N46</f>
        <v>623531.25</v>
      </c>
    </row>
    <row r="43" spans="1:14" ht="27" customHeight="1">
      <c r="A43" s="35"/>
      <c r="B43" s="35" t="s">
        <v>73</v>
      </c>
      <c r="C43" s="46" t="s">
        <v>18</v>
      </c>
      <c r="D43" s="200" t="s">
        <v>36</v>
      </c>
      <c r="E43" s="200"/>
      <c r="F43" s="200"/>
      <c r="G43" s="200"/>
      <c r="H43" s="200"/>
      <c r="I43" s="200"/>
      <c r="J43" s="36" t="s">
        <v>84</v>
      </c>
      <c r="K43" s="45">
        <v>27000</v>
      </c>
      <c r="L43" s="37">
        <v>3.43</v>
      </c>
      <c r="M43" s="37">
        <f>K43*L43</f>
        <v>92610</v>
      </c>
      <c r="N43" s="78">
        <f t="shared" si="0"/>
        <v>115762.5</v>
      </c>
    </row>
    <row r="44" spans="1:14" ht="15" customHeight="1">
      <c r="A44" s="35"/>
      <c r="B44" s="35">
        <v>95296</v>
      </c>
      <c r="C44" s="46" t="s">
        <v>19</v>
      </c>
      <c r="D44" s="200" t="s">
        <v>39</v>
      </c>
      <c r="E44" s="200"/>
      <c r="F44" s="200"/>
      <c r="G44" s="200"/>
      <c r="H44" s="200"/>
      <c r="I44" s="200"/>
      <c r="J44" s="36" t="s">
        <v>86</v>
      </c>
      <c r="K44" s="45">
        <f>45000*6*0.1*5*1.25</f>
        <v>168750</v>
      </c>
      <c r="L44" s="37">
        <v>1.38</v>
      </c>
      <c r="M44" s="37">
        <f>K44*L44</f>
        <v>232874.99999999997</v>
      </c>
      <c r="N44" s="78">
        <f t="shared" si="0"/>
        <v>291093.74999999994</v>
      </c>
    </row>
    <row r="45" spans="1:14" ht="27.75" customHeight="1">
      <c r="A45" s="35"/>
      <c r="B45" s="35" t="s">
        <v>74</v>
      </c>
      <c r="C45" s="46" t="s">
        <v>20</v>
      </c>
      <c r="D45" s="200" t="s">
        <v>38</v>
      </c>
      <c r="E45" s="200"/>
      <c r="F45" s="200"/>
      <c r="G45" s="200"/>
      <c r="H45" s="200"/>
      <c r="I45" s="200"/>
      <c r="J45" s="36" t="s">
        <v>13</v>
      </c>
      <c r="K45" s="45">
        <v>270000</v>
      </c>
      <c r="L45" s="37">
        <v>0.23</v>
      </c>
      <c r="M45" s="37">
        <f>K45*L45</f>
        <v>62100</v>
      </c>
      <c r="N45" s="78">
        <f t="shared" si="0"/>
        <v>77625</v>
      </c>
    </row>
    <row r="46" spans="1:14" ht="15" customHeight="1">
      <c r="A46" s="47"/>
      <c r="B46" s="47">
        <v>41722</v>
      </c>
      <c r="C46" s="73" t="s">
        <v>21</v>
      </c>
      <c r="D46" s="203" t="s">
        <v>14</v>
      </c>
      <c r="E46" s="203"/>
      <c r="F46" s="203"/>
      <c r="G46" s="203"/>
      <c r="H46" s="203"/>
      <c r="I46" s="203"/>
      <c r="J46" s="48" t="s">
        <v>84</v>
      </c>
      <c r="K46" s="49">
        <f>K43</f>
        <v>27000</v>
      </c>
      <c r="L46" s="50">
        <v>4.12</v>
      </c>
      <c r="M46" s="50">
        <f>K46*L46</f>
        <v>111240</v>
      </c>
      <c r="N46" s="78">
        <f t="shared" si="0"/>
        <v>139050</v>
      </c>
    </row>
    <row r="47" spans="1:14" ht="11.25" customHeight="1">
      <c r="A47" s="51"/>
      <c r="B47" s="51"/>
      <c r="C47" s="51"/>
      <c r="D47" s="51"/>
      <c r="E47" s="198"/>
      <c r="F47" s="198"/>
      <c r="G47" s="198"/>
      <c r="H47" s="198"/>
      <c r="I47" s="198"/>
      <c r="J47" s="52"/>
      <c r="K47" s="53"/>
      <c r="L47" s="54"/>
      <c r="M47" s="55"/>
      <c r="N47" s="80"/>
    </row>
    <row r="48" spans="1:14" ht="21" customHeight="1">
      <c r="A48" s="51"/>
      <c r="B48" s="51"/>
      <c r="C48" s="51"/>
      <c r="D48" s="51"/>
      <c r="E48" s="56"/>
      <c r="F48" s="56"/>
      <c r="G48" s="56" t="s">
        <v>60</v>
      </c>
      <c r="H48" s="56"/>
      <c r="I48" s="56"/>
      <c r="J48" s="52"/>
      <c r="K48" s="57"/>
      <c r="L48" s="58" t="s">
        <v>59</v>
      </c>
      <c r="M48" s="59">
        <f>M17+M21+M25+M31+M42</f>
        <v>935658.55</v>
      </c>
      <c r="N48" s="81">
        <f>N17+N21+N25+N31+N42</f>
        <v>1169573.1875</v>
      </c>
    </row>
    <row r="49" spans="1:14" ht="12" customHeight="1">
      <c r="A49" s="51"/>
      <c r="B49" s="51"/>
      <c r="C49" s="51"/>
      <c r="D49" s="51"/>
      <c r="E49" s="56"/>
      <c r="F49" s="56"/>
      <c r="G49" s="56"/>
      <c r="H49" s="56"/>
      <c r="I49" s="56"/>
      <c r="J49" s="60"/>
      <c r="K49" s="60"/>
      <c r="L49" s="61"/>
      <c r="M49" s="61"/>
      <c r="N49" s="82"/>
    </row>
    <row r="50" spans="1:14" ht="14.25" customHeight="1">
      <c r="A50" s="51"/>
      <c r="B50" s="51"/>
      <c r="C50" s="51"/>
      <c r="D50" s="51"/>
      <c r="E50" s="198"/>
      <c r="F50" s="198"/>
      <c r="G50" s="198"/>
      <c r="H50" s="198"/>
      <c r="I50" s="198"/>
      <c r="J50" s="60"/>
      <c r="K50" s="62"/>
      <c r="L50" s="63" t="s">
        <v>26</v>
      </c>
      <c r="M50" s="64">
        <f>M48/45</f>
        <v>20792.412222222225</v>
      </c>
      <c r="N50" s="83">
        <f>N48/45</f>
        <v>25990.515277777777</v>
      </c>
    </row>
    <row r="51" spans="1:13" ht="11.25" customHeight="1">
      <c r="A51" s="65"/>
      <c r="B51" s="65"/>
      <c r="C51" s="65"/>
      <c r="D51" s="65"/>
      <c r="E51" s="66"/>
      <c r="F51" s="66"/>
      <c r="G51" s="66"/>
      <c r="H51" s="66"/>
      <c r="I51" s="66"/>
      <c r="J51" s="67"/>
      <c r="K51" s="65"/>
      <c r="L51" s="68"/>
      <c r="M51" s="65"/>
    </row>
    <row r="52" spans="1:13" ht="11.25" customHeight="1">
      <c r="A52" s="65"/>
      <c r="B52" s="65"/>
      <c r="C52" s="65"/>
      <c r="D52" s="65"/>
      <c r="E52" s="66"/>
      <c r="F52" s="66"/>
      <c r="G52" s="66"/>
      <c r="H52" s="66"/>
      <c r="I52" s="66"/>
      <c r="J52" s="67"/>
      <c r="K52" s="65"/>
      <c r="L52" s="68"/>
      <c r="M52" s="65"/>
    </row>
    <row r="53" spans="1:13" ht="11.25" customHeight="1">
      <c r="A53" s="65"/>
      <c r="B53" s="65"/>
      <c r="C53" s="65"/>
      <c r="D53" s="65"/>
      <c r="E53" s="199"/>
      <c r="F53" s="199"/>
      <c r="G53" s="199"/>
      <c r="H53" s="199"/>
      <c r="I53" s="199"/>
      <c r="J53" s="67"/>
      <c r="K53" s="69"/>
      <c r="L53" s="69"/>
      <c r="M53" s="69"/>
    </row>
    <row r="54" spans="1:13" ht="11.25" customHeight="1">
      <c r="A54" s="65"/>
      <c r="B54" s="65"/>
      <c r="C54" s="65"/>
      <c r="D54" s="65"/>
      <c r="E54" s="66"/>
      <c r="F54" s="66"/>
      <c r="G54" s="66"/>
      <c r="H54" s="66"/>
      <c r="I54" s="66"/>
      <c r="J54" s="67"/>
      <c r="K54" s="69"/>
      <c r="L54" s="69"/>
      <c r="M54" s="69"/>
    </row>
    <row r="55" spans="5:13" ht="11.25" customHeight="1">
      <c r="E55" s="6"/>
      <c r="F55" s="6"/>
      <c r="G55" s="6"/>
      <c r="H55" s="6"/>
      <c r="I55" s="6"/>
      <c r="J55" s="7"/>
      <c r="K55" s="3"/>
      <c r="L55" s="3"/>
      <c r="M55" s="3"/>
    </row>
    <row r="57" spans="5:13" ht="15" customHeight="1">
      <c r="E57" s="4"/>
      <c r="G57" s="4"/>
      <c r="H57" s="18"/>
      <c r="I57" s="4"/>
      <c r="J57" s="197"/>
      <c r="K57" s="197"/>
      <c r="L57" s="197"/>
      <c r="M57" s="197"/>
    </row>
    <row r="58" spans="5:13" ht="15" customHeight="1">
      <c r="E58" s="4"/>
      <c r="G58" s="4"/>
      <c r="H58" s="18"/>
      <c r="I58" s="4"/>
      <c r="J58" s="197"/>
      <c r="K58" s="197"/>
      <c r="L58" s="197"/>
      <c r="M58" s="197"/>
    </row>
    <row r="60" spans="1:7" ht="15" customHeight="1">
      <c r="A60" s="8" t="s">
        <v>50</v>
      </c>
      <c r="B60" s="8"/>
      <c r="C60" s="8"/>
      <c r="D60" s="8"/>
      <c r="E60" s="8"/>
      <c r="F60" s="8"/>
      <c r="G60" s="8"/>
    </row>
  </sheetData>
  <sheetProtection/>
  <mergeCells count="46">
    <mergeCell ref="A7:N7"/>
    <mergeCell ref="N10:N11"/>
    <mergeCell ref="D44:I44"/>
    <mergeCell ref="D45:I45"/>
    <mergeCell ref="D46:I46"/>
    <mergeCell ref="D40:I40"/>
    <mergeCell ref="C41:I41"/>
    <mergeCell ref="C42:I42"/>
    <mergeCell ref="D22:I22"/>
    <mergeCell ref="D23:I23"/>
    <mergeCell ref="J58:M58"/>
    <mergeCell ref="E47:I47"/>
    <mergeCell ref="E50:I50"/>
    <mergeCell ref="J57:M57"/>
    <mergeCell ref="E53:I53"/>
    <mergeCell ref="D35:I35"/>
    <mergeCell ref="D43:I43"/>
    <mergeCell ref="D39:I39"/>
    <mergeCell ref="D36:I36"/>
    <mergeCell ref="D37:I37"/>
    <mergeCell ref="D32:I32"/>
    <mergeCell ref="D33:I33"/>
    <mergeCell ref="D34:I34"/>
    <mergeCell ref="D38:I38"/>
    <mergeCell ref="D29:I29"/>
    <mergeCell ref="C30:I30"/>
    <mergeCell ref="C31:I31"/>
    <mergeCell ref="A8:M8"/>
    <mergeCell ref="A9:M9"/>
    <mergeCell ref="A10:M10"/>
    <mergeCell ref="D27:I27"/>
    <mergeCell ref="D28:I28"/>
    <mergeCell ref="C24:I24"/>
    <mergeCell ref="C25:I25"/>
    <mergeCell ref="D26:I26"/>
    <mergeCell ref="C21:I21"/>
    <mergeCell ref="C20:I20"/>
    <mergeCell ref="D18:I18"/>
    <mergeCell ref="D19:I19"/>
    <mergeCell ref="A11:M11"/>
    <mergeCell ref="A12:M12"/>
    <mergeCell ref="C15:I15"/>
    <mergeCell ref="C17:I17"/>
    <mergeCell ref="A14:M14"/>
    <mergeCell ref="C16:I16"/>
    <mergeCell ref="A13:M13"/>
  </mergeCells>
  <printOptions/>
  <pageMargins left="0.984251968503937" right="0.3937007874015748" top="0.5905511811023623" bottom="0.5905511811023623" header="0.5118110236220472" footer="0.5118110236220472"/>
  <pageSetup horizontalDpi="300" verticalDpi="300" orientation="landscape" paperSize="9" scale="90" r:id="rId2"/>
  <ignoredErrors>
    <ignoredError sqref="N2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3"/>
  <sheetViews>
    <sheetView view="pageBreakPreview" zoomScaleSheetLayoutView="100" zoomScalePageLayoutView="0" workbookViewId="0" topLeftCell="A4">
      <selection activeCell="D15" sqref="D15"/>
    </sheetView>
  </sheetViews>
  <sheetFormatPr defaultColWidth="9.140625" defaultRowHeight="12.75"/>
  <cols>
    <col min="1" max="1" width="6.140625" style="0" customWidth="1"/>
    <col min="2" max="2" width="45.7109375" style="0" customWidth="1"/>
    <col min="3" max="3" width="5.8515625" style="86" customWidth="1"/>
    <col min="4" max="4" width="11.28125" style="0" customWidth="1"/>
    <col min="5" max="5" width="9.00390625" style="96" customWidth="1"/>
    <col min="6" max="8" width="11.00390625" style="0" customWidth="1"/>
    <col min="9" max="10" width="12.8515625" style="0" customWidth="1"/>
  </cols>
  <sheetData>
    <row r="1" ht="13.5"/>
    <row r="2" ht="13.5">
      <c r="B2" s="1"/>
    </row>
    <row r="3" ht="13.5"/>
    <row r="4" ht="13.5"/>
    <row r="5" ht="13.5">
      <c r="A5" s="127"/>
    </row>
    <row r="6" ht="13.5">
      <c r="A6" s="127"/>
    </row>
    <row r="7" ht="13.5">
      <c r="A7" s="127"/>
    </row>
    <row r="8" spans="1:6" ht="12.75">
      <c r="A8" s="154" t="s">
        <v>186</v>
      </c>
      <c r="B8" s="155"/>
      <c r="C8" s="155"/>
      <c r="D8" s="155"/>
      <c r="E8" s="156"/>
      <c r="F8" s="155"/>
    </row>
    <row r="9" spans="1:6" ht="12.75">
      <c r="A9" s="154" t="s">
        <v>197</v>
      </c>
      <c r="B9" s="155"/>
      <c r="C9" s="155"/>
      <c r="D9" s="155"/>
      <c r="E9" s="156"/>
      <c r="F9" s="155"/>
    </row>
    <row r="10" spans="1:6" ht="12.75">
      <c r="A10" s="157" t="s">
        <v>187</v>
      </c>
      <c r="B10" s="155"/>
      <c r="C10" s="155"/>
      <c r="D10" s="155"/>
      <c r="E10" s="156"/>
      <c r="F10" s="155"/>
    </row>
    <row r="11" spans="1:6" ht="12.75">
      <c r="A11" s="157" t="s">
        <v>185</v>
      </c>
      <c r="B11" s="155"/>
      <c r="C11" s="155"/>
      <c r="D11" s="155"/>
      <c r="E11" s="156"/>
      <c r="F11" s="155"/>
    </row>
    <row r="12" spans="1:10" ht="21.75" customHeight="1">
      <c r="A12" s="129" t="s">
        <v>96</v>
      </c>
      <c r="B12" s="129" t="s">
        <v>97</v>
      </c>
      <c r="C12" s="132" t="s">
        <v>98</v>
      </c>
      <c r="D12" s="132" t="s">
        <v>129</v>
      </c>
      <c r="E12" s="133" t="s">
        <v>99</v>
      </c>
      <c r="F12" s="129" t="s">
        <v>100</v>
      </c>
      <c r="G12" s="129" t="s">
        <v>182</v>
      </c>
      <c r="H12" s="129" t="s">
        <v>183</v>
      </c>
      <c r="I12" s="129" t="s">
        <v>184</v>
      </c>
      <c r="J12" s="134" t="s">
        <v>101</v>
      </c>
    </row>
    <row r="13" spans="1:10" ht="15.75" customHeight="1">
      <c r="A13" s="135" t="s">
        <v>107</v>
      </c>
      <c r="B13" s="87" t="s">
        <v>141</v>
      </c>
      <c r="C13" s="164"/>
      <c r="D13" s="164"/>
      <c r="E13" s="164"/>
      <c r="F13" s="164"/>
      <c r="G13" s="164"/>
      <c r="H13" s="164"/>
      <c r="I13" s="164"/>
      <c r="J13" s="164"/>
    </row>
    <row r="14" spans="1:10" ht="16.5" customHeight="1">
      <c r="A14" s="136" t="s">
        <v>1</v>
      </c>
      <c r="B14" s="94" t="s">
        <v>112</v>
      </c>
      <c r="C14" s="95" t="s">
        <v>102</v>
      </c>
      <c r="D14" s="95"/>
      <c r="E14" s="152"/>
      <c r="F14" s="153"/>
      <c r="G14" s="95"/>
      <c r="H14" s="95"/>
      <c r="I14" s="95"/>
      <c r="J14" s="95"/>
    </row>
    <row r="15" spans="1:10" ht="18" customHeight="1">
      <c r="A15" s="173" t="s">
        <v>108</v>
      </c>
      <c r="B15" s="172" t="s">
        <v>110</v>
      </c>
      <c r="C15" s="173" t="s">
        <v>63</v>
      </c>
      <c r="D15" s="174"/>
      <c r="E15" s="95"/>
      <c r="F15" s="95"/>
      <c r="G15" s="137"/>
      <c r="H15" s="137"/>
      <c r="I15" s="137"/>
      <c r="J15" s="137"/>
    </row>
    <row r="16" spans="1:10" ht="26.25" customHeight="1">
      <c r="A16" s="173" t="s">
        <v>109</v>
      </c>
      <c r="B16" s="172" t="s">
        <v>135</v>
      </c>
      <c r="C16" s="173" t="s">
        <v>63</v>
      </c>
      <c r="D16" s="174"/>
      <c r="E16" s="175"/>
      <c r="F16" s="137"/>
      <c r="G16" s="137"/>
      <c r="H16" s="137"/>
      <c r="I16" s="137"/>
      <c r="J16" s="137"/>
    </row>
    <row r="17" spans="1:10" ht="12.75" customHeight="1">
      <c r="A17" s="136" t="s">
        <v>2</v>
      </c>
      <c r="B17" s="94" t="s">
        <v>111</v>
      </c>
      <c r="C17" s="95"/>
      <c r="D17" s="95"/>
      <c r="E17" s="95"/>
      <c r="F17" s="95"/>
      <c r="G17" s="95"/>
      <c r="H17" s="95"/>
      <c r="I17" s="95"/>
      <c r="J17" s="95"/>
    </row>
    <row r="18" spans="1:10" ht="24.75" customHeight="1">
      <c r="A18" s="136" t="s">
        <v>114</v>
      </c>
      <c r="B18" s="149" t="s">
        <v>132</v>
      </c>
      <c r="C18" s="136" t="s">
        <v>63</v>
      </c>
      <c r="D18" s="139"/>
      <c r="E18" s="139"/>
      <c r="F18" s="137"/>
      <c r="G18" s="137"/>
      <c r="H18" s="137"/>
      <c r="I18" s="137"/>
      <c r="J18" s="137"/>
    </row>
    <row r="19" spans="1:10" ht="13.5">
      <c r="A19" s="210"/>
      <c r="B19" s="211" t="s">
        <v>113</v>
      </c>
      <c r="C19" s="212"/>
      <c r="D19" s="213"/>
      <c r="E19" s="213"/>
      <c r="F19" s="140"/>
      <c r="G19" s="140"/>
      <c r="H19" s="140"/>
      <c r="I19" s="140"/>
      <c r="J19" s="140"/>
    </row>
    <row r="20" spans="1:10" ht="3" customHeight="1" hidden="1">
      <c r="A20" s="210"/>
      <c r="B20" s="211"/>
      <c r="C20" s="212"/>
      <c r="D20" s="213"/>
      <c r="E20" s="213"/>
      <c r="F20" s="141"/>
      <c r="G20" s="141"/>
      <c r="H20" s="141"/>
      <c r="I20" s="141"/>
      <c r="J20" s="142"/>
    </row>
    <row r="21" spans="1:10" ht="36" customHeight="1">
      <c r="A21" s="136" t="s">
        <v>115</v>
      </c>
      <c r="B21" s="149" t="s">
        <v>152</v>
      </c>
      <c r="C21" s="136" t="s">
        <v>125</v>
      </c>
      <c r="D21" s="139"/>
      <c r="E21" s="139"/>
      <c r="F21" s="137"/>
      <c r="G21" s="137"/>
      <c r="H21" s="137"/>
      <c r="I21" s="137"/>
      <c r="J21" s="137"/>
    </row>
    <row r="22" spans="1:10" ht="28.5" customHeight="1">
      <c r="A22" s="136" t="s">
        <v>116</v>
      </c>
      <c r="B22" s="149" t="s">
        <v>150</v>
      </c>
      <c r="C22" s="136" t="s">
        <v>63</v>
      </c>
      <c r="D22" s="139"/>
      <c r="E22" s="139"/>
      <c r="F22" s="137"/>
      <c r="G22" s="137"/>
      <c r="H22" s="137"/>
      <c r="I22" s="137"/>
      <c r="J22" s="137"/>
    </row>
    <row r="23" spans="1:10" ht="25.5" customHeight="1">
      <c r="A23" s="136" t="s">
        <v>116</v>
      </c>
      <c r="B23" s="150" t="s">
        <v>149</v>
      </c>
      <c r="C23" s="136" t="s">
        <v>63</v>
      </c>
      <c r="D23" s="139"/>
      <c r="E23" s="139"/>
      <c r="F23" s="137"/>
      <c r="G23" s="137"/>
      <c r="H23" s="137"/>
      <c r="I23" s="138"/>
      <c r="J23" s="137"/>
    </row>
    <row r="24" spans="1:10" ht="13.5" customHeight="1">
      <c r="A24" s="136" t="s">
        <v>119</v>
      </c>
      <c r="B24" s="94" t="s">
        <v>118</v>
      </c>
      <c r="C24" s="95"/>
      <c r="D24" s="95"/>
      <c r="E24" s="95"/>
      <c r="F24" s="95"/>
      <c r="G24" s="95"/>
      <c r="H24" s="95"/>
      <c r="I24" s="95"/>
      <c r="J24" s="95"/>
    </row>
    <row r="25" spans="1:10" ht="58.5" customHeight="1">
      <c r="A25" s="136" t="s">
        <v>136</v>
      </c>
      <c r="B25" s="148" t="s">
        <v>144</v>
      </c>
      <c r="C25" s="136" t="s">
        <v>139</v>
      </c>
      <c r="D25" s="139"/>
      <c r="E25" s="139"/>
      <c r="F25" s="137"/>
      <c r="G25" s="137"/>
      <c r="H25" s="136"/>
      <c r="I25" s="136"/>
      <c r="J25" s="137"/>
    </row>
    <row r="26" spans="1:10" ht="60" customHeight="1">
      <c r="A26" s="136" t="s">
        <v>137</v>
      </c>
      <c r="B26" s="148" t="s">
        <v>145</v>
      </c>
      <c r="C26" s="136" t="s">
        <v>139</v>
      </c>
      <c r="D26" s="139"/>
      <c r="E26" s="139"/>
      <c r="F26" s="137"/>
      <c r="G26" s="137"/>
      <c r="H26" s="139"/>
      <c r="I26" s="139"/>
      <c r="J26" s="137"/>
    </row>
    <row r="27" spans="1:10" ht="60">
      <c r="A27" s="136" t="s">
        <v>138</v>
      </c>
      <c r="B27" s="148" t="s">
        <v>146</v>
      </c>
      <c r="C27" s="136" t="s">
        <v>98</v>
      </c>
      <c r="D27" s="139"/>
      <c r="E27" s="139"/>
      <c r="F27" s="137"/>
      <c r="G27" s="138"/>
      <c r="H27" s="139"/>
      <c r="I27" s="139"/>
      <c r="J27" s="137"/>
    </row>
    <row r="28" spans="1:10" ht="60" customHeight="1">
      <c r="A28" s="136" t="s">
        <v>148</v>
      </c>
      <c r="B28" s="148" t="s">
        <v>147</v>
      </c>
      <c r="C28" s="136" t="s">
        <v>98</v>
      </c>
      <c r="D28" s="139"/>
      <c r="E28" s="139"/>
      <c r="F28" s="137"/>
      <c r="G28" s="136"/>
      <c r="H28" s="136"/>
      <c r="I28" s="136"/>
      <c r="J28" s="137"/>
    </row>
    <row r="29" spans="1:10" ht="23.25" customHeight="1">
      <c r="A29" s="136" t="s">
        <v>120</v>
      </c>
      <c r="B29" s="94" t="s">
        <v>127</v>
      </c>
      <c r="C29" s="95"/>
      <c r="D29" s="95"/>
      <c r="E29" s="95"/>
      <c r="F29" s="95"/>
      <c r="G29" s="95"/>
      <c r="H29" s="95"/>
      <c r="I29" s="95"/>
      <c r="J29" s="95"/>
    </row>
    <row r="30" spans="1:10" ht="37.5" customHeight="1">
      <c r="A30" s="136" t="s">
        <v>121</v>
      </c>
      <c r="B30" s="149" t="s">
        <v>151</v>
      </c>
      <c r="C30" s="136" t="s">
        <v>125</v>
      </c>
      <c r="D30" s="139"/>
      <c r="E30" s="139"/>
      <c r="F30" s="137"/>
      <c r="G30" s="137"/>
      <c r="H30" s="137"/>
      <c r="I30" s="137"/>
      <c r="J30" s="137"/>
    </row>
    <row r="31" spans="1:10" ht="24" customHeight="1">
      <c r="A31" s="136" t="s">
        <v>122</v>
      </c>
      <c r="B31" s="149" t="s">
        <v>134</v>
      </c>
      <c r="C31" s="136" t="s">
        <v>126</v>
      </c>
      <c r="D31" s="139"/>
      <c r="E31" s="139"/>
      <c r="F31" s="137"/>
      <c r="G31" s="137"/>
      <c r="H31" s="137"/>
      <c r="I31" s="137"/>
      <c r="J31" s="137"/>
    </row>
    <row r="32" spans="1:10" ht="26.25" customHeight="1">
      <c r="A32" s="136" t="s">
        <v>123</v>
      </c>
      <c r="B32" s="149" t="s">
        <v>150</v>
      </c>
      <c r="C32" s="136" t="s">
        <v>63</v>
      </c>
      <c r="D32" s="139"/>
      <c r="E32" s="139"/>
      <c r="F32" s="137"/>
      <c r="G32" s="137"/>
      <c r="H32" s="137"/>
      <c r="I32" s="137"/>
      <c r="J32" s="137"/>
    </row>
    <row r="33" spans="1:10" ht="13.5" customHeight="1">
      <c r="A33" s="136" t="s">
        <v>124</v>
      </c>
      <c r="B33" s="149" t="s">
        <v>133</v>
      </c>
      <c r="C33" s="136" t="s">
        <v>63</v>
      </c>
      <c r="D33" s="139"/>
      <c r="E33" s="139"/>
      <c r="F33" s="137"/>
      <c r="G33" s="137"/>
      <c r="H33" s="137"/>
      <c r="I33" s="137"/>
      <c r="J33" s="137"/>
    </row>
    <row r="34" spans="1:10" ht="12" customHeight="1">
      <c r="A34" s="206" t="s">
        <v>103</v>
      </c>
      <c r="B34" s="207"/>
      <c r="C34" s="207"/>
      <c r="D34" s="207"/>
      <c r="E34" s="207"/>
      <c r="F34" s="130"/>
      <c r="G34" s="131"/>
      <c r="H34" s="131"/>
      <c r="I34" s="131"/>
      <c r="J34" s="130"/>
    </row>
    <row r="35" spans="1:10" ht="12" customHeight="1">
      <c r="A35" s="208" t="s">
        <v>104</v>
      </c>
      <c r="B35" s="209"/>
      <c r="C35" s="209"/>
      <c r="D35" s="209"/>
      <c r="E35" s="209"/>
      <c r="F35" s="88"/>
      <c r="G35" s="88"/>
      <c r="H35" s="88"/>
      <c r="I35" s="88"/>
      <c r="J35" s="89"/>
    </row>
    <row r="36" spans="1:10" ht="11.25" customHeight="1">
      <c r="A36" s="208" t="s">
        <v>105</v>
      </c>
      <c r="B36" s="209"/>
      <c r="C36" s="209"/>
      <c r="D36" s="209"/>
      <c r="E36" s="209"/>
      <c r="F36" s="90"/>
      <c r="G36" s="90"/>
      <c r="H36" s="90"/>
      <c r="I36" s="90"/>
      <c r="J36" s="91"/>
    </row>
    <row r="37" spans="1:10" ht="13.5" customHeight="1" thickBot="1">
      <c r="A37" s="204" t="s">
        <v>106</v>
      </c>
      <c r="B37" s="205"/>
      <c r="C37" s="205"/>
      <c r="D37" s="205"/>
      <c r="E37" s="205"/>
      <c r="F37" s="92"/>
      <c r="G37" s="92"/>
      <c r="H37" s="92"/>
      <c r="I37" s="92"/>
      <c r="J37" s="93"/>
    </row>
    <row r="38" ht="14.25" thickTop="1"/>
    <row r="39" spans="2:9" ht="13.5">
      <c r="B39" s="84"/>
      <c r="F39" s="85"/>
      <c r="G39" s="85"/>
      <c r="H39" s="85"/>
      <c r="I39" s="85"/>
    </row>
    <row r="40" spans="2:10" ht="13.5">
      <c r="B40" s="84"/>
      <c r="F40" s="84"/>
      <c r="G40" s="84"/>
      <c r="H40" s="84"/>
      <c r="I40" s="84"/>
      <c r="J40" s="84"/>
    </row>
    <row r="42" spans="6:9" ht="13.5">
      <c r="F42" s="84"/>
      <c r="G42" s="84"/>
      <c r="H42" s="84"/>
      <c r="I42" s="84"/>
    </row>
    <row r="43" spans="7:9" ht="13.5">
      <c r="G43" s="97"/>
      <c r="I43" s="84"/>
    </row>
  </sheetData>
  <sheetProtection/>
  <mergeCells count="9">
    <mergeCell ref="A37:E37"/>
    <mergeCell ref="A34:E34"/>
    <mergeCell ref="A35:E35"/>
    <mergeCell ref="A36:E36"/>
    <mergeCell ref="A19:A20"/>
    <mergeCell ref="B19:B20"/>
    <mergeCell ref="C19:C20"/>
    <mergeCell ref="D19:D20"/>
    <mergeCell ref="E19:E20"/>
  </mergeCells>
  <printOptions/>
  <pageMargins left="0.9055118110236221" right="0.5118110236220472" top="0.3937007874015748" bottom="0.5905511811023623" header="0.31496062992125984" footer="0.31496062992125984"/>
  <pageSetup horizontalDpi="600" verticalDpi="600" orientation="landscape" paperSize="9" scale="95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I35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6.140625" style="0" customWidth="1"/>
    <col min="2" max="2" width="34.7109375" style="0" customWidth="1"/>
    <col min="3" max="3" width="4.421875" style="86" customWidth="1"/>
    <col min="4" max="4" width="12.28125" style="0" customWidth="1"/>
    <col min="5" max="5" width="8.8515625" style="86" customWidth="1"/>
    <col min="6" max="6" width="7.140625" style="86" customWidth="1"/>
    <col min="7" max="7" width="8.7109375" style="86" customWidth="1"/>
    <col min="8" max="8" width="7.8515625" style="86" customWidth="1"/>
    <col min="9" max="9" width="8.7109375" style="0" customWidth="1"/>
  </cols>
  <sheetData>
    <row r="1" ht="13.5"/>
    <row r="2" ht="13.5"/>
    <row r="3" ht="13.5"/>
    <row r="4" ht="13.5"/>
    <row r="5" ht="13.5"/>
    <row r="8" spans="1:9" ht="12.75">
      <c r="A8" s="157" t="s">
        <v>189</v>
      </c>
      <c r="B8" s="155"/>
      <c r="C8" s="155"/>
      <c r="D8" s="155"/>
      <c r="E8" s="155"/>
      <c r="F8" s="155"/>
      <c r="G8" s="155"/>
      <c r="H8" s="155"/>
      <c r="I8" s="155"/>
    </row>
    <row r="9" spans="1:9" ht="12.75">
      <c r="A9" s="157" t="s">
        <v>196</v>
      </c>
      <c r="B9" s="155"/>
      <c r="C9" s="155"/>
      <c r="D9" s="155"/>
      <c r="E9" s="155"/>
      <c r="F9" s="155"/>
      <c r="G9" s="155"/>
      <c r="H9" s="155"/>
      <c r="I9" s="155"/>
    </row>
    <row r="10" spans="1:9" ht="12.75">
      <c r="A10" s="157" t="s">
        <v>188</v>
      </c>
      <c r="B10" s="155"/>
      <c r="C10" s="155"/>
      <c r="D10" s="155"/>
      <c r="E10" s="155"/>
      <c r="F10" s="155"/>
      <c r="G10" s="155"/>
      <c r="H10" s="155"/>
      <c r="I10" s="155"/>
    </row>
    <row r="11" spans="1:9" ht="12.75">
      <c r="A11" s="157" t="s">
        <v>142</v>
      </c>
      <c r="B11" s="155"/>
      <c r="C11" s="155"/>
      <c r="D11" s="155"/>
      <c r="E11" s="155"/>
      <c r="F11" s="155"/>
      <c r="G11" s="155"/>
      <c r="H11" s="155"/>
      <c r="I11" s="155"/>
    </row>
    <row r="12" spans="1:9" ht="54.75">
      <c r="A12" s="144" t="s">
        <v>96</v>
      </c>
      <c r="B12" s="144" t="s">
        <v>97</v>
      </c>
      <c r="C12" s="160" t="s">
        <v>98</v>
      </c>
      <c r="D12" s="160" t="s">
        <v>129</v>
      </c>
      <c r="E12" s="161" t="s">
        <v>191</v>
      </c>
      <c r="F12" s="161" t="s">
        <v>192</v>
      </c>
      <c r="G12" s="161" t="s">
        <v>193</v>
      </c>
      <c r="H12" s="161" t="s">
        <v>194</v>
      </c>
      <c r="I12" s="94" t="s">
        <v>195</v>
      </c>
    </row>
    <row r="13" spans="1:9" ht="27" customHeight="1">
      <c r="A13" s="162" t="s">
        <v>107</v>
      </c>
      <c r="B13" s="215" t="s">
        <v>143</v>
      </c>
      <c r="C13" s="215"/>
      <c r="D13" s="215"/>
      <c r="E13" s="215"/>
      <c r="F13" s="215"/>
      <c r="G13" s="215"/>
      <c r="H13" s="215"/>
      <c r="I13" s="215"/>
    </row>
    <row r="14" spans="1:9" ht="30" customHeight="1">
      <c r="A14" s="162" t="s">
        <v>1</v>
      </c>
      <c r="B14" s="143" t="s">
        <v>112</v>
      </c>
      <c r="C14" s="95"/>
      <c r="D14" s="95"/>
      <c r="E14" s="95"/>
      <c r="F14" s="95"/>
      <c r="G14" s="95"/>
      <c r="H14" s="95"/>
      <c r="I14" s="163"/>
    </row>
    <row r="15" spans="1:9" ht="27.75" customHeight="1">
      <c r="A15" s="164" t="s">
        <v>108</v>
      </c>
      <c r="B15" s="165" t="s">
        <v>110</v>
      </c>
      <c r="C15" s="164" t="s">
        <v>63</v>
      </c>
      <c r="D15" s="169">
        <v>24</v>
      </c>
      <c r="E15" s="166"/>
      <c r="F15" s="166"/>
      <c r="G15" s="166"/>
      <c r="H15" s="166"/>
      <c r="I15" s="167"/>
    </row>
    <row r="16" spans="1:9" ht="44.25" customHeight="1">
      <c r="A16" s="95" t="s">
        <v>109</v>
      </c>
      <c r="B16" s="168" t="s">
        <v>135</v>
      </c>
      <c r="C16" s="95" t="s">
        <v>63</v>
      </c>
      <c r="D16" s="169">
        <v>6</v>
      </c>
      <c r="E16" s="170"/>
      <c r="F16" s="170"/>
      <c r="G16" s="170"/>
      <c r="H16" s="170"/>
      <c r="I16" s="151"/>
    </row>
    <row r="17" spans="1:9" ht="18.75" customHeight="1">
      <c r="A17" s="162" t="s">
        <v>2</v>
      </c>
      <c r="B17" s="143" t="s">
        <v>111</v>
      </c>
      <c r="C17" s="95"/>
      <c r="D17" s="95"/>
      <c r="E17" s="171"/>
      <c r="F17" s="171"/>
      <c r="G17" s="171"/>
      <c r="H17" s="171"/>
      <c r="I17" s="163"/>
    </row>
    <row r="18" spans="1:9" ht="40.5" customHeight="1">
      <c r="A18" s="95" t="s">
        <v>114</v>
      </c>
      <c r="B18" s="168" t="s">
        <v>132</v>
      </c>
      <c r="C18" s="95" t="s">
        <v>63</v>
      </c>
      <c r="D18" s="151">
        <f>6*46800</f>
        <v>280800</v>
      </c>
      <c r="E18" s="141"/>
      <c r="F18" s="141"/>
      <c r="G18" s="141"/>
      <c r="H18" s="141"/>
      <c r="I18" s="151"/>
    </row>
    <row r="19" spans="1:9" ht="15" customHeight="1">
      <c r="A19" s="144" t="s">
        <v>130</v>
      </c>
      <c r="B19" s="94" t="s">
        <v>113</v>
      </c>
      <c r="C19" s="95"/>
      <c r="D19" s="151"/>
      <c r="E19" s="141"/>
      <c r="F19" s="141"/>
      <c r="G19" s="141"/>
      <c r="H19" s="141"/>
      <c r="I19" s="163"/>
    </row>
    <row r="20" spans="1:9" ht="51.75" customHeight="1">
      <c r="A20" s="95" t="s">
        <v>115</v>
      </c>
      <c r="B20" s="149" t="s">
        <v>152</v>
      </c>
      <c r="C20" s="95" t="s">
        <v>125</v>
      </c>
      <c r="D20" s="151">
        <f>46800*6*0.1</f>
        <v>28080</v>
      </c>
      <c r="E20" s="141"/>
      <c r="F20" s="141"/>
      <c r="G20" s="141"/>
      <c r="H20" s="141"/>
      <c r="I20" s="151"/>
    </row>
    <row r="21" spans="1:9" s="158" customFormat="1" ht="42.75" customHeight="1">
      <c r="A21" s="95" t="s">
        <v>116</v>
      </c>
      <c r="B21" s="149" t="s">
        <v>150</v>
      </c>
      <c r="C21" s="95" t="s">
        <v>63</v>
      </c>
      <c r="D21" s="151">
        <f>46800*6</f>
        <v>280800</v>
      </c>
      <c r="E21" s="141"/>
      <c r="F21" s="141"/>
      <c r="G21" s="141"/>
      <c r="H21" s="141"/>
      <c r="I21" s="151"/>
    </row>
    <row r="22" spans="1:9" ht="51" customHeight="1">
      <c r="A22" s="95" t="s">
        <v>117</v>
      </c>
      <c r="B22" s="150" t="s">
        <v>149</v>
      </c>
      <c r="C22" s="95" t="s">
        <v>63</v>
      </c>
      <c r="D22" s="151">
        <f>46800*6</f>
        <v>280800</v>
      </c>
      <c r="E22" s="141"/>
      <c r="F22" s="141"/>
      <c r="G22" s="141"/>
      <c r="H22" s="141"/>
      <c r="I22" s="151"/>
    </row>
    <row r="23" spans="1:9" ht="28.5" customHeight="1">
      <c r="A23" s="162" t="s">
        <v>119</v>
      </c>
      <c r="B23" s="143" t="s">
        <v>118</v>
      </c>
      <c r="C23" s="95"/>
      <c r="D23" s="95"/>
      <c r="E23" s="95"/>
      <c r="F23" s="95"/>
      <c r="G23" s="95"/>
      <c r="H23" s="95"/>
      <c r="I23" s="163"/>
    </row>
    <row r="24" spans="1:9" ht="76.5" customHeight="1">
      <c r="A24" s="95" t="s">
        <v>136</v>
      </c>
      <c r="B24" s="172" t="s">
        <v>144</v>
      </c>
      <c r="C24" s="95" t="s">
        <v>139</v>
      </c>
      <c r="D24" s="95">
        <v>10</v>
      </c>
      <c r="E24" s="95"/>
      <c r="F24" s="95"/>
      <c r="G24" s="95"/>
      <c r="H24" s="95"/>
      <c r="I24" s="151"/>
    </row>
    <row r="25" spans="1:9" ht="78" customHeight="1">
      <c r="A25" s="95" t="s">
        <v>137</v>
      </c>
      <c r="B25" s="172" t="s">
        <v>145</v>
      </c>
      <c r="C25" s="95" t="s">
        <v>139</v>
      </c>
      <c r="D25" s="95">
        <v>10</v>
      </c>
      <c r="E25" s="95"/>
      <c r="F25" s="95"/>
      <c r="G25" s="95"/>
      <c r="H25" s="95"/>
      <c r="I25" s="151"/>
    </row>
    <row r="26" spans="1:9" ht="75.75" customHeight="1">
      <c r="A26" s="95" t="s">
        <v>138</v>
      </c>
      <c r="B26" s="172" t="s">
        <v>146</v>
      </c>
      <c r="C26" s="95" t="s">
        <v>98</v>
      </c>
      <c r="D26" s="95">
        <v>2</v>
      </c>
      <c r="E26" s="151"/>
      <c r="F26" s="151"/>
      <c r="G26" s="151"/>
      <c r="H26" s="151"/>
      <c r="I26" s="151"/>
    </row>
    <row r="27" spans="1:9" ht="82.5" customHeight="1">
      <c r="A27" s="95" t="s">
        <v>148</v>
      </c>
      <c r="B27" s="172" t="s">
        <v>147</v>
      </c>
      <c r="C27" s="95" t="s">
        <v>98</v>
      </c>
      <c r="D27" s="95">
        <v>2</v>
      </c>
      <c r="E27" s="151"/>
      <c r="F27" s="151"/>
      <c r="G27" s="151"/>
      <c r="H27" s="151"/>
      <c r="I27" s="151"/>
    </row>
    <row r="28" spans="1:9" ht="28.5" customHeight="1">
      <c r="A28" s="162" t="s">
        <v>120</v>
      </c>
      <c r="B28" s="143" t="s">
        <v>127</v>
      </c>
      <c r="C28" s="144"/>
      <c r="D28" s="144"/>
      <c r="E28" s="144"/>
      <c r="F28" s="144"/>
      <c r="G28" s="144"/>
      <c r="H28" s="144"/>
      <c r="I28" s="163"/>
    </row>
    <row r="29" spans="1:9" ht="42" customHeight="1">
      <c r="A29" s="95" t="s">
        <v>121</v>
      </c>
      <c r="B29" s="149" t="s">
        <v>151</v>
      </c>
      <c r="C29" s="95" t="s">
        <v>125</v>
      </c>
      <c r="D29" s="139">
        <f>46800*6*0.1</f>
        <v>28080</v>
      </c>
      <c r="E29" s="139"/>
      <c r="F29" s="139"/>
      <c r="G29" s="139"/>
      <c r="H29" s="139"/>
      <c r="I29" s="151"/>
    </row>
    <row r="30" spans="1:9" ht="27" customHeight="1">
      <c r="A30" s="95" t="s">
        <v>122</v>
      </c>
      <c r="B30" s="149" t="s">
        <v>134</v>
      </c>
      <c r="C30" s="95" t="s">
        <v>126</v>
      </c>
      <c r="D30" s="139">
        <f>46800*6*0.1*1.25*3</f>
        <v>105300</v>
      </c>
      <c r="E30" s="139"/>
      <c r="F30" s="139"/>
      <c r="G30" s="139"/>
      <c r="H30" s="139"/>
      <c r="I30" s="151"/>
    </row>
    <row r="31" spans="1:9" ht="42.75" customHeight="1">
      <c r="A31" s="95" t="s">
        <v>123</v>
      </c>
      <c r="B31" s="149" t="s">
        <v>150</v>
      </c>
      <c r="C31" s="95" t="s">
        <v>63</v>
      </c>
      <c r="D31" s="139">
        <f>46800*6</f>
        <v>280800</v>
      </c>
      <c r="E31" s="139"/>
      <c r="F31" s="139"/>
      <c r="G31" s="139"/>
      <c r="H31" s="139"/>
      <c r="I31" s="151"/>
    </row>
    <row r="32" spans="1:9" ht="24.75" customHeight="1">
      <c r="A32" s="95" t="s">
        <v>124</v>
      </c>
      <c r="B32" s="149" t="s">
        <v>133</v>
      </c>
      <c r="C32" s="95" t="s">
        <v>125</v>
      </c>
      <c r="D32" s="139">
        <f>46800*6</f>
        <v>280800</v>
      </c>
      <c r="E32" s="139"/>
      <c r="F32" s="139"/>
      <c r="G32" s="139"/>
      <c r="H32" s="139"/>
      <c r="I32" s="151"/>
    </row>
    <row r="33" spans="1:9" ht="17.25" customHeight="1">
      <c r="A33" s="159"/>
      <c r="B33" s="159"/>
      <c r="C33" s="159"/>
      <c r="D33" s="216" t="s">
        <v>131</v>
      </c>
      <c r="E33" s="216"/>
      <c r="F33" s="176"/>
      <c r="G33" s="176"/>
      <c r="H33" s="176"/>
      <c r="I33" s="177"/>
    </row>
    <row r="34" spans="1:9" ht="17.25" customHeight="1">
      <c r="A34" s="145"/>
      <c r="B34" s="146"/>
      <c r="C34" s="147"/>
      <c r="D34" s="214" t="s">
        <v>140</v>
      </c>
      <c r="E34" s="214"/>
      <c r="F34" s="162"/>
      <c r="G34" s="162"/>
      <c r="H34" s="162"/>
      <c r="I34" s="177"/>
    </row>
    <row r="35" spans="2:9" ht="13.5">
      <c r="B35" s="84"/>
      <c r="I35" s="84"/>
    </row>
  </sheetData>
  <sheetProtection/>
  <mergeCells count="3">
    <mergeCell ref="D34:E34"/>
    <mergeCell ref="B13:I13"/>
    <mergeCell ref="D33:E33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17.00390625" style="0" customWidth="1"/>
    <col min="2" max="2" width="28.421875" style="0" customWidth="1"/>
    <col min="3" max="3" width="10.140625" style="0" customWidth="1"/>
    <col min="4" max="4" width="11.8515625" style="0" customWidth="1"/>
    <col min="5" max="5" width="4.57421875" style="0" customWidth="1"/>
    <col min="6" max="6" width="14.421875" style="0" customWidth="1"/>
    <col min="7" max="7" width="13.00390625" style="0" customWidth="1"/>
  </cols>
  <sheetData>
    <row r="1" spans="1:7" ht="12.75">
      <c r="A1" s="217"/>
      <c r="B1" s="217"/>
      <c r="C1" s="217"/>
      <c r="D1" s="217"/>
      <c r="E1" s="217"/>
      <c r="F1" s="217"/>
      <c r="G1" s="217"/>
    </row>
    <row r="2" spans="1:7" ht="21.75" customHeight="1">
      <c r="A2" s="217"/>
      <c r="B2" s="217"/>
      <c r="C2" s="217"/>
      <c r="D2" s="217"/>
      <c r="E2" s="217"/>
      <c r="F2" s="217"/>
      <c r="G2" s="217"/>
    </row>
    <row r="3" spans="1:7" ht="20.25" customHeight="1">
      <c r="A3" s="217"/>
      <c r="B3" s="217"/>
      <c r="C3" s="217"/>
      <c r="D3" s="217"/>
      <c r="E3" s="217"/>
      <c r="F3" s="217"/>
      <c r="G3" s="217"/>
    </row>
    <row r="4" spans="1:7" ht="21.75" customHeight="1">
      <c r="A4" s="217"/>
      <c r="B4" s="217"/>
      <c r="C4" s="217"/>
      <c r="D4" s="217"/>
      <c r="E4" s="217"/>
      <c r="F4" s="217"/>
      <c r="G4" s="217"/>
    </row>
    <row r="5" spans="1:7" ht="14.25">
      <c r="A5" s="98"/>
      <c r="B5" s="128"/>
      <c r="C5" s="128"/>
      <c r="D5" s="128"/>
      <c r="E5" s="128"/>
      <c r="F5" s="128"/>
      <c r="G5" s="128"/>
    </row>
    <row r="6" spans="1:7" ht="14.25">
      <c r="A6" s="98" t="s">
        <v>190</v>
      </c>
      <c r="B6" s="128"/>
      <c r="C6" s="128"/>
      <c r="D6" s="128"/>
      <c r="E6" s="128"/>
      <c r="F6" s="128"/>
      <c r="G6" s="128"/>
    </row>
    <row r="7" spans="1:7" ht="14.25">
      <c r="A7" s="98" t="s">
        <v>198</v>
      </c>
      <c r="B7" s="128"/>
      <c r="C7" s="128"/>
      <c r="D7" s="128"/>
      <c r="E7" s="128"/>
      <c r="F7" s="128"/>
      <c r="G7" s="128"/>
    </row>
    <row r="8" spans="1:7" ht="14.25">
      <c r="A8" s="98" t="s">
        <v>181</v>
      </c>
      <c r="B8" s="128"/>
      <c r="C8" s="128"/>
      <c r="D8" s="128"/>
      <c r="E8" s="128"/>
      <c r="F8" s="128"/>
      <c r="G8" s="128"/>
    </row>
    <row r="9" spans="1:7" ht="14.25">
      <c r="A9" s="98"/>
      <c r="B9" s="128"/>
      <c r="C9" s="128"/>
      <c r="D9" s="128"/>
      <c r="E9" s="128"/>
      <c r="F9" s="128"/>
      <c r="G9" s="128"/>
    </row>
    <row r="10" spans="1:4" ht="22.5" customHeight="1">
      <c r="A10" s="218" t="s">
        <v>153</v>
      </c>
      <c r="B10" s="218"/>
      <c r="C10" s="218"/>
      <c r="D10" s="218"/>
    </row>
    <row r="11" spans="1:4" ht="26.25" customHeight="1" thickBot="1">
      <c r="A11" s="218"/>
      <c r="B11" s="218"/>
      <c r="C11" s="218"/>
      <c r="D11" s="218"/>
    </row>
    <row r="12" spans="1:7" ht="24" thickBot="1">
      <c r="A12" s="219" t="s">
        <v>154</v>
      </c>
      <c r="B12" s="219"/>
      <c r="C12" s="219"/>
      <c r="D12" s="219"/>
      <c r="F12" s="220" t="s">
        <v>155</v>
      </c>
      <c r="G12" s="221"/>
    </row>
    <row r="13" spans="1:7" ht="20.25" thickBot="1">
      <c r="A13" s="222" t="s">
        <v>156</v>
      </c>
      <c r="B13" s="223"/>
      <c r="C13" s="99" t="s">
        <v>157</v>
      </c>
      <c r="D13" s="100" t="s">
        <v>158</v>
      </c>
      <c r="F13" s="101" t="s">
        <v>159</v>
      </c>
      <c r="G13" s="102" t="s">
        <v>160</v>
      </c>
    </row>
    <row r="14" spans="1:7" ht="19.5">
      <c r="A14" s="224" t="s">
        <v>161</v>
      </c>
      <c r="B14" s="225"/>
      <c r="C14" s="103" t="s">
        <v>162</v>
      </c>
      <c r="D14" s="104"/>
      <c r="F14" s="105">
        <v>0.0343</v>
      </c>
      <c r="G14" s="106">
        <v>0.0671</v>
      </c>
    </row>
    <row r="15" spans="1:7" ht="19.5">
      <c r="A15" s="226" t="s">
        <v>163</v>
      </c>
      <c r="B15" s="227"/>
      <c r="C15" s="107" t="s">
        <v>164</v>
      </c>
      <c r="D15" s="108"/>
      <c r="F15" s="109">
        <v>0.0028</v>
      </c>
      <c r="G15" s="110">
        <v>0.0075</v>
      </c>
    </row>
    <row r="16" spans="1:7" ht="19.5">
      <c r="A16" s="226" t="s">
        <v>165</v>
      </c>
      <c r="B16" s="227"/>
      <c r="C16" s="107" t="s">
        <v>166</v>
      </c>
      <c r="D16" s="108"/>
      <c r="F16" s="109">
        <v>0.01</v>
      </c>
      <c r="G16" s="110">
        <v>0.0174</v>
      </c>
    </row>
    <row r="17" spans="1:7" ht="19.5">
      <c r="A17" s="228" t="s">
        <v>167</v>
      </c>
      <c r="B17" s="229"/>
      <c r="C17" s="111" t="s">
        <v>168</v>
      </c>
      <c r="D17" s="112"/>
      <c r="F17" s="113">
        <v>0.0094</v>
      </c>
      <c r="G17" s="114">
        <v>0.0117</v>
      </c>
    </row>
    <row r="18" spans="1:7" ht="19.5">
      <c r="A18" s="230" t="s">
        <v>169</v>
      </c>
      <c r="B18" s="231"/>
      <c r="C18" s="115" t="s">
        <v>170</v>
      </c>
      <c r="D18" s="116"/>
      <c r="F18" s="105">
        <v>0.0674</v>
      </c>
      <c r="G18" s="106">
        <v>0.094</v>
      </c>
    </row>
    <row r="19" spans="1:7" ht="19.5">
      <c r="A19" s="237" t="s">
        <v>171</v>
      </c>
      <c r="B19" s="117" t="s">
        <v>172</v>
      </c>
      <c r="C19" s="239" t="s">
        <v>0</v>
      </c>
      <c r="D19" s="104"/>
      <c r="F19" s="241" t="s">
        <v>173</v>
      </c>
      <c r="G19" s="242"/>
    </row>
    <row r="20" spans="1:7" ht="19.5">
      <c r="A20" s="237"/>
      <c r="B20" s="118" t="s">
        <v>174</v>
      </c>
      <c r="C20" s="239"/>
      <c r="D20" s="108"/>
      <c r="F20" s="241"/>
      <c r="G20" s="242"/>
    </row>
    <row r="21" spans="1:7" ht="19.5">
      <c r="A21" s="237"/>
      <c r="B21" s="118" t="s">
        <v>175</v>
      </c>
      <c r="C21" s="239"/>
      <c r="D21" s="108"/>
      <c r="F21" s="241"/>
      <c r="G21" s="242"/>
    </row>
    <row r="22" spans="1:7" ht="20.25" thickBot="1">
      <c r="A22" s="238"/>
      <c r="B22" s="119" t="s">
        <v>176</v>
      </c>
      <c r="C22" s="240"/>
      <c r="D22" s="120"/>
      <c r="F22" s="241"/>
      <c r="G22" s="242"/>
    </row>
    <row r="23" spans="1:7" ht="20.25" thickBot="1">
      <c r="A23" s="243" t="s">
        <v>177</v>
      </c>
      <c r="B23" s="244"/>
      <c r="C23" s="245"/>
      <c r="D23" s="121"/>
      <c r="F23" s="241"/>
      <c r="G23" s="242"/>
    </row>
    <row r="24" spans="1:7" ht="20.25" thickBot="1">
      <c r="A24" s="246"/>
      <c r="B24" s="246"/>
      <c r="C24" s="246"/>
      <c r="D24" s="246"/>
      <c r="F24" s="247"/>
      <c r="G24" s="247"/>
    </row>
    <row r="25" spans="1:7" ht="20.25" thickBot="1">
      <c r="A25" s="232" t="s">
        <v>178</v>
      </c>
      <c r="B25" s="233"/>
      <c r="C25" s="234"/>
      <c r="D25" s="122"/>
      <c r="F25" s="123">
        <v>0.2076</v>
      </c>
      <c r="G25" s="124">
        <v>0.3</v>
      </c>
    </row>
    <row r="26" spans="1:4" ht="21">
      <c r="A26" s="125"/>
      <c r="B26" s="125"/>
      <c r="C26" s="125"/>
      <c r="D26" s="126"/>
    </row>
    <row r="27" spans="1:3" ht="12.75">
      <c r="A27" s="235" t="s">
        <v>179</v>
      </c>
      <c r="B27" s="235"/>
      <c r="C27" s="235"/>
    </row>
    <row r="28" spans="1:6" ht="14.25">
      <c r="A28" s="236" t="s">
        <v>180</v>
      </c>
      <c r="B28" s="236"/>
      <c r="C28" s="236"/>
      <c r="F28" s="127"/>
    </row>
    <row r="29" ht="12.75">
      <c r="F29" s="127"/>
    </row>
  </sheetData>
  <sheetProtection/>
  <mergeCells count="19">
    <mergeCell ref="A28:C28"/>
    <mergeCell ref="A19:A22"/>
    <mergeCell ref="C19:C22"/>
    <mergeCell ref="F19:G23"/>
    <mergeCell ref="A23:C23"/>
    <mergeCell ref="A24:D24"/>
    <mergeCell ref="F24:G24"/>
    <mergeCell ref="A15:B15"/>
    <mergeCell ref="A16:B16"/>
    <mergeCell ref="A17:B17"/>
    <mergeCell ref="A18:B18"/>
    <mergeCell ref="A25:C25"/>
    <mergeCell ref="A27:C27"/>
    <mergeCell ref="A1:G4"/>
    <mergeCell ref="A10:D11"/>
    <mergeCell ref="A12:D12"/>
    <mergeCell ref="F12:G12"/>
    <mergeCell ref="A13:B13"/>
    <mergeCell ref="A14:B14"/>
  </mergeCells>
  <printOptions/>
  <pageMargins left="0.511811024" right="0.511811024" top="0.787401575" bottom="0.787401575" header="0.31496062" footer="0.31496062"/>
  <pageSetup horizontalDpi="600" verticalDpi="600" orientation="portrait" paperSize="9" scale="93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ua121</dc:creator>
  <cp:keywords/>
  <dc:description/>
  <cp:lastModifiedBy>Aluísio</cp:lastModifiedBy>
  <cp:lastPrinted>2021-04-13T14:37:51Z</cp:lastPrinted>
  <dcterms:created xsi:type="dcterms:W3CDTF">2005-08-02T15:45:33Z</dcterms:created>
  <dcterms:modified xsi:type="dcterms:W3CDTF">2021-04-15T17:30:21Z</dcterms:modified>
  <cp:category/>
  <cp:version/>
  <cp:contentType/>
  <cp:contentStatus/>
</cp:coreProperties>
</file>