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120" windowWidth="12120" windowHeight="8640" firstSheet="1" activeTab="3"/>
  </bookViews>
  <sheets>
    <sheet name="EST FARTURAO" sheetId="1" state="hidden" r:id="rId1"/>
    <sheet name="MEMORIA" sheetId="2" r:id="rId2"/>
    <sheet name="CRONOGRAMA" sheetId="3" r:id="rId3"/>
    <sheet name="PLANILHA DE CUSTOS" sheetId="4" r:id="rId4"/>
    <sheet name="COMP CUSTO UNIT" sheetId="5" r:id="rId5"/>
    <sheet name="COMP. do BDI" sheetId="6" r:id="rId6"/>
  </sheets>
  <definedNames>
    <definedName name="_xlnm.Print_Area" localSheetId="2">'CRONOGRAMA'!$A$1:$M$68</definedName>
    <definedName name="_xlnm.Print_Area" localSheetId="0">'EST FARTURAO'!$A$1:$N$50</definedName>
    <definedName name="_xlnm.Print_Titles" localSheetId="0">'EST FARTURAO'!$15:$15</definedName>
  </definedNames>
  <calcPr fullCalcOnLoad="1"/>
</workbook>
</file>

<file path=xl/sharedStrings.xml><?xml version="1.0" encoding="utf-8"?>
<sst xmlns="http://schemas.openxmlformats.org/spreadsheetml/2006/main" count="1393" uniqueCount="733">
  <si>
    <t>I</t>
  </si>
  <si>
    <t>1.1</t>
  </si>
  <si>
    <t>1.2</t>
  </si>
  <si>
    <t>II</t>
  </si>
  <si>
    <t xml:space="preserve"> - TERRAPLENAGEM:</t>
  </si>
  <si>
    <t>2.1</t>
  </si>
  <si>
    <t>m</t>
  </si>
  <si>
    <t>III</t>
  </si>
  <si>
    <t>3.1</t>
  </si>
  <si>
    <t>3.2</t>
  </si>
  <si>
    <t>IV</t>
  </si>
  <si>
    <t>4.1</t>
  </si>
  <si>
    <t>4.2</t>
  </si>
  <si>
    <t>m²</t>
  </si>
  <si>
    <t xml:space="preserve">  - Compactação de material de revestimento</t>
  </si>
  <si>
    <t xml:space="preserve"> - MOBILIZAÇÃO, INSTALAÇÃO DE CANTEIRO E PLACA DA OBRA</t>
  </si>
  <si>
    <t xml:space="preserve"> - Placa da obra ( 2,00 X 3,00) m</t>
  </si>
  <si>
    <t>V</t>
  </si>
  <si>
    <t>5.1</t>
  </si>
  <si>
    <t>5.2</t>
  </si>
  <si>
    <t>5.3</t>
  </si>
  <si>
    <t>5.4</t>
  </si>
  <si>
    <t>un</t>
  </si>
  <si>
    <t>Unid.</t>
  </si>
  <si>
    <t>Quant.</t>
  </si>
  <si>
    <t>Preço unitário</t>
  </si>
  <si>
    <t>R$ / km</t>
  </si>
  <si>
    <t xml:space="preserve"> - OBRAS DE ARTE CORRENTES E ESPECIAIS:</t>
  </si>
  <si>
    <t>Item</t>
  </si>
  <si>
    <t>Discriminação</t>
  </si>
  <si>
    <t>4.3</t>
  </si>
  <si>
    <t xml:space="preserve"> - Esc., carga, transporte de material  de 1a. Categoria. (50 m &lt; DMT ≤ 200 m)</t>
  </si>
  <si>
    <t xml:space="preserve"> - Boca de bueiro simples BSTC ø = 0,60 m, em concreto ciclópico</t>
  </si>
  <si>
    <t xml:space="preserve"> - Boca de bueiro simples BSTC ø = 0,80 m, em concreto ciclópico</t>
  </si>
  <si>
    <t xml:space="preserve"> - Boca de bueiro simples BSTC ø = 1,00, em concreto ciclópico</t>
  </si>
  <si>
    <t xml:space="preserve"> - Boca de bueiro duplo BDTC ø = 1,00 m, em concreto ciclópico</t>
  </si>
  <si>
    <t xml:space="preserve">  - Escavação e carga de material de revestimento (Inclusive indenização de jazida)</t>
  </si>
  <si>
    <t xml:space="preserve"> - Espalhamento de material de 1ª categoria (largura de 6,00 m)</t>
  </si>
  <si>
    <t xml:space="preserve">  - Espalhamento de material de revestimento (largura de 6,00 m)</t>
  </si>
  <si>
    <t xml:space="preserve"> - Transporte de material  de revestimento - DMT = 5,00 km</t>
  </si>
  <si>
    <t>Mobilização</t>
  </si>
  <si>
    <t>Numero de Placas</t>
  </si>
  <si>
    <t>Largura da plat. (m)</t>
  </si>
  <si>
    <t>Compr. Total do Trecho (m)</t>
  </si>
  <si>
    <t>GERAL</t>
  </si>
  <si>
    <t>BSTC 80</t>
  </si>
  <si>
    <t>BDTC 100</t>
  </si>
  <si>
    <t>BSTC 60</t>
  </si>
  <si>
    <t>OAE</t>
  </si>
  <si>
    <t xml:space="preserve"> - REVESTIMENTO PRIMÁRIO (espessura de 10,00 cm):</t>
  </si>
  <si>
    <t>Jazida de 100 x 100 a cada 10 km de trecho</t>
  </si>
  <si>
    <t xml:space="preserve"> - Limpeza e remoção de camada vegetal </t>
  </si>
  <si>
    <t xml:space="preserve">  - Conformação de plataforma (largura de 6,00 m)</t>
  </si>
  <si>
    <t xml:space="preserve"> - Bueiro simples (corpo) BSTC ø = 0,60 m, com berço em concreto ciclópico </t>
  </si>
  <si>
    <t xml:space="preserve"> - Bueiro simples (corpo) BSTC ø = 0,80 m, com berço em concreto ciclópico </t>
  </si>
  <si>
    <t xml:space="preserve"> - Bueiro simples (corpo) BSTC ø = 1,00 m, com berço em concreto ciclópico</t>
  </si>
  <si>
    <t xml:space="preserve"> - Bueiro duplo (corpo) BDTC ø = 1,00 m, com berço em concreto ciclópico </t>
  </si>
  <si>
    <t xml:space="preserve"> - Recuperação de ponte de madeira de lei, com fundação em estacas cravadas -  substituir assoalho.</t>
  </si>
  <si>
    <t>PLANILHA DE QUANTITATIVOS E CUSTOS</t>
  </si>
  <si>
    <t>Total (R$)</t>
  </si>
  <si>
    <t xml:space="preserve"> </t>
  </si>
  <si>
    <t>Pontilhão</t>
  </si>
  <si>
    <t xml:space="preserve"> - DESMATAMENTO E LIMPEZA:</t>
  </si>
  <si>
    <t>M²</t>
  </si>
  <si>
    <t xml:space="preserve"> - Instalação de canteiro em chapa de madeira</t>
  </si>
  <si>
    <t>74209/001</t>
  </si>
  <si>
    <t>4.4</t>
  </si>
  <si>
    <t>74154/001</t>
  </si>
  <si>
    <t>Regularização e compactação de subleito</t>
  </si>
  <si>
    <t>73856/002</t>
  </si>
  <si>
    <t>73856/003</t>
  </si>
  <si>
    <t>73856/004</t>
  </si>
  <si>
    <t>73856/009</t>
  </si>
  <si>
    <t>74151/001</t>
  </si>
  <si>
    <t>74153/001</t>
  </si>
  <si>
    <t>Ref: SINAPI</t>
  </si>
  <si>
    <t>3.3</t>
  </si>
  <si>
    <t>3.4</t>
  </si>
  <si>
    <t>4.5</t>
  </si>
  <si>
    <t>4.6</t>
  </si>
  <si>
    <t>4.7</t>
  </si>
  <si>
    <t>4.8</t>
  </si>
  <si>
    <t>4.10</t>
  </si>
  <si>
    <t>Composição local</t>
  </si>
  <si>
    <r>
      <t>m</t>
    </r>
    <r>
      <rPr>
        <vertAlign val="superscript"/>
        <sz val="12"/>
        <color indexed="8"/>
        <rFont val="Arial"/>
        <family val="2"/>
      </rPr>
      <t>3</t>
    </r>
  </si>
  <si>
    <r>
      <t>m</t>
    </r>
    <r>
      <rPr>
        <vertAlign val="superscript"/>
        <sz val="12"/>
        <color indexed="8"/>
        <rFont val="Arial"/>
        <family val="2"/>
      </rPr>
      <t>2</t>
    </r>
  </si>
  <si>
    <r>
      <t>m</t>
    </r>
    <r>
      <rPr>
        <vertAlign val="superscript"/>
        <sz val="12"/>
        <color indexed="8"/>
        <rFont val="Arial"/>
        <family val="2"/>
      </rPr>
      <t>3</t>
    </r>
    <r>
      <rPr>
        <sz val="12"/>
        <color indexed="8"/>
        <rFont val="Arial"/>
        <family val="2"/>
      </rPr>
      <t>.km</t>
    </r>
  </si>
  <si>
    <r>
      <rPr>
        <b/>
        <sz val="12"/>
        <color indexed="8"/>
        <rFont val="Arial"/>
        <family val="2"/>
      </rPr>
      <t>Objeto:</t>
    </r>
    <r>
      <rPr>
        <sz val="12"/>
        <color indexed="8"/>
        <rFont val="Arial"/>
        <family val="2"/>
      </rPr>
      <t xml:space="preserve"> Recuperação/complementação de 45,00 km de estradas vicinais</t>
    </r>
  </si>
  <si>
    <r>
      <rPr>
        <b/>
        <sz val="12"/>
        <color indexed="8"/>
        <rFont val="Arial"/>
        <family val="2"/>
      </rPr>
      <t xml:space="preserve">Local: </t>
    </r>
    <r>
      <rPr>
        <sz val="12"/>
        <color indexed="8"/>
        <rFont val="Arial"/>
        <family val="2"/>
      </rPr>
      <t>LADO DIREITO DO RIO TAPAJOS</t>
    </r>
  </si>
  <si>
    <r>
      <rPr>
        <b/>
        <sz val="12"/>
        <color indexed="8"/>
        <rFont val="Arial"/>
        <family val="2"/>
      </rPr>
      <t xml:space="preserve">Trecho: </t>
    </r>
    <r>
      <rPr>
        <sz val="12"/>
        <color indexed="8"/>
        <rFont val="Arial"/>
        <family val="2"/>
      </rPr>
      <t>ESTRADA TRANSFARTURÃO</t>
    </r>
  </si>
  <si>
    <r>
      <rPr>
        <b/>
        <sz val="12"/>
        <color indexed="8"/>
        <rFont val="Arial"/>
        <family val="2"/>
      </rPr>
      <t>Município:</t>
    </r>
    <r>
      <rPr>
        <sz val="12"/>
        <color indexed="8"/>
        <rFont val="Arial"/>
        <family val="2"/>
      </rPr>
      <t xml:space="preserve"> ITAITUBA / PA</t>
    </r>
  </si>
  <si>
    <t>73859/001</t>
  </si>
  <si>
    <t>SINAPI - Mês de referencia julho/2017</t>
  </si>
  <si>
    <t>Custo c/ BDI</t>
  </si>
  <si>
    <t>Alicota de 25%</t>
  </si>
  <si>
    <t>EXTENSÃO   45 KM</t>
  </si>
  <si>
    <t>CRONOGRAMA FISICO FINANCEIRO</t>
  </si>
  <si>
    <t>ITEM</t>
  </si>
  <si>
    <t>DISCRIMINAÇÃO</t>
  </si>
  <si>
    <t>UND</t>
  </si>
  <si>
    <t>30 Dias</t>
  </si>
  <si>
    <t>TOTAL PARCIAL</t>
  </si>
  <si>
    <t>-</t>
  </si>
  <si>
    <t>TOTAL SIMPLES R$</t>
  </si>
  <si>
    <t>TOTAL ACUMULADO R$</t>
  </si>
  <si>
    <t>Percentual Simples %</t>
  </si>
  <si>
    <t>Percentual Acumulado %</t>
  </si>
  <si>
    <t>1.0</t>
  </si>
  <si>
    <t>1.1.1</t>
  </si>
  <si>
    <t>1.1.2</t>
  </si>
  <si>
    <t>DESMATAMENTO E LIMPEZA:</t>
  </si>
  <si>
    <t>MOBILIZAÇAO, CANTEIRO E PLACA DE OBRA:</t>
  </si>
  <si>
    <t>TERRAPLANAGEM:</t>
  </si>
  <si>
    <t>1.2.1</t>
  </si>
  <si>
    <t>1.3.1</t>
  </si>
  <si>
    <t>1.3.2</t>
  </si>
  <si>
    <t>1.3.3</t>
  </si>
  <si>
    <t>OBRAS DE ARTES CORRENTES E ESPECIAIS</t>
  </si>
  <si>
    <t>1.4</t>
  </si>
  <si>
    <t>M³</t>
  </si>
  <si>
    <t>M³/KM</t>
  </si>
  <si>
    <t xml:space="preserve">REVESTIMENTO PRIMARIO (Espessura 10,0cm) </t>
  </si>
  <si>
    <t>Custo Simples</t>
  </si>
  <si>
    <t>SINAPI</t>
  </si>
  <si>
    <t>REF:</t>
  </si>
  <si>
    <t>QUANTIDADE</t>
  </si>
  <si>
    <t>PLANILHA DE QNT E CUSTOS</t>
  </si>
  <si>
    <t>1.3</t>
  </si>
  <si>
    <t>TOTAL</t>
  </si>
  <si>
    <t>SEDOP O11340</t>
  </si>
  <si>
    <t>1.4.1</t>
  </si>
  <si>
    <t>1.4.2</t>
  </si>
  <si>
    <t>1.4.3</t>
  </si>
  <si>
    <t>M</t>
  </si>
  <si>
    <t>CUSTO / KM</t>
  </si>
  <si>
    <t>TUBO DE CONCRETO PARA REDES COLETORAS DE ÁGUAS PLUVIAIS, DIÂMETRO DE 1000 MM, JUNTA RÍGIDA, INSTALADO EM LOCAL COM BAIXO NÍVEL DE INTERFERÊNCIAS - FORNECIMENTO E ASSENTAMENTO. AF_12/2015</t>
  </si>
  <si>
    <t>BOCA PARA BUEIRO SIMPLES TUBULAR, DIAMETRO =1,00M, EM CONCRETO CICLOPICO, INCLUINDO FORMAS, ESCAVACAO, REATERRO E MATERIAIS, EXCLUINDO MATERIAL REATERRO JAZIDA E TRANSPORTE.</t>
  </si>
  <si>
    <t>REGULARIZAÇÃO E COMPACTAÇÃO DE SUBLEITO DE SOLO  PREDOMINANTEMENTE ARGILOSO. AF_11/2019</t>
  </si>
  <si>
    <t>REGULARIZAÇÃO DE SUPERFÍCIES COM MOTONIVELADORA. AF_11/2019 (LARGURA DE 6M)</t>
  </si>
  <si>
    <t>ESCAVAÇÃO HORIZONTAL EM SOLO DE 1A CATEGORIA COM TRATOR DE ESTEIRAS (125HP/LÂMINA: 2,70M3). AF_07/2020</t>
  </si>
  <si>
    <t>ESCAVAÇÃO HORIZONTAL, INCLUINDO ESCARIFICAÇÃO EM SOLO DE 2A CATEGORIA COM TRATOR DE ESTEIRAS (170HP/LÂMINA: 5,20M3). AF_07/2020</t>
  </si>
  <si>
    <t>ML</t>
  </si>
  <si>
    <t>INSTALAÇÃO DO CANTEIRO EM CHAPA DE MADEIRA</t>
  </si>
  <si>
    <t>PLACA DE OBRA EM LONA COM PLOTAGEM GRAFICA (2,00x3,00)</t>
  </si>
  <si>
    <t>LIMPEZA MECANIZADA DE CAMADA VEGETAL, VEGETAÇÃO E PEQUENAS ARVORES</t>
  </si>
  <si>
    <t>REGULARIZAÇÃO E COMPACTAÇÃO DE SOLO</t>
  </si>
  <si>
    <t>RECONSTRUÇÃO DE PONTE EM MADEIRA DE LEI, COM FUNDAÇÃO EM ESTACA CRAVADA.</t>
  </si>
  <si>
    <t>MEMÓRIA DE CÁLCULO</t>
  </si>
  <si>
    <t>COMPRIMENTO</t>
  </si>
  <si>
    <t>LARGURA</t>
  </si>
  <si>
    <t>ESCAVAÇÃO HORIZONTAL, INCLUINDO ESCARIFICAÇÃO EM SOLO DE 2A CATEGORIA COM TRATOR DE ESTEIRAS (170HP/LÂMINA: 5,20M3).</t>
  </si>
  <si>
    <t>REGULARIZAÇÃO DE SUPERFÍCIES COM MOTONIVELADORA. (LARGURA DE 7M)</t>
  </si>
  <si>
    <t>REGULARIZAÇÃO E COMPACTAÇÃO DE SUBLEITO DE SOLO  PREDOMINANTEMENTE ARGILOSO.(LARGURA DE 7m)</t>
  </si>
  <si>
    <t>ESCAVAÇÃO HORIZONTAL EM SOLO DE 1A CATEGORIA COM TRATOR DE ESTEIRAS (125HP/LÂMINA: 2,70M3).</t>
  </si>
  <si>
    <t>ESPESSURA</t>
  </si>
  <si>
    <t xml:space="preserve">DATA DA EXPEDIÇÃO:    </t>
  </si>
  <si>
    <t xml:space="preserve">VALOR DA OBRA: </t>
  </si>
  <si>
    <t>1.1.1  93207 -Instalação do canteiro em chapa de madeira - m²</t>
  </si>
  <si>
    <t>MATERIAL</t>
  </si>
  <si>
    <t xml:space="preserve">FONTE </t>
  </si>
  <si>
    <t>UNID</t>
  </si>
  <si>
    <t>COEFICENTE</t>
  </si>
  <si>
    <t>PREÇO UNITÁRIO</t>
  </si>
  <si>
    <t>3080</t>
  </si>
  <si>
    <t>FECHADURA ESPELHO PARA PORTA EXTERNA, EM ACO INOX (MAQUINA, TESTA E CONTRA-TESTA) E EM ZAMAC (MACANETA, LINGUETA E TRINCOS) COM ACABAMENTO CROMADO, MAQUINA DE 40 MM, INCLUINDO CHAVE TIPO CILINDRO</t>
  </si>
  <si>
    <t>CJ</t>
  </si>
  <si>
    <t>0,0578000</t>
  </si>
  <si>
    <t>3097</t>
  </si>
  <si>
    <t>FECHADURA ROSETA REDONDA PARA PORTA DE BANHEIRO, EM ACO INOX (MAQUINA, TESTA E CONTRA-TESTA) E EM ZAMAC (MACANETA, LINGUETA E TRINCOS) COM ACABAMENTO CROMADO, MAQUINA DE 40 MM, INCLUINDO CHAVE TIPO TRANQUETA</t>
  </si>
  <si>
    <t>0,0385000</t>
  </si>
  <si>
    <t>10886</t>
  </si>
  <si>
    <t>EXTINTOR DE INCENDIO PORTATIL COM CARGA DE AGUA PRESSURIZADA DE 10 L, CLASSE A</t>
  </si>
  <si>
    <t>UN</t>
  </si>
  <si>
    <t>0,0193000</t>
  </si>
  <si>
    <t>10891</t>
  </si>
  <si>
    <t>EXTINTOR DE INCENDIO PORTATIL COM CARGA DE PO QUIMICO SECO (PQS) DE 4 KG, CLASSE BC</t>
  </si>
  <si>
    <t>11587</t>
  </si>
  <si>
    <t>FORRO DE PVC LISO, BRANCO, REGUA DE 10 CM, ESPESSURA DE 8 MM A 10 MM (COM COLOCACAO / SEM ESTRUTURA METALICA)</t>
  </si>
  <si>
    <t>M2</t>
  </si>
  <si>
    <t>0,9938000</t>
  </si>
  <si>
    <t>86888</t>
  </si>
  <si>
    <t>VASO SANITÁRIO SIFONADO COM CAIXA ACOPLADA LOUÇA BRANCA - FORNECIMENTO E INSTALAÇÃO. AF_01/2020</t>
  </si>
  <si>
    <t>86934</t>
  </si>
  <si>
    <t>BANCADA DE MÁRMORE SINTÉTICO 120 X 60CM, COM CUBA INTEGRADA, INCLUSO SIFÃO TIPO FLEXÍVEL EM PVC, VÁLVULA EM PLÁSTICO CROMADO TIPO AMERICANA E TORNEIRA CROMADA LONGA, DE PAREDE, PADRÃO POPULAR - FORNECIMENTO E INSTALAÇÃO. AF_01/2020</t>
  </si>
  <si>
    <t>86943</t>
  </si>
  <si>
    <t>LAVATÓRIO LOUÇA BRANCA SUSPENSO, 29,5 X 39CM OU EQUIVALENTE, PADRÃO POPULAR, INCLUSO SIFÃO FLEXÍVEL EM PVC, VÁLVULA E ENGATE FLEXÍVEL 30CM EM PLÁSTICO E TORNEIRA CROMADA DE MESA, PADRÃO POPULAR - FORNECIMENTO E INSTALAÇÃO. AF_01/2020</t>
  </si>
  <si>
    <t>87548</t>
  </si>
  <si>
    <t>MASSA ÚNICA, PARA RECEBIMENTO DE PINTURA, EM ARGAMASSA TRAÇO 1:2:8, PREPARO MANUAL, APLICADA MANUALMENTE EM FACES INTERNAS DE PAREDES, ESPESSURA DE 10MM, COM EXECUÇÃO DE TALISCAS. AF_06/2014</t>
  </si>
  <si>
    <t>87877</t>
  </si>
  <si>
    <t>CHAPISCO APLICADO EM ALVENARIAS E ESTRUTURAS DE CONCRETO INTERNAS, COM ROLO PARA TEXTURA ACRÍLICA.  ARGAMASSA INDUSTRIALIZADA COM PREPARO EM MISTURADOR 300 KG. AF_06/2014</t>
  </si>
  <si>
    <t>0,2047000</t>
  </si>
  <si>
    <t>4,4976000</t>
  </si>
  <si>
    <t>0,1023000</t>
  </si>
  <si>
    <t>89171</t>
  </si>
  <si>
    <t>(COMPOSIÇÃO REPRESENTATIVA) DO SERVIÇO DE REVESTIMENTO CERÂMICO PARA PISO COM PLACAS TIPO ESMALTADA EXTRA DE DIMENSÕES 35X35 CM, PARA EDIFICAÇÃO HABITACIONAL UNIFAMILIAR (CASA) E EDIFICAÇÃO PÚBLICA PADRÃO. AF_11/2014</t>
  </si>
  <si>
    <t>0,0806000</t>
  </si>
  <si>
    <t>89173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</si>
  <si>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</si>
  <si>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89482</t>
  </si>
  <si>
    <t>CAIXA SIFONADA, PVC, DN 100 X 100 X 50 MM, FORNECIDA E INSTALADA EM RAMAIS DE ENCAMINHAMENTO DE ÁGUA PLUVIAL. AF_12/2014</t>
  </si>
  <si>
    <t>89711</t>
  </si>
  <si>
    <t>TUBO PVC, SERIE NORMAL, ESGOTO PREDIAL, DN 40 MM, FORNECIDO E INSTALADO EM RAMAL DE DESCARGA OU RAMAL DE ESGOTO SANITÁRIO. AF_12/2014</t>
  </si>
  <si>
    <t>0,1388000</t>
  </si>
  <si>
    <t>89712</t>
  </si>
  <si>
    <t>TUBO PVC, SERIE NORMAL, ESGOTO PREDIAL, DN 50 MM, FORNECIDO E INSTALADO EM RAMAL DE DESCARGA OU RAMAL DE ESGOTO SANITÁRIO. AF_12/2014</t>
  </si>
  <si>
    <t>0,1253000</t>
  </si>
  <si>
    <t>89714</t>
  </si>
  <si>
    <t>TUBO PVC, SERIE NORMAL, ESGOTO PREDIAL, DN 100 MM, FORNECIDO E INSTALADO EM RAMAL DE DESCARGA OU RAMAL DE ESGOTO SANITÁRIO. AF_12/2014</t>
  </si>
  <si>
    <t>0,1472000</t>
  </si>
  <si>
    <t>89724</t>
  </si>
  <si>
    <t>JOELHO 90 GRAUS, PVC, SERIE NORMAL, ESGOTO PREDIAL, DN 40 MM, JUNTA SOLDÁVEL, FORNECIDO E INSTALADO EM RAMAL DE DESCARGA OU RAMAL DE ESGOTO SANITÁRIO. AF_12/2014</t>
  </si>
  <si>
    <t>0,0771000</t>
  </si>
  <si>
    <t>89726</t>
  </si>
  <si>
    <t>JOELHO 45 GRAUS, PVC, SERIE NORMAL, ESGOTO PREDIAL, DN 40 MM, JUNTA SOLDÁVEL, FORNECIDO E INSTALADO EM RAMAL DE DESCARGA OU RAMAL DE ESGOTO SANITÁRIO. AF_12/2014</t>
  </si>
  <si>
    <t>89731</t>
  </si>
  <si>
    <t>JOELHO 90 GRAUS, PVC, SERIE NORMAL, ESGOTO PREDIAL, DN 50 MM, JUNTA ELÁSTICA, FORNECIDO E INSTALADO EM RAMAL DE DESCARGA OU RAMAL DE ESGOTO SANITÁRIO. AF_12/2014</t>
  </si>
  <si>
    <t>89748</t>
  </si>
  <si>
    <t>CURVA CURTA 90 GRAUS, PVC, SERIE NORMAL, ESGOTO PREDIAL, DN 100 MM, JUNTA ELÁSTICA, FORNECIDO E INSTALADO EM RAMAL DE DESCARGA OU RAMAL DE ESGOTO SANITÁRIO. AF_12/2014</t>
  </si>
  <si>
    <t>89784</t>
  </si>
  <si>
    <t>TE, PVC, SERIE NORMAL, ESGOTO PREDIAL, DN 50 X 50 MM, JUNTA ELÁSTICA, FORNECIDO E INSTALADO EM RAMAL DE DESCARGA OU RAMAL DE ESGOTO SANITÁRIO. AF_12/2014</t>
  </si>
  <si>
    <t>89796</t>
  </si>
  <si>
    <t>TE, PVC, SERIE NORMAL, ESGOTO PREDIAL, DN 100 X 100 MM, JUNTA ELÁSTICA, FORNECIDO E INSTALADO EM RAMAL DE DESCARGA OU RAMAL DE ESGOTO SANITÁRIO. AF_12/2014</t>
  </si>
  <si>
    <t>89957</t>
  </si>
  <si>
    <t>PONTO DE CONSUMO TERMINAL DE ÁGUA FRIA (SUBRAMAL) COM TUBULAÇÃO DE PVC, DN 25 MM, INSTALADO EM RAMAL DE ÁGUA, INCLUSOS RASGO E CHUMBAMENTO EM ALVENARIA. AF_12/2014</t>
  </si>
  <si>
    <t>0,0964000</t>
  </si>
  <si>
    <t>90443</t>
  </si>
  <si>
    <t>RASGO EM ALVENARIA PARA RAMAIS/ DISTRIBUIÇÃO COM DIAMETROS MENORES OU IGUAIS A 40 MM. AF_05/2015</t>
  </si>
  <si>
    <t>0,1002000</t>
  </si>
  <si>
    <t>90466</t>
  </si>
  <si>
    <t>CHUMBAMENTO LINEAR EM ALVENARIA PARA RAMAIS/DISTRIBUIÇÃO COM DIÂMETROS MENORES OU IGUAIS A 40 MM. AF_05/2015</t>
  </si>
  <si>
    <t>90820</t>
  </si>
  <si>
    <t>PORTA DE MADEIRA PARA PINTURA, SEMI-OCA (LEVE OU MÉDIA), 60X210CM, ESPESSURA DE 3,5CM, INCLUSO DOBRADIÇAS - FORNECIMENTO E INSTALAÇÃO. AF_12/2019</t>
  </si>
  <si>
    <t>90822</t>
  </si>
  <si>
    <t>PORTA DE MADEIRA PARA PINTURA, SEMI-OCA (LEVE OU MÉDIA), 80X210CM, ESPESSURA DE 3,5CM, INCLUSO DOBRADIÇAS - FORNECIMENTO E INSTALAÇÃO. AF_12/2019</t>
  </si>
  <si>
    <t>91170</t>
  </si>
  <si>
    <t>FIXAÇÃO DE TUBOS HORIZONTAIS DE PVC, CPVC OU COBRE DIÂMETROS MENORES OU IGUAIS A 40 MM OU ELETROCALHAS ATÉ 150MM DE LARGURA, COM ABRAÇADEIRA METÁLICA RÍGIDA TIPO D 1/2, FIXADA EM PERFILADO EM LAJE. AF_05/2015</t>
  </si>
  <si>
    <t>0,5300000</t>
  </si>
  <si>
    <t>91173</t>
  </si>
  <si>
    <t>FIXAÇÃO DE TUBOS VERTICAIS DE PPR DIÂMETROS MENORES OU IGUAIS A 40 MM COM ABRAÇADEIRA METÁLICA RÍGIDA TIPO D 1/2", FIXADA EM PERFILADO EM ALVENARIA. AF_05/2015</t>
  </si>
  <si>
    <t>1,7344000</t>
  </si>
  <si>
    <t>91341</t>
  </si>
  <si>
    <t>PORTA EM ALUMÍNIO DE ABRIR TIPO VENEZIANA COM GUARNIÇÃO, FIXAÇÃO COM PARAFUSOS - FORNECIMENTO E INSTALAÇÃO. AF_12/2019</t>
  </si>
  <si>
    <t>0,0324000</t>
  </si>
  <si>
    <t>91862</t>
  </si>
  <si>
    <t>ELETRODUTO RÍGIDO ROSCÁVEL, PVC, DN 20 MM (1/2"), PARA CIRCUITOS TERMINAIS, INSTALADO EM FORRO - FORNECIMENTO E INSTALAÇÃO. AF_12/2015</t>
  </si>
  <si>
    <t>91870</t>
  </si>
  <si>
    <t>ELETRODUTO RÍGIDO ROSCÁVEL, PVC, DN 20 MM (1/2"), PARA CIRCUITOS TERMINAIS, INSTALADO EM PAREDE - FORNECIMENTO E INSTALAÇÃO. AF_12/2015</t>
  </si>
  <si>
    <t>91911</t>
  </si>
  <si>
    <t>CURVA 90 GRAUS PARA ELETRODUTO, PVC, ROSCÁVEL, DN 20 MM (1/2"), PARA CIRCUITOS TERMINAIS, INSTALADA EM PAREDE - FORNECIMENTO E INSTALAÇÃO. AF_12/2015</t>
  </si>
  <si>
    <t>0,1927000</t>
  </si>
  <si>
    <t>91924</t>
  </si>
  <si>
    <t>CABO DE COBRE FLEXÍVEL ISOLADO, 1,5 MM², ANTI-CHAMA 450/750 V, PARA CIRCUITOS TERMINAIS - FORNECIMENTO E INSTALAÇÃO. AF_12/2015</t>
  </si>
  <si>
    <t>1,4165000</t>
  </si>
  <si>
    <t>91926</t>
  </si>
  <si>
    <t>CABO DE COBRE FLEXÍVEL ISOLADO, 2,5 MM², ANTI-CHAMA 450/750 V, PARA CIRCUITOS TERMINAIS - FORNECIMENTO E INSTALAÇÃO. AF_12/2015</t>
  </si>
  <si>
    <t>3,4689000</t>
  </si>
  <si>
    <t>91928</t>
  </si>
  <si>
    <t>CABO DE COBRE FLEXÍVEL ISOLADO, 4 MM², ANTI-CHAMA 450/750 V, PARA CIRCUITOS TERMINAIS - FORNECIMENTO E INSTALAÇÃO. AF_12/2015</t>
  </si>
  <si>
    <t>2,0235000</t>
  </si>
  <si>
    <t>91937</t>
  </si>
  <si>
    <t>CAIXA OCTOGONAL 3" X 3", PVC, INSTALADA EM LAJE - FORNECIMENTO E INSTALAÇÃO. AF_12/2015</t>
  </si>
  <si>
    <t>0,1734000</t>
  </si>
  <si>
    <t>91945</t>
  </si>
  <si>
    <t>SUPORTE PARAFUSADO COM PLACA DE ENCAIXE 4" X 2" ALTO (2,00 M DO PISO) PARA PONTO ELÉTRICO - FORNECIMENTO E INSTALAÇÃO. AF_12/2015</t>
  </si>
  <si>
    <t>92000</t>
  </si>
  <si>
    <t>TOMADA BAIXA DE EMBUTIR (1 MÓDULO), 2P+T 10 A, INCLUINDO SUPORTE E PLACA - FORNECIMENTO E INSTALAÇÃO. AF_12/2015</t>
  </si>
  <si>
    <t>92008</t>
  </si>
  <si>
    <t>TOMADA BAIXA DE EMBUTIR (2 MÓDULOS), 2P+T 10 A, INCLUINDO SUPORTE E PLACA - FORNECIMENTO E INSTALAÇÃO. AF_12/2015</t>
  </si>
  <si>
    <t>0,1542000</t>
  </si>
  <si>
    <t>92023</t>
  </si>
  <si>
    <t>INTERRUPTOR SIMPLES (1 MÓDULO) COM 1 TOMADA DE EMBUTIR 2P+T 10 A,  INCLUINDO SUPORTE E PLACA - FORNECIMENTO E INSTALAÇÃO. AF_12/2015</t>
  </si>
  <si>
    <t>0,1349000</t>
  </si>
  <si>
    <t>92543</t>
  </si>
  <si>
    <t>TRAMA DE MADEIRA COMPOSTA POR TERÇAS PARA TELHADOS DE ATÉ 2 ÁGUAS PARA TELHA ONDULADA DE FIBROCIMENTO, METÁLICA, PLÁSTICA OU TERMOACÚSTICA, INCLUSO TRANSPORTE VERTICAL. AF_07/2019</t>
  </si>
  <si>
    <t>1,3621000</t>
  </si>
  <si>
    <t>92981</t>
  </si>
  <si>
    <t>CABO DE COBRE FLEXÍVEL ISOLADO, 16 MM², ANTI-CHAMA 450/750 V, PARA DISTRIBUIÇÃO - FORNECIMENTO E INSTALAÇÃO. AF_12/2015</t>
  </si>
  <si>
    <t>93358</t>
  </si>
  <si>
    <t>M3</t>
  </si>
  <si>
    <t>0,0233000</t>
  </si>
  <si>
    <t>94210</t>
  </si>
  <si>
    <t>TELHAMENTO COM TELHA ONDULADA DE FIBROCIMENTO E = 6 MM, COM RECOBRIMENTO LATERAL DE 1 1/4 DE ONDA PARA TELHADO COM INCLINAÇÃO MÁXIMA DE 10°, COM ATÉ 2 ÁGUAS, INCLUSO IÇAMENTO. AF_07/2019</t>
  </si>
  <si>
    <t>94559</t>
  </si>
  <si>
    <t>JANELA DE AÇO TIPO BASCULANTE PARA VIDROS, COM BATENTE, FERRAGENS E PINTURA ANTICORROSIVA. EXCLUSIVE VIDROS, ACABAMENTO, ALIZAR E CONTRAMARCO. FORNECIMENTO E INSTALAÇÃO. AF_12/2019</t>
  </si>
  <si>
    <t>0,0289000</t>
  </si>
  <si>
    <t>95240</t>
  </si>
  <si>
    <t>0,0054000</t>
  </si>
  <si>
    <t>95241</t>
  </si>
  <si>
    <t>1,3559000</t>
  </si>
  <si>
    <t>95805</t>
  </si>
  <si>
    <t>CONDULETE DE PVC, TIPO B, PARA ELETRODUTO DE PVC SOLDÁVEL DN 25 MM (3/4''), APARENTE - FORNECIMENTO E INSTALAÇÃO. AF_11/2016</t>
  </si>
  <si>
    <t>0,2891000</t>
  </si>
  <si>
    <t>95811</t>
  </si>
  <si>
    <t>CONDULETE DE PVC, TIPO LB, PARA ELETRODUTO DE PVC SOLDÁVEL DN 25 MM (3/4''), APARENTE - FORNECIMENTO E INSTALAÇÃO. AF_11/2016</t>
  </si>
  <si>
    <t>96985</t>
  </si>
  <si>
    <t>HASTE DE ATERRAMENTO 5/8  PARA SPDA - FORNECIMENTO E INSTALAÇÃO. AF_12/2017</t>
  </si>
  <si>
    <t>96995</t>
  </si>
  <si>
    <t>REATERRO MANUAL APILOADO COM SOQUETE. AF_10/2017</t>
  </si>
  <si>
    <t>0,0060000</t>
  </si>
  <si>
    <t>97586</t>
  </si>
  <si>
    <t>LUMINÁRIA TIPO CALHA, DE SOBREPOR, COM 2 LÂMPADAS TUBULARES FLUORESCENTES DE 36 W, COM REATOR DE PARTIDA RÁPIDA - FORNECIMENTO E INSTALAÇÃO. AF_02/2020</t>
  </si>
  <si>
    <t>0,1156000</t>
  </si>
  <si>
    <t>97593</t>
  </si>
  <si>
    <t>LUMINÁRIA TIPO SPOT, DE SOBREPOR, COM 1 LÂMPADA FLUORESCENTE DE 15 W, SEM REATOR - FORNECIMENTO E INSTALAÇÃO. AF_02/2020</t>
  </si>
  <si>
    <t>97611</t>
  </si>
  <si>
    <t>LÂMPADA COMPACTA FLUORESCENTE DE 15 W, BASE E27 - FORNECIMENTO E INSTALAÇÃO. AF_02/2020</t>
  </si>
  <si>
    <t>97612</t>
  </si>
  <si>
    <t>LÂMPADA COMPACTA FLUORESCENTE DE 20 W, BASE E27 - FORNECIMENTO E INSTALAÇÃO. AF_02/2020</t>
  </si>
  <si>
    <t>97886</t>
  </si>
  <si>
    <t>CAIXA ENTERRADA ELÉTRICA RETANGULAR, EM ALVENARIA COM TIJOLOS CERÂMICOS MACIÇOS, FUNDO COM BRITA, DIMENSÕES INTERNAS: 0,3X0,3X0,3 M. AF_12/2020</t>
  </si>
  <si>
    <t>97906</t>
  </si>
  <si>
    <t>CAIXA ENTERRADA HIDRÁULICA RETANGULAR, EM ALVENARIA COM BLOCOS DE CONCRETO, DIMENSÕES INTERNAS: 0,6X0,6X0,6 M PARA REDE DE ESGOTO. AF_12/2020</t>
  </si>
  <si>
    <t>98283</t>
  </si>
  <si>
    <t>CABO TELEFÔNICO CCI-50 4 PARES, SEM BLINDAGEM, INSTALADO EM DISTRIBUIÇÃO DE EDIFICAÇÃO RESIDENCIAL - FORNECIMENTO E INSTALAÇÃO. AF_11/2019</t>
  </si>
  <si>
    <t>0,6167000</t>
  </si>
  <si>
    <t>98441</t>
  </si>
  <si>
    <t>PAREDE DE MADEIRA COMPENSADA PARA CONSTRUÇÃO TEMPORÁRIA EM CHAPA SIMPLES, EXTERNA, COM ÁREA LÍQUIDA MAIOR OU IGUAL A 6 M², SEM VÃO. AF_05/2018</t>
  </si>
  <si>
    <t>0,2979000</t>
  </si>
  <si>
    <t>98442</t>
  </si>
  <si>
    <t>PAREDE DE MADEIRA COMPENSADA PARA CONSTRUÇÃO TEMPORÁRIA EM CHAPA SIMPLES, EXTERNA, COM ÁREA LÍQUIDA MENOR QUE 6 M², SEM VÃO. AF_05/2018</t>
  </si>
  <si>
    <t>0,3429000</t>
  </si>
  <si>
    <t>98443</t>
  </si>
  <si>
    <t>PAREDE DE MADEIRA COMPENSADA PARA CONSTRUÇÃO TEMPORÁRIA EM CHAPA SIMPLES, INTERNA, COM ÁREA LÍQUIDA MAIOR OU IGUAL A 6 M², SEM VÃO. AF_05/2018</t>
  </si>
  <si>
    <t>0,1581000</t>
  </si>
  <si>
    <t>98444</t>
  </si>
  <si>
    <t>PAREDE DE MADEIRA COMPENSADA PARA CONSTRUÇÃO TEMPORÁRIA EM CHAPA SIMPLES, INTERNA, COM ÁREA LÍQUIDA MENOR QUE 6 M², SEM VÃO. AF_05/2018</t>
  </si>
  <si>
    <t>0,1820000</t>
  </si>
  <si>
    <t>98445</t>
  </si>
  <si>
    <t>PAREDE DE MADEIRA COMPENSADA PARA CONSTRUÇÃO TEMPORÁRIA EM CHAPA SIMPLES, EXTERNA, COM ÁREA LÍQUIDA MAIOR OU IGUAL A 6 M², COM VÃO. AF_05/2018</t>
  </si>
  <si>
    <t>0,4654000</t>
  </si>
  <si>
    <t>98446</t>
  </si>
  <si>
    <t>PAREDE DE MADEIRA COMPENSADA PARA CONSTRUÇÃO TEMPORÁRIA EM CHAPA SIMPLES, EXTERNA, COM ÁREA LÍQUIDA MENOR QUE 6 M², COM VÃO. AF_05/2018</t>
  </si>
  <si>
    <t>0,3629000</t>
  </si>
  <si>
    <t>98447</t>
  </si>
  <si>
    <t>PAREDE DE MADEIRA COMPENSADA PARA CONSTRUÇÃO TEMPORÁRIA EM CHAPA SIMPLES, INTERNA, COM ÁREA LÍQUIDA MAIOR OU IGUAL A 6 M², COM VÃO. AF_05/2018</t>
  </si>
  <si>
    <t>0,2470000</t>
  </si>
  <si>
    <t>98448</t>
  </si>
  <si>
    <t>PAREDE DE MADEIRA COMPENSADA PARA CONSTRUÇÃO TEMPORÁRIA EM CHAPA SIMPLES, INTERNA, COM ÁREA LÍQUIDA MENOR QUE 6 M², COM VÃO. AF_05/2018</t>
  </si>
  <si>
    <t>0,1926000</t>
  </si>
  <si>
    <t>100556</t>
  </si>
  <si>
    <t>CAIXA DE PASSAGEM PARA TELEFONE 15X15X10CM (SOBREPOR), FORNECIMENTO E INSTALACAO. AF_11/2019</t>
  </si>
  <si>
    <t>100665</t>
  </si>
  <si>
    <t>JANELA DE MADEIRA - CEDRINHO/ANGELIM OU EQUIVALENTE DA REGIÃO - DE ABRIR COM 4 FOLHAS (2 VENEZIANAS E 2 GUILHOTINAS PARA VIDRO), COM BATENTE, ALIZAR E FERRAGENS. EXCLUSIVE VIDROS, ACABAMENTO E CONTRAMARCO. FORNECIMENTO E INSTALAÇÃO. AF_12/2019</t>
  </si>
  <si>
    <t>101165</t>
  </si>
  <si>
    <t>ALVENARIA DE EMBASAMENTO COM BLOCO ESTRUTURAL DE CONCRETO, DE 14X19X29CM E ARGAMASSA DE ASSENTAMENTO COM PREPARO EM BETONEIRA. AF_05/2020</t>
  </si>
  <si>
    <t>0,0239000</t>
  </si>
  <si>
    <t>101875</t>
  </si>
  <si>
    <t>QUADRO DE DISTRIBUIÇÃO DE ENERGIA EM CHAPA DE AÇO GALVANIZADO, DE EMBUTIR, COM BARRAMENTO TRIFÁSICO, PARA 12 DISJUNTORES DIN 100A - FORNECIMENTO E INSTALAÇÃO. AF_10/2020</t>
  </si>
  <si>
    <t>101891</t>
  </si>
  <si>
    <t>DISJUNTOR MONOPOLAR TIPO NEMA, CORRENTE NOMINAL DE 35 ATÉ 50A - FORNECIMENTO E INSTALAÇÃO. AF_10/2020</t>
  </si>
  <si>
    <t>TOTAL C/ ENCARGOS S/ BDI</t>
  </si>
  <si>
    <t>D00281</t>
  </si>
  <si>
    <t>Pernamanca 3" x 2" 4 m - madeira branca</t>
  </si>
  <si>
    <t>SEDOP</t>
  </si>
  <si>
    <t>DZ</t>
  </si>
  <si>
    <t>D00475</t>
  </si>
  <si>
    <t>Lona com plotagem de gráfica</t>
  </si>
  <si>
    <t>D00084</t>
  </si>
  <si>
    <t>Prego 1 1/2"x13</t>
  </si>
  <si>
    <t>KG</t>
  </si>
  <si>
    <t>CARPINTEIRO COM ENCARGOS COMPLEMENTARES</t>
  </si>
  <si>
    <t>H</t>
  </si>
  <si>
    <t>SERVENTE COM ENCARGOS COMPLEMENTARES</t>
  </si>
  <si>
    <t>1.2.1 98525 - Limpeza mecanizada de camada vegetal, vegetação e pequenas arvores - M²</t>
  </si>
  <si>
    <t>88316</t>
  </si>
  <si>
    <t>0,0030000</t>
  </si>
  <si>
    <t>88441</t>
  </si>
  <si>
    <t>JARDINEIRO COM ENCARGOS COMPLEMENTARES</t>
  </si>
  <si>
    <t>89031</t>
  </si>
  <si>
    <t>TRATOR DE ESTEIRAS, POTÊNCIA 100 HP, PESO OPERACIONAL 9,4 T, COM LÂMINA 2,19 M3 - CHI DIURNO. AF_06/2014</t>
  </si>
  <si>
    <t>CHI</t>
  </si>
  <si>
    <t>0,0024000</t>
  </si>
  <si>
    <t>89032</t>
  </si>
  <si>
    <t>TRATOR DE ESTEIRAS, POTÊNCIA 100 HP, PESO OPERACIONAL 9,4 T, COM LÂMINA 2,19 M3 - CHP DIURNO. AF_06/2014</t>
  </si>
  <si>
    <t>CHP</t>
  </si>
  <si>
    <t>0,0006000</t>
  </si>
  <si>
    <t>1.3.1 101121 - ESCAVAÇÃO HORIZONTAL, INCLUINDO ESCARIFICAÇÃO EM SOLO DE 2A CATEGORIA COM TRATOR DE ESTEIRAS (170HP/LÂMINA: 5,20M3). AF_07/2020 - m³</t>
  </si>
  <si>
    <t>5847</t>
  </si>
  <si>
    <t>TRATOR DE ESTEIRAS, POTÊNCIA 170 HP, PESO OPERACIONAL 19 T, CAÇAMBA 5,2 M3 - CHP DIURNO. AF_06/2014</t>
  </si>
  <si>
    <t>0,0092000</t>
  </si>
  <si>
    <t>5849</t>
  </si>
  <si>
    <t>TRATOR DE ESTEIRAS, POTÊNCIA 170 HP, PESO OPERACIONAL 19 T, CAÇAMBA 5,2 M3 - CHI DIURNO. AF_06/2014</t>
  </si>
  <si>
    <t>0,0157000</t>
  </si>
  <si>
    <t>0,0249000</t>
  </si>
  <si>
    <t>1.3.2 100575 - REGULARIZAÇÃO DE SUPERFÍCIES COM MOTONIVELADORA. AF_11/2019 (LARGURA DE 6M) - m²</t>
  </si>
  <si>
    <t>5932</t>
  </si>
  <si>
    <t>MOTONIVELADORA POTÊNCIA BÁSICA LÍQUIDA (PRIMEIRA MARCHA) 125 HP, PESO BRUTO 13032 KG, LARGURA DA LÂMINA DE 3,7 M - CHP DIURNO. AF_06/2014</t>
  </si>
  <si>
    <t>0,0001000</t>
  </si>
  <si>
    <t>5934</t>
  </si>
  <si>
    <t>MOTONIVELADORA POTÊNCIA BÁSICA LÍQUIDA (PRIMEIRA MARCHA) 125 HP, PESO BRUTO 13032 KG, LARGURA DA LÂMINA DE 3,7 M - CHI DIURNO. AF_06/2014</t>
  </si>
  <si>
    <t>0,0010000</t>
  </si>
  <si>
    <t>1.3.3 100576 - REGULARIZAÇÃO E COMPACTAÇÃO DE SUBLEITO DE SOLO  PREDOMINANTEMENTE ARGILOSO. AF_11/2019 - M²</t>
  </si>
  <si>
    <t>5901</t>
  </si>
  <si>
    <t>CAMINHÃO PIPA 10.000 L TRUCADO, PESO BRUTO TOTAL 23.000 KG, CARGA ÚTIL MÁXIMA 15.935 KG, DISTÂNCIA ENTRE EIXOS 4,8 M, POTÊNCIA 230 CV, INCLUSIVE TANQUE DE AÇO PARA TRANSPORTE DE ÁGUA - CHP DIURNO. AF_06/2014</t>
  </si>
  <si>
    <t>5903</t>
  </si>
  <si>
    <t>CAMINHÃO PIPA 10.000 L TRUCADO, PESO BRUTO TOTAL 23.000 KG, CARGA ÚTIL MÁXIMA 15.935 KG, DISTÂNCIA ENTRE EIXOS 4,8 M, POTÊNCIA 230 CV, INCLUSIVE TANQUE DE AÇO PARA TRANSPORTE DE ÁGUA - CHI DIURNO. AF_06/2014</t>
  </si>
  <si>
    <t>0,0070000</t>
  </si>
  <si>
    <t>0,0080000</t>
  </si>
  <si>
    <t>73436</t>
  </si>
  <si>
    <t>ROLO COMPACTADOR VIBRATÓRIO PÉ DE CARNEIRO PARA SOLOS, POTÊNCIA 80 HP, PESO OPERACIONAL SEM/COM LASTRO 7,4 / 8,8 T, LARGURA DE TRABALHO 1,68 M - CHP DIURNO. AF_02/2016</t>
  </si>
  <si>
    <t>0,0020000</t>
  </si>
  <si>
    <t>93244</t>
  </si>
  <si>
    <t>ROLO COMPACTADOR VIBRATÓRIO PÉ DE CARNEIRO PARA SOLOS, POTÊNCIA 80 HP, PESO OPERACIONAL SEM/COM LASTRO 7,4 / 8,8 T, LARGURA DE TRABALHO 1,68 M - CHI DIURNO. AF_02/2016</t>
  </si>
  <si>
    <t>5631</t>
  </si>
  <si>
    <t>ESCAVADEIRA HIDRÁULICA SOBRE ESTEIRAS, CAÇAMBA 0,80 M3, PESO OPERACIONAL 17 T, POTENCIA BRUTA 111 HP - CHP DIURNO. AF_06/2014</t>
  </si>
  <si>
    <t>5632</t>
  </si>
  <si>
    <t>ESCAVADEIRA HIDRÁULICA SOBRE ESTEIRAS, CAÇAMBA 0,80 M3, PESO OPERACIONAL 17 T, POTENCIA BRUTA 111 HP - CHI DIURNO. AF_06/2014</t>
  </si>
  <si>
    <t>7725</t>
  </si>
  <si>
    <t>TUBO DE CONCRETO ARMADO PARA AGUAS PLUVIAIS, CLASSE PA-1, COM ENCAIXE PONTA E BOLSA, DIAMETRO NOMINAL DE = 600 MM</t>
  </si>
  <si>
    <t>1,0300000</t>
  </si>
  <si>
    <t>88246</t>
  </si>
  <si>
    <t>ASSENTADOR DE TUBOS COM ENCARGOS COMPLEMENTARES</t>
  </si>
  <si>
    <t>88629</t>
  </si>
  <si>
    <t>ARGAMASSA TRAÇO 1:3 (EM VOLUME DE CIMENTO E AREIA MÉDIA ÚMIDA), PREPARO MANUAL. AF_08/2019</t>
  </si>
  <si>
    <t>0,0251000</t>
  </si>
  <si>
    <t>88843</t>
  </si>
  <si>
    <t>TRATOR DE ESTEIRAS, POTÊNCIA 125 HP, PESO OPERACIONAL 12,9 T, COM LÂMINA 2,7 M3 - CHP DIURNO. AF_10/2014</t>
  </si>
  <si>
    <t>0,0093000</t>
  </si>
  <si>
    <t>88844</t>
  </si>
  <si>
    <t>TRATOR DE ESTEIRAS, POTÊNCIA 125 HP, PESO OPERACIONAL 12,9 T, COM LÂMINA 2,7 M3 - CHI DIURNO. AF_10/2014</t>
  </si>
  <si>
    <t>0,0158000</t>
  </si>
  <si>
    <t>89883</t>
  </si>
  <si>
    <t>CAMINHÃO BASCULANTE 18 M3, COM CAVALO MECÂNICO DE CAPACIDADE MÁXIMA DE TRAÇÃO COMBINADO DE 45000 KG, POTÊNCIA 330 CV, INCLUSIVE SEMIREBOQUE COM CAÇAMBA METÁLICA - CHP DIURNO. AF_12/2014</t>
  </si>
  <si>
    <t>0,0139000</t>
  </si>
  <si>
    <t>89884</t>
  </si>
  <si>
    <t>CAMINHÃO BASCULANTE 18 M3, COM CAVALO MECÂNICO DE CAPACIDADE MÁXIMA DE TRAÇÃO COMBINADO DE 45000 KG, POTÊNCIA 330 CV, INCLUSIVE SEMIREBOQUE COM CAÇAMBA METÁLICA - CHI DIURNO. AF_12/2014</t>
  </si>
  <si>
    <t>96463</t>
  </si>
  <si>
    <t>ROLO COMPACTADOR DE PNEUS, ESTATICO, PRESSAO VARIAVEL, POTENCIA 110 HP, PESO SEM/COM LASTRO 10,8/27 T, LARGURA DE ROLAGEM 2,30 M - CHP DIURNO. AF_06/2017</t>
  </si>
  <si>
    <t>96464</t>
  </si>
  <si>
    <t>ROLO COMPACTADOR DE PNEUS, ESTATICO, PRESSAO VARIAVEL, POTENCIA 110 HP, PESO SEM/COM LASTRO 10,8/27 T, LARGURA DE ROLAGEM 2,30 M - CHI DIURNO. AF_06/2017</t>
  </si>
  <si>
    <t>LASTRO DE CONCRETO MAGRO, APLICADO EM PISOS, LAJES SOBRE SOLO OU RADIERS. AF_08/2017</t>
  </si>
  <si>
    <t>FABRICAÇÃO, MONTAGEM E DESMONTAGEM DE FÔRMA PARA BOCA PARA BUEIRO, EM CHAPA DE MADEIRA COMPENSADA RESINADA, E = 17 MM, 2 UTILIZAÇÕES. AF_07/2021</t>
  </si>
  <si>
    <t>ARMAÇÃO DE MURO ALA E MURO TESTA UTILIZANDO AÇO CA-50 DE 6,3 MM - MONTAGEM. AF_07/2021</t>
  </si>
  <si>
    <t>ARMAÇÃO DE MURO ALA E MURO TESTA UTILIZANDO AÇO CA-50 DE 8 MM - MONTAGEM. AF_07/2021</t>
  </si>
  <si>
    <t>ARMAÇÃO DE MURO ALA E MURO TESTA UTILIZANDO AÇO CA-50 DE 10 MM - MONTAGEM. AF_07/2021</t>
  </si>
  <si>
    <t>ARMAÇÃO DE MURO ALA E MURO TESTA UTILIZANDO AÇO CA-50 DE 12,5 MM - MONTAGEM. AF_07/2021</t>
  </si>
  <si>
    <t>ARMAÇÃO DE SOLEIRA UTILIZANDO AÇO CA-50 DE 6,3 MM - MONTAGEM. AF_07/2021</t>
  </si>
  <si>
    <t>CONCRETAGEM DE BOCA PARA BUEIRO, FCK = 20 MPA, COM USO DE BOMBA - LANÇAMENTO, ADENSAMENTO E ACABAMENTO. AF_07/2021</t>
  </si>
  <si>
    <t>96620</t>
  </si>
  <si>
    <t>102727</t>
  </si>
  <si>
    <t>102728</t>
  </si>
  <si>
    <t>102729</t>
  </si>
  <si>
    <t>102730</t>
  </si>
  <si>
    <t>102731</t>
  </si>
  <si>
    <t>102734</t>
  </si>
  <si>
    <t>102736</t>
  </si>
  <si>
    <t>0,3895000</t>
  </si>
  <si>
    <t>12,7913000</t>
  </si>
  <si>
    <t>100,8619000</t>
  </si>
  <si>
    <t>5,7876000</t>
  </si>
  <si>
    <t>16,5739000</t>
  </si>
  <si>
    <t>40,8372000</t>
  </si>
  <si>
    <t>17,8821000</t>
  </si>
  <si>
    <t>2,5125000</t>
  </si>
  <si>
    <t>BOCA PARA BUEIRO DUPLO TUBULAR D=100 CM EM CONCRETO, ALAS COM ESCONSIDADE 0º, INCLUINDO FORMAS E MATERIAIS. AF_07/2021</t>
  </si>
  <si>
    <t>REGULARIZAÇÃO DE SUPERFÍCIES COM MOTONIVELADORA. AF_11/2019 (LARGURA DE 7M)</t>
  </si>
  <si>
    <t>BOCA PARA BUEIRO DUPLO TUBULAR D = 100 CM EM CONCRETO, ALAS COM ESCONSIDADE DE 0°, INCLUINDO FÔRMAS E MATERIAIS. AF_07/2021</t>
  </si>
  <si>
    <t>0,6355000</t>
  </si>
  <si>
    <t>14,7615000</t>
  </si>
  <si>
    <t>109,3510000</t>
  </si>
  <si>
    <t>11,0769000</t>
  </si>
  <si>
    <t>14,7526000</t>
  </si>
  <si>
    <t>55,1837000</t>
  </si>
  <si>
    <t>29,5086000</t>
  </si>
  <si>
    <t>3,0363000</t>
  </si>
  <si>
    <t>13,48</t>
  </si>
  <si>
    <t>BDI 29,90%</t>
  </si>
  <si>
    <t>VLR SEM BDI</t>
  </si>
  <si>
    <t>VLR COM BDI</t>
  </si>
  <si>
    <t>VALÔR UNITÁRIO C/ BDI</t>
  </si>
  <si>
    <t>APLICAÇÃO MANUAL DE PINTURA COM TINTA LÁTEX ACRÍLICA EM PAREDES, DUAS DEMÃOS. AF_06/2014</t>
  </si>
  <si>
    <t>ESCAVAÇÃO MANUAL DE VALA COM PROFUNDIDADE MENOR OU IGUAL A 1,30 M. AF_02/2021</t>
  </si>
  <si>
    <t>LASTRO DE CONCRETO MAGRO, APLICADO EM PISOS, LAJES SOBRE SOLO OU RADIERS, ESPESSURA DE 3 CM. AF_07/2016</t>
  </si>
  <si>
    <t>LASTRO DE CONCRETO MAGRO, APLICADO EM PISOS, LAJES SOBRE SOLO OU RADIERS, ESPESSURA DE 5 CM. AF_07/2016</t>
  </si>
  <si>
    <t>ALVENARIA DE VEDAÇÃO DE BLOCOS CERÂMICOS FURADOS NA HORIZONTAL DE 9X19X19 CM (ESPESSURA 9 CM) E ARGAMASSA DE ASSENTAMENTO COM PREPARO EM BETONEIRA. AF_12/2021</t>
  </si>
  <si>
    <t>8,10</t>
  </si>
  <si>
    <t>67,60</t>
  </si>
  <si>
    <t>40,99</t>
  </si>
  <si>
    <t>88489</t>
  </si>
  <si>
    <t>103328</t>
  </si>
  <si>
    <t>17,09</t>
  </si>
  <si>
    <t>17,44</t>
  </si>
  <si>
    <t>82,94</t>
  </si>
  <si>
    <t>REGULARIZAÇÃO DE SUPERFÍCIES COM MOTONIVELADORA. (LARGURA DE 6M)</t>
  </si>
  <si>
    <t>Transporte com caminhao basculante de 18m³-DMT= 5,0km (D35*E35*(F35)*1,25*5)</t>
  </si>
  <si>
    <t>TRANSPORTE COM CAMINHAO BASCULANTE DE 18m³ - DMT = 5,0 km</t>
  </si>
  <si>
    <t>LIMPEZA MECANIZADA DE CAMADA VEGETAL, VEGETAÇÃO E PEQUENAS ARVORES SECUDÁRIAS (LIMPEZA DE 2 m EM CADA MARGEM)</t>
  </si>
  <si>
    <t xml:space="preserve">CRONOGRAMA FÍSICO / FINANCEIRO DETALHADO </t>
  </si>
  <si>
    <t>RECUPERAÇÃO DA ESTRADA DO PIMENTAL</t>
  </si>
  <si>
    <t>RECUPERAÇÃO E COMPLEMENTAÇÃO DE 62,26 KM DA ESTRADA DE BARREIRAS</t>
  </si>
  <si>
    <t>Data:     03/05/2022</t>
  </si>
  <si>
    <r>
      <rPr>
        <b/>
        <sz val="12"/>
        <color indexed="8"/>
        <rFont val="Courier New"/>
        <family val="3"/>
      </rPr>
      <t>OBRA</t>
    </r>
    <r>
      <rPr>
        <sz val="12"/>
        <color indexed="8"/>
        <rFont val="Courier New"/>
        <family val="3"/>
      </rPr>
      <t xml:space="preserve">: RECUPERAÇÃO E COMPLEMENTAÇÃO DE 62,26 KM DA ESTRADA DE </t>
    </r>
    <r>
      <rPr>
        <b/>
        <sz val="12"/>
        <color indexed="8"/>
        <rFont val="Courier New"/>
        <family val="3"/>
      </rPr>
      <t>BARREIRAS</t>
    </r>
  </si>
  <si>
    <r>
      <rPr>
        <b/>
        <sz val="12"/>
        <color indexed="8"/>
        <rFont val="Courier New"/>
        <family val="3"/>
      </rPr>
      <t>LOCAL DA OBRA</t>
    </r>
    <r>
      <rPr>
        <sz val="12"/>
        <color indexed="8"/>
        <rFont val="Courier New"/>
        <family val="3"/>
      </rPr>
      <t>: ESTRADA DE BARREIRAS</t>
    </r>
  </si>
  <si>
    <r>
      <rPr>
        <b/>
        <sz val="12"/>
        <color indexed="8"/>
        <rFont val="Courier New"/>
        <family val="3"/>
      </rPr>
      <t xml:space="preserve">PROPRIETÁRIO: </t>
    </r>
    <r>
      <rPr>
        <sz val="12"/>
        <color indexed="8"/>
        <rFont val="Courier New"/>
        <family val="3"/>
      </rPr>
      <t>MUNICÍPIO DE ITAITUBA - PARÁ</t>
    </r>
  </si>
  <si>
    <t>RECUPERAÇÃO E COMPLEMENTAÇÃO DE 62,26 KM DA ESTRADA DE BARREIRAS NO MUNICIPIO DE ITAITUBA - PARÁ</t>
  </si>
  <si>
    <t>1.5</t>
  </si>
  <si>
    <t>1.5.1</t>
  </si>
  <si>
    <t>1.5.2</t>
  </si>
  <si>
    <t>1.5.3</t>
  </si>
  <si>
    <t>1.5.4</t>
  </si>
  <si>
    <t>ESCAVAÇÃO HORIZONTAL, INCLUINDO ESCARIFICAÇÃO, CARGA E DESCARGA EM SOLO DE 2A CATEGORIA COM TRATOR DE ESTEIRAS (347HP/LÂMINA: 8,70M3). AF_07/2020</t>
  </si>
  <si>
    <t>TRANSPORTE COM CAMINHAO BASCULANTE DE 18m³ - DMT = 2,0 km</t>
  </si>
  <si>
    <t>TxKM</t>
  </si>
  <si>
    <t>1.6</t>
  </si>
  <si>
    <t>1.6.1</t>
  </si>
  <si>
    <t>1.6.2</t>
  </si>
  <si>
    <t>1.6.3</t>
  </si>
  <si>
    <t>1.6.4</t>
  </si>
  <si>
    <t>ELEVAÇÃO DE ATERRO: 4.550 M</t>
  </si>
  <si>
    <t>ELEVAÇÃO DE ATERRO: 4.500 M</t>
  </si>
  <si>
    <t>CONTRATO p/      04 MÊSES</t>
  </si>
  <si>
    <t>TABELA                                               SINAPI/PA - 04/2022 COM DESONERAÇÃO                  SEDOP FEVEREIRO/2022</t>
  </si>
  <si>
    <t>0,0094000</t>
  </si>
  <si>
    <t>62,94</t>
  </si>
  <si>
    <t>3,63</t>
  </si>
  <si>
    <t>70,47</t>
  </si>
  <si>
    <t>2,71</t>
  </si>
  <si>
    <t>194,68</t>
  </si>
  <si>
    <t>3,75</t>
  </si>
  <si>
    <t>188,26</t>
  </si>
  <si>
    <t>98,51</t>
  </si>
  <si>
    <t>97,89</t>
  </si>
  <si>
    <t>406,61</t>
  </si>
  <si>
    <t>15,65</t>
  </si>
  <si>
    <t>352,19</t>
  </si>
  <si>
    <t>6,79</t>
  </si>
  <si>
    <t>210,60</t>
  </si>
  <si>
    <t>26,73</t>
  </si>
  <si>
    <t>1,02</t>
  </si>
  <si>
    <t>7,81</t>
  </si>
  <si>
    <t>1,59</t>
  </si>
  <si>
    <t>60,62</t>
  </si>
  <si>
    <t>57,97</t>
  </si>
  <si>
    <t>4,67</t>
  </si>
  <si>
    <t>39,57</t>
  </si>
  <si>
    <t>8,09</t>
  </si>
  <si>
    <t>34,13</t>
  </si>
  <si>
    <t>1,31</t>
  </si>
  <si>
    <t>17,42</t>
  </si>
  <si>
    <t>2,41</t>
  </si>
  <si>
    <t>26,47</t>
  </si>
  <si>
    <t>3,31</t>
  </si>
  <si>
    <t>51,20</t>
  </si>
  <si>
    <t>7,53</t>
  </si>
  <si>
    <t>9,39</t>
  </si>
  <si>
    <t>0,72</t>
  </si>
  <si>
    <t>6,56</t>
  </si>
  <si>
    <t>0,37</t>
  </si>
  <si>
    <t>10,19</t>
  </si>
  <si>
    <t>0,19</t>
  </si>
  <si>
    <t>38,06</t>
  </si>
  <si>
    <t>2,19</t>
  </si>
  <si>
    <t>19,23</t>
  </si>
  <si>
    <t>1,11</t>
  </si>
  <si>
    <t>39,39</t>
  </si>
  <si>
    <t>1,51</t>
  </si>
  <si>
    <t>122,09</t>
  </si>
  <si>
    <t>11,76</t>
  </si>
  <si>
    <t>10,47</t>
  </si>
  <si>
    <t>1,04</t>
  </si>
  <si>
    <t>11,05</t>
  </si>
  <si>
    <t>1,10</t>
  </si>
  <si>
    <t>310,26</t>
  </si>
  <si>
    <t>11,94</t>
  </si>
  <si>
    <t>333,85</t>
  </si>
  <si>
    <t>19,29</t>
  </si>
  <si>
    <t>2,52</t>
  </si>
  <si>
    <t>1,33</t>
  </si>
  <si>
    <t>1,28</t>
  </si>
  <si>
    <t>2,22</t>
  </si>
  <si>
    <t>459,33</t>
  </si>
  <si>
    <t>14,88</t>
  </si>
  <si>
    <t>9,70</t>
  </si>
  <si>
    <t>5,14</t>
  </si>
  <si>
    <t>10,60</t>
  </si>
  <si>
    <t>18,38</t>
  </si>
  <si>
    <t>11,48</t>
  </si>
  <si>
    <t>2,21</t>
  </si>
  <si>
    <t>2,84</t>
  </si>
  <si>
    <t>4,02</t>
  </si>
  <si>
    <t>4,19</t>
  </si>
  <si>
    <t>14,53</t>
  </si>
  <si>
    <t>6,95</t>
  </si>
  <si>
    <t>14,06</t>
  </si>
  <si>
    <t>10,37</t>
  </si>
  <si>
    <t>1,79</t>
  </si>
  <si>
    <t>8,36</t>
  </si>
  <si>
    <t>0,48</t>
  </si>
  <si>
    <t>24,20</t>
  </si>
  <si>
    <t>1,86</t>
  </si>
  <si>
    <t>38,90</t>
  </si>
  <si>
    <t>5,99</t>
  </si>
  <si>
    <t>40,41</t>
  </si>
  <si>
    <t>5,45</t>
  </si>
  <si>
    <t>18,77</t>
  </si>
  <si>
    <t>25,56</t>
  </si>
  <si>
    <t>17,56</t>
  </si>
  <si>
    <t>3,38</t>
  </si>
  <si>
    <t>1,57</t>
  </si>
  <si>
    <t>71,91</t>
  </si>
  <si>
    <t>97,94</t>
  </si>
  <si>
    <t>787,19</t>
  </si>
  <si>
    <t>22,74</t>
  </si>
  <si>
    <t>17,35</t>
  </si>
  <si>
    <t>0,09</t>
  </si>
  <si>
    <t>28,94</t>
  </si>
  <si>
    <t>39,23</t>
  </si>
  <si>
    <t>23,27</t>
  </si>
  <si>
    <t>6,72</t>
  </si>
  <si>
    <t>16,07</t>
  </si>
  <si>
    <t>2,16</t>
  </si>
  <si>
    <t>90,28</t>
  </si>
  <si>
    <t>3,47</t>
  </si>
  <si>
    <t>0,24</t>
  </si>
  <si>
    <t>217,21</t>
  </si>
  <si>
    <t>25,10</t>
  </si>
  <si>
    <t>189,07</t>
  </si>
  <si>
    <t>14,57</t>
  </si>
  <si>
    <t>22,57</t>
  </si>
  <si>
    <t>0,86</t>
  </si>
  <si>
    <t>24,65</t>
  </si>
  <si>
    <t>0,94</t>
  </si>
  <si>
    <t>163,31</t>
  </si>
  <si>
    <t>6,28</t>
  </si>
  <si>
    <t>415,94</t>
  </si>
  <si>
    <t>8,02</t>
  </si>
  <si>
    <t>8,90</t>
  </si>
  <si>
    <t>5,48</t>
  </si>
  <si>
    <t>129,71</t>
  </si>
  <si>
    <t>38,64</t>
  </si>
  <si>
    <t>132,32</t>
  </si>
  <si>
    <t>45,37</t>
  </si>
  <si>
    <t>114,53</t>
  </si>
  <si>
    <t>18,10</t>
  </si>
  <si>
    <t>116,39</t>
  </si>
  <si>
    <t>21,18</t>
  </si>
  <si>
    <t>154,51</t>
  </si>
  <si>
    <t>71,90</t>
  </si>
  <si>
    <t>195,85</t>
  </si>
  <si>
    <t>71,07</t>
  </si>
  <si>
    <t>133,35</t>
  </si>
  <si>
    <t>32,93</t>
  </si>
  <si>
    <t>165,42</t>
  </si>
  <si>
    <t>31,85</t>
  </si>
  <si>
    <t>37,84</t>
  </si>
  <si>
    <t>0,73</t>
  </si>
  <si>
    <t>1.051,56</t>
  </si>
  <si>
    <t>101,37</t>
  </si>
  <si>
    <t>817,35</t>
  </si>
  <si>
    <t>19,53</t>
  </si>
  <si>
    <t>413,60</t>
  </si>
  <si>
    <t>7,98</t>
  </si>
  <si>
    <t>26,16</t>
  </si>
  <si>
    <t>4,53</t>
  </si>
  <si>
    <t>78,46</t>
  </si>
  <si>
    <t>304,82</t>
  </si>
  <si>
    <t>50,57</t>
  </si>
  <si>
    <t>255,92</t>
  </si>
  <si>
    <t>216,26</t>
  </si>
  <si>
    <t>79,38</t>
  </si>
  <si>
    <t>1.4.1 101132 - ESCAVAÇÃO HORIZONTAL, INCLUINDO ESCARIFICAÇÃO, CARGA E DESCARGA EM SOLO DE 2A CATEGORIA COM TRATOR DE ESTEIRAS (347HP/LÂMINA: 8,70M3). AF_07/2020</t>
  </si>
  <si>
    <t>5855</t>
  </si>
  <si>
    <t>TRATOR DE ESTEIRAS, POTÊNCIA 347 HP, PESO OPERACIONAL 38,5 T, COM LÂMINA 8,70 M3 - CHP DIURNO. AF_06/2014</t>
  </si>
  <si>
    <t>5857</t>
  </si>
  <si>
    <t>TRATOR DE ESTEIRAS, POTÊNCIA 347 HP, PESO OPERACIONAL 38,5 T, COM LÂMINA 8,70 M3 - CHI DIURNO. AF_06/2014</t>
  </si>
  <si>
    <t>100974</t>
  </si>
  <si>
    <t>CARGA, MANOBRA E DESCARGA DE SOLOS E MATERIAIS GRANULARES EM CAMINHÃO BASCULANTE 10 M³ - CARGA COM PÁ CARREGADEIRA (CAÇAMBA DE 1,7 A 2,8 M³ / 128 HP) E DESCARGA LIVRE (UNIDADE: M3). AF_07/2020</t>
  </si>
  <si>
    <t>0,0055000</t>
  </si>
  <si>
    <t>0,0149000</t>
  </si>
  <si>
    <t>1,3000000</t>
  </si>
  <si>
    <t>688,69</t>
  </si>
  <si>
    <t>193,83</t>
  </si>
  <si>
    <t>1.5.3 - 102744 - BOCA PARA BUEIRO DUPLO TUBULAR D = 100 CM EM CONCRETO, ALAS COM ESCONSIDADE DE 0°, INCLUINDO FÔRMAS E MATERIAIS. AF_07/2021</t>
  </si>
  <si>
    <t>1.5.1 92216 - TUBO DE CONCRETO PARA REDES COLETORAS DE ÁGUAS PLUVIAIS, DIÂMETRO DE 1000 MM, JUNTA RÍGIDA, INSTALADO EM LOCAL COM BAIXO NÍVEL DE INTERFERÊNCIAS - FORNECIMENTO E ASSENTAMENTO. AF_12/2015- M</t>
  </si>
  <si>
    <t>1.5.2. 102740 - BOCA PARA BUEIRO SIMPLES TUBULAR, DIAMETRO =1,00M, EM CONCRETO CICLOPICO, INCLUINDO FORMAS, ESCAVACAO, REATERRO E MATERIAIS, EXCLUINDO MATERIAL REATERRO JAZIDA E TRANSPORTE. - UND</t>
  </si>
  <si>
    <t>1.6.1 101118 - ESCAVAÇÃO HORIZONTAL EM SOLO DE 1A CATEGORIA COM TRATOR DE ESTEIRAS (125HP/LÂMINA: 2,70M3). AF_07/2020 - m³</t>
  </si>
  <si>
    <t>1.6.2 100940 - Transporte com caminhao basculante de 18m³ - DMT = 3,0 km - m³/km</t>
  </si>
  <si>
    <t>1.6.4 100577 - Regularização e compactaçao de solo - m³</t>
  </si>
  <si>
    <t>1.1.2 11340 SEDOP - Placa de obra em lona com plotagem de grafica(2,00x3,00) - m²</t>
  </si>
  <si>
    <t xml:space="preserve">OBRA: </t>
  </si>
  <si>
    <t>RECUPERAÇÃO E COMPLEMENTAÇÃO DE 62,26 KM DE ESTRADA</t>
  </si>
  <si>
    <t>TOMADOR:</t>
  </si>
  <si>
    <t>PREFEITURA MUNICIPAL DE ITAITUBA</t>
  </si>
  <si>
    <t>GESTOR:</t>
  </si>
  <si>
    <t>Valmir Climaco de Aguiar</t>
  </si>
  <si>
    <t>LOCAL DA OBRA:</t>
  </si>
  <si>
    <t>PERIMETRO ENTRE SEDE DO MUNICIPIO AO DISTRITO DE BARREIRAS</t>
  </si>
  <si>
    <t>Cálculo do BDI                                                                                                                                                                           Fórmula e parâmetros estabelecidos pelo Acórdão 2622/2013 - TCU - Plenário</t>
  </si>
  <si>
    <t>DEMONSTRATIVO BDI</t>
  </si>
  <si>
    <t>LIMITE RECOMENDADOS</t>
  </si>
  <si>
    <t>ITENS</t>
  </si>
  <si>
    <t>SIGLAS</t>
  </si>
  <si>
    <t>VALORES</t>
  </si>
  <si>
    <t>INFERIOR</t>
  </si>
  <si>
    <t>SUPERIOR</t>
  </si>
  <si>
    <t>ADMINISTRAÇÃO CENTRAL</t>
  </si>
  <si>
    <t>AC</t>
  </si>
  <si>
    <t>SEGURO E GARANTIA</t>
  </si>
  <si>
    <t>SG</t>
  </si>
  <si>
    <t>RISCO</t>
  </si>
  <si>
    <t>R</t>
  </si>
  <si>
    <t>DESPESAS FINANCEIRAS</t>
  </si>
  <si>
    <t>DF</t>
  </si>
  <si>
    <t>LUCRO</t>
  </si>
  <si>
    <t>L</t>
  </si>
  <si>
    <t>TAXA DE TRIBUTOS</t>
  </si>
  <si>
    <t>PIS (geralmente 0,65%)</t>
  </si>
  <si>
    <t>VARIÁVEL</t>
  </si>
  <si>
    <t>COFINS (geralmente 3,00%)</t>
  </si>
  <si>
    <t>ISS (legislação municipal)</t>
  </si>
  <si>
    <t>CPRB (INSS)</t>
  </si>
  <si>
    <t>TAXA TOTAL DE IMPOSTO                                                         I</t>
  </si>
  <si>
    <t xml:space="preserve">BDI </t>
  </si>
  <si>
    <t>Fórmula para o cálculo do B.D.I. ( benefícios e despesas indiretas )</t>
  </si>
  <si>
    <t>BDI  = ((1+AC+S+R+G)*(1+DF)*(1+L)/(1-I))-1</t>
  </si>
  <si>
    <t>RECUPERAÇÃO DA ESTRADA De BARREIRAS - UTM Inicial 607974E, 9530432S - Final 645442E, 9547760S.</t>
  </si>
  <si>
    <t>TABELA SINAPI/PA - 04/2022 COM DESONERAÇÃO - SEDOP FEVEREIRO/2022</t>
  </si>
  <si>
    <t>REFERENCIAS:</t>
  </si>
  <si>
    <t>SINAPI-15/04/22 SEDOP - FEV/22</t>
  </si>
  <si>
    <t>SINAPI 93207</t>
  </si>
  <si>
    <t>SINAPI 98525</t>
  </si>
  <si>
    <t>SINAPI 101121</t>
  </si>
  <si>
    <r>
      <t xml:space="preserve">SEDOP </t>
    </r>
    <r>
      <rPr>
        <b/>
        <sz val="9"/>
        <rFont val="Courier New"/>
        <family val="3"/>
      </rPr>
      <t>O11340</t>
    </r>
  </si>
  <si>
    <t>SINAPI 100575</t>
  </si>
  <si>
    <t>SINAPI 100576</t>
  </si>
  <si>
    <t>SINAPI 101132</t>
  </si>
  <si>
    <t>SINAPI 100940</t>
  </si>
  <si>
    <t>SINAPI 100577</t>
  </si>
  <si>
    <t>SINAPI 92216</t>
  </si>
  <si>
    <t>SINAPI 102740</t>
  </si>
  <si>
    <t>SINAPI 102744</t>
  </si>
  <si>
    <t>SINAPI 101118</t>
  </si>
  <si>
    <t>SINAPI-04/2022 SEDOP FEV/2022</t>
  </si>
</sst>
</file>

<file path=xl/styles.xml><?xml version="1.0" encoding="utf-8"?>
<styleSheet xmlns="http://schemas.openxmlformats.org/spreadsheetml/2006/main">
  <numFmts count="4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_(* #,##0_);_(* \(#,##0\);_(* &quot;-&quot;??_);_(@_)"/>
    <numFmt numFmtId="185" formatCode="_(&quot;R$&quot;\ * #,##0.00_);_(&quot;R$&quot;\ * \(#,##0.00\);_(&quot;R$&quot;\ * &quot;-&quot;??_);_(@_)"/>
    <numFmt numFmtId="186" formatCode="_(* #,##0.0000000000000000_);_(* \(#,##0.0000000000000000\);_(* &quot;-&quot;??_);_(@_)"/>
    <numFmt numFmtId="187" formatCode="#,##0.00;\(#,##0.00\)"/>
    <numFmt numFmtId="188" formatCode="0.000"/>
    <numFmt numFmtId="189" formatCode="0.0"/>
    <numFmt numFmtId="190" formatCode="0.0000"/>
    <numFmt numFmtId="191" formatCode="#,##0.0"/>
    <numFmt numFmtId="192" formatCode="[$-416]dddd\,\ d&quot; de &quot;mmmm&quot; de &quot;yyyy"/>
    <numFmt numFmtId="193" formatCode="_-[$R$-416]\ * #,##0.00_-;\-[$R$-416]\ * #,##0.00_-;_-[$R$-416]\ * &quot;-&quot;??_-;_-@_-"/>
    <numFmt numFmtId="194" formatCode="0.0000000"/>
    <numFmt numFmtId="195" formatCode="#,##0.000"/>
    <numFmt numFmtId="196" formatCode="#,##0.0000"/>
    <numFmt numFmtId="197" formatCode="0.00000"/>
    <numFmt numFmtId="198" formatCode="0.000000"/>
  </numFmts>
  <fonts count="10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color indexed="10"/>
      <name val="Arial"/>
      <family val="2"/>
    </font>
    <font>
      <b/>
      <sz val="12"/>
      <name val="Courier New"/>
      <family val="3"/>
    </font>
    <font>
      <b/>
      <sz val="8"/>
      <name val="Courier New"/>
      <family val="3"/>
    </font>
    <font>
      <b/>
      <sz val="9"/>
      <name val="Courier New"/>
      <family val="3"/>
    </font>
    <font>
      <b/>
      <sz val="10"/>
      <name val="Courier New"/>
      <family val="3"/>
    </font>
    <font>
      <b/>
      <sz val="11"/>
      <name val="Courier New"/>
      <family val="3"/>
    </font>
    <font>
      <sz val="10"/>
      <name val="Courier New"/>
      <family val="3"/>
    </font>
    <font>
      <sz val="11"/>
      <name val="Courier New"/>
      <family val="3"/>
    </font>
    <font>
      <b/>
      <i/>
      <sz val="10"/>
      <name val="Courier New"/>
      <family val="3"/>
    </font>
    <font>
      <sz val="9"/>
      <name val="Courier New"/>
      <family val="3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b/>
      <sz val="16"/>
      <name val="Arabic Typesetting"/>
      <family val="0"/>
    </font>
    <font>
      <b/>
      <sz val="11"/>
      <name val="Arabic Typesetting"/>
      <family val="0"/>
    </font>
    <font>
      <b/>
      <sz val="11"/>
      <name val="Andalus"/>
      <family val="0"/>
    </font>
    <font>
      <sz val="11"/>
      <name val="Andalus"/>
      <family val="0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name val="Andalus"/>
      <family val="0"/>
    </font>
    <font>
      <b/>
      <sz val="11"/>
      <name val="Batang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9"/>
      <name val="Courier New"/>
      <family val="3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Courier New"/>
      <family val="3"/>
    </font>
    <font>
      <b/>
      <sz val="10"/>
      <color indexed="8"/>
      <name val="Courier New"/>
      <family val="3"/>
    </font>
    <font>
      <b/>
      <sz val="11"/>
      <color indexed="8"/>
      <name val="Courier New"/>
      <family val="3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Times New Roman"/>
      <family val="1"/>
    </font>
    <font>
      <sz val="10.5"/>
      <color indexed="8"/>
      <name val="Courier New"/>
      <family val="0"/>
    </font>
    <font>
      <b/>
      <i/>
      <sz val="12"/>
      <color indexed="8"/>
      <name val="Courier New"/>
      <family val="0"/>
    </font>
    <font>
      <b/>
      <i/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Courier New"/>
      <family val="3"/>
    </font>
    <font>
      <sz val="10"/>
      <color theme="1"/>
      <name val="Courier New"/>
      <family val="3"/>
    </font>
    <font>
      <b/>
      <sz val="10"/>
      <color theme="1"/>
      <name val="Courier New"/>
      <family val="3"/>
    </font>
    <font>
      <b/>
      <sz val="11"/>
      <color theme="1"/>
      <name val="Courier New"/>
      <family val="3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hair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hair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hair"/>
      <bottom style="hair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/>
      <right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/>
      <right style="medium"/>
      <top/>
      <bottom style="hair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 style="medium"/>
      <right style="medium"/>
      <top style="medium"/>
      <bottom style="hair"/>
    </border>
    <border>
      <left/>
      <right style="medium"/>
      <top style="hair"/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hair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double"/>
    </border>
    <border>
      <left style="double"/>
      <right style="thin"/>
      <top style="hair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double"/>
    </border>
    <border>
      <left/>
      <right/>
      <top style="medium"/>
      <bottom style="medium"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1" borderId="1" applyNumberFormat="0" applyAlignment="0" applyProtection="0"/>
    <xf numFmtId="0" fontId="77" fillId="22" borderId="2" applyNumberFormat="0" applyAlignment="0" applyProtection="0"/>
    <xf numFmtId="0" fontId="78" fillId="0" borderId="3" applyNumberFormat="0" applyFill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2" fillId="21" borderId="5" applyNumberFormat="0" applyAlignment="0" applyProtection="0"/>
    <xf numFmtId="175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5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Continuous" vertical="center" wrapText="1"/>
    </xf>
    <xf numFmtId="0" fontId="0" fillId="0" borderId="0" xfId="0" applyFont="1" applyAlignment="1">
      <alignment horizontal="justify"/>
    </xf>
    <xf numFmtId="0" fontId="0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9" fontId="0" fillId="0" borderId="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90" fillId="0" borderId="10" xfId="0" applyFont="1" applyBorder="1" applyAlignment="1">
      <alignment horizontal="center" vertical="center" wrapText="1"/>
    </xf>
    <xf numFmtId="0" fontId="90" fillId="0" borderId="16" xfId="0" applyFont="1" applyBorder="1" applyAlignment="1">
      <alignment horizontal="center" vertical="center" wrapText="1"/>
    </xf>
    <xf numFmtId="176" fontId="90" fillId="0" borderId="16" xfId="47" applyFont="1" applyBorder="1" applyAlignment="1">
      <alignment horizontal="center" vertical="center" wrapText="1"/>
    </xf>
    <xf numFmtId="0" fontId="91" fillId="0" borderId="17" xfId="0" applyFont="1" applyBorder="1" applyAlignment="1">
      <alignment vertical="center" wrapText="1"/>
    </xf>
    <xf numFmtId="0" fontId="90" fillId="0" borderId="18" xfId="0" applyFont="1" applyBorder="1" applyAlignment="1">
      <alignment horizontal="center" vertical="center" wrapText="1"/>
    </xf>
    <xf numFmtId="0" fontId="91" fillId="0" borderId="18" xfId="0" applyFont="1" applyBorder="1" applyAlignment="1">
      <alignment vertical="center" wrapText="1"/>
    </xf>
    <xf numFmtId="176" fontId="91" fillId="0" borderId="19" xfId="47" applyFont="1" applyBorder="1" applyAlignment="1">
      <alignment horizontal="center" vertical="center" wrapText="1"/>
    </xf>
    <xf numFmtId="176" fontId="90" fillId="0" borderId="19" xfId="47" applyFont="1" applyBorder="1" applyAlignment="1">
      <alignment horizontal="center" vertical="center" wrapText="1"/>
    </xf>
    <xf numFmtId="0" fontId="90" fillId="0" borderId="20" xfId="0" applyFont="1" applyBorder="1" applyAlignment="1">
      <alignment horizontal="center" vertical="center" wrapText="1"/>
    </xf>
    <xf numFmtId="0" fontId="92" fillId="0" borderId="18" xfId="0" applyFont="1" applyBorder="1" applyAlignment="1">
      <alignment horizontal="center" vertical="center" wrapText="1"/>
    </xf>
    <xf numFmtId="0" fontId="93" fillId="0" borderId="18" xfId="0" applyFont="1" applyBorder="1" applyAlignment="1">
      <alignment vertical="center" wrapText="1"/>
    </xf>
    <xf numFmtId="0" fontId="93" fillId="0" borderId="20" xfId="0" applyFont="1" applyBorder="1" applyAlignment="1">
      <alignment vertical="center" wrapText="1"/>
    </xf>
    <xf numFmtId="4" fontId="92" fillId="0" borderId="20" xfId="0" applyNumberFormat="1" applyFont="1" applyBorder="1" applyAlignment="1">
      <alignment vertical="center" wrapText="1"/>
    </xf>
    <xf numFmtId="0" fontId="91" fillId="0" borderId="20" xfId="0" applyFont="1" applyBorder="1" applyAlignment="1">
      <alignment horizontal="center" vertical="center"/>
    </xf>
    <xf numFmtId="0" fontId="93" fillId="0" borderId="20" xfId="0" applyFont="1" applyBorder="1" applyAlignment="1">
      <alignment horizontal="center" vertical="center"/>
    </xf>
    <xf numFmtId="4" fontId="93" fillId="33" borderId="20" xfId="63" applyNumberFormat="1" applyFont="1" applyFill="1" applyBorder="1" applyAlignment="1">
      <alignment horizontal="right" vertical="center" wrapText="1"/>
    </xf>
    <xf numFmtId="0" fontId="91" fillId="0" borderId="18" xfId="0" applyFont="1" applyBorder="1" applyAlignment="1">
      <alignment horizontal="center" vertical="center" wrapText="1"/>
    </xf>
    <xf numFmtId="0" fontId="90" fillId="0" borderId="20" xfId="0" applyFont="1" applyBorder="1" applyAlignment="1">
      <alignment horizontal="center" vertical="center"/>
    </xf>
    <xf numFmtId="0" fontId="92" fillId="0" borderId="20" xfId="0" applyFont="1" applyBorder="1" applyAlignment="1">
      <alignment horizontal="center" vertical="center"/>
    </xf>
    <xf numFmtId="4" fontId="92" fillId="33" borderId="20" xfId="0" applyNumberFormat="1" applyFont="1" applyFill="1" applyBorder="1" applyAlignment="1">
      <alignment vertical="center" wrapText="1"/>
    </xf>
    <xf numFmtId="0" fontId="91" fillId="0" borderId="21" xfId="0" applyFont="1" applyBorder="1" applyAlignment="1">
      <alignment horizontal="center" vertical="center"/>
    </xf>
    <xf numFmtId="0" fontId="93" fillId="0" borderId="18" xfId="0" applyFont="1" applyBorder="1" applyAlignment="1">
      <alignment horizontal="center" vertical="center"/>
    </xf>
    <xf numFmtId="177" fontId="93" fillId="33" borderId="20" xfId="63" applyFont="1" applyFill="1" applyBorder="1" applyAlignment="1">
      <alignment horizontal="right" vertical="center" wrapText="1"/>
    </xf>
    <xf numFmtId="4" fontId="93" fillId="33" borderId="20" xfId="0" applyNumberFormat="1" applyFont="1" applyFill="1" applyBorder="1" applyAlignment="1">
      <alignment horizontal="right" vertical="center" wrapText="1"/>
    </xf>
    <xf numFmtId="0" fontId="91" fillId="0" borderId="20" xfId="0" applyFont="1" applyBorder="1" applyAlignment="1">
      <alignment horizontal="center" vertical="center" wrapText="1"/>
    </xf>
    <xf numFmtId="0" fontId="91" fillId="0" borderId="22" xfId="0" applyFont="1" applyBorder="1" applyAlignment="1">
      <alignment horizontal="center" vertical="center"/>
    </xf>
    <xf numFmtId="0" fontId="93" fillId="0" borderId="22" xfId="0" applyFont="1" applyBorder="1" applyAlignment="1">
      <alignment horizontal="center" vertical="center"/>
    </xf>
    <xf numFmtId="4" fontId="93" fillId="33" borderId="22" xfId="0" applyNumberFormat="1" applyFont="1" applyFill="1" applyBorder="1" applyAlignment="1">
      <alignment horizontal="right" vertical="center" wrapText="1"/>
    </xf>
    <xf numFmtId="4" fontId="93" fillId="33" borderId="22" xfId="63" applyNumberFormat="1" applyFont="1" applyFill="1" applyBorder="1" applyAlignment="1">
      <alignment horizontal="right" vertical="center" wrapText="1"/>
    </xf>
    <xf numFmtId="0" fontId="91" fillId="0" borderId="0" xfId="0" applyFont="1" applyAlignment="1">
      <alignment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4" fontId="94" fillId="33" borderId="0" xfId="0" applyNumberFormat="1" applyFont="1" applyFill="1" applyAlignment="1">
      <alignment vertical="center"/>
    </xf>
    <xf numFmtId="0" fontId="91" fillId="0" borderId="0" xfId="0" applyFont="1" applyAlignment="1">
      <alignment horizontal="justify" vertical="center"/>
    </xf>
    <xf numFmtId="0" fontId="94" fillId="0" borderId="0" xfId="0" applyFont="1" applyFill="1" applyAlignment="1">
      <alignment vertical="center"/>
    </xf>
    <xf numFmtId="2" fontId="92" fillId="0" borderId="10" xfId="0" applyNumberFormat="1" applyFont="1" applyBorder="1" applyAlignment="1">
      <alignment horizontal="center" vertical="center"/>
    </xf>
    <xf numFmtId="4" fontId="95" fillId="0" borderId="10" xfId="0" applyNumberFormat="1" applyFont="1" applyBorder="1" applyAlignment="1">
      <alignment vertical="center"/>
    </xf>
    <xf numFmtId="0" fontId="91" fillId="0" borderId="0" xfId="0" applyFont="1" applyFill="1" applyBorder="1" applyAlignment="1">
      <alignment horizontal="center" vertical="center"/>
    </xf>
    <xf numFmtId="0" fontId="90" fillId="0" borderId="0" xfId="0" applyFont="1" applyBorder="1" applyAlignment="1">
      <alignment horizontal="center" vertical="center"/>
    </xf>
    <xf numFmtId="0" fontId="91" fillId="0" borderId="0" xfId="0" applyFont="1" applyFill="1" applyAlignment="1">
      <alignment vertical="center"/>
    </xf>
    <xf numFmtId="0" fontId="90" fillId="0" borderId="10" xfId="0" applyFont="1" applyBorder="1" applyAlignment="1">
      <alignment horizontal="center" vertical="center"/>
    </xf>
    <xf numFmtId="177" fontId="90" fillId="0" borderId="10" xfId="63" applyFont="1" applyBorder="1" applyAlignment="1">
      <alignment vertical="center"/>
    </xf>
    <xf numFmtId="0" fontId="91" fillId="0" borderId="0" xfId="0" applyFont="1" applyAlignment="1">
      <alignment/>
    </xf>
    <xf numFmtId="0" fontId="91" fillId="0" borderId="0" xfId="0" applyFont="1" applyAlignment="1">
      <alignment horizontal="justify"/>
    </xf>
    <xf numFmtId="0" fontId="91" fillId="0" borderId="0" xfId="0" applyFont="1" applyFill="1" applyBorder="1" applyAlignment="1">
      <alignment horizontal="center"/>
    </xf>
    <xf numFmtId="0" fontId="90" fillId="0" borderId="0" xfId="0" applyFont="1" applyAlignment="1">
      <alignment/>
    </xf>
    <xf numFmtId="0" fontId="90" fillId="0" borderId="0" xfId="0" applyFont="1" applyBorder="1" applyAlignment="1">
      <alignment horizontal="center"/>
    </xf>
    <xf numFmtId="0" fontId="91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91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horizontal="centerContinuous" vertical="center" wrapText="1"/>
    </xf>
    <xf numFmtId="0" fontId="0" fillId="34" borderId="0" xfId="0" applyFont="1" applyFill="1" applyAlignment="1">
      <alignment/>
    </xf>
    <xf numFmtId="4" fontId="10" fillId="0" borderId="20" xfId="0" applyNumberFormat="1" applyFont="1" applyBorder="1" applyAlignment="1">
      <alignment horizontal="right" vertical="center" wrapText="1"/>
    </xf>
    <xf numFmtId="4" fontId="11" fillId="0" borderId="20" xfId="0" applyNumberFormat="1" applyFont="1" applyBorder="1" applyAlignment="1">
      <alignment vertical="center"/>
    </xf>
    <xf numFmtId="4" fontId="10" fillId="0" borderId="20" xfId="0" applyNumberFormat="1" applyFont="1" applyBorder="1" applyAlignment="1">
      <alignment vertical="center"/>
    </xf>
    <xf numFmtId="4" fontId="11" fillId="0" borderId="0" xfId="0" applyNumberFormat="1" applyFont="1" applyAlignment="1">
      <alignment/>
    </xf>
    <xf numFmtId="4" fontId="96" fillId="0" borderId="10" xfId="0" applyNumberFormat="1" applyFont="1" applyBorder="1" applyAlignment="1">
      <alignment vertical="center"/>
    </xf>
    <xf numFmtId="0" fontId="12" fillId="0" borderId="0" xfId="0" applyFont="1" applyAlignment="1">
      <alignment/>
    </xf>
    <xf numFmtId="177" fontId="97" fillId="0" borderId="10" xfId="63" applyFont="1" applyBorder="1" applyAlignment="1">
      <alignment vertical="center"/>
    </xf>
    <xf numFmtId="0" fontId="15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4" fontId="16" fillId="0" borderId="20" xfId="0" applyNumberFormat="1" applyFont="1" applyFill="1" applyBorder="1" applyAlignment="1">
      <alignment horizontal="right" vertical="center"/>
    </xf>
    <xf numFmtId="4" fontId="18" fillId="0" borderId="20" xfId="0" applyNumberFormat="1" applyFont="1" applyFill="1" applyBorder="1" applyAlignment="1">
      <alignment horizontal="right" vertical="center"/>
    </xf>
    <xf numFmtId="4" fontId="16" fillId="0" borderId="31" xfId="0" applyNumberFormat="1" applyFont="1" applyFill="1" applyBorder="1" applyAlignment="1">
      <alignment horizontal="right" vertical="center"/>
    </xf>
    <xf numFmtId="9" fontId="18" fillId="0" borderId="18" xfId="0" applyNumberFormat="1" applyFont="1" applyFill="1" applyBorder="1" applyAlignment="1">
      <alignment horizontal="center" vertical="center"/>
    </xf>
    <xf numFmtId="9" fontId="18" fillId="0" borderId="3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7" fillId="0" borderId="32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3" fillId="0" borderId="36" xfId="0" applyFont="1" applyBorder="1" applyAlignment="1">
      <alignment vertical="center"/>
    </xf>
    <xf numFmtId="9" fontId="18" fillId="0" borderId="37" xfId="0" applyNumberFormat="1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/>
    </xf>
    <xf numFmtId="4" fontId="18" fillId="35" borderId="31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9" fontId="21" fillId="0" borderId="20" xfId="0" applyNumberFormat="1" applyFont="1" applyFill="1" applyBorder="1" applyAlignment="1">
      <alignment horizontal="center" vertical="center"/>
    </xf>
    <xf numFmtId="9" fontId="21" fillId="0" borderId="31" xfId="0" applyNumberFormat="1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4" fontId="15" fillId="0" borderId="20" xfId="0" applyNumberFormat="1" applyFont="1" applyFill="1" applyBorder="1" applyAlignment="1">
      <alignment horizontal="right" vertical="center"/>
    </xf>
    <xf numFmtId="4" fontId="21" fillId="0" borderId="20" xfId="0" applyNumberFormat="1" applyFont="1" applyFill="1" applyBorder="1" applyAlignment="1">
      <alignment horizontal="right" vertical="center"/>
    </xf>
    <xf numFmtId="4" fontId="21" fillId="0" borderId="20" xfId="0" applyNumberFormat="1" applyFont="1" applyFill="1" applyBorder="1" applyAlignment="1">
      <alignment horizontal="center" vertical="center"/>
    </xf>
    <xf numFmtId="4" fontId="15" fillId="0" borderId="31" xfId="0" applyNumberFormat="1" applyFont="1" applyFill="1" applyBorder="1" applyAlignment="1">
      <alignment horizontal="right" vertical="center"/>
    </xf>
    <xf numFmtId="9" fontId="21" fillId="0" borderId="18" xfId="0" applyNumberFormat="1" applyFont="1" applyFill="1" applyBorder="1" applyAlignment="1">
      <alignment horizontal="center" vertical="center"/>
    </xf>
    <xf numFmtId="9" fontId="21" fillId="0" borderId="30" xfId="0" applyNumberFormat="1" applyFont="1" applyFill="1" applyBorder="1" applyAlignment="1">
      <alignment horizontal="center" vertical="center"/>
    </xf>
    <xf numFmtId="4" fontId="15" fillId="0" borderId="37" xfId="0" applyNumberFormat="1" applyFont="1" applyFill="1" applyBorder="1" applyAlignment="1">
      <alignment horizontal="right" vertical="center"/>
    </xf>
    <xf numFmtId="4" fontId="21" fillId="0" borderId="37" xfId="0" applyNumberFormat="1" applyFont="1" applyFill="1" applyBorder="1" applyAlignment="1">
      <alignment horizontal="right" vertical="center"/>
    </xf>
    <xf numFmtId="4" fontId="15" fillId="0" borderId="39" xfId="0" applyNumberFormat="1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center" vertical="center" wrapText="1"/>
    </xf>
    <xf numFmtId="4" fontId="15" fillId="0" borderId="22" xfId="0" applyNumberFormat="1" applyFont="1" applyFill="1" applyBorder="1" applyAlignment="1">
      <alignment horizontal="right" vertical="center"/>
    </xf>
    <xf numFmtId="4" fontId="21" fillId="0" borderId="22" xfId="0" applyNumberFormat="1" applyFont="1" applyFill="1" applyBorder="1" applyAlignment="1">
      <alignment horizontal="right" vertical="center"/>
    </xf>
    <xf numFmtId="4" fontId="21" fillId="0" borderId="22" xfId="0" applyNumberFormat="1" applyFont="1" applyFill="1" applyBorder="1" applyAlignment="1">
      <alignment horizontal="center" vertical="center"/>
    </xf>
    <xf numFmtId="4" fontId="15" fillId="0" borderId="40" xfId="0" applyNumberFormat="1" applyFont="1" applyFill="1" applyBorder="1" applyAlignment="1">
      <alignment horizontal="right" vertical="center"/>
    </xf>
    <xf numFmtId="4" fontId="15" fillId="0" borderId="41" xfId="0" applyNumberFormat="1" applyFont="1" applyBorder="1" applyAlignment="1">
      <alignment horizontal="right" vertical="center"/>
    </xf>
    <xf numFmtId="4" fontId="15" fillId="0" borderId="42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right" vertical="center"/>
    </xf>
    <xf numFmtId="4" fontId="15" fillId="0" borderId="43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0" fontId="21" fillId="0" borderId="10" xfId="0" applyNumberFormat="1" applyFont="1" applyBorder="1" applyAlignment="1">
      <alignment horizontal="center" vertical="center"/>
    </xf>
    <xf numFmtId="10" fontId="15" fillId="0" borderId="43" xfId="0" applyNumberFormat="1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10" fontId="21" fillId="0" borderId="44" xfId="0" applyNumberFormat="1" applyFont="1" applyBorder="1" applyAlignment="1">
      <alignment horizontal="center" vertical="center"/>
    </xf>
    <xf numFmtId="10" fontId="15" fillId="0" borderId="45" xfId="0" applyNumberFormat="1" applyFont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9" fontId="21" fillId="0" borderId="33" xfId="0" applyNumberFormat="1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8" fillId="35" borderId="22" xfId="0" applyFont="1" applyFill="1" applyBorder="1" applyAlignment="1">
      <alignment horizontal="center" vertical="center"/>
    </xf>
    <xf numFmtId="4" fontId="18" fillId="35" borderId="22" xfId="0" applyNumberFormat="1" applyFont="1" applyFill="1" applyBorder="1" applyAlignment="1">
      <alignment horizontal="center" vertical="center"/>
    </xf>
    <xf numFmtId="4" fontId="18" fillId="35" borderId="40" xfId="0" applyNumberFormat="1" applyFont="1" applyFill="1" applyBorder="1" applyAlignment="1">
      <alignment horizontal="center" vertical="center"/>
    </xf>
    <xf numFmtId="0" fontId="21" fillId="35" borderId="22" xfId="0" applyFont="1" applyFill="1" applyBorder="1" applyAlignment="1">
      <alignment horizontal="left" vertical="center" wrapText="1"/>
    </xf>
    <xf numFmtId="0" fontId="15" fillId="0" borderId="48" xfId="0" applyFont="1" applyBorder="1" applyAlignment="1">
      <alignment horizontal="center" vertical="center" wrapText="1"/>
    </xf>
    <xf numFmtId="4" fontId="18" fillId="35" borderId="49" xfId="0" applyNumberFormat="1" applyFont="1" applyFill="1" applyBorder="1" applyAlignment="1">
      <alignment horizontal="center" vertical="center"/>
    </xf>
    <xf numFmtId="3" fontId="18" fillId="35" borderId="20" xfId="0" applyNumberFormat="1" applyFont="1" applyFill="1" applyBorder="1" applyAlignment="1">
      <alignment horizontal="center" vertical="center"/>
    </xf>
    <xf numFmtId="3" fontId="18" fillId="35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3" fontId="16" fillId="35" borderId="30" xfId="0" applyNumberFormat="1" applyFont="1" applyFill="1" applyBorder="1" applyAlignment="1">
      <alignment horizontal="center" vertical="center"/>
    </xf>
    <xf numFmtId="14" fontId="22" fillId="0" borderId="26" xfId="0" applyNumberFormat="1" applyFont="1" applyBorder="1" applyAlignment="1">
      <alignment vertical="center"/>
    </xf>
    <xf numFmtId="0" fontId="23" fillId="0" borderId="26" xfId="0" applyFont="1" applyBorder="1" applyAlignment="1">
      <alignment horizontal="center" vertical="center" wrapText="1"/>
    </xf>
    <xf numFmtId="0" fontId="23" fillId="0" borderId="50" xfId="0" applyFont="1" applyBorder="1" applyAlignment="1">
      <alignment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51" xfId="0" applyFont="1" applyBorder="1" applyAlignment="1">
      <alignment vertical="center" wrapText="1"/>
    </xf>
    <xf numFmtId="0" fontId="0" fillId="35" borderId="0" xfId="0" applyFill="1" applyAlignment="1">
      <alignment/>
    </xf>
    <xf numFmtId="0" fontId="13" fillId="0" borderId="52" xfId="0" applyFont="1" applyBorder="1" applyAlignment="1">
      <alignment vertical="center" wrapText="1"/>
    </xf>
    <xf numFmtId="0" fontId="13" fillId="0" borderId="36" xfId="0" applyFont="1" applyBorder="1" applyAlignment="1">
      <alignment horizontal="center" vertical="center" wrapText="1"/>
    </xf>
    <xf numFmtId="0" fontId="98" fillId="36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18" fillId="0" borderId="10" xfId="50" applyNumberFormat="1" applyFont="1" applyBorder="1" applyAlignment="1">
      <alignment horizontal="left" vertical="center" wrapText="1"/>
      <protection/>
    </xf>
    <xf numFmtId="0" fontId="99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6" fillId="0" borderId="16" xfId="0" applyFont="1" applyBorder="1" applyAlignment="1">
      <alignment/>
    </xf>
    <xf numFmtId="0" fontId="100" fillId="36" borderId="10" xfId="0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/>
    </xf>
    <xf numFmtId="194" fontId="99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18" fillId="0" borderId="10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9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right" vertical="center"/>
    </xf>
    <xf numFmtId="0" fontId="18" fillId="0" borderId="24" xfId="0" applyFont="1" applyBorder="1" applyAlignment="1">
      <alignment horizontal="left" vertical="center" wrapText="1"/>
    </xf>
    <xf numFmtId="0" fontId="99" fillId="0" borderId="2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4" xfId="0" applyFont="1" applyBorder="1" applyAlignment="1">
      <alignment horizontal="left" vertical="center"/>
    </xf>
    <xf numFmtId="0" fontId="16" fillId="0" borderId="16" xfId="0" applyFont="1" applyBorder="1" applyAlignment="1">
      <alignment vertical="center"/>
    </xf>
    <xf numFmtId="0" fontId="18" fillId="35" borderId="17" xfId="0" applyFont="1" applyFill="1" applyBorder="1" applyAlignment="1">
      <alignment horizontal="center" vertical="center"/>
    </xf>
    <xf numFmtId="3" fontId="18" fillId="35" borderId="17" xfId="0" applyNumberFormat="1" applyFont="1" applyFill="1" applyBorder="1" applyAlignment="1">
      <alignment horizontal="center" vertical="center"/>
    </xf>
    <xf numFmtId="4" fontId="18" fillId="35" borderId="33" xfId="0" applyNumberFormat="1" applyFont="1" applyFill="1" applyBorder="1" applyAlignment="1">
      <alignment horizontal="center" vertical="center"/>
    </xf>
    <xf numFmtId="4" fontId="18" fillId="33" borderId="20" xfId="63" applyNumberFormat="1" applyFont="1" applyFill="1" applyBorder="1" applyAlignment="1">
      <alignment vertical="center" wrapText="1"/>
    </xf>
    <xf numFmtId="4" fontId="18" fillId="33" borderId="22" xfId="63" applyNumberFormat="1" applyFont="1" applyFill="1" applyBorder="1" applyAlignment="1">
      <alignment vertical="center" wrapText="1"/>
    </xf>
    <xf numFmtId="0" fontId="101" fillId="36" borderId="10" xfId="0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17" fillId="0" borderId="54" xfId="0" applyFont="1" applyFill="1" applyBorder="1" applyAlignment="1">
      <alignment horizontal="center" vertical="center"/>
    </xf>
    <xf numFmtId="0" fontId="18" fillId="35" borderId="55" xfId="0" applyFont="1" applyFill="1" applyBorder="1" applyAlignment="1">
      <alignment horizontal="center" vertical="center"/>
    </xf>
    <xf numFmtId="0" fontId="98" fillId="36" borderId="43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2" fontId="99" fillId="0" borderId="43" xfId="0" applyNumberFormat="1" applyFont="1" applyBorder="1" applyAlignment="1">
      <alignment horizontal="center" vertical="center"/>
    </xf>
    <xf numFmtId="4" fontId="100" fillId="0" borderId="56" xfId="0" applyNumberFormat="1" applyFont="1" applyBorder="1" applyAlignment="1">
      <alignment horizontal="right" vertical="center"/>
    </xf>
    <xf numFmtId="0" fontId="100" fillId="36" borderId="43" xfId="0" applyFont="1" applyFill="1" applyBorder="1" applyAlignment="1">
      <alignment horizontal="center" vertical="center"/>
    </xf>
    <xf numFmtId="0" fontId="18" fillId="0" borderId="29" xfId="50" applyNumberFormat="1" applyFont="1" applyBorder="1" applyAlignment="1">
      <alignment horizontal="left" vertical="center" wrapText="1"/>
      <protection/>
    </xf>
    <xf numFmtId="2" fontId="100" fillId="0" borderId="43" xfId="0" applyNumberFormat="1" applyFont="1" applyBorder="1" applyAlignment="1">
      <alignment horizontal="right"/>
    </xf>
    <xf numFmtId="0" fontId="99" fillId="0" borderId="43" xfId="0" applyNumberFormat="1" applyFont="1" applyBorder="1" applyAlignment="1">
      <alignment horizontal="center" vertical="center"/>
    </xf>
    <xf numFmtId="2" fontId="100" fillId="0" borderId="43" xfId="0" applyNumberFormat="1" applyFont="1" applyBorder="1" applyAlignment="1">
      <alignment/>
    </xf>
    <xf numFmtId="2" fontId="100" fillId="0" borderId="56" xfId="0" applyNumberFormat="1" applyFont="1" applyBorder="1" applyAlignment="1">
      <alignment/>
    </xf>
    <xf numFmtId="4" fontId="99" fillId="0" borderId="43" xfId="0" applyNumberFormat="1" applyFont="1" applyBorder="1" applyAlignment="1">
      <alignment horizontal="center" vertical="center"/>
    </xf>
    <xf numFmtId="196" fontId="99" fillId="0" borderId="43" xfId="0" applyNumberFormat="1" applyFont="1" applyBorder="1" applyAlignment="1">
      <alignment horizontal="center" vertical="center"/>
    </xf>
    <xf numFmtId="4" fontId="100" fillId="0" borderId="56" xfId="0" applyNumberFormat="1" applyFont="1" applyBorder="1" applyAlignment="1">
      <alignment/>
    </xf>
    <xf numFmtId="0" fontId="18" fillId="0" borderId="29" xfId="0" applyFont="1" applyBorder="1" applyAlignment="1">
      <alignment horizontal="left" vertical="center"/>
    </xf>
    <xf numFmtId="4" fontId="100" fillId="0" borderId="43" xfId="0" applyNumberFormat="1" applyFont="1" applyBorder="1" applyAlignment="1">
      <alignment vertical="center"/>
    </xf>
    <xf numFmtId="0" fontId="99" fillId="0" borderId="57" xfId="0" applyFont="1" applyBorder="1" applyAlignment="1">
      <alignment horizontal="center" vertical="center"/>
    </xf>
    <xf numFmtId="0" fontId="16" fillId="0" borderId="58" xfId="0" applyFont="1" applyBorder="1" applyAlignment="1">
      <alignment/>
    </xf>
    <xf numFmtId="2" fontId="100" fillId="0" borderId="59" xfId="0" applyNumberFormat="1" applyFont="1" applyBorder="1" applyAlignment="1">
      <alignment/>
    </xf>
    <xf numFmtId="4" fontId="15" fillId="0" borderId="60" xfId="0" applyNumberFormat="1" applyFont="1" applyFill="1" applyBorder="1" applyAlignment="1">
      <alignment horizontal="right" vertical="center"/>
    </xf>
    <xf numFmtId="4" fontId="21" fillId="0" borderId="60" xfId="0" applyNumberFormat="1" applyFont="1" applyFill="1" applyBorder="1" applyAlignment="1">
      <alignment horizontal="center" vertical="center"/>
    </xf>
    <xf numFmtId="4" fontId="15" fillId="0" borderId="61" xfId="0" applyNumberFormat="1" applyFont="1" applyFill="1" applyBorder="1" applyAlignment="1">
      <alignment horizontal="right" vertical="center"/>
    </xf>
    <xf numFmtId="0" fontId="0" fillId="0" borderId="50" xfId="0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Border="1" applyAlignment="1">
      <alignment/>
    </xf>
    <xf numFmtId="0" fontId="18" fillId="0" borderId="36" xfId="0" applyFont="1" applyBorder="1" applyAlignment="1">
      <alignment/>
    </xf>
    <xf numFmtId="0" fontId="18" fillId="0" borderId="36" xfId="0" applyFont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Font="1" applyBorder="1" applyAlignment="1">
      <alignment/>
    </xf>
    <xf numFmtId="0" fontId="0" fillId="0" borderId="64" xfId="0" applyBorder="1" applyAlignment="1">
      <alignment/>
    </xf>
    <xf numFmtId="0" fontId="18" fillId="0" borderId="64" xfId="0" applyFont="1" applyBorder="1" applyAlignment="1">
      <alignment/>
    </xf>
    <xf numFmtId="0" fontId="18" fillId="0" borderId="64" xfId="0" applyFont="1" applyBorder="1" applyAlignment="1">
      <alignment horizontal="center" vertical="center"/>
    </xf>
    <xf numFmtId="0" fontId="0" fillId="0" borderId="65" xfId="0" applyBorder="1" applyAlignment="1">
      <alignment/>
    </xf>
    <xf numFmtId="0" fontId="18" fillId="0" borderId="3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9" fontId="21" fillId="0" borderId="21" xfId="0" applyNumberFormat="1" applyFont="1" applyFill="1" applyBorder="1" applyAlignment="1">
      <alignment horizontal="center" vertical="center"/>
    </xf>
    <xf numFmtId="4" fontId="21" fillId="0" borderId="21" xfId="0" applyNumberFormat="1" applyFont="1" applyFill="1" applyBorder="1" applyAlignment="1">
      <alignment horizontal="center" vertical="center"/>
    </xf>
    <xf numFmtId="9" fontId="21" fillId="0" borderId="66" xfId="0" applyNumberFormat="1" applyFont="1" applyFill="1" applyBorder="1" applyAlignment="1">
      <alignment horizontal="center" vertical="center"/>
    </xf>
    <xf numFmtId="4" fontId="21" fillId="0" borderId="67" xfId="0" applyNumberFormat="1" applyFont="1" applyFill="1" applyBorder="1" applyAlignment="1">
      <alignment horizontal="right" vertical="center"/>
    </xf>
    <xf numFmtId="0" fontId="18" fillId="0" borderId="68" xfId="0" applyFont="1" applyFill="1" applyBorder="1" applyAlignment="1">
      <alignment horizontal="center" vertical="center"/>
    </xf>
    <xf numFmtId="4" fontId="21" fillId="0" borderId="49" xfId="0" applyNumberFormat="1" applyFont="1" applyFill="1" applyBorder="1" applyAlignment="1">
      <alignment horizontal="right" vertical="center"/>
    </xf>
    <xf numFmtId="9" fontId="18" fillId="0" borderId="66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>
      <alignment horizontal="right" vertical="center"/>
    </xf>
    <xf numFmtId="4" fontId="21" fillId="0" borderId="21" xfId="0" applyNumberFormat="1" applyFont="1" applyFill="1" applyBorder="1" applyAlignment="1">
      <alignment horizontal="right" vertical="center"/>
    </xf>
    <xf numFmtId="9" fontId="18" fillId="0" borderId="67" xfId="0" applyNumberFormat="1" applyFont="1" applyFill="1" applyBorder="1" applyAlignment="1">
      <alignment horizontal="center" vertical="center"/>
    </xf>
    <xf numFmtId="4" fontId="21" fillId="0" borderId="69" xfId="0" applyNumberFormat="1" applyFont="1" applyBorder="1" applyAlignment="1">
      <alignment horizontal="right" vertical="center"/>
    </xf>
    <xf numFmtId="10" fontId="21" fillId="0" borderId="69" xfId="0" applyNumberFormat="1" applyFont="1" applyBorder="1" applyAlignment="1">
      <alignment horizontal="center" vertical="center"/>
    </xf>
    <xf numFmtId="10" fontId="21" fillId="0" borderId="70" xfId="0" applyNumberFormat="1" applyFont="1" applyBorder="1" applyAlignment="1">
      <alignment horizontal="center" vertical="center"/>
    </xf>
    <xf numFmtId="0" fontId="17" fillId="37" borderId="29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/>
    </xf>
    <xf numFmtId="3" fontId="18" fillId="37" borderId="10" xfId="0" applyNumberFormat="1" applyFont="1" applyFill="1" applyBorder="1" applyAlignment="1">
      <alignment horizontal="center" vertical="center"/>
    </xf>
    <xf numFmtId="3" fontId="16" fillId="37" borderId="43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right" vertical="center"/>
    </xf>
    <xf numFmtId="0" fontId="15" fillId="37" borderId="29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3" fontId="16" fillId="37" borderId="10" xfId="0" applyNumberFormat="1" applyFont="1" applyFill="1" applyBorder="1" applyAlignment="1">
      <alignment horizontal="center" vertical="center"/>
    </xf>
    <xf numFmtId="0" fontId="16" fillId="37" borderId="69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3" fontId="18" fillId="0" borderId="20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3" fontId="18" fillId="0" borderId="22" xfId="0" applyNumberFormat="1" applyFont="1" applyFill="1" applyBorder="1" applyAlignment="1">
      <alignment horizontal="center" vertical="center"/>
    </xf>
    <xf numFmtId="4" fontId="18" fillId="0" borderId="49" xfId="0" applyNumberFormat="1" applyFont="1" applyFill="1" applyBorder="1" applyAlignment="1">
      <alignment horizontal="center" vertical="center"/>
    </xf>
    <xf numFmtId="4" fontId="18" fillId="37" borderId="10" xfId="0" applyNumberFormat="1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left" vertical="center" wrapText="1"/>
    </xf>
    <xf numFmtId="0" fontId="19" fillId="37" borderId="29" xfId="0" applyFont="1" applyFill="1" applyBorder="1" applyAlignment="1">
      <alignment horizontal="center" vertical="center"/>
    </xf>
    <xf numFmtId="0" fontId="18" fillId="37" borderId="69" xfId="0" applyFont="1" applyFill="1" applyBorder="1" applyAlignment="1">
      <alignment horizontal="center" vertical="center"/>
    </xf>
    <xf numFmtId="3" fontId="18" fillId="37" borderId="43" xfId="0" applyNumberFormat="1" applyFont="1" applyFill="1" applyBorder="1" applyAlignment="1">
      <alignment horizontal="center" vertical="center"/>
    </xf>
    <xf numFmtId="9" fontId="18" fillId="0" borderId="20" xfId="0" applyNumberFormat="1" applyFont="1" applyFill="1" applyBorder="1" applyAlignment="1">
      <alignment horizontal="center" vertical="center"/>
    </xf>
    <xf numFmtId="9" fontId="18" fillId="0" borderId="22" xfId="0" applyNumberFormat="1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8" fillId="0" borderId="72" xfId="0" applyFont="1" applyBorder="1" applyAlignment="1">
      <alignment horizontal="left" vertical="center" wrapText="1"/>
    </xf>
    <xf numFmtId="3" fontId="18" fillId="0" borderId="17" xfId="0" applyNumberFormat="1" applyFont="1" applyFill="1" applyBorder="1" applyAlignment="1">
      <alignment horizontal="center" vertical="center"/>
    </xf>
    <xf numFmtId="4" fontId="18" fillId="0" borderId="68" xfId="0" applyNumberFormat="1" applyFont="1" applyFill="1" applyBorder="1" applyAlignment="1">
      <alignment horizontal="center" vertical="center"/>
    </xf>
    <xf numFmtId="3" fontId="16" fillId="0" borderId="33" xfId="0" applyNumberFormat="1" applyFont="1" applyFill="1" applyBorder="1" applyAlignment="1">
      <alignment vertical="center"/>
    </xf>
    <xf numFmtId="3" fontId="16" fillId="0" borderId="31" xfId="0" applyNumberFormat="1" applyFont="1" applyFill="1" applyBorder="1" applyAlignment="1">
      <alignment vertical="center"/>
    </xf>
    <xf numFmtId="0" fontId="21" fillId="0" borderId="22" xfId="0" applyFont="1" applyFill="1" applyBorder="1" applyAlignment="1">
      <alignment horizontal="left" vertical="center" wrapText="1"/>
    </xf>
    <xf numFmtId="3" fontId="16" fillId="0" borderId="40" xfId="0" applyNumberFormat="1" applyFont="1" applyFill="1" applyBorder="1" applyAlignment="1">
      <alignment vertical="center"/>
    </xf>
    <xf numFmtId="4" fontId="18" fillId="0" borderId="31" xfId="0" applyNumberFormat="1" applyFont="1" applyFill="1" applyBorder="1" applyAlignment="1">
      <alignment vertical="center"/>
    </xf>
    <xf numFmtId="4" fontId="18" fillId="0" borderId="40" xfId="0" applyNumberFormat="1" applyFont="1" applyFill="1" applyBorder="1" applyAlignment="1">
      <alignment vertical="center"/>
    </xf>
    <xf numFmtId="4" fontId="18" fillId="0" borderId="37" xfId="0" applyNumberFormat="1" applyFont="1" applyFill="1" applyBorder="1" applyAlignment="1">
      <alignment vertical="center"/>
    </xf>
    <xf numFmtId="0" fontId="18" fillId="37" borderId="46" xfId="0" applyFont="1" applyFill="1" applyBorder="1" applyAlignment="1">
      <alignment horizontal="center" vertical="center"/>
    </xf>
    <xf numFmtId="0" fontId="15" fillId="37" borderId="17" xfId="0" applyFont="1" applyFill="1" applyBorder="1" applyAlignment="1">
      <alignment horizontal="center" vertical="center" wrapText="1"/>
    </xf>
    <xf numFmtId="0" fontId="18" fillId="37" borderId="17" xfId="0" applyFont="1" applyFill="1" applyBorder="1" applyAlignment="1">
      <alignment horizontal="center" vertical="center"/>
    </xf>
    <xf numFmtId="4" fontId="18" fillId="37" borderId="17" xfId="0" applyNumberFormat="1" applyFont="1" applyFill="1" applyBorder="1" applyAlignment="1">
      <alignment horizontal="center" vertical="center"/>
    </xf>
    <xf numFmtId="4" fontId="21" fillId="37" borderId="17" xfId="0" applyNumberFormat="1" applyFont="1" applyFill="1" applyBorder="1" applyAlignment="1">
      <alignment horizontal="center" vertical="center"/>
    </xf>
    <xf numFmtId="4" fontId="18" fillId="37" borderId="17" xfId="63" applyNumberFormat="1" applyFont="1" applyFill="1" applyBorder="1" applyAlignment="1">
      <alignment horizontal="center" vertical="center" wrapText="1"/>
    </xf>
    <xf numFmtId="4" fontId="16" fillId="37" borderId="43" xfId="0" applyNumberFormat="1" applyFont="1" applyFill="1" applyBorder="1" applyAlignment="1">
      <alignment horizontal="center" vertical="center"/>
    </xf>
    <xf numFmtId="4" fontId="18" fillId="37" borderId="10" xfId="63" applyNumberFormat="1" applyFont="1" applyFill="1" applyBorder="1" applyAlignment="1">
      <alignment vertical="center" wrapText="1"/>
    </xf>
    <xf numFmtId="4" fontId="16" fillId="37" borderId="33" xfId="0" applyNumberFormat="1" applyFont="1" applyFill="1" applyBorder="1" applyAlignment="1">
      <alignment horizontal="center" vertical="center"/>
    </xf>
    <xf numFmtId="0" fontId="18" fillId="35" borderId="46" xfId="0" applyFont="1" applyFill="1" applyBorder="1" applyAlignment="1">
      <alignment horizontal="center" vertical="center"/>
    </xf>
    <xf numFmtId="0" fontId="21" fillId="35" borderId="17" xfId="0" applyFont="1" applyFill="1" applyBorder="1" applyAlignment="1">
      <alignment vertical="center" wrapText="1"/>
    </xf>
    <xf numFmtId="0" fontId="21" fillId="35" borderId="20" xfId="0" applyFont="1" applyFill="1" applyBorder="1" applyAlignment="1">
      <alignment vertical="center" wrapText="1"/>
    </xf>
    <xf numFmtId="4" fontId="21" fillId="0" borderId="20" xfId="0" applyNumberFormat="1" applyFont="1" applyFill="1" applyBorder="1" applyAlignment="1">
      <alignment vertical="center"/>
    </xf>
    <xf numFmtId="0" fontId="18" fillId="35" borderId="71" xfId="0" applyFont="1" applyFill="1" applyBorder="1" applyAlignment="1">
      <alignment horizontal="center" vertical="center"/>
    </xf>
    <xf numFmtId="4" fontId="21" fillId="33" borderId="17" xfId="63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right" vertical="center"/>
    </xf>
    <xf numFmtId="4" fontId="21" fillId="0" borderId="17" xfId="0" applyNumberFormat="1" applyFont="1" applyFill="1" applyBorder="1" applyAlignment="1">
      <alignment horizontal="right" vertical="center"/>
    </xf>
    <xf numFmtId="9" fontId="18" fillId="0" borderId="17" xfId="0" applyNumberFormat="1" applyFont="1" applyFill="1" applyBorder="1" applyAlignment="1">
      <alignment horizontal="center" vertical="center"/>
    </xf>
    <xf numFmtId="4" fontId="15" fillId="0" borderId="33" xfId="0" applyNumberFormat="1" applyFont="1" applyFill="1" applyBorder="1" applyAlignment="1">
      <alignment horizontal="right" vertical="center"/>
    </xf>
    <xf numFmtId="4" fontId="15" fillId="0" borderId="20" xfId="0" applyNumberFormat="1" applyFont="1" applyFill="1" applyBorder="1" applyAlignment="1">
      <alignment horizontal="center" vertical="center"/>
    </xf>
    <xf numFmtId="0" fontId="18" fillId="35" borderId="10" xfId="0" applyFont="1" applyFill="1" applyBorder="1" applyAlignment="1" applyProtection="1">
      <alignment horizontal="center" vertical="center"/>
      <protection locked="0"/>
    </xf>
    <xf numFmtId="2" fontId="100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2" fontId="99" fillId="0" borderId="10" xfId="0" applyNumberFormat="1" applyFont="1" applyBorder="1" applyAlignment="1">
      <alignment/>
    </xf>
    <xf numFmtId="0" fontId="17" fillId="36" borderId="29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/>
    </xf>
    <xf numFmtId="4" fontId="16" fillId="36" borderId="43" xfId="0" applyNumberFormat="1" applyFont="1" applyFill="1" applyBorder="1" applyAlignment="1">
      <alignment horizontal="center" vertical="center"/>
    </xf>
    <xf numFmtId="0" fontId="13" fillId="36" borderId="73" xfId="0" applyFont="1" applyFill="1" applyBorder="1" applyAlignment="1">
      <alignment horizontal="center" vertical="center"/>
    </xf>
    <xf numFmtId="4" fontId="17" fillId="36" borderId="28" xfId="0" applyNumberFormat="1" applyFont="1" applyFill="1" applyBorder="1" applyAlignment="1">
      <alignment horizontal="center" vertical="center"/>
    </xf>
    <xf numFmtId="0" fontId="17" fillId="36" borderId="48" xfId="0" applyFont="1" applyFill="1" applyBorder="1" applyAlignment="1">
      <alignment horizontal="center" vertical="center"/>
    </xf>
    <xf numFmtId="4" fontId="16" fillId="36" borderId="28" xfId="0" applyNumberFormat="1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/>
    </xf>
    <xf numFmtId="0" fontId="18" fillId="37" borderId="29" xfId="0" applyFont="1" applyFill="1" applyBorder="1" applyAlignment="1">
      <alignment horizontal="center" vertical="center"/>
    </xf>
    <xf numFmtId="0" fontId="18" fillId="35" borderId="38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left" vertical="center" wrapText="1"/>
    </xf>
    <xf numFmtId="0" fontId="18" fillId="35" borderId="19" xfId="0" applyFont="1" applyFill="1" applyBorder="1" applyAlignment="1">
      <alignment horizontal="center" vertical="center"/>
    </xf>
    <xf numFmtId="3" fontId="18" fillId="35" borderId="19" xfId="0" applyNumberFormat="1" applyFont="1" applyFill="1" applyBorder="1" applyAlignment="1">
      <alignment horizontal="center" vertical="center"/>
    </xf>
    <xf numFmtId="4" fontId="18" fillId="35" borderId="74" xfId="0" applyNumberFormat="1" applyFont="1" applyFill="1" applyBorder="1" applyAlignment="1">
      <alignment horizontal="center" vertical="center"/>
    </xf>
    <xf numFmtId="0" fontId="21" fillId="35" borderId="75" xfId="0" applyFont="1" applyFill="1" applyBorder="1" applyAlignment="1">
      <alignment vertical="center" wrapText="1"/>
    </xf>
    <xf numFmtId="0" fontId="18" fillId="35" borderId="68" xfId="0" applyFont="1" applyFill="1" applyBorder="1" applyAlignment="1">
      <alignment horizontal="center" vertical="center"/>
    </xf>
    <xf numFmtId="3" fontId="16" fillId="35" borderId="33" xfId="0" applyNumberFormat="1" applyFont="1" applyFill="1" applyBorder="1" applyAlignment="1">
      <alignment horizontal="center" vertical="center"/>
    </xf>
    <xf numFmtId="0" fontId="21" fillId="35" borderId="22" xfId="0" applyFont="1" applyFill="1" applyBorder="1" applyAlignment="1">
      <alignment vertical="center" wrapText="1"/>
    </xf>
    <xf numFmtId="3" fontId="16" fillId="35" borderId="56" xfId="0" applyNumberFormat="1" applyFont="1" applyFill="1" applyBorder="1" applyAlignment="1">
      <alignment horizontal="center" vertical="center"/>
    </xf>
    <xf numFmtId="0" fontId="21" fillId="35" borderId="20" xfId="0" applyFont="1" applyFill="1" applyBorder="1" applyAlignment="1">
      <alignment horizontal="center" vertical="center" wrapText="1"/>
    </xf>
    <xf numFmtId="0" fontId="21" fillId="35" borderId="22" xfId="0" applyFont="1" applyFill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left" vertical="center" wrapText="1"/>
    </xf>
    <xf numFmtId="0" fontId="26" fillId="0" borderId="77" xfId="0" applyFont="1" applyBorder="1" applyAlignment="1">
      <alignment horizontal="center"/>
    </xf>
    <xf numFmtId="0" fontId="26" fillId="0" borderId="78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10" fontId="27" fillId="0" borderId="79" xfId="0" applyNumberFormat="1" applyFont="1" applyBorder="1" applyAlignment="1">
      <alignment horizontal="center"/>
    </xf>
    <xf numFmtId="10" fontId="28" fillId="38" borderId="80" xfId="0" applyNumberFormat="1" applyFont="1" applyFill="1" applyBorder="1" applyAlignment="1">
      <alignment horizontal="center" vertical="center"/>
    </xf>
    <xf numFmtId="10" fontId="28" fillId="38" borderId="81" xfId="0" applyNumberFormat="1" applyFont="1" applyFill="1" applyBorder="1" applyAlignment="1">
      <alignment horizontal="center" vertical="center"/>
    </xf>
    <xf numFmtId="0" fontId="27" fillId="0" borderId="82" xfId="0" applyFont="1" applyBorder="1" applyAlignment="1">
      <alignment horizontal="center"/>
    </xf>
    <xf numFmtId="10" fontId="27" fillId="0" borderId="83" xfId="0" applyNumberFormat="1" applyFont="1" applyBorder="1" applyAlignment="1">
      <alignment horizontal="center"/>
    </xf>
    <xf numFmtId="10" fontId="28" fillId="38" borderId="11" xfId="0" applyNumberFormat="1" applyFont="1" applyFill="1" applyBorder="1" applyAlignment="1">
      <alignment horizontal="center" vertical="center"/>
    </xf>
    <xf numFmtId="10" fontId="28" fillId="38" borderId="14" xfId="0" applyNumberFormat="1" applyFont="1" applyFill="1" applyBorder="1" applyAlignment="1">
      <alignment horizontal="center" vertical="center"/>
    </xf>
    <xf numFmtId="0" fontId="27" fillId="0" borderId="84" xfId="0" applyFont="1" applyBorder="1" applyAlignment="1">
      <alignment/>
    </xf>
    <xf numFmtId="0" fontId="27" fillId="0" borderId="82" xfId="0" applyFont="1" applyBorder="1" applyAlignment="1">
      <alignment/>
    </xf>
    <xf numFmtId="0" fontId="27" fillId="0" borderId="85" xfId="0" applyFont="1" applyBorder="1" applyAlignment="1">
      <alignment/>
    </xf>
    <xf numFmtId="10" fontId="27" fillId="0" borderId="86" xfId="0" applyNumberFormat="1" applyFont="1" applyBorder="1" applyAlignment="1">
      <alignment horizontal="center"/>
    </xf>
    <xf numFmtId="10" fontId="26" fillId="0" borderId="87" xfId="0" applyNumberFormat="1" applyFont="1" applyBorder="1" applyAlignment="1">
      <alignment horizontal="center"/>
    </xf>
    <xf numFmtId="10" fontId="26" fillId="0" borderId="78" xfId="0" applyNumberFormat="1" applyFont="1" applyBorder="1" applyAlignment="1">
      <alignment horizontal="center" vertical="center"/>
    </xf>
    <xf numFmtId="10" fontId="28" fillId="38" borderId="88" xfId="0" applyNumberFormat="1" applyFont="1" applyFill="1" applyBorder="1" applyAlignment="1">
      <alignment horizontal="center" vertical="center"/>
    </xf>
    <xf numFmtId="10" fontId="28" fillId="38" borderId="89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/>
    </xf>
    <xf numFmtId="10" fontId="31" fillId="0" borderId="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102" fillId="0" borderId="0" xfId="0" applyFont="1" applyAlignment="1">
      <alignment horizontal="left" vertical="center"/>
    </xf>
    <xf numFmtId="0" fontId="103" fillId="0" borderId="0" xfId="0" applyFont="1" applyAlignment="1">
      <alignment vertical="center"/>
    </xf>
    <xf numFmtId="0" fontId="34" fillId="0" borderId="0" xfId="0" applyFont="1" applyAlignment="1">
      <alignment/>
    </xf>
    <xf numFmtId="0" fontId="102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 vertical="center"/>
    </xf>
    <xf numFmtId="0" fontId="103" fillId="0" borderId="0" xfId="0" applyFont="1" applyBorder="1" applyAlignment="1">
      <alignment vertical="center"/>
    </xf>
    <xf numFmtId="0" fontId="10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/>
    </xf>
    <xf numFmtId="0" fontId="27" fillId="0" borderId="90" xfId="0" applyFont="1" applyBorder="1" applyAlignment="1">
      <alignment horizontal="center"/>
    </xf>
    <xf numFmtId="10" fontId="27" fillId="0" borderId="91" xfId="0" applyNumberFormat="1" applyFont="1" applyBorder="1" applyAlignment="1">
      <alignment horizontal="center"/>
    </xf>
    <xf numFmtId="10" fontId="28" fillId="38" borderId="10" xfId="0" applyNumberFormat="1" applyFont="1" applyFill="1" applyBorder="1" applyAlignment="1">
      <alignment horizontal="center" vertical="center"/>
    </xf>
    <xf numFmtId="0" fontId="27" fillId="0" borderId="92" xfId="0" applyFont="1" applyBorder="1" applyAlignment="1">
      <alignment horizontal="center"/>
    </xf>
    <xf numFmtId="10" fontId="27" fillId="0" borderId="93" xfId="0" applyNumberFormat="1" applyFont="1" applyBorder="1" applyAlignment="1">
      <alignment horizontal="center"/>
    </xf>
    <xf numFmtId="0" fontId="15" fillId="0" borderId="94" xfId="0" applyFont="1" applyBorder="1" applyAlignment="1">
      <alignment horizontal="center" vertical="center"/>
    </xf>
    <xf numFmtId="0" fontId="16" fillId="0" borderId="95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15" fillId="0" borderId="95" xfId="0" applyFont="1" applyBorder="1" applyAlignment="1">
      <alignment horizontal="center" vertical="center" wrapText="1"/>
    </xf>
    <xf numFmtId="0" fontId="15" fillId="0" borderId="96" xfId="0" applyFont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37" borderId="32" xfId="0" applyFont="1" applyFill="1" applyBorder="1" applyAlignment="1">
      <alignment horizontal="center" vertical="center" wrapText="1"/>
    </xf>
    <xf numFmtId="0" fontId="21" fillId="35" borderId="17" xfId="0" applyFont="1" applyFill="1" applyBorder="1" applyAlignment="1">
      <alignment horizontal="center" vertical="center" wrapText="1"/>
    </xf>
    <xf numFmtId="0" fontId="15" fillId="37" borderId="32" xfId="0" applyFont="1" applyFill="1" applyBorder="1" applyAlignment="1">
      <alignment horizontal="center" vertical="center" wrapText="1"/>
    </xf>
    <xf numFmtId="0" fontId="19" fillId="0" borderId="97" xfId="0" applyFont="1" applyFill="1" applyBorder="1" applyAlignment="1">
      <alignment horizontal="center" vertical="center" wrapText="1"/>
    </xf>
    <xf numFmtId="0" fontId="19" fillId="0" borderId="98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91" fillId="0" borderId="20" xfId="0" applyFont="1" applyBorder="1" applyAlignment="1">
      <alignment horizontal="justify" vertical="center" wrapText="1"/>
    </xf>
    <xf numFmtId="0" fontId="93" fillId="34" borderId="0" xfId="0" applyFont="1" applyFill="1" applyAlignment="1">
      <alignment horizontal="left" vertical="center" wrapText="1"/>
    </xf>
    <xf numFmtId="0" fontId="90" fillId="0" borderId="24" xfId="0" applyFont="1" applyBorder="1" applyAlignment="1">
      <alignment horizontal="center" vertical="center" wrapText="1"/>
    </xf>
    <xf numFmtId="0" fontId="90" fillId="0" borderId="32" xfId="0" applyFont="1" applyBorder="1" applyAlignment="1">
      <alignment horizontal="center" vertical="center" wrapText="1"/>
    </xf>
    <xf numFmtId="0" fontId="90" fillId="0" borderId="99" xfId="0" applyFont="1" applyBorder="1" applyAlignment="1">
      <alignment horizontal="justify" vertical="center" wrapText="1"/>
    </xf>
    <xf numFmtId="0" fontId="90" fillId="0" borderId="23" xfId="0" applyFont="1" applyBorder="1" applyAlignment="1">
      <alignment horizontal="justify" vertical="center" wrapText="1"/>
    </xf>
    <xf numFmtId="0" fontId="104" fillId="0" borderId="100" xfId="0" applyFont="1" applyBorder="1" applyAlignment="1">
      <alignment horizontal="left" vertical="center"/>
    </xf>
    <xf numFmtId="0" fontId="91" fillId="0" borderId="72" xfId="0" applyFont="1" applyBorder="1" applyAlignment="1">
      <alignment horizontal="center" vertical="center" wrapText="1"/>
    </xf>
    <xf numFmtId="0" fontId="91" fillId="0" borderId="98" xfId="0" applyFont="1" applyBorder="1" applyAlignment="1">
      <alignment horizontal="center" vertical="center" wrapText="1"/>
    </xf>
    <xf numFmtId="0" fontId="93" fillId="34" borderId="0" xfId="0" applyFont="1" applyFill="1" applyAlignment="1">
      <alignment horizontal="left" vertical="center"/>
    </xf>
    <xf numFmtId="0" fontId="92" fillId="0" borderId="0" xfId="0" applyFont="1" applyAlignment="1">
      <alignment horizontal="center" vertical="center" wrapText="1"/>
    </xf>
    <xf numFmtId="0" fontId="91" fillId="0" borderId="99" xfId="0" applyFont="1" applyBorder="1" applyAlignment="1">
      <alignment horizontal="justify" vertical="center" wrapText="1"/>
    </xf>
    <xf numFmtId="0" fontId="91" fillId="0" borderId="23" xfId="0" applyFont="1" applyBorder="1" applyAlignment="1">
      <alignment horizontal="justify" vertical="center" wrapText="1"/>
    </xf>
    <xf numFmtId="0" fontId="91" fillId="0" borderId="21" xfId="0" applyFont="1" applyBorder="1" applyAlignment="1">
      <alignment horizontal="justify" vertical="center" wrapText="1"/>
    </xf>
    <xf numFmtId="0" fontId="91" fillId="0" borderId="21" xfId="0" applyFont="1" applyBorder="1" applyAlignment="1">
      <alignment horizontal="center" vertical="center" wrapText="1"/>
    </xf>
    <xf numFmtId="0" fontId="91" fillId="0" borderId="99" xfId="0" applyFont="1" applyBorder="1" applyAlignment="1">
      <alignment horizontal="center" vertical="center" wrapText="1"/>
    </xf>
    <xf numFmtId="0" fontId="91" fillId="0" borderId="23" xfId="0" applyFont="1" applyBorder="1" applyAlignment="1">
      <alignment horizontal="center" vertical="center" wrapText="1"/>
    </xf>
    <xf numFmtId="0" fontId="90" fillId="0" borderId="20" xfId="0" applyFont="1" applyBorder="1" applyAlignment="1">
      <alignment horizontal="left" vertical="center" wrapText="1"/>
    </xf>
    <xf numFmtId="0" fontId="90" fillId="0" borderId="20" xfId="0" applyFont="1" applyBorder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91" fillId="0" borderId="0" xfId="0" applyFont="1" applyAlignment="1">
      <alignment horizontal="justify" vertical="center"/>
    </xf>
    <xf numFmtId="0" fontId="91" fillId="0" borderId="0" xfId="0" applyFont="1" applyAlignment="1">
      <alignment horizontal="justify"/>
    </xf>
    <xf numFmtId="0" fontId="91" fillId="0" borderId="20" xfId="0" applyFont="1" applyBorder="1" applyAlignment="1">
      <alignment horizontal="left" vertical="center" wrapText="1"/>
    </xf>
    <xf numFmtId="0" fontId="105" fillId="0" borderId="0" xfId="0" applyFont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91" fillId="0" borderId="22" xfId="0" applyFont="1" applyBorder="1" applyAlignment="1">
      <alignment horizontal="left" vertical="center" wrapText="1"/>
    </xf>
    <xf numFmtId="0" fontId="21" fillId="0" borderId="101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15" fillId="0" borderId="102" xfId="0" applyFont="1" applyBorder="1" applyAlignment="1">
      <alignment horizontal="center" vertical="center" wrapText="1"/>
    </xf>
    <xf numFmtId="0" fontId="15" fillId="0" borderId="103" xfId="0" applyFont="1" applyBorder="1" applyAlignment="1">
      <alignment horizontal="center" vertical="center" wrapText="1"/>
    </xf>
    <xf numFmtId="4" fontId="18" fillId="33" borderId="19" xfId="63" applyNumberFormat="1" applyFont="1" applyFill="1" applyBorder="1" applyAlignment="1">
      <alignment horizontal="center" vertical="center" wrapText="1"/>
    </xf>
    <xf numFmtId="4" fontId="18" fillId="33" borderId="18" xfId="63" applyNumberFormat="1" applyFont="1" applyFill="1" applyBorder="1" applyAlignment="1">
      <alignment horizontal="center" vertical="center" wrapText="1"/>
    </xf>
    <xf numFmtId="4" fontId="18" fillId="33" borderId="37" xfId="63" applyNumberFormat="1" applyFont="1" applyFill="1" applyBorder="1" applyAlignment="1">
      <alignment horizontal="center" vertical="center" wrapText="1"/>
    </xf>
    <xf numFmtId="4" fontId="18" fillId="33" borderId="16" xfId="63" applyNumberFormat="1" applyFont="1" applyFill="1" applyBorder="1" applyAlignment="1">
      <alignment horizontal="center" vertical="center" wrapText="1"/>
    </xf>
    <xf numFmtId="4" fontId="18" fillId="0" borderId="19" xfId="0" applyNumberFormat="1" applyFont="1" applyFill="1" applyBorder="1" applyAlignment="1">
      <alignment horizontal="center" vertical="center"/>
    </xf>
    <xf numFmtId="4" fontId="18" fillId="0" borderId="16" xfId="0" applyNumberFormat="1" applyFont="1" applyFill="1" applyBorder="1" applyAlignment="1">
      <alignment horizontal="center" vertical="center"/>
    </xf>
    <xf numFmtId="4" fontId="18" fillId="0" borderId="18" xfId="0" applyNumberFormat="1" applyFont="1" applyFill="1" applyBorder="1" applyAlignment="1">
      <alignment horizontal="center" vertical="center"/>
    </xf>
    <xf numFmtId="4" fontId="18" fillId="0" borderId="37" xfId="0" applyNumberFormat="1" applyFont="1" applyFill="1" applyBorder="1" applyAlignment="1">
      <alignment horizontal="center" vertical="center"/>
    </xf>
    <xf numFmtId="0" fontId="20" fillId="0" borderId="50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3" fontId="18" fillId="0" borderId="37" xfId="0" applyNumberFormat="1" applyFont="1" applyFill="1" applyBorder="1" applyAlignment="1">
      <alignment horizontal="center" vertical="center"/>
    </xf>
    <xf numFmtId="3" fontId="18" fillId="0" borderId="18" xfId="0" applyNumberFormat="1" applyFont="1" applyFill="1" applyBorder="1" applyAlignment="1">
      <alignment horizontal="center" vertical="center"/>
    </xf>
    <xf numFmtId="3" fontId="16" fillId="0" borderId="39" xfId="0" applyNumberFormat="1" applyFont="1" applyFill="1" applyBorder="1" applyAlignment="1">
      <alignment horizontal="center" vertical="center"/>
    </xf>
    <xf numFmtId="3" fontId="16" fillId="0" borderId="30" xfId="0" applyNumberFormat="1" applyFont="1" applyFill="1" applyBorder="1" applyAlignment="1">
      <alignment horizontal="center" vertical="center"/>
    </xf>
    <xf numFmtId="0" fontId="21" fillId="0" borderId="104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left" vertical="center" wrapText="1"/>
    </xf>
    <xf numFmtId="0" fontId="21" fillId="0" borderId="58" xfId="0" applyFont="1" applyFill="1" applyBorder="1" applyAlignment="1">
      <alignment horizontal="left" vertical="center" wrapText="1"/>
    </xf>
    <xf numFmtId="0" fontId="18" fillId="0" borderId="37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3" fontId="21" fillId="0" borderId="37" xfId="0" applyNumberFormat="1" applyFont="1" applyFill="1" applyBorder="1" applyAlignment="1">
      <alignment horizontal="center" vertical="center"/>
    </xf>
    <xf numFmtId="3" fontId="21" fillId="0" borderId="58" xfId="0" applyNumberFormat="1" applyFont="1" applyFill="1" applyBorder="1" applyAlignment="1">
      <alignment horizontal="center" vertical="center"/>
    </xf>
    <xf numFmtId="3" fontId="16" fillId="0" borderId="59" xfId="0" applyNumberFormat="1" applyFont="1" applyFill="1" applyBorder="1" applyAlignment="1">
      <alignment horizontal="center" vertical="center"/>
    </xf>
    <xf numFmtId="4" fontId="21" fillId="0" borderId="37" xfId="0" applyNumberFormat="1" applyFont="1" applyFill="1" applyBorder="1" applyAlignment="1">
      <alignment horizontal="center" vertical="center"/>
    </xf>
    <xf numFmtId="4" fontId="21" fillId="0" borderId="58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center" vertical="center"/>
    </xf>
    <xf numFmtId="3" fontId="21" fillId="0" borderId="18" xfId="0" applyNumberFormat="1" applyFont="1" applyFill="1" applyBorder="1" applyAlignment="1">
      <alignment horizontal="center" vertical="center"/>
    </xf>
    <xf numFmtId="4" fontId="21" fillId="0" borderId="75" xfId="0" applyNumberFormat="1" applyFont="1" applyFill="1" applyBorder="1" applyAlignment="1">
      <alignment horizontal="center" vertical="center"/>
    </xf>
    <xf numFmtId="4" fontId="21" fillId="0" borderId="18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3" fontId="21" fillId="0" borderId="19" xfId="0" applyNumberFormat="1" applyFont="1" applyFill="1" applyBorder="1" applyAlignment="1">
      <alignment horizontal="center" vertical="center"/>
    </xf>
    <xf numFmtId="3" fontId="16" fillId="0" borderId="105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 wrapText="1"/>
    </xf>
    <xf numFmtId="0" fontId="18" fillId="0" borderId="104" xfId="0" applyFont="1" applyFill="1" applyBorder="1" applyAlignment="1">
      <alignment horizontal="center" vertical="center"/>
    </xf>
    <xf numFmtId="0" fontId="18" fillId="0" borderId="101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left" vertical="top" wrapText="1"/>
    </xf>
    <xf numFmtId="3" fontId="18" fillId="0" borderId="19" xfId="0" applyNumberFormat="1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6" fillId="37" borderId="29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/>
    </xf>
    <xf numFmtId="3" fontId="18" fillId="37" borderId="10" xfId="0" applyNumberFormat="1" applyFont="1" applyFill="1" applyBorder="1" applyAlignment="1">
      <alignment horizontal="center" vertical="center"/>
    </xf>
    <xf numFmtId="3" fontId="16" fillId="37" borderId="43" xfId="0" applyNumberFormat="1" applyFont="1" applyFill="1" applyBorder="1" applyAlignment="1">
      <alignment horizontal="center" vertical="center"/>
    </xf>
    <xf numFmtId="0" fontId="18" fillId="0" borderId="10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/>
    </xf>
    <xf numFmtId="3" fontId="18" fillId="0" borderId="16" xfId="0" applyNumberFormat="1" applyFont="1" applyFill="1" applyBorder="1" applyAlignment="1">
      <alignment horizontal="center" vertical="center"/>
    </xf>
    <xf numFmtId="4" fontId="18" fillId="37" borderId="75" xfId="0" applyNumberFormat="1" applyFont="1" applyFill="1" applyBorder="1" applyAlignment="1">
      <alignment horizontal="center" vertical="center"/>
    </xf>
    <xf numFmtId="4" fontId="18" fillId="37" borderId="16" xfId="0" applyNumberFormat="1" applyFont="1" applyFill="1" applyBorder="1" applyAlignment="1">
      <alignment horizontal="center" vertical="center"/>
    </xf>
    <xf numFmtId="3" fontId="18" fillId="33" borderId="37" xfId="63" applyNumberFormat="1" applyFont="1" applyFill="1" applyBorder="1" applyAlignment="1">
      <alignment horizontal="center" vertical="center" wrapText="1"/>
    </xf>
    <xf numFmtId="3" fontId="18" fillId="33" borderId="19" xfId="63" applyNumberFormat="1" applyFont="1" applyFill="1" applyBorder="1" applyAlignment="1">
      <alignment horizontal="center" vertical="center" wrapText="1"/>
    </xf>
    <xf numFmtId="0" fontId="17" fillId="0" borderId="107" xfId="0" applyFont="1" applyFill="1" applyBorder="1" applyAlignment="1">
      <alignment horizontal="center" vertical="center" wrapText="1"/>
    </xf>
    <xf numFmtId="0" fontId="17" fillId="0" borderId="108" xfId="0" applyFont="1" applyFill="1" applyBorder="1" applyAlignment="1">
      <alignment horizontal="center" vertical="center" wrapText="1"/>
    </xf>
    <xf numFmtId="0" fontId="17" fillId="0" borderId="109" xfId="0" applyFont="1" applyFill="1" applyBorder="1" applyAlignment="1">
      <alignment horizontal="center" vertical="center" wrapText="1"/>
    </xf>
    <xf numFmtId="3" fontId="18" fillId="33" borderId="18" xfId="63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4" fontId="21" fillId="0" borderId="20" xfId="0" applyNumberFormat="1" applyFont="1" applyFill="1" applyBorder="1" applyAlignment="1">
      <alignment horizontal="center" vertical="center"/>
    </xf>
    <xf numFmtId="0" fontId="20" fillId="0" borderId="110" xfId="0" applyFont="1" applyBorder="1" applyAlignment="1">
      <alignment horizontal="center" vertical="center" wrapText="1"/>
    </xf>
    <xf numFmtId="0" fontId="20" fillId="0" borderId="111" xfId="0" applyFont="1" applyBorder="1" applyAlignment="1">
      <alignment horizontal="center" vertical="center" wrapText="1"/>
    </xf>
    <xf numFmtId="0" fontId="37" fillId="0" borderId="112" xfId="0" applyFont="1" applyBorder="1" applyAlignment="1">
      <alignment horizontal="center" vertical="center" wrapText="1"/>
    </xf>
    <xf numFmtId="0" fontId="37" fillId="0" borderId="113" xfId="0" applyFont="1" applyBorder="1" applyAlignment="1">
      <alignment horizontal="center" vertical="center" wrapText="1"/>
    </xf>
    <xf numFmtId="4" fontId="21" fillId="33" borderId="20" xfId="63" applyNumberFormat="1" applyFont="1" applyFill="1" applyBorder="1" applyAlignment="1">
      <alignment horizontal="center" vertical="center" wrapText="1"/>
    </xf>
    <xf numFmtId="4" fontId="21" fillId="33" borderId="22" xfId="63" applyNumberFormat="1" applyFont="1" applyFill="1" applyBorder="1" applyAlignment="1">
      <alignment horizontal="center" vertical="center" wrapText="1"/>
    </xf>
    <xf numFmtId="2" fontId="21" fillId="0" borderId="20" xfId="0" applyNumberFormat="1" applyFont="1" applyFill="1" applyBorder="1" applyAlignment="1">
      <alignment horizontal="center" vertical="center"/>
    </xf>
    <xf numFmtId="2" fontId="21" fillId="0" borderId="22" xfId="0" applyNumberFormat="1" applyFont="1" applyFill="1" applyBorder="1" applyAlignment="1">
      <alignment horizontal="center" vertical="center"/>
    </xf>
    <xf numFmtId="4" fontId="14" fillId="39" borderId="26" xfId="63" applyNumberFormat="1" applyFont="1" applyFill="1" applyBorder="1" applyAlignment="1">
      <alignment horizontal="center" vertical="center" wrapText="1"/>
    </xf>
    <xf numFmtId="0" fontId="18" fillId="0" borderId="107" xfId="0" applyFont="1" applyFill="1" applyBorder="1" applyAlignment="1">
      <alignment horizontal="center" vertical="center"/>
    </xf>
    <xf numFmtId="0" fontId="18" fillId="0" borderId="108" xfId="0" applyFont="1" applyFill="1" applyBorder="1" applyAlignment="1">
      <alignment horizontal="center" vertical="center"/>
    </xf>
    <xf numFmtId="0" fontId="18" fillId="0" borderId="10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2" fontId="21" fillId="0" borderId="37" xfId="0" applyNumberFormat="1" applyFont="1" applyFill="1" applyBorder="1" applyAlignment="1">
      <alignment horizontal="center" vertical="center"/>
    </xf>
    <xf numFmtId="2" fontId="21" fillId="0" borderId="18" xfId="0" applyNumberFormat="1" applyFont="1" applyFill="1" applyBorder="1" applyAlignment="1">
      <alignment horizontal="center" vertical="center"/>
    </xf>
    <xf numFmtId="4" fontId="21" fillId="33" borderId="37" xfId="63" applyNumberFormat="1" applyFont="1" applyFill="1" applyBorder="1" applyAlignment="1">
      <alignment horizontal="center" vertical="center" wrapText="1"/>
    </xf>
    <xf numFmtId="4" fontId="21" fillId="33" borderId="18" xfId="63" applyNumberFormat="1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13" fillId="0" borderId="114" xfId="0" applyFont="1" applyBorder="1" applyAlignment="1">
      <alignment horizontal="center" vertical="center" wrapText="1"/>
    </xf>
    <xf numFmtId="2" fontId="21" fillId="0" borderId="19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06" xfId="0" applyFont="1" applyFill="1" applyBorder="1" applyAlignment="1">
      <alignment horizontal="center" vertical="center"/>
    </xf>
    <xf numFmtId="4" fontId="21" fillId="33" borderId="19" xfId="63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2" fontId="21" fillId="0" borderId="75" xfId="0" applyNumberFormat="1" applyFont="1" applyFill="1" applyBorder="1" applyAlignment="1">
      <alignment horizontal="center" vertical="center"/>
    </xf>
    <xf numFmtId="0" fontId="16" fillId="0" borderId="115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21" fillId="0" borderId="116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left" vertical="center" wrapText="1"/>
    </xf>
    <xf numFmtId="0" fontId="21" fillId="0" borderId="60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4" fontId="21" fillId="0" borderId="60" xfId="0" applyNumberFormat="1" applyFont="1" applyFill="1" applyBorder="1" applyAlignment="1">
      <alignment horizontal="center" vertical="center"/>
    </xf>
    <xf numFmtId="4" fontId="21" fillId="33" borderId="60" xfId="63" applyNumberFormat="1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/>
    </xf>
    <xf numFmtId="0" fontId="21" fillId="35" borderId="20" xfId="0" applyFont="1" applyFill="1" applyBorder="1" applyAlignment="1">
      <alignment horizontal="left" vertical="center" wrapText="1"/>
    </xf>
    <xf numFmtId="0" fontId="21" fillId="35" borderId="22" xfId="0" applyFont="1" applyFill="1" applyBorder="1" applyAlignment="1">
      <alignment horizontal="left" vertical="center" wrapText="1"/>
    </xf>
    <xf numFmtId="0" fontId="21" fillId="35" borderId="37" xfId="0" applyFont="1" applyFill="1" applyBorder="1" applyAlignment="1">
      <alignment horizontal="left" vertical="center" wrapText="1"/>
    </xf>
    <xf numFmtId="0" fontId="21" fillId="35" borderId="18" xfId="0" applyFont="1" applyFill="1" applyBorder="1" applyAlignment="1">
      <alignment horizontal="left" vertical="center" wrapText="1"/>
    </xf>
    <xf numFmtId="0" fontId="21" fillId="0" borderId="71" xfId="0" applyFont="1" applyFill="1" applyBorder="1" applyAlignment="1">
      <alignment horizontal="center" vertical="center"/>
    </xf>
    <xf numFmtId="0" fontId="21" fillId="35" borderId="20" xfId="0" applyFont="1" applyFill="1" applyBorder="1" applyAlignment="1">
      <alignment horizontal="center" vertical="center" wrapText="1"/>
    </xf>
    <xf numFmtId="0" fontId="21" fillId="35" borderId="22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/>
    </xf>
    <xf numFmtId="4" fontId="21" fillId="0" borderId="22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36" fillId="0" borderId="112" xfId="0" applyFont="1" applyBorder="1" applyAlignment="1">
      <alignment horizontal="center" vertical="center" wrapText="1"/>
    </xf>
    <xf numFmtId="0" fontId="36" fillId="0" borderId="113" xfId="0" applyFont="1" applyBorder="1" applyAlignment="1">
      <alignment horizontal="center" vertical="center" wrapText="1"/>
    </xf>
    <xf numFmtId="4" fontId="18" fillId="33" borderId="17" xfId="63" applyNumberFormat="1" applyFont="1" applyFill="1" applyBorder="1" applyAlignment="1">
      <alignment horizontal="center" vertical="center" wrapText="1"/>
    </xf>
    <xf numFmtId="4" fontId="18" fillId="33" borderId="20" xfId="63" applyNumberFormat="1" applyFont="1" applyFill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4" fontId="18" fillId="0" borderId="39" xfId="0" applyNumberFormat="1" applyFont="1" applyFill="1" applyBorder="1" applyAlignment="1">
      <alignment horizontal="center" vertical="center"/>
    </xf>
    <xf numFmtId="4" fontId="18" fillId="0" borderId="30" xfId="0" applyNumberFormat="1" applyFont="1" applyFill="1" applyBorder="1" applyAlignment="1">
      <alignment horizontal="center" vertical="center"/>
    </xf>
    <xf numFmtId="4" fontId="18" fillId="0" borderId="59" xfId="0" applyNumberFormat="1" applyFont="1" applyFill="1" applyBorder="1" applyAlignment="1">
      <alignment horizontal="center" vertical="center"/>
    </xf>
    <xf numFmtId="0" fontId="13" fillId="36" borderId="52" xfId="0" applyFont="1" applyFill="1" applyBorder="1" applyAlignment="1">
      <alignment horizontal="center" vertical="center"/>
    </xf>
    <xf numFmtId="0" fontId="13" fillId="36" borderId="117" xfId="0" applyFont="1" applyFill="1" applyBorder="1" applyAlignment="1">
      <alignment horizontal="center" vertical="center"/>
    </xf>
    <xf numFmtId="4" fontId="18" fillId="0" borderId="105" xfId="0" applyNumberFormat="1" applyFont="1" applyFill="1" applyBorder="1" applyAlignment="1">
      <alignment horizontal="center" vertical="center"/>
    </xf>
    <xf numFmtId="4" fontId="21" fillId="0" borderId="17" xfId="0" applyNumberFormat="1" applyFont="1" applyFill="1" applyBorder="1" applyAlignment="1">
      <alignment horizontal="center" vertical="center"/>
    </xf>
    <xf numFmtId="4" fontId="18" fillId="33" borderId="58" xfId="63" applyNumberFormat="1" applyFont="1" applyFill="1" applyBorder="1" applyAlignment="1">
      <alignment horizontal="center" vertical="center" wrapText="1"/>
    </xf>
    <xf numFmtId="4" fontId="18" fillId="0" borderId="56" xfId="0" applyNumberFormat="1" applyFont="1" applyFill="1" applyBorder="1" applyAlignment="1">
      <alignment horizontal="center" vertical="center"/>
    </xf>
    <xf numFmtId="4" fontId="16" fillId="37" borderId="43" xfId="0" applyNumberFormat="1" applyFont="1" applyFill="1" applyBorder="1" applyAlignment="1">
      <alignment horizontal="center" vertical="center"/>
    </xf>
    <xf numFmtId="4" fontId="18" fillId="37" borderId="10" xfId="0" applyNumberFormat="1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4" fontId="18" fillId="37" borderId="10" xfId="0" applyNumberFormat="1" applyFont="1" applyFill="1" applyBorder="1" applyAlignment="1">
      <alignment horizontal="right" vertical="center"/>
    </xf>
    <xf numFmtId="4" fontId="18" fillId="0" borderId="19" xfId="0" applyNumberFormat="1" applyFont="1" applyFill="1" applyBorder="1" applyAlignment="1">
      <alignment horizontal="right" vertical="center"/>
    </xf>
    <xf numFmtId="4" fontId="18" fillId="0" borderId="16" xfId="0" applyNumberFormat="1" applyFont="1" applyFill="1" applyBorder="1" applyAlignment="1">
      <alignment horizontal="right" vertical="center"/>
    </xf>
    <xf numFmtId="2" fontId="18" fillId="0" borderId="37" xfId="0" applyNumberFormat="1" applyFont="1" applyFill="1" applyBorder="1" applyAlignment="1">
      <alignment horizontal="center" vertical="center"/>
    </xf>
    <xf numFmtId="2" fontId="18" fillId="0" borderId="18" xfId="0" applyNumberFormat="1" applyFont="1" applyFill="1" applyBorder="1" applyAlignment="1">
      <alignment horizontal="center" vertical="center"/>
    </xf>
    <xf numFmtId="0" fontId="17" fillId="36" borderId="118" xfId="0" applyFont="1" applyFill="1" applyBorder="1" applyAlignment="1">
      <alignment horizontal="center" vertical="center"/>
    </xf>
    <xf numFmtId="0" fontId="17" fillId="36" borderId="27" xfId="0" applyFont="1" applyFill="1" applyBorder="1" applyAlignment="1">
      <alignment horizontal="center" vertical="center"/>
    </xf>
    <xf numFmtId="4" fontId="14" fillId="36" borderId="26" xfId="63" applyNumberFormat="1" applyFont="1" applyFill="1" applyBorder="1" applyAlignment="1">
      <alignment horizontal="center" vertical="center" wrapText="1"/>
    </xf>
    <xf numFmtId="2" fontId="18" fillId="0" borderId="19" xfId="0" applyNumberFormat="1" applyFont="1" applyFill="1" applyBorder="1" applyAlignment="1">
      <alignment horizontal="center" vertical="center"/>
    </xf>
    <xf numFmtId="0" fontId="99" fillId="0" borderId="119" xfId="0" applyFont="1" applyBorder="1" applyAlignment="1">
      <alignment horizontal="center"/>
    </xf>
    <xf numFmtId="0" fontId="99" fillId="0" borderId="120" xfId="0" applyFont="1" applyBorder="1" applyAlignment="1">
      <alignment horizontal="center"/>
    </xf>
    <xf numFmtId="0" fontId="99" fillId="0" borderId="121" xfId="0" applyFont="1" applyBorder="1" applyAlignment="1">
      <alignment horizontal="center"/>
    </xf>
    <xf numFmtId="0" fontId="100" fillId="0" borderId="57" xfId="0" applyFont="1" applyBorder="1" applyAlignment="1">
      <alignment horizontal="left" vertical="center" wrapText="1"/>
    </xf>
    <xf numFmtId="0" fontId="100" fillId="0" borderId="24" xfId="0" applyFont="1" applyBorder="1" applyAlignment="1">
      <alignment horizontal="left" vertical="center" wrapText="1"/>
    </xf>
    <xf numFmtId="0" fontId="100" fillId="0" borderId="122" xfId="0" applyFont="1" applyBorder="1" applyAlignment="1">
      <alignment horizontal="left" vertical="center" wrapText="1"/>
    </xf>
    <xf numFmtId="0" fontId="100" fillId="36" borderId="57" xfId="0" applyFont="1" applyFill="1" applyBorder="1" applyAlignment="1">
      <alignment horizontal="left" vertical="center"/>
    </xf>
    <xf numFmtId="0" fontId="100" fillId="36" borderId="32" xfId="0" applyFont="1" applyFill="1" applyBorder="1" applyAlignment="1">
      <alignment horizontal="left" vertical="center"/>
    </xf>
    <xf numFmtId="0" fontId="99" fillId="0" borderId="57" xfId="0" applyFont="1" applyBorder="1" applyAlignment="1">
      <alignment horizontal="center"/>
    </xf>
    <xf numFmtId="0" fontId="99" fillId="0" borderId="24" xfId="0" applyFont="1" applyBorder="1" applyAlignment="1">
      <alignment horizontal="center"/>
    </xf>
    <xf numFmtId="0" fontId="99" fillId="0" borderId="32" xfId="0" applyFont="1" applyBorder="1" applyAlignment="1">
      <alignment horizontal="center"/>
    </xf>
    <xf numFmtId="0" fontId="16" fillId="0" borderId="57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122" xfId="0" applyFont="1" applyBorder="1" applyAlignment="1">
      <alignment horizontal="left" vertical="center" wrapText="1"/>
    </xf>
    <xf numFmtId="0" fontId="99" fillId="0" borderId="69" xfId="0" applyFont="1" applyBorder="1" applyAlignment="1">
      <alignment horizontal="left" vertical="center" wrapText="1"/>
    </xf>
    <xf numFmtId="0" fontId="99" fillId="0" borderId="24" xfId="0" applyFont="1" applyBorder="1" applyAlignment="1">
      <alignment horizontal="left" vertical="center" wrapText="1"/>
    </xf>
    <xf numFmtId="0" fontId="99" fillId="0" borderId="32" xfId="0" applyFont="1" applyBorder="1" applyAlignment="1">
      <alignment horizontal="left" vertical="center" wrapText="1"/>
    </xf>
    <xf numFmtId="0" fontId="99" fillId="0" borderId="69" xfId="0" applyFont="1" applyBorder="1" applyAlignment="1">
      <alignment horizontal="center"/>
    </xf>
    <xf numFmtId="0" fontId="99" fillId="0" borderId="123" xfId="0" applyFont="1" applyBorder="1" applyAlignment="1">
      <alignment horizontal="center"/>
    </xf>
    <xf numFmtId="0" fontId="99" fillId="0" borderId="100" xfId="0" applyFont="1" applyBorder="1" applyAlignment="1">
      <alignment horizontal="center"/>
    </xf>
    <xf numFmtId="0" fontId="99" fillId="0" borderId="124" xfId="0" applyFont="1" applyBorder="1" applyAlignment="1">
      <alignment horizontal="center"/>
    </xf>
    <xf numFmtId="0" fontId="100" fillId="0" borderId="57" xfId="0" applyFont="1" applyFill="1" applyBorder="1" applyAlignment="1">
      <alignment horizontal="left" vertical="center" wrapText="1"/>
    </xf>
    <xf numFmtId="0" fontId="100" fillId="0" borderId="24" xfId="0" applyFont="1" applyFill="1" applyBorder="1" applyAlignment="1">
      <alignment horizontal="left" vertical="center" wrapText="1"/>
    </xf>
    <xf numFmtId="0" fontId="100" fillId="0" borderId="122" xfId="0" applyFont="1" applyFill="1" applyBorder="1" applyAlignment="1">
      <alignment horizontal="left" vertical="center" wrapText="1"/>
    </xf>
    <xf numFmtId="0" fontId="98" fillId="0" borderId="57" xfId="0" applyFont="1" applyBorder="1" applyAlignment="1">
      <alignment horizontal="left" vertical="center"/>
    </xf>
    <xf numFmtId="0" fontId="98" fillId="0" borderId="24" xfId="0" applyFont="1" applyBorder="1" applyAlignment="1">
      <alignment horizontal="left" vertical="center"/>
    </xf>
    <xf numFmtId="0" fontId="98" fillId="0" borderId="122" xfId="0" applyFont="1" applyBorder="1" applyAlignment="1">
      <alignment horizontal="left" vertical="center"/>
    </xf>
    <xf numFmtId="0" fontId="98" fillId="36" borderId="57" xfId="0" applyFont="1" applyFill="1" applyBorder="1" applyAlignment="1">
      <alignment horizontal="left" vertical="center"/>
    </xf>
    <xf numFmtId="0" fontId="98" fillId="36" borderId="32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64" xfId="0" applyBorder="1" applyAlignment="1">
      <alignment horizontal="center"/>
    </xf>
    <xf numFmtId="0" fontId="22" fillId="0" borderId="52" xfId="0" applyFont="1" applyBorder="1" applyAlignment="1">
      <alignment horizontal="left" vertical="center" wrapText="1"/>
    </xf>
    <xf numFmtId="0" fontId="22" fillId="0" borderId="73" xfId="0" applyFont="1" applyBorder="1" applyAlignment="1">
      <alignment horizontal="left" vertical="center" wrapText="1"/>
    </xf>
    <xf numFmtId="0" fontId="22" fillId="0" borderId="114" xfId="0" applyFont="1" applyBorder="1" applyAlignment="1">
      <alignment horizontal="left" vertical="center" wrapText="1"/>
    </xf>
    <xf numFmtId="193" fontId="23" fillId="0" borderId="52" xfId="0" applyNumberFormat="1" applyFont="1" applyBorder="1" applyAlignment="1">
      <alignment horizontal="center" vertical="center" wrapText="1"/>
    </xf>
    <xf numFmtId="193" fontId="23" fillId="0" borderId="114" xfId="0" applyNumberFormat="1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73" xfId="0" applyFont="1" applyBorder="1" applyAlignment="1">
      <alignment horizontal="center" vertical="center" wrapText="1"/>
    </xf>
    <xf numFmtId="0" fontId="23" fillId="0" borderId="114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106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106" fillId="0" borderId="0" xfId="0" applyFont="1" applyBorder="1" applyAlignment="1">
      <alignment horizontal="left" vertical="center"/>
    </xf>
    <xf numFmtId="0" fontId="35" fillId="0" borderId="0" xfId="0" applyFont="1" applyAlignment="1">
      <alignment horizontal="center" vertical="center" wrapText="1"/>
    </xf>
    <xf numFmtId="0" fontId="24" fillId="0" borderId="125" xfId="0" applyFont="1" applyBorder="1" applyAlignment="1">
      <alignment horizontal="center" vertical="center"/>
    </xf>
    <xf numFmtId="0" fontId="25" fillId="0" borderId="126" xfId="0" applyFont="1" applyBorder="1" applyAlignment="1">
      <alignment horizontal="center" vertical="center"/>
    </xf>
    <xf numFmtId="0" fontId="25" fillId="0" borderId="127" xfId="0" applyFont="1" applyBorder="1" applyAlignment="1">
      <alignment horizontal="center" vertical="center"/>
    </xf>
    <xf numFmtId="0" fontId="26" fillId="0" borderId="128" xfId="0" applyFont="1" applyBorder="1" applyAlignment="1">
      <alignment horizontal="center"/>
    </xf>
    <xf numFmtId="0" fontId="26" fillId="0" borderId="77" xfId="0" applyFont="1" applyBorder="1" applyAlignment="1">
      <alignment horizontal="center"/>
    </xf>
    <xf numFmtId="0" fontId="27" fillId="0" borderId="129" xfId="0" applyFont="1" applyBorder="1" applyAlignment="1">
      <alignment horizontal="left"/>
    </xf>
    <xf numFmtId="0" fontId="27" fillId="0" borderId="90" xfId="0" applyFont="1" applyBorder="1" applyAlignment="1">
      <alignment horizontal="left"/>
    </xf>
    <xf numFmtId="0" fontId="27" fillId="0" borderId="130" xfId="0" applyFont="1" applyBorder="1" applyAlignment="1">
      <alignment horizontal="left"/>
    </xf>
    <xf numFmtId="0" fontId="27" fillId="0" borderId="82" xfId="0" applyFont="1" applyBorder="1" applyAlignment="1">
      <alignment horizontal="left"/>
    </xf>
    <xf numFmtId="0" fontId="27" fillId="0" borderId="131" xfId="0" applyFont="1" applyBorder="1" applyAlignment="1">
      <alignment horizontal="left"/>
    </xf>
    <xf numFmtId="0" fontId="27" fillId="0" borderId="92" xfId="0" applyFont="1" applyBorder="1" applyAlignment="1">
      <alignment horizontal="left"/>
    </xf>
    <xf numFmtId="0" fontId="26" fillId="0" borderId="128" xfId="0" applyFont="1" applyBorder="1" applyAlignment="1">
      <alignment horizontal="left"/>
    </xf>
    <xf numFmtId="0" fontId="26" fillId="0" borderId="132" xfId="0" applyFont="1" applyBorder="1" applyAlignment="1">
      <alignment horizontal="left"/>
    </xf>
    <xf numFmtId="0" fontId="26" fillId="0" borderId="77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7" fillId="0" borderId="133" xfId="0" applyFont="1" applyBorder="1" applyAlignment="1">
      <alignment horizontal="center" vertical="center" wrapText="1"/>
    </xf>
    <xf numFmtId="0" fontId="27" fillId="0" borderId="134" xfId="0" applyFont="1" applyBorder="1" applyAlignment="1">
      <alignment horizontal="center" vertical="center" wrapText="1"/>
    </xf>
    <xf numFmtId="0" fontId="27" fillId="0" borderId="135" xfId="0" applyFont="1" applyBorder="1" applyAlignment="1">
      <alignment horizontal="center" vertical="center"/>
    </xf>
    <xf numFmtId="0" fontId="27" fillId="0" borderId="87" xfId="0" applyFont="1" applyBorder="1" applyAlignment="1">
      <alignment horizontal="center" vertical="center"/>
    </xf>
    <xf numFmtId="10" fontId="29" fillId="38" borderId="136" xfId="0" applyNumberFormat="1" applyFont="1" applyFill="1" applyBorder="1" applyAlignment="1">
      <alignment horizontal="center" vertical="center"/>
    </xf>
    <xf numFmtId="10" fontId="29" fillId="38" borderId="137" xfId="0" applyNumberFormat="1" applyFont="1" applyFill="1" applyBorder="1" applyAlignment="1">
      <alignment horizontal="center" vertical="center"/>
    </xf>
    <xf numFmtId="0" fontId="27" fillId="0" borderId="138" xfId="0" applyFont="1" applyBorder="1" applyAlignment="1">
      <alignment horizontal="left" vertical="center" wrapText="1"/>
    </xf>
    <xf numFmtId="0" fontId="27" fillId="0" borderId="125" xfId="0" applyFont="1" applyBorder="1" applyAlignment="1">
      <alignment horizontal="left" vertical="center" wrapText="1"/>
    </xf>
    <xf numFmtId="0" fontId="27" fillId="0" borderId="139" xfId="0" applyFont="1" applyBorder="1" applyAlignment="1">
      <alignment horizontal="left" vertical="center" wrapText="1"/>
    </xf>
    <xf numFmtId="0" fontId="27" fillId="0" borderId="132" xfId="0" applyFont="1" applyBorder="1" applyAlignment="1">
      <alignment horizontal="center"/>
    </xf>
    <xf numFmtId="10" fontId="30" fillId="0" borderId="132" xfId="0" applyNumberFormat="1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3 4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819150</xdr:colOff>
      <xdr:row>1</xdr:row>
      <xdr:rowOff>9525</xdr:rowOff>
    </xdr:from>
    <xdr:to>
      <xdr:col>10</xdr:col>
      <xdr:colOff>276225</xdr:colOff>
      <xdr:row>5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00025"/>
          <a:ext cx="2914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1038225</xdr:colOff>
      <xdr:row>0</xdr:row>
      <xdr:rowOff>0</xdr:rowOff>
    </xdr:from>
    <xdr:to>
      <xdr:col>5</xdr:col>
      <xdr:colOff>228600</xdr:colOff>
      <xdr:row>5</xdr:row>
      <xdr:rowOff>47625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0"/>
          <a:ext cx="3657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59</xdr:row>
      <xdr:rowOff>161925</xdr:rowOff>
    </xdr:from>
    <xdr:to>
      <xdr:col>12</xdr:col>
      <xdr:colOff>847725</xdr:colOff>
      <xdr:row>61</xdr:row>
      <xdr:rowOff>9525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5991225" y="14039850"/>
          <a:ext cx="4981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Itaituba - Pa, 03 de maio de 2022 </a:t>
          </a:r>
        </a:p>
      </xdr:txBody>
    </xdr:sp>
    <xdr:clientData/>
  </xdr:twoCellAnchor>
  <xdr:twoCellAnchor editAs="oneCell">
    <xdr:from>
      <xdr:col>2</xdr:col>
      <xdr:colOff>1743075</xdr:colOff>
      <xdr:row>0</xdr:row>
      <xdr:rowOff>123825</xdr:rowOff>
    </xdr:from>
    <xdr:to>
      <xdr:col>7</xdr:col>
      <xdr:colOff>828675</xdr:colOff>
      <xdr:row>5</xdr:row>
      <xdr:rowOff>133350</xdr:rowOff>
    </xdr:to>
    <xdr:pic>
      <xdr:nvPicPr>
        <xdr:cNvPr id="2" name="Imagem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23825"/>
          <a:ext cx="4733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2400300</xdr:colOff>
      <xdr:row>63</xdr:row>
      <xdr:rowOff>57150</xdr:rowOff>
    </xdr:from>
    <xdr:to>
      <xdr:col>7</xdr:col>
      <xdr:colOff>733425</xdr:colOff>
      <xdr:row>67</xdr:row>
      <xdr:rowOff>9525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3390900" y="14620875"/>
          <a:ext cx="39814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1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JOSE ALCIR OLIVEIRA DA SILVA JR
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Engenheiro Civil - CREA nº 15152573 98 - PA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38100</xdr:rowOff>
    </xdr:from>
    <xdr:to>
      <xdr:col>6</xdr:col>
      <xdr:colOff>76200</xdr:colOff>
      <xdr:row>5</xdr:row>
      <xdr:rowOff>76200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38100"/>
          <a:ext cx="3562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50</xdr:row>
      <xdr:rowOff>0</xdr:rowOff>
    </xdr:from>
    <xdr:to>
      <xdr:col>2</xdr:col>
      <xdr:colOff>2266950</xdr:colOff>
      <xdr:row>51</xdr:row>
      <xdr:rowOff>19050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57150" y="15592425"/>
          <a:ext cx="3352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Itaituba - Pa, 03 de maio de 2022 </a:t>
          </a:r>
        </a:p>
      </xdr:txBody>
    </xdr:sp>
    <xdr:clientData/>
  </xdr:twoCellAnchor>
  <xdr:twoCellAnchor>
    <xdr:from>
      <xdr:col>2</xdr:col>
      <xdr:colOff>238125</xdr:colOff>
      <xdr:row>55</xdr:row>
      <xdr:rowOff>123825</xdr:rowOff>
    </xdr:from>
    <xdr:to>
      <xdr:col>5</xdr:col>
      <xdr:colOff>581025</xdr:colOff>
      <xdr:row>59</xdr:row>
      <xdr:rowOff>85725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381125" y="16544925"/>
          <a:ext cx="388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1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JOSE ALCIR OLIVEIRA DA SILVA JR
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Engenheiro Civil - CREA nº 15152573 98 - PA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1485900</xdr:colOff>
      <xdr:row>0</xdr:row>
      <xdr:rowOff>0</xdr:rowOff>
    </xdr:from>
    <xdr:to>
      <xdr:col>5</xdr:col>
      <xdr:colOff>1171575</xdr:colOff>
      <xdr:row>6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0"/>
          <a:ext cx="52673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571500</xdr:colOff>
      <xdr:row>5</xdr:row>
      <xdr:rowOff>161925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1143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1343025</xdr:colOff>
      <xdr:row>0</xdr:row>
      <xdr:rowOff>38100</xdr:rowOff>
    </xdr:from>
    <xdr:to>
      <xdr:col>6</xdr:col>
      <xdr:colOff>962025</xdr:colOff>
      <xdr:row>5</xdr:row>
      <xdr:rowOff>133350</xdr:rowOff>
    </xdr:to>
    <xdr:pic>
      <xdr:nvPicPr>
        <xdr:cNvPr id="3" name="Imagem 13"/>
        <xdr:cNvPicPr preferRelativeResize="1">
          <a:picLocks noChangeAspect="1"/>
        </xdr:cNvPicPr>
      </xdr:nvPicPr>
      <xdr:blipFill>
        <a:blip r:embed="rId3"/>
        <a:srcRect b="6265"/>
        <a:stretch>
          <a:fillRect/>
        </a:stretch>
      </xdr:blipFill>
      <xdr:spPr>
        <a:xfrm>
          <a:off x="7515225" y="38100"/>
          <a:ext cx="1476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0</xdr:rowOff>
    </xdr:from>
    <xdr:to>
      <xdr:col>4</xdr:col>
      <xdr:colOff>57150</xdr:colOff>
      <xdr:row>40</xdr:row>
      <xdr:rowOff>28575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1123950" y="6886575"/>
          <a:ext cx="32004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José Alcir Oliveira da Silva Júnior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Engenheiro Civil - CREA 151525739-8  PA</a:t>
          </a:r>
        </a:p>
      </xdr:txBody>
    </xdr:sp>
    <xdr:clientData/>
  </xdr:twoCellAnchor>
  <xdr:twoCellAnchor>
    <xdr:from>
      <xdr:col>1</xdr:col>
      <xdr:colOff>1752600</xdr:colOff>
      <xdr:row>31</xdr:row>
      <xdr:rowOff>47625</xdr:rowOff>
    </xdr:from>
    <xdr:to>
      <xdr:col>6</xdr:col>
      <xdr:colOff>781050</xdr:colOff>
      <xdr:row>33</xdr:row>
      <xdr:rowOff>9525</xdr:rowOff>
    </xdr:to>
    <xdr:sp>
      <xdr:nvSpPr>
        <xdr:cNvPr id="2" name="Text Box 54"/>
        <xdr:cNvSpPr txBox="1">
          <a:spLocks noChangeArrowheads="1"/>
        </xdr:cNvSpPr>
      </xdr:nvSpPr>
      <xdr:spPr>
        <a:xfrm>
          <a:off x="2876550" y="5962650"/>
          <a:ext cx="3228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Itaituba - Pa,  03 de Maio de 2022</a:t>
          </a:r>
        </a:p>
      </xdr:txBody>
    </xdr:sp>
    <xdr:clientData/>
  </xdr:twoCellAnchor>
  <xdr:twoCellAnchor editAs="oneCell">
    <xdr:from>
      <xdr:col>1</xdr:col>
      <xdr:colOff>542925</xdr:colOff>
      <xdr:row>0</xdr:row>
      <xdr:rowOff>0</xdr:rowOff>
    </xdr:from>
    <xdr:to>
      <xdr:col>6</xdr:col>
      <xdr:colOff>0</xdr:colOff>
      <xdr:row>5</xdr:row>
      <xdr:rowOff>104775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0"/>
          <a:ext cx="3657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A60"/>
  <sheetViews>
    <sheetView zoomScale="90" zoomScaleNormal="90" zoomScalePageLayoutView="0" workbookViewId="0" topLeftCell="A37">
      <selection activeCell="B46" sqref="B46"/>
    </sheetView>
  </sheetViews>
  <sheetFormatPr defaultColWidth="11.421875" defaultRowHeight="15" customHeight="1"/>
  <cols>
    <col min="1" max="1" width="6.57421875" style="1" bestFit="1" customWidth="1"/>
    <col min="2" max="2" width="11.421875" style="1" customWidth="1"/>
    <col min="3" max="3" width="4.00390625" style="1" customWidth="1"/>
    <col min="4" max="4" width="0.71875" style="1" customWidth="1"/>
    <col min="5" max="5" width="6.8515625" style="1" customWidth="1"/>
    <col min="6" max="6" width="4.421875" style="1" customWidth="1"/>
    <col min="7" max="7" width="13.7109375" style="1" customWidth="1"/>
    <col min="8" max="8" width="5.57421875" style="1" customWidth="1"/>
    <col min="9" max="9" width="24.140625" style="1" customWidth="1"/>
    <col min="10" max="10" width="8.421875" style="4" customWidth="1"/>
    <col min="11" max="11" width="13.00390625" style="1" customWidth="1"/>
    <col min="12" max="12" width="11.140625" style="2" customWidth="1"/>
    <col min="13" max="13" width="12.421875" style="1" customWidth="1"/>
    <col min="14" max="14" width="13.421875" style="1" customWidth="1"/>
    <col min="15" max="15" width="37.421875" style="4" customWidth="1"/>
    <col min="16" max="16" width="11.421875" style="4" customWidth="1"/>
    <col min="17" max="16384" width="11.421875" style="1" customWidth="1"/>
  </cols>
  <sheetData>
    <row r="7" spans="1:14" ht="30.75" customHeight="1">
      <c r="A7" s="417" t="s">
        <v>58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</row>
    <row r="8" spans="1:13" ht="21" customHeight="1">
      <c r="A8" s="404"/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</row>
    <row r="9" spans="1:13" ht="15" customHeight="1">
      <c r="A9" s="404"/>
      <c r="B9" s="404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</row>
    <row r="10" spans="1:14" ht="16.5" customHeight="1">
      <c r="A10" s="395" t="s">
        <v>87</v>
      </c>
      <c r="B10" s="395"/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418" t="s">
        <v>95</v>
      </c>
    </row>
    <row r="11" spans="1:14" ht="16.5" customHeight="1">
      <c r="A11" s="395" t="s">
        <v>88</v>
      </c>
      <c r="B11" s="395"/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418"/>
    </row>
    <row r="12" spans="1:14" ht="16.5" customHeight="1">
      <c r="A12" s="395" t="s">
        <v>89</v>
      </c>
      <c r="B12" s="395"/>
      <c r="C12" s="395"/>
      <c r="D12" s="395"/>
      <c r="E12" s="395"/>
      <c r="F12" s="395"/>
      <c r="G12" s="395"/>
      <c r="H12" s="395"/>
      <c r="I12" s="395"/>
      <c r="J12" s="395"/>
      <c r="K12" s="395"/>
      <c r="L12" s="395"/>
      <c r="M12" s="395"/>
      <c r="N12" s="76"/>
    </row>
    <row r="13" spans="1:14" ht="16.5" customHeight="1">
      <c r="A13" s="403" t="s">
        <v>90</v>
      </c>
      <c r="B13" s="403"/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403"/>
      <c r="N13" s="76"/>
    </row>
    <row r="14" spans="1:15" ht="17.25" customHeight="1">
      <c r="A14" s="400" t="s">
        <v>92</v>
      </c>
      <c r="B14" s="400"/>
      <c r="C14" s="400"/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O14" s="19" t="s">
        <v>44</v>
      </c>
    </row>
    <row r="15" spans="1:53" s="5" customFormat="1" ht="27.75" customHeight="1">
      <c r="A15" s="22" t="s">
        <v>28</v>
      </c>
      <c r="B15" s="22" t="s">
        <v>75</v>
      </c>
      <c r="C15" s="396" t="s">
        <v>29</v>
      </c>
      <c r="D15" s="396"/>
      <c r="E15" s="396"/>
      <c r="F15" s="396"/>
      <c r="G15" s="396"/>
      <c r="H15" s="396"/>
      <c r="I15" s="397"/>
      <c r="J15" s="23" t="s">
        <v>23</v>
      </c>
      <c r="K15" s="23" t="s">
        <v>24</v>
      </c>
      <c r="L15" s="24" t="s">
        <v>25</v>
      </c>
      <c r="M15" s="24" t="s">
        <v>122</v>
      </c>
      <c r="N15" s="74" t="s">
        <v>93</v>
      </c>
      <c r="O15" s="9" t="s">
        <v>40</v>
      </c>
      <c r="P15" s="11">
        <v>0.02</v>
      </c>
      <c r="Q15" s="9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  <row r="16" spans="1:17" s="5" customFormat="1" ht="18" customHeight="1">
      <c r="A16" s="25"/>
      <c r="B16" s="25"/>
      <c r="C16" s="401"/>
      <c r="D16" s="401"/>
      <c r="E16" s="401"/>
      <c r="F16" s="401"/>
      <c r="G16" s="401"/>
      <c r="H16" s="401"/>
      <c r="I16" s="402"/>
      <c r="J16" s="26"/>
      <c r="K16" s="27"/>
      <c r="L16" s="28"/>
      <c r="M16" s="29"/>
      <c r="N16" s="75" t="s">
        <v>94</v>
      </c>
      <c r="O16" s="9" t="s">
        <v>41</v>
      </c>
      <c r="P16" s="9">
        <v>1</v>
      </c>
      <c r="Q16" s="9"/>
    </row>
    <row r="17" spans="1:17" s="5" customFormat="1" ht="15" customHeight="1">
      <c r="A17" s="30" t="s">
        <v>0</v>
      </c>
      <c r="B17" s="30"/>
      <c r="C17" s="398" t="s">
        <v>15</v>
      </c>
      <c r="D17" s="398"/>
      <c r="E17" s="398"/>
      <c r="F17" s="398"/>
      <c r="G17" s="398"/>
      <c r="H17" s="398"/>
      <c r="I17" s="399"/>
      <c r="J17" s="31"/>
      <c r="K17" s="32"/>
      <c r="L17" s="33"/>
      <c r="M17" s="34">
        <f>SUM(M18:M19)</f>
        <v>32479.56</v>
      </c>
      <c r="N17" s="77">
        <f>N18+N19</f>
        <v>40599.450000000004</v>
      </c>
      <c r="O17" s="9"/>
      <c r="P17" s="9"/>
      <c r="Q17" s="9"/>
    </row>
    <row r="18" spans="1:17" ht="15" customHeight="1">
      <c r="A18" s="35"/>
      <c r="B18" s="35">
        <v>93207</v>
      </c>
      <c r="C18" s="70" t="s">
        <v>1</v>
      </c>
      <c r="D18" s="394" t="s">
        <v>64</v>
      </c>
      <c r="E18" s="394"/>
      <c r="F18" s="394"/>
      <c r="G18" s="394"/>
      <c r="H18" s="394"/>
      <c r="I18" s="394"/>
      <c r="J18" s="36" t="s">
        <v>63</v>
      </c>
      <c r="K18" s="37">
        <v>48</v>
      </c>
      <c r="L18" s="37">
        <v>623.84</v>
      </c>
      <c r="M18" s="37">
        <f>K18*L18</f>
        <v>29944.32</v>
      </c>
      <c r="N18" s="78">
        <f>K18*L18*25%+M18</f>
        <v>37430.4</v>
      </c>
      <c r="O18" s="4" t="s">
        <v>43</v>
      </c>
      <c r="P18" s="20">
        <v>21700</v>
      </c>
      <c r="Q18" s="4"/>
    </row>
    <row r="19" spans="1:17" ht="15" customHeight="1">
      <c r="A19" s="35"/>
      <c r="B19" s="35" t="s">
        <v>65</v>
      </c>
      <c r="C19" s="70" t="s">
        <v>2</v>
      </c>
      <c r="D19" s="394" t="s">
        <v>16</v>
      </c>
      <c r="E19" s="394"/>
      <c r="F19" s="394"/>
      <c r="G19" s="394"/>
      <c r="H19" s="394"/>
      <c r="I19" s="394"/>
      <c r="J19" s="36" t="s">
        <v>13</v>
      </c>
      <c r="K19" s="37">
        <v>6</v>
      </c>
      <c r="L19" s="37">
        <v>422.54</v>
      </c>
      <c r="M19" s="37">
        <f>K19*L19</f>
        <v>2535.2400000000002</v>
      </c>
      <c r="N19" s="78">
        <f>K19*L19*25%+M19</f>
        <v>3169.05</v>
      </c>
      <c r="O19" s="4" t="s">
        <v>42</v>
      </c>
      <c r="P19" s="4">
        <v>6</v>
      </c>
      <c r="Q19" s="4"/>
    </row>
    <row r="20" spans="1:17" s="5" customFormat="1" ht="16.5" customHeight="1">
      <c r="A20" s="38"/>
      <c r="B20" s="38"/>
      <c r="C20" s="409"/>
      <c r="D20" s="409"/>
      <c r="E20" s="409"/>
      <c r="F20" s="409"/>
      <c r="G20" s="409"/>
      <c r="H20" s="409"/>
      <c r="I20" s="410"/>
      <c r="J20" s="31"/>
      <c r="K20" s="37"/>
      <c r="L20" s="37"/>
      <c r="M20" s="37"/>
      <c r="N20" s="78">
        <f aca="true" t="shared" si="0" ref="N20:N46">K20*L20*25%+M20</f>
        <v>0</v>
      </c>
      <c r="O20" s="9"/>
      <c r="P20" s="9"/>
      <c r="Q20" s="9"/>
    </row>
    <row r="21" spans="1:18" ht="15" customHeight="1">
      <c r="A21" s="39" t="s">
        <v>3</v>
      </c>
      <c r="B21" s="39"/>
      <c r="C21" s="412" t="s">
        <v>62</v>
      </c>
      <c r="D21" s="412"/>
      <c r="E21" s="412"/>
      <c r="F21" s="412"/>
      <c r="G21" s="412"/>
      <c r="H21" s="412"/>
      <c r="I21" s="412"/>
      <c r="J21" s="40"/>
      <c r="K21" s="37"/>
      <c r="L21" s="37"/>
      <c r="M21" s="41">
        <f>SUM(M22:M23)</f>
        <v>27000</v>
      </c>
      <c r="N21" s="79">
        <f>N22</f>
        <v>33750</v>
      </c>
      <c r="O21" s="71" t="s">
        <v>47</v>
      </c>
      <c r="P21" s="13">
        <v>81</v>
      </c>
      <c r="Q21" s="12">
        <v>18</v>
      </c>
      <c r="R21" s="16"/>
    </row>
    <row r="22" spans="1:18" ht="25.5" customHeight="1">
      <c r="A22" s="39"/>
      <c r="B22" s="35" t="s">
        <v>91</v>
      </c>
      <c r="C22" s="46" t="s">
        <v>5</v>
      </c>
      <c r="D22" s="394" t="s">
        <v>51</v>
      </c>
      <c r="E22" s="394"/>
      <c r="F22" s="394"/>
      <c r="G22" s="394"/>
      <c r="H22" s="394"/>
      <c r="I22" s="394"/>
      <c r="J22" s="36" t="s">
        <v>13</v>
      </c>
      <c r="K22" s="37">
        <f>45000*4</f>
        <v>180000</v>
      </c>
      <c r="L22" s="37">
        <v>0.15</v>
      </c>
      <c r="M22" s="37">
        <f>K22*L22</f>
        <v>27000</v>
      </c>
      <c r="N22" s="78">
        <f t="shared" si="0"/>
        <v>33750</v>
      </c>
      <c r="O22" s="71" t="s">
        <v>45</v>
      </c>
      <c r="P22" s="13"/>
      <c r="Q22" s="12"/>
      <c r="R22" s="16"/>
    </row>
    <row r="23" spans="1:18" ht="15" customHeight="1" thickBot="1">
      <c r="A23" s="35"/>
      <c r="B23" s="35"/>
      <c r="C23" s="46"/>
      <c r="D23" s="394"/>
      <c r="E23" s="394"/>
      <c r="F23" s="394"/>
      <c r="G23" s="394"/>
      <c r="H23" s="394"/>
      <c r="I23" s="394"/>
      <c r="J23" s="36"/>
      <c r="K23" s="37"/>
      <c r="L23" s="37"/>
      <c r="M23" s="37"/>
      <c r="N23" s="78"/>
      <c r="O23" s="72" t="s">
        <v>46</v>
      </c>
      <c r="P23" s="15">
        <v>11</v>
      </c>
      <c r="Q23" s="14">
        <v>2</v>
      </c>
      <c r="R23" s="17"/>
    </row>
    <row r="24" spans="1:18" ht="11.25" customHeight="1">
      <c r="A24" s="35"/>
      <c r="B24" s="42"/>
      <c r="C24" s="408"/>
      <c r="D24" s="409"/>
      <c r="E24" s="409"/>
      <c r="F24" s="409"/>
      <c r="G24" s="409"/>
      <c r="H24" s="409"/>
      <c r="I24" s="410"/>
      <c r="J24" s="36"/>
      <c r="K24" s="37"/>
      <c r="L24" s="37"/>
      <c r="M24" s="37"/>
      <c r="N24" s="78"/>
      <c r="Q24" s="4"/>
      <c r="R24" s="4">
        <f>SUM(R21:R23)</f>
        <v>0</v>
      </c>
    </row>
    <row r="25" spans="1:15" ht="15" customHeight="1">
      <c r="A25" s="39" t="s">
        <v>7</v>
      </c>
      <c r="B25" s="39"/>
      <c r="C25" s="411" t="s">
        <v>4</v>
      </c>
      <c r="D25" s="411"/>
      <c r="E25" s="411"/>
      <c r="F25" s="411"/>
      <c r="G25" s="411"/>
      <c r="H25" s="411"/>
      <c r="I25" s="411"/>
      <c r="J25" s="36"/>
      <c r="K25" s="37"/>
      <c r="L25" s="37"/>
      <c r="M25" s="41">
        <f>SUM(M26:M29)</f>
        <v>261090</v>
      </c>
      <c r="N25" s="79">
        <f>N26+N27+N28+N29</f>
        <v>326362.5</v>
      </c>
      <c r="O25" s="19" t="s">
        <v>48</v>
      </c>
    </row>
    <row r="26" spans="1:16" ht="24.75" customHeight="1">
      <c r="A26" s="35"/>
      <c r="B26" s="35" t="s">
        <v>67</v>
      </c>
      <c r="C26" s="46" t="s">
        <v>8</v>
      </c>
      <c r="D26" s="407" t="s">
        <v>31</v>
      </c>
      <c r="E26" s="405"/>
      <c r="F26" s="405"/>
      <c r="G26" s="405"/>
      <c r="H26" s="405"/>
      <c r="I26" s="406"/>
      <c r="J26" s="36" t="s">
        <v>84</v>
      </c>
      <c r="K26" s="37">
        <v>27000</v>
      </c>
      <c r="L26" s="37">
        <v>4.82</v>
      </c>
      <c r="M26" s="37">
        <f>K26*L26</f>
        <v>130140.00000000001</v>
      </c>
      <c r="N26" s="78">
        <f t="shared" si="0"/>
        <v>162675.00000000003</v>
      </c>
      <c r="O26" s="4" t="s">
        <v>61</v>
      </c>
      <c r="P26" s="4">
        <v>0</v>
      </c>
    </row>
    <row r="27" spans="1:14" ht="25.5" customHeight="1">
      <c r="A27" s="35"/>
      <c r="B27" s="35" t="s">
        <v>74</v>
      </c>
      <c r="C27" s="46" t="s">
        <v>9</v>
      </c>
      <c r="D27" s="405" t="s">
        <v>37</v>
      </c>
      <c r="E27" s="405"/>
      <c r="F27" s="405"/>
      <c r="G27" s="405"/>
      <c r="H27" s="405"/>
      <c r="I27" s="406"/>
      <c r="J27" s="43" t="s">
        <v>85</v>
      </c>
      <c r="K27" s="37">
        <v>270000</v>
      </c>
      <c r="L27" s="37">
        <v>0.23</v>
      </c>
      <c r="M27" s="37">
        <f>K27*L27</f>
        <v>62100</v>
      </c>
      <c r="N27" s="78">
        <f t="shared" si="0"/>
        <v>77625</v>
      </c>
    </row>
    <row r="28" spans="1:14" ht="15" customHeight="1">
      <c r="A28" s="35"/>
      <c r="B28" s="35">
        <v>72961</v>
      </c>
      <c r="C28" s="46" t="s">
        <v>76</v>
      </c>
      <c r="D28" s="407" t="s">
        <v>68</v>
      </c>
      <c r="E28" s="405"/>
      <c r="F28" s="405"/>
      <c r="G28" s="405"/>
      <c r="H28" s="405"/>
      <c r="I28" s="406"/>
      <c r="J28" s="43" t="s">
        <v>84</v>
      </c>
      <c r="K28" s="37">
        <f>SUM(K26:K26)</f>
        <v>27000</v>
      </c>
      <c r="L28" s="37">
        <v>1.25</v>
      </c>
      <c r="M28" s="37">
        <f>K28*L28</f>
        <v>33750</v>
      </c>
      <c r="N28" s="78">
        <f t="shared" si="0"/>
        <v>42187.5</v>
      </c>
    </row>
    <row r="29" spans="1:14" ht="15" customHeight="1">
      <c r="A29" s="35"/>
      <c r="B29" s="35">
        <v>41879</v>
      </c>
      <c r="C29" s="46" t="s">
        <v>77</v>
      </c>
      <c r="D29" s="407" t="s">
        <v>52</v>
      </c>
      <c r="E29" s="405"/>
      <c r="F29" s="405"/>
      <c r="G29" s="405"/>
      <c r="H29" s="405"/>
      <c r="I29" s="406"/>
      <c r="J29" s="36" t="s">
        <v>13</v>
      </c>
      <c r="K29" s="37">
        <f>K27</f>
        <v>270000</v>
      </c>
      <c r="L29" s="37">
        <v>0.13</v>
      </c>
      <c r="M29" s="37">
        <f>K29*L29</f>
        <v>35100</v>
      </c>
      <c r="N29" s="78">
        <f t="shared" si="0"/>
        <v>43875</v>
      </c>
    </row>
    <row r="30" spans="1:14" ht="12.75" customHeight="1">
      <c r="A30" s="35"/>
      <c r="B30" s="42"/>
      <c r="C30" s="408"/>
      <c r="D30" s="409"/>
      <c r="E30" s="409"/>
      <c r="F30" s="409"/>
      <c r="G30" s="409"/>
      <c r="H30" s="409"/>
      <c r="I30" s="410"/>
      <c r="J30" s="36"/>
      <c r="K30" s="37"/>
      <c r="L30" s="37"/>
      <c r="M30" s="37"/>
      <c r="N30" s="78"/>
    </row>
    <row r="31" spans="1:14" ht="15" customHeight="1">
      <c r="A31" s="39" t="s">
        <v>10</v>
      </c>
      <c r="B31" s="39"/>
      <c r="C31" s="411" t="s">
        <v>27</v>
      </c>
      <c r="D31" s="411"/>
      <c r="E31" s="411"/>
      <c r="F31" s="411"/>
      <c r="G31" s="411"/>
      <c r="H31" s="411"/>
      <c r="I31" s="411"/>
      <c r="J31" s="36"/>
      <c r="K31" s="37"/>
      <c r="L31" s="37"/>
      <c r="M31" s="41">
        <f>SUM(M32:M40)</f>
        <v>116263.99</v>
      </c>
      <c r="N31" s="79">
        <f>N32+N33+N34+N35+N36+N37+N38+N39+N40</f>
        <v>145329.9875</v>
      </c>
    </row>
    <row r="32" spans="1:15" ht="23.25" customHeight="1">
      <c r="A32" s="35"/>
      <c r="B32" s="35">
        <v>92212</v>
      </c>
      <c r="C32" s="46" t="s">
        <v>11</v>
      </c>
      <c r="D32" s="394" t="s">
        <v>53</v>
      </c>
      <c r="E32" s="394"/>
      <c r="F32" s="394"/>
      <c r="G32" s="394"/>
      <c r="H32" s="394"/>
      <c r="I32" s="394"/>
      <c r="J32" s="36" t="s">
        <v>6</v>
      </c>
      <c r="K32" s="37">
        <v>14</v>
      </c>
      <c r="L32" s="44">
        <v>139.97</v>
      </c>
      <c r="M32" s="37">
        <f aca="true" t="shared" si="1" ref="M32:M40">K32*L32</f>
        <v>1959.58</v>
      </c>
      <c r="N32" s="78">
        <f t="shared" si="0"/>
        <v>2449.475</v>
      </c>
      <c r="O32" s="4">
        <f>45000*6</f>
        <v>270000</v>
      </c>
    </row>
    <row r="33" spans="1:14" ht="24.75" customHeight="1">
      <c r="A33" s="35"/>
      <c r="B33" s="35">
        <v>92214</v>
      </c>
      <c r="C33" s="46" t="s">
        <v>12</v>
      </c>
      <c r="D33" s="394" t="s">
        <v>54</v>
      </c>
      <c r="E33" s="394"/>
      <c r="F33" s="394"/>
      <c r="G33" s="394"/>
      <c r="H33" s="394"/>
      <c r="I33" s="394"/>
      <c r="J33" s="36" t="s">
        <v>6</v>
      </c>
      <c r="K33" s="37">
        <v>21</v>
      </c>
      <c r="L33" s="44">
        <v>209.2</v>
      </c>
      <c r="M33" s="37">
        <f t="shared" si="1"/>
        <v>4393.2</v>
      </c>
      <c r="N33" s="78">
        <f t="shared" si="0"/>
        <v>5491.5</v>
      </c>
    </row>
    <row r="34" spans="1:15" ht="24.75" customHeight="1">
      <c r="A34" s="35"/>
      <c r="B34" s="35">
        <v>92216</v>
      </c>
      <c r="C34" s="46" t="s">
        <v>30</v>
      </c>
      <c r="D34" s="394" t="s">
        <v>55</v>
      </c>
      <c r="E34" s="394"/>
      <c r="F34" s="394"/>
      <c r="G34" s="394"/>
      <c r="H34" s="394"/>
      <c r="I34" s="394"/>
      <c r="J34" s="36" t="s">
        <v>6</v>
      </c>
      <c r="K34" s="37">
        <v>21</v>
      </c>
      <c r="L34" s="44">
        <v>282.49</v>
      </c>
      <c r="M34" s="37">
        <f t="shared" si="1"/>
        <v>5932.29</v>
      </c>
      <c r="N34" s="78">
        <f t="shared" si="0"/>
        <v>7415.3625</v>
      </c>
      <c r="O34" s="21">
        <f>L34*2</f>
        <v>564.98</v>
      </c>
    </row>
    <row r="35" spans="1:14" ht="24.75" customHeight="1">
      <c r="A35" s="35"/>
      <c r="B35" s="35">
        <v>92216</v>
      </c>
      <c r="C35" s="46" t="s">
        <v>66</v>
      </c>
      <c r="D35" s="394" t="s">
        <v>56</v>
      </c>
      <c r="E35" s="394"/>
      <c r="F35" s="394"/>
      <c r="G35" s="394"/>
      <c r="H35" s="394"/>
      <c r="I35" s="394"/>
      <c r="J35" s="36" t="s">
        <v>6</v>
      </c>
      <c r="K35" s="37">
        <v>28</v>
      </c>
      <c r="L35" s="44">
        <f>L34*2</f>
        <v>564.98</v>
      </c>
      <c r="M35" s="37">
        <f t="shared" si="1"/>
        <v>15819.44</v>
      </c>
      <c r="N35" s="78">
        <f t="shared" si="0"/>
        <v>19774.3</v>
      </c>
    </row>
    <row r="36" spans="1:14" ht="24.75" customHeight="1">
      <c r="A36" s="35"/>
      <c r="B36" s="35" t="s">
        <v>69</v>
      </c>
      <c r="C36" s="46" t="s">
        <v>78</v>
      </c>
      <c r="D36" s="394" t="s">
        <v>32</v>
      </c>
      <c r="E36" s="394"/>
      <c r="F36" s="394"/>
      <c r="G36" s="394"/>
      <c r="H36" s="394"/>
      <c r="I36" s="394"/>
      <c r="J36" s="36" t="s">
        <v>22</v>
      </c>
      <c r="K36" s="45">
        <v>2</v>
      </c>
      <c r="L36" s="44">
        <v>864.42</v>
      </c>
      <c r="M36" s="37">
        <f t="shared" si="1"/>
        <v>1728.84</v>
      </c>
      <c r="N36" s="78">
        <f t="shared" si="0"/>
        <v>2161.0499999999997</v>
      </c>
    </row>
    <row r="37" spans="1:14" ht="24.75" customHeight="1">
      <c r="A37" s="35"/>
      <c r="B37" s="35" t="s">
        <v>70</v>
      </c>
      <c r="C37" s="46" t="s">
        <v>79</v>
      </c>
      <c r="D37" s="394" t="s">
        <v>33</v>
      </c>
      <c r="E37" s="394"/>
      <c r="F37" s="394"/>
      <c r="G37" s="394"/>
      <c r="H37" s="394"/>
      <c r="I37" s="394"/>
      <c r="J37" s="36" t="s">
        <v>22</v>
      </c>
      <c r="K37" s="45">
        <v>6</v>
      </c>
      <c r="L37" s="44">
        <v>1304.24</v>
      </c>
      <c r="M37" s="37">
        <f t="shared" si="1"/>
        <v>7825.4400000000005</v>
      </c>
      <c r="N37" s="78">
        <f t="shared" si="0"/>
        <v>9781.800000000001</v>
      </c>
    </row>
    <row r="38" spans="1:14" ht="24" customHeight="1">
      <c r="A38" s="35"/>
      <c r="B38" s="35" t="s">
        <v>71</v>
      </c>
      <c r="C38" s="46" t="s">
        <v>80</v>
      </c>
      <c r="D38" s="394" t="s">
        <v>34</v>
      </c>
      <c r="E38" s="394"/>
      <c r="F38" s="394"/>
      <c r="G38" s="394"/>
      <c r="H38" s="394"/>
      <c r="I38" s="394"/>
      <c r="J38" s="36" t="s">
        <v>22</v>
      </c>
      <c r="K38" s="45">
        <v>8</v>
      </c>
      <c r="L38" s="44">
        <v>1849.9</v>
      </c>
      <c r="M38" s="37">
        <f t="shared" si="1"/>
        <v>14799.2</v>
      </c>
      <c r="N38" s="78">
        <f t="shared" si="0"/>
        <v>18499</v>
      </c>
    </row>
    <row r="39" spans="1:14" ht="24" customHeight="1">
      <c r="A39" s="35"/>
      <c r="B39" s="35" t="s">
        <v>72</v>
      </c>
      <c r="C39" s="46" t="s">
        <v>81</v>
      </c>
      <c r="D39" s="407" t="s">
        <v>35</v>
      </c>
      <c r="E39" s="405"/>
      <c r="F39" s="405"/>
      <c r="G39" s="405"/>
      <c r="H39" s="405"/>
      <c r="I39" s="406"/>
      <c r="J39" s="36" t="s">
        <v>22</v>
      </c>
      <c r="K39" s="45">
        <v>8</v>
      </c>
      <c r="L39" s="44">
        <v>2338.25</v>
      </c>
      <c r="M39" s="37">
        <f t="shared" si="1"/>
        <v>18706</v>
      </c>
      <c r="N39" s="78">
        <f t="shared" si="0"/>
        <v>23382.5</v>
      </c>
    </row>
    <row r="40" spans="1:14" ht="28.5" customHeight="1">
      <c r="A40" s="35"/>
      <c r="B40" s="46" t="s">
        <v>83</v>
      </c>
      <c r="C40" s="46" t="s">
        <v>82</v>
      </c>
      <c r="D40" s="407" t="s">
        <v>57</v>
      </c>
      <c r="E40" s="405"/>
      <c r="F40" s="405"/>
      <c r="G40" s="405"/>
      <c r="H40" s="405"/>
      <c r="I40" s="406"/>
      <c r="J40" s="36" t="s">
        <v>6</v>
      </c>
      <c r="K40" s="37">
        <v>82</v>
      </c>
      <c r="L40" s="37">
        <v>550</v>
      </c>
      <c r="M40" s="37">
        <f t="shared" si="1"/>
        <v>45100</v>
      </c>
      <c r="N40" s="78">
        <f t="shared" si="0"/>
        <v>56375</v>
      </c>
    </row>
    <row r="41" spans="1:14" ht="13.5" customHeight="1">
      <c r="A41" s="42"/>
      <c r="B41" s="42"/>
      <c r="C41" s="408"/>
      <c r="D41" s="409"/>
      <c r="E41" s="409"/>
      <c r="F41" s="409"/>
      <c r="G41" s="409"/>
      <c r="H41" s="409"/>
      <c r="I41" s="410"/>
      <c r="J41" s="36"/>
      <c r="K41" s="37"/>
      <c r="L41" s="37"/>
      <c r="M41" s="37"/>
      <c r="N41" s="78"/>
    </row>
    <row r="42" spans="1:14" ht="15" customHeight="1">
      <c r="A42" s="39" t="s">
        <v>17</v>
      </c>
      <c r="B42" s="39"/>
      <c r="C42" s="411" t="s">
        <v>49</v>
      </c>
      <c r="D42" s="411"/>
      <c r="E42" s="411"/>
      <c r="F42" s="411"/>
      <c r="G42" s="411"/>
      <c r="H42" s="411"/>
      <c r="I42" s="411"/>
      <c r="J42" s="36"/>
      <c r="K42" s="37"/>
      <c r="L42" s="37"/>
      <c r="M42" s="41">
        <f>SUM(M43:M46)</f>
        <v>498825</v>
      </c>
      <c r="N42" s="79">
        <f>N43+N44+N45+N46</f>
        <v>623531.25</v>
      </c>
    </row>
    <row r="43" spans="1:14" ht="27" customHeight="1">
      <c r="A43" s="35"/>
      <c r="B43" s="35" t="s">
        <v>73</v>
      </c>
      <c r="C43" s="46" t="s">
        <v>18</v>
      </c>
      <c r="D43" s="416" t="s">
        <v>36</v>
      </c>
      <c r="E43" s="416"/>
      <c r="F43" s="416"/>
      <c r="G43" s="416"/>
      <c r="H43" s="416"/>
      <c r="I43" s="416"/>
      <c r="J43" s="36" t="s">
        <v>84</v>
      </c>
      <c r="K43" s="45">
        <v>27000</v>
      </c>
      <c r="L43" s="37">
        <v>3.43</v>
      </c>
      <c r="M43" s="37">
        <f>K43*L43</f>
        <v>92610</v>
      </c>
      <c r="N43" s="78">
        <f t="shared" si="0"/>
        <v>115762.5</v>
      </c>
    </row>
    <row r="44" spans="1:14" ht="15" customHeight="1">
      <c r="A44" s="35"/>
      <c r="B44" s="35">
        <v>95296</v>
      </c>
      <c r="C44" s="46" t="s">
        <v>19</v>
      </c>
      <c r="D44" s="416" t="s">
        <v>39</v>
      </c>
      <c r="E44" s="416"/>
      <c r="F44" s="416"/>
      <c r="G44" s="416"/>
      <c r="H44" s="416"/>
      <c r="I44" s="416"/>
      <c r="J44" s="36" t="s">
        <v>86</v>
      </c>
      <c r="K44" s="45">
        <f>45000*6*0.1*5*1.25</f>
        <v>168750</v>
      </c>
      <c r="L44" s="37">
        <v>1.38</v>
      </c>
      <c r="M44" s="37">
        <f>K44*L44</f>
        <v>232874.99999999997</v>
      </c>
      <c r="N44" s="78">
        <f t="shared" si="0"/>
        <v>291093.74999999994</v>
      </c>
    </row>
    <row r="45" spans="1:14" ht="27.75" customHeight="1">
      <c r="A45" s="35"/>
      <c r="B45" s="35" t="s">
        <v>74</v>
      </c>
      <c r="C45" s="46" t="s">
        <v>20</v>
      </c>
      <c r="D45" s="416" t="s">
        <v>38</v>
      </c>
      <c r="E45" s="416"/>
      <c r="F45" s="416"/>
      <c r="G45" s="416"/>
      <c r="H45" s="416"/>
      <c r="I45" s="416"/>
      <c r="J45" s="36" t="s">
        <v>13</v>
      </c>
      <c r="K45" s="45">
        <v>270000</v>
      </c>
      <c r="L45" s="37">
        <v>0.23</v>
      </c>
      <c r="M45" s="37">
        <f>K45*L45</f>
        <v>62100</v>
      </c>
      <c r="N45" s="78">
        <f t="shared" si="0"/>
        <v>77625</v>
      </c>
    </row>
    <row r="46" spans="1:14" ht="15" customHeight="1">
      <c r="A46" s="47"/>
      <c r="B46" s="47">
        <v>41722</v>
      </c>
      <c r="C46" s="73" t="s">
        <v>21</v>
      </c>
      <c r="D46" s="419" t="s">
        <v>14</v>
      </c>
      <c r="E46" s="419"/>
      <c r="F46" s="419"/>
      <c r="G46" s="419"/>
      <c r="H46" s="419"/>
      <c r="I46" s="419"/>
      <c r="J46" s="48" t="s">
        <v>84</v>
      </c>
      <c r="K46" s="49">
        <f>K43</f>
        <v>27000</v>
      </c>
      <c r="L46" s="50">
        <v>4.12</v>
      </c>
      <c r="M46" s="50">
        <f>K46*L46</f>
        <v>111240</v>
      </c>
      <c r="N46" s="78">
        <f t="shared" si="0"/>
        <v>139050</v>
      </c>
    </row>
    <row r="47" spans="1:14" ht="11.25" customHeight="1">
      <c r="A47" s="51"/>
      <c r="B47" s="51"/>
      <c r="C47" s="51"/>
      <c r="D47" s="51"/>
      <c r="E47" s="414"/>
      <c r="F47" s="414"/>
      <c r="G47" s="414"/>
      <c r="H47" s="414"/>
      <c r="I47" s="414"/>
      <c r="J47" s="52"/>
      <c r="K47" s="53"/>
      <c r="L47" s="54"/>
      <c r="M47" s="55"/>
      <c r="N47" s="80"/>
    </row>
    <row r="48" spans="1:14" ht="21" customHeight="1">
      <c r="A48" s="51"/>
      <c r="B48" s="51"/>
      <c r="C48" s="51"/>
      <c r="D48" s="51"/>
      <c r="E48" s="56"/>
      <c r="F48" s="56"/>
      <c r="G48" s="56" t="s">
        <v>60</v>
      </c>
      <c r="H48" s="56"/>
      <c r="I48" s="56"/>
      <c r="J48" s="52"/>
      <c r="K48" s="57"/>
      <c r="L48" s="58" t="s">
        <v>59</v>
      </c>
      <c r="M48" s="59">
        <f>M17+M21+M25+M31+M42</f>
        <v>935658.55</v>
      </c>
      <c r="N48" s="81">
        <f>N17+N21+N25+N31+N42</f>
        <v>1169573.1875</v>
      </c>
    </row>
    <row r="49" spans="1:14" ht="12" customHeight="1">
      <c r="A49" s="51"/>
      <c r="B49" s="51"/>
      <c r="C49" s="51"/>
      <c r="D49" s="51"/>
      <c r="E49" s="56"/>
      <c r="F49" s="56"/>
      <c r="G49" s="56"/>
      <c r="H49" s="56"/>
      <c r="I49" s="56"/>
      <c r="J49" s="60"/>
      <c r="K49" s="60"/>
      <c r="L49" s="61"/>
      <c r="M49" s="61"/>
      <c r="N49" s="82"/>
    </row>
    <row r="50" spans="1:14" ht="14.25" customHeight="1">
      <c r="A50" s="51"/>
      <c r="B50" s="51"/>
      <c r="C50" s="51"/>
      <c r="D50" s="51"/>
      <c r="E50" s="414"/>
      <c r="F50" s="414"/>
      <c r="G50" s="414"/>
      <c r="H50" s="414"/>
      <c r="I50" s="414"/>
      <c r="J50" s="60"/>
      <c r="K50" s="62"/>
      <c r="L50" s="63" t="s">
        <v>26</v>
      </c>
      <c r="M50" s="64">
        <f>M48/45</f>
        <v>20792.412222222225</v>
      </c>
      <c r="N50" s="83">
        <f>N48/45</f>
        <v>25990.515277777777</v>
      </c>
    </row>
    <row r="51" spans="1:13" ht="11.25" customHeight="1">
      <c r="A51" s="65"/>
      <c r="B51" s="65"/>
      <c r="C51" s="65"/>
      <c r="D51" s="65"/>
      <c r="E51" s="66"/>
      <c r="F51" s="66"/>
      <c r="G51" s="66"/>
      <c r="H51" s="66"/>
      <c r="I51" s="66"/>
      <c r="J51" s="67"/>
      <c r="K51" s="65"/>
      <c r="L51" s="68"/>
      <c r="M51" s="65"/>
    </row>
    <row r="52" spans="1:13" ht="11.25" customHeight="1">
      <c r="A52" s="65"/>
      <c r="B52" s="65"/>
      <c r="C52" s="65"/>
      <c r="D52" s="65"/>
      <c r="E52" s="66"/>
      <c r="F52" s="66"/>
      <c r="G52" s="66"/>
      <c r="H52" s="66"/>
      <c r="I52" s="66"/>
      <c r="J52" s="67"/>
      <c r="K52" s="65"/>
      <c r="L52" s="68"/>
      <c r="M52" s="65"/>
    </row>
    <row r="53" spans="1:13" ht="11.25" customHeight="1">
      <c r="A53" s="65"/>
      <c r="B53" s="65"/>
      <c r="C53" s="65"/>
      <c r="D53" s="65"/>
      <c r="E53" s="415"/>
      <c r="F53" s="415"/>
      <c r="G53" s="415"/>
      <c r="H53" s="415"/>
      <c r="I53" s="415"/>
      <c r="J53" s="67"/>
      <c r="K53" s="69"/>
      <c r="L53" s="69"/>
      <c r="M53" s="69"/>
    </row>
    <row r="54" spans="1:13" ht="11.25" customHeight="1">
      <c r="A54" s="65"/>
      <c r="B54" s="65"/>
      <c r="C54" s="65"/>
      <c r="D54" s="65"/>
      <c r="E54" s="66"/>
      <c r="F54" s="66"/>
      <c r="G54" s="66"/>
      <c r="H54" s="66"/>
      <c r="I54" s="66"/>
      <c r="J54" s="67"/>
      <c r="K54" s="69"/>
      <c r="L54" s="69"/>
      <c r="M54" s="69"/>
    </row>
    <row r="55" spans="5:13" ht="11.25" customHeight="1">
      <c r="E55" s="6"/>
      <c r="F55" s="6"/>
      <c r="G55" s="6"/>
      <c r="H55" s="6"/>
      <c r="I55" s="6"/>
      <c r="J55" s="7"/>
      <c r="K55" s="3"/>
      <c r="L55" s="3"/>
      <c r="M55" s="3"/>
    </row>
    <row r="57" spans="5:13" ht="15" customHeight="1">
      <c r="E57" s="4"/>
      <c r="G57" s="4"/>
      <c r="H57" s="18"/>
      <c r="I57" s="4"/>
      <c r="J57" s="413"/>
      <c r="K57" s="413"/>
      <c r="L57" s="413"/>
      <c r="M57" s="413"/>
    </row>
    <row r="58" spans="5:13" ht="15" customHeight="1">
      <c r="E58" s="4"/>
      <c r="G58" s="4"/>
      <c r="H58" s="18"/>
      <c r="I58" s="4"/>
      <c r="J58" s="413"/>
      <c r="K58" s="413"/>
      <c r="L58" s="413"/>
      <c r="M58" s="413"/>
    </row>
    <row r="60" spans="1:7" ht="15" customHeight="1">
      <c r="A60" s="8" t="s">
        <v>50</v>
      </c>
      <c r="B60" s="8"/>
      <c r="C60" s="8"/>
      <c r="D60" s="8"/>
      <c r="E60" s="8"/>
      <c r="F60" s="8"/>
      <c r="G60" s="8"/>
    </row>
  </sheetData>
  <sheetProtection/>
  <mergeCells count="46">
    <mergeCell ref="A7:N7"/>
    <mergeCell ref="N10:N11"/>
    <mergeCell ref="D44:I44"/>
    <mergeCell ref="D45:I45"/>
    <mergeCell ref="D46:I46"/>
    <mergeCell ref="D40:I40"/>
    <mergeCell ref="C41:I41"/>
    <mergeCell ref="C42:I42"/>
    <mergeCell ref="D22:I22"/>
    <mergeCell ref="D23:I23"/>
    <mergeCell ref="J58:M58"/>
    <mergeCell ref="E47:I47"/>
    <mergeCell ref="E50:I50"/>
    <mergeCell ref="J57:M57"/>
    <mergeCell ref="E53:I53"/>
    <mergeCell ref="D35:I35"/>
    <mergeCell ref="D43:I43"/>
    <mergeCell ref="D39:I39"/>
    <mergeCell ref="D36:I36"/>
    <mergeCell ref="D37:I37"/>
    <mergeCell ref="D32:I32"/>
    <mergeCell ref="D33:I33"/>
    <mergeCell ref="D34:I34"/>
    <mergeCell ref="D38:I38"/>
    <mergeCell ref="D29:I29"/>
    <mergeCell ref="C30:I30"/>
    <mergeCell ref="C31:I31"/>
    <mergeCell ref="A8:M8"/>
    <mergeCell ref="A9:M9"/>
    <mergeCell ref="A10:M10"/>
    <mergeCell ref="D27:I27"/>
    <mergeCell ref="D28:I28"/>
    <mergeCell ref="C24:I24"/>
    <mergeCell ref="C25:I25"/>
    <mergeCell ref="D26:I26"/>
    <mergeCell ref="C21:I21"/>
    <mergeCell ref="C20:I20"/>
    <mergeCell ref="D18:I18"/>
    <mergeCell ref="D19:I19"/>
    <mergeCell ref="A11:M11"/>
    <mergeCell ref="A12:M12"/>
    <mergeCell ref="C15:I15"/>
    <mergeCell ref="C17:I17"/>
    <mergeCell ref="A14:M14"/>
    <mergeCell ref="C16:I16"/>
    <mergeCell ref="A13:M13"/>
  </mergeCells>
  <printOptions/>
  <pageMargins left="0.984251968503937" right="0.3937007874015748" top="0.5905511811023623" bottom="0.5905511811023623" header="0.5118110236220472" footer="0.5118110236220472"/>
  <pageSetup horizontalDpi="300" verticalDpi="300" orientation="landscape" paperSize="9" scale="90" r:id="rId2"/>
  <ignoredErrors>
    <ignoredError sqref="N2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6.421875" style="0" customWidth="1"/>
    <col min="2" max="2" width="40.57421875" style="0" customWidth="1"/>
    <col min="3" max="3" width="6.421875" style="104" customWidth="1"/>
    <col min="4" max="4" width="12.140625" style="0" customWidth="1"/>
    <col min="5" max="5" width="7.8515625" style="156" customWidth="1"/>
    <col min="6" max="6" width="9.8515625" style="104" customWidth="1"/>
    <col min="7" max="7" width="12.7109375" style="0" customWidth="1"/>
  </cols>
  <sheetData>
    <row r="1" spans="1:7" ht="14.25" thickTop="1">
      <c r="A1" s="218"/>
      <c r="B1" s="220"/>
      <c r="C1" s="221"/>
      <c r="D1" s="220"/>
      <c r="E1" s="235"/>
      <c r="F1" s="221"/>
      <c r="G1" s="223"/>
    </row>
    <row r="2" spans="1:7" ht="13.5">
      <c r="A2" s="194"/>
      <c r="B2" s="226"/>
      <c r="C2" s="225"/>
      <c r="D2" s="226"/>
      <c r="E2" s="236"/>
      <c r="F2" s="225"/>
      <c r="G2" s="228"/>
    </row>
    <row r="3" spans="1:7" ht="13.5">
      <c r="A3" s="194"/>
      <c r="B3" s="226"/>
      <c r="C3" s="225"/>
      <c r="D3" s="226"/>
      <c r="E3" s="236"/>
      <c r="F3" s="225"/>
      <c r="G3" s="228"/>
    </row>
    <row r="4" spans="1:7" ht="13.5">
      <c r="A4" s="194"/>
      <c r="B4" s="226"/>
      <c r="C4" s="225"/>
      <c r="D4" s="226"/>
      <c r="E4" s="236"/>
      <c r="F4" s="225"/>
      <c r="G4" s="228"/>
    </row>
    <row r="5" spans="1:7" ht="13.5">
      <c r="A5" s="194"/>
      <c r="B5" s="226"/>
      <c r="C5" s="225"/>
      <c r="D5" s="226"/>
      <c r="E5" s="236"/>
      <c r="F5" s="225"/>
      <c r="G5" s="228"/>
    </row>
    <row r="6" spans="1:7" ht="14.25" thickBot="1">
      <c r="A6" s="229"/>
      <c r="B6" s="231"/>
      <c r="C6" s="232"/>
      <c r="D6" s="231"/>
      <c r="E6" s="237"/>
      <c r="F6" s="232"/>
      <c r="G6" s="234"/>
    </row>
    <row r="7" spans="1:7" ht="17.25" customHeight="1" thickTop="1">
      <c r="A7" s="432" t="s">
        <v>147</v>
      </c>
      <c r="B7" s="433"/>
      <c r="C7" s="433"/>
      <c r="D7" s="433"/>
      <c r="E7" s="433"/>
      <c r="F7" s="434"/>
      <c r="G7" s="422" t="s">
        <v>490</v>
      </c>
    </row>
    <row r="8" spans="1:7" ht="14.25" customHeight="1" thickBot="1">
      <c r="A8" s="435"/>
      <c r="B8" s="436"/>
      <c r="C8" s="436"/>
      <c r="D8" s="436"/>
      <c r="E8" s="436"/>
      <c r="F8" s="437"/>
      <c r="G8" s="423"/>
    </row>
    <row r="9" spans="1:7" ht="23.25" customHeight="1" thickBot="1" thickTop="1">
      <c r="A9" s="102" t="s">
        <v>97</v>
      </c>
      <c r="B9" s="85" t="s">
        <v>98</v>
      </c>
      <c r="C9" s="86" t="s">
        <v>99</v>
      </c>
      <c r="D9" s="86" t="s">
        <v>148</v>
      </c>
      <c r="E9" s="87" t="s">
        <v>149</v>
      </c>
      <c r="F9" s="152" t="s">
        <v>154</v>
      </c>
      <c r="G9" s="88" t="s">
        <v>128</v>
      </c>
    </row>
    <row r="10" spans="1:7" ht="16.5" thickTop="1">
      <c r="A10" s="195"/>
      <c r="B10" s="481"/>
      <c r="C10" s="482"/>
      <c r="D10" s="482"/>
      <c r="E10" s="482"/>
      <c r="F10" s="482"/>
      <c r="G10" s="483"/>
    </row>
    <row r="11" spans="1:8" ht="31.5">
      <c r="A11" s="256" t="s">
        <v>1</v>
      </c>
      <c r="B11" s="257" t="s">
        <v>111</v>
      </c>
      <c r="C11" s="258" t="s">
        <v>102</v>
      </c>
      <c r="D11" s="259"/>
      <c r="E11" s="258"/>
      <c r="F11" s="258"/>
      <c r="G11" s="260"/>
      <c r="H11" s="194"/>
    </row>
    <row r="12" spans="1:8" ht="12.75" customHeight="1">
      <c r="A12" s="463" t="s">
        <v>108</v>
      </c>
      <c r="B12" s="461" t="s">
        <v>142</v>
      </c>
      <c r="C12" s="458" t="s">
        <v>63</v>
      </c>
      <c r="D12" s="466">
        <v>6</v>
      </c>
      <c r="E12" s="480">
        <v>4</v>
      </c>
      <c r="F12" s="424"/>
      <c r="G12" s="460">
        <f>(D12*E12)</f>
        <v>24</v>
      </c>
      <c r="H12" s="194"/>
    </row>
    <row r="13" spans="1:8" ht="12.75" customHeight="1">
      <c r="A13" s="467"/>
      <c r="B13" s="453"/>
      <c r="C13" s="454"/>
      <c r="D13" s="439"/>
      <c r="E13" s="484"/>
      <c r="F13" s="425"/>
      <c r="G13" s="441"/>
      <c r="H13" s="194"/>
    </row>
    <row r="14" spans="1:8" ht="12.75" customHeight="1">
      <c r="A14" s="463" t="s">
        <v>109</v>
      </c>
      <c r="B14" s="461" t="s">
        <v>143</v>
      </c>
      <c r="C14" s="458" t="s">
        <v>63</v>
      </c>
      <c r="D14" s="466">
        <v>3</v>
      </c>
      <c r="E14" s="479">
        <v>2</v>
      </c>
      <c r="F14" s="426"/>
      <c r="G14" s="440">
        <f>D14*E14</f>
        <v>6</v>
      </c>
      <c r="H14" s="194"/>
    </row>
    <row r="15" spans="1:8" ht="12.75" customHeight="1">
      <c r="A15" s="463"/>
      <c r="B15" s="461"/>
      <c r="C15" s="458"/>
      <c r="D15" s="466"/>
      <c r="E15" s="480"/>
      <c r="F15" s="427"/>
      <c r="G15" s="441"/>
      <c r="H15" s="194"/>
    </row>
    <row r="16" spans="1:8" ht="22.5" customHeight="1">
      <c r="A16" s="256" t="s">
        <v>2</v>
      </c>
      <c r="B16" s="261" t="s">
        <v>110</v>
      </c>
      <c r="C16" s="258" t="s">
        <v>102</v>
      </c>
      <c r="D16" s="259"/>
      <c r="E16" s="259"/>
      <c r="F16" s="262"/>
      <c r="G16" s="260"/>
      <c r="H16" s="194"/>
    </row>
    <row r="17" spans="1:8" ht="22.5" customHeight="1">
      <c r="A17" s="463" t="s">
        <v>113</v>
      </c>
      <c r="B17" s="461" t="s">
        <v>486</v>
      </c>
      <c r="C17" s="458" t="s">
        <v>63</v>
      </c>
      <c r="D17" s="466">
        <v>62260</v>
      </c>
      <c r="E17" s="466">
        <v>6</v>
      </c>
      <c r="F17" s="428"/>
      <c r="G17" s="460">
        <f>D17*E17</f>
        <v>373560</v>
      </c>
      <c r="H17" s="194"/>
    </row>
    <row r="18" spans="1:8" ht="24" customHeight="1">
      <c r="A18" s="473"/>
      <c r="B18" s="474"/>
      <c r="C18" s="475"/>
      <c r="D18" s="476"/>
      <c r="E18" s="476"/>
      <c r="F18" s="429"/>
      <c r="G18" s="460"/>
      <c r="H18" s="194"/>
    </row>
    <row r="19" spans="1:8" ht="12.75" customHeight="1">
      <c r="A19" s="468" t="s">
        <v>127</v>
      </c>
      <c r="B19" s="469" t="s">
        <v>112</v>
      </c>
      <c r="C19" s="470"/>
      <c r="D19" s="471"/>
      <c r="E19" s="471"/>
      <c r="F19" s="477"/>
      <c r="G19" s="472"/>
      <c r="H19" s="194"/>
    </row>
    <row r="20" spans="1:8" ht="12.75" customHeight="1">
      <c r="A20" s="468"/>
      <c r="B20" s="469"/>
      <c r="C20" s="470"/>
      <c r="D20" s="471"/>
      <c r="E20" s="471"/>
      <c r="F20" s="478"/>
      <c r="G20" s="472"/>
      <c r="H20" s="194"/>
    </row>
    <row r="21" spans="1:8" ht="26.25" customHeight="1">
      <c r="A21" s="463" t="s">
        <v>114</v>
      </c>
      <c r="B21" s="461" t="s">
        <v>150</v>
      </c>
      <c r="C21" s="458" t="s">
        <v>119</v>
      </c>
      <c r="D21" s="466">
        <v>62260</v>
      </c>
      <c r="E21" s="466">
        <v>8</v>
      </c>
      <c r="F21" s="428">
        <v>0.2</v>
      </c>
      <c r="G21" s="460">
        <f>D21*E21*(F21)</f>
        <v>99616</v>
      </c>
      <c r="H21" s="194"/>
    </row>
    <row r="22" spans="1:8" ht="30" customHeight="1">
      <c r="A22" s="467"/>
      <c r="B22" s="453"/>
      <c r="C22" s="454"/>
      <c r="D22" s="439"/>
      <c r="E22" s="439"/>
      <c r="F22" s="430"/>
      <c r="G22" s="441"/>
      <c r="H22" s="194"/>
    </row>
    <row r="23" spans="1:8" ht="19.5" customHeight="1">
      <c r="A23" s="462" t="s">
        <v>115</v>
      </c>
      <c r="B23" s="444" t="s">
        <v>151</v>
      </c>
      <c r="C23" s="458" t="s">
        <v>63</v>
      </c>
      <c r="D23" s="438">
        <v>62260</v>
      </c>
      <c r="E23" s="438">
        <v>8</v>
      </c>
      <c r="F23" s="431">
        <v>0</v>
      </c>
      <c r="G23" s="440">
        <f>D23*E23</f>
        <v>498080</v>
      </c>
      <c r="H23" s="194"/>
    </row>
    <row r="24" spans="1:8" ht="15.75" customHeight="1">
      <c r="A24" s="467"/>
      <c r="B24" s="453"/>
      <c r="C24" s="454"/>
      <c r="D24" s="439"/>
      <c r="E24" s="439"/>
      <c r="F24" s="430"/>
      <c r="G24" s="441"/>
      <c r="H24" s="194"/>
    </row>
    <row r="25" spans="1:8" ht="23.25" customHeight="1">
      <c r="A25" s="462" t="s">
        <v>116</v>
      </c>
      <c r="B25" s="464" t="s">
        <v>152</v>
      </c>
      <c r="C25" s="446" t="s">
        <v>63</v>
      </c>
      <c r="D25" s="438">
        <v>62260</v>
      </c>
      <c r="E25" s="438">
        <v>8</v>
      </c>
      <c r="F25" s="431">
        <v>0</v>
      </c>
      <c r="G25" s="440">
        <f>D25*E25</f>
        <v>498080</v>
      </c>
      <c r="H25" s="194"/>
    </row>
    <row r="26" spans="1:7" ht="19.5" customHeight="1">
      <c r="A26" s="463"/>
      <c r="B26" s="465"/>
      <c r="C26" s="458"/>
      <c r="D26" s="466"/>
      <c r="E26" s="466"/>
      <c r="F26" s="428"/>
      <c r="G26" s="460"/>
    </row>
    <row r="27" spans="1:7" ht="28.5" customHeight="1">
      <c r="A27" s="328" t="s">
        <v>118</v>
      </c>
      <c r="B27" s="261" t="s">
        <v>508</v>
      </c>
      <c r="C27" s="258"/>
      <c r="D27" s="259"/>
      <c r="E27" s="259"/>
      <c r="F27" s="275"/>
      <c r="G27" s="260"/>
    </row>
    <row r="28" spans="1:7" ht="74.25" customHeight="1">
      <c r="A28" s="282" t="s">
        <v>130</v>
      </c>
      <c r="B28" s="284" t="s">
        <v>500</v>
      </c>
      <c r="C28" s="100" t="s">
        <v>119</v>
      </c>
      <c r="D28" s="285">
        <v>4500</v>
      </c>
      <c r="E28" s="285">
        <v>11</v>
      </c>
      <c r="F28" s="286">
        <v>1</v>
      </c>
      <c r="G28" s="287">
        <f>D28*E28*(F28)</f>
        <v>49500</v>
      </c>
    </row>
    <row r="29" spans="1:7" ht="33" customHeight="1">
      <c r="A29" s="267" t="s">
        <v>131</v>
      </c>
      <c r="B29" s="276" t="s">
        <v>501</v>
      </c>
      <c r="C29" s="268" t="s">
        <v>502</v>
      </c>
      <c r="D29" s="269">
        <v>4500</v>
      </c>
      <c r="E29" s="269">
        <v>11</v>
      </c>
      <c r="F29" s="270">
        <v>1</v>
      </c>
      <c r="G29" s="288">
        <f>D29*E29*(F29)*1.25*2</f>
        <v>123750</v>
      </c>
    </row>
    <row r="30" spans="1:7" ht="27.75" customHeight="1">
      <c r="A30" s="271" t="s">
        <v>132</v>
      </c>
      <c r="B30" s="289" t="s">
        <v>145</v>
      </c>
      <c r="C30" s="272" t="s">
        <v>63</v>
      </c>
      <c r="D30" s="273">
        <v>4500</v>
      </c>
      <c r="E30" s="273">
        <v>11</v>
      </c>
      <c r="F30" s="274">
        <v>1</v>
      </c>
      <c r="G30" s="290">
        <f>D30*E30*(F30)</f>
        <v>49500</v>
      </c>
    </row>
    <row r="31" spans="1:7" ht="31.5">
      <c r="A31" s="277" t="s">
        <v>495</v>
      </c>
      <c r="B31" s="257" t="s">
        <v>117</v>
      </c>
      <c r="C31" s="258" t="s">
        <v>102</v>
      </c>
      <c r="D31" s="259"/>
      <c r="E31" s="259"/>
      <c r="F31" s="278"/>
      <c r="G31" s="279"/>
    </row>
    <row r="32" spans="1:7" ht="72">
      <c r="A32" s="303" t="s">
        <v>496</v>
      </c>
      <c r="B32" s="334" t="s">
        <v>135</v>
      </c>
      <c r="C32" s="188" t="s">
        <v>133</v>
      </c>
      <c r="D32" s="189">
        <v>144</v>
      </c>
      <c r="E32" s="189">
        <v>1</v>
      </c>
      <c r="F32" s="335"/>
      <c r="G32" s="336">
        <f>D32*E32</f>
        <v>144</v>
      </c>
    </row>
    <row r="33" spans="1:7" ht="64.5" customHeight="1">
      <c r="A33" s="307" t="s">
        <v>497</v>
      </c>
      <c r="B33" s="337" t="s">
        <v>136</v>
      </c>
      <c r="C33" s="148" t="s">
        <v>99</v>
      </c>
      <c r="D33" s="155">
        <v>20</v>
      </c>
      <c r="E33" s="155">
        <v>1</v>
      </c>
      <c r="F33" s="153"/>
      <c r="G33" s="338">
        <f>D33*E33</f>
        <v>20</v>
      </c>
    </row>
    <row r="34" spans="1:7" ht="61.5" customHeight="1">
      <c r="A34" s="329" t="s">
        <v>498</v>
      </c>
      <c r="B34" s="330" t="s">
        <v>456</v>
      </c>
      <c r="C34" s="331" t="s">
        <v>99</v>
      </c>
      <c r="D34" s="332">
        <v>2</v>
      </c>
      <c r="E34" s="332">
        <v>1</v>
      </c>
      <c r="F34" s="333"/>
      <c r="G34" s="157">
        <f>D34*E34</f>
        <v>2</v>
      </c>
    </row>
    <row r="35" spans="1:7" ht="24">
      <c r="A35" s="196" t="s">
        <v>499</v>
      </c>
      <c r="B35" s="151" t="s">
        <v>146</v>
      </c>
      <c r="C35" s="148" t="s">
        <v>141</v>
      </c>
      <c r="D35" s="155">
        <v>0</v>
      </c>
      <c r="E35" s="155">
        <v>0</v>
      </c>
      <c r="F35" s="153"/>
      <c r="G35" s="157">
        <f>D35*E35</f>
        <v>0</v>
      </c>
    </row>
    <row r="36" spans="1:7" ht="31.5">
      <c r="A36" s="263" t="s">
        <v>503</v>
      </c>
      <c r="B36" s="257" t="s">
        <v>121</v>
      </c>
      <c r="C36" s="264" t="s">
        <v>102</v>
      </c>
      <c r="D36" s="265"/>
      <c r="E36" s="265"/>
      <c r="F36" s="266"/>
      <c r="G36" s="260"/>
    </row>
    <row r="37" spans="1:7" ht="21" customHeight="1">
      <c r="A37" s="420" t="s">
        <v>504</v>
      </c>
      <c r="B37" s="461" t="s">
        <v>153</v>
      </c>
      <c r="C37" s="458" t="s">
        <v>119</v>
      </c>
      <c r="D37" s="459">
        <v>62260</v>
      </c>
      <c r="E37" s="459">
        <v>7</v>
      </c>
      <c r="F37" s="456">
        <v>0.1</v>
      </c>
      <c r="G37" s="440">
        <f>D37*E37*(F37)</f>
        <v>43582</v>
      </c>
    </row>
    <row r="38" spans="1:7" ht="21.75" customHeight="1">
      <c r="A38" s="421"/>
      <c r="B38" s="453"/>
      <c r="C38" s="454"/>
      <c r="D38" s="455"/>
      <c r="E38" s="455"/>
      <c r="F38" s="457"/>
      <c r="G38" s="441"/>
    </row>
    <row r="39" spans="1:7" ht="17.25" customHeight="1">
      <c r="A39" s="420" t="s">
        <v>505</v>
      </c>
      <c r="B39" s="444" t="s">
        <v>484</v>
      </c>
      <c r="C39" s="446" t="s">
        <v>120</v>
      </c>
      <c r="D39" s="448">
        <v>62260</v>
      </c>
      <c r="E39" s="448">
        <v>7</v>
      </c>
      <c r="F39" s="451">
        <v>0.1</v>
      </c>
      <c r="G39" s="440">
        <f>D39*E39*(F39)*1.25*5</f>
        <v>272387.5</v>
      </c>
    </row>
    <row r="40" spans="1:7" ht="17.25" customHeight="1">
      <c r="A40" s="421"/>
      <c r="B40" s="453"/>
      <c r="C40" s="454"/>
      <c r="D40" s="455"/>
      <c r="E40" s="455"/>
      <c r="F40" s="457"/>
      <c r="G40" s="441"/>
    </row>
    <row r="41" spans="1:7" ht="18" customHeight="1">
      <c r="A41" s="420" t="s">
        <v>506</v>
      </c>
      <c r="B41" s="444" t="s">
        <v>483</v>
      </c>
      <c r="C41" s="446" t="s">
        <v>63</v>
      </c>
      <c r="D41" s="448">
        <v>62260</v>
      </c>
      <c r="E41" s="448">
        <v>7</v>
      </c>
      <c r="F41" s="451">
        <v>0</v>
      </c>
      <c r="G41" s="440">
        <f>D41*E41</f>
        <v>435820</v>
      </c>
    </row>
    <row r="42" spans="1:7" ht="16.5" customHeight="1">
      <c r="A42" s="421"/>
      <c r="B42" s="453"/>
      <c r="C42" s="454"/>
      <c r="D42" s="455"/>
      <c r="E42" s="455"/>
      <c r="F42" s="457"/>
      <c r="G42" s="441"/>
    </row>
    <row r="43" spans="1:7" ht="12.75" customHeight="1">
      <c r="A43" s="442" t="s">
        <v>507</v>
      </c>
      <c r="B43" s="444" t="s">
        <v>145</v>
      </c>
      <c r="C43" s="446" t="s">
        <v>63</v>
      </c>
      <c r="D43" s="448">
        <v>62260</v>
      </c>
      <c r="E43" s="448">
        <v>7</v>
      </c>
      <c r="F43" s="451">
        <v>0</v>
      </c>
      <c r="G43" s="440">
        <f>D43*E43</f>
        <v>435820</v>
      </c>
    </row>
    <row r="44" spans="1:7" ht="13.5" customHeight="1" thickBot="1">
      <c r="A44" s="443"/>
      <c r="B44" s="445"/>
      <c r="C44" s="447"/>
      <c r="D44" s="449"/>
      <c r="E44" s="449"/>
      <c r="F44" s="452"/>
      <c r="G44" s="450"/>
    </row>
    <row r="45" ht="14.25" thickTop="1"/>
    <row r="46" spans="2:7" ht="13.5">
      <c r="B46" s="97"/>
      <c r="G46" s="97"/>
    </row>
  </sheetData>
  <sheetProtection/>
  <mergeCells count="80">
    <mergeCell ref="G14:G15"/>
    <mergeCell ref="B10:G10"/>
    <mergeCell ref="A12:A13"/>
    <mergeCell ref="B12:B13"/>
    <mergeCell ref="C12:C13"/>
    <mergeCell ref="D12:D13"/>
    <mergeCell ref="E12:E13"/>
    <mergeCell ref="G12:G13"/>
    <mergeCell ref="C17:C18"/>
    <mergeCell ref="D17:D18"/>
    <mergeCell ref="E17:E18"/>
    <mergeCell ref="F19:F20"/>
    <mergeCell ref="A14:A15"/>
    <mergeCell ref="B14:B15"/>
    <mergeCell ref="C14:C15"/>
    <mergeCell ref="D14:D15"/>
    <mergeCell ref="E14:E15"/>
    <mergeCell ref="E21:E22"/>
    <mergeCell ref="G17:G18"/>
    <mergeCell ref="A19:A20"/>
    <mergeCell ref="B19:B20"/>
    <mergeCell ref="C19:C20"/>
    <mergeCell ref="D19:D20"/>
    <mergeCell ref="E19:E20"/>
    <mergeCell ref="G19:G20"/>
    <mergeCell ref="A17:A18"/>
    <mergeCell ref="B17:B18"/>
    <mergeCell ref="A23:A24"/>
    <mergeCell ref="B23:B24"/>
    <mergeCell ref="C23:C24"/>
    <mergeCell ref="D23:D24"/>
    <mergeCell ref="B21:B22"/>
    <mergeCell ref="C21:C22"/>
    <mergeCell ref="D21:D22"/>
    <mergeCell ref="A21:A22"/>
    <mergeCell ref="E37:E38"/>
    <mergeCell ref="G25:G26"/>
    <mergeCell ref="A25:A26"/>
    <mergeCell ref="B25:B26"/>
    <mergeCell ref="C25:C26"/>
    <mergeCell ref="D25:D26"/>
    <mergeCell ref="E25:E26"/>
    <mergeCell ref="F25:F26"/>
    <mergeCell ref="G21:G22"/>
    <mergeCell ref="A39:A40"/>
    <mergeCell ref="B39:B40"/>
    <mergeCell ref="C39:C40"/>
    <mergeCell ref="D39:D40"/>
    <mergeCell ref="E39:E40"/>
    <mergeCell ref="G39:G40"/>
    <mergeCell ref="F39:F40"/>
    <mergeCell ref="A37:A38"/>
    <mergeCell ref="B37:B38"/>
    <mergeCell ref="B41:B42"/>
    <mergeCell ref="C41:C42"/>
    <mergeCell ref="D41:D42"/>
    <mergeCell ref="E41:E42"/>
    <mergeCell ref="G37:G38"/>
    <mergeCell ref="F37:F38"/>
    <mergeCell ref="G41:G42"/>
    <mergeCell ref="F41:F42"/>
    <mergeCell ref="C37:C38"/>
    <mergeCell ref="D37:D38"/>
    <mergeCell ref="A43:A44"/>
    <mergeCell ref="B43:B44"/>
    <mergeCell ref="C43:C44"/>
    <mergeCell ref="D43:D44"/>
    <mergeCell ref="E43:E44"/>
    <mergeCell ref="G43:G44"/>
    <mergeCell ref="F43:F44"/>
    <mergeCell ref="A41:A42"/>
    <mergeCell ref="G7:G8"/>
    <mergeCell ref="F12:F13"/>
    <mergeCell ref="F14:F15"/>
    <mergeCell ref="F17:F18"/>
    <mergeCell ref="F21:F22"/>
    <mergeCell ref="F23:F24"/>
    <mergeCell ref="A7:F8"/>
    <mergeCell ref="E23:E24"/>
    <mergeCell ref="G23:G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ignoredErrors>
    <ignoredError sqref="G29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4"/>
  <sheetViews>
    <sheetView view="pageBreakPreview" zoomScaleSheetLayoutView="100" zoomScalePageLayoutView="0" workbookViewId="0" topLeftCell="A1">
      <selection activeCell="H47" sqref="H47:L47"/>
    </sheetView>
  </sheetViews>
  <sheetFormatPr defaultColWidth="9.140625" defaultRowHeight="12.75"/>
  <cols>
    <col min="1" max="1" width="6.140625" style="0" customWidth="1"/>
    <col min="2" max="2" width="8.7109375" style="1" customWidth="1"/>
    <col min="3" max="3" width="45.7109375" style="0" customWidth="1"/>
    <col min="4" max="4" width="5.8515625" style="104" customWidth="1"/>
    <col min="5" max="5" width="11.28125" style="0" customWidth="1"/>
    <col min="6" max="6" width="9.00390625" style="146" customWidth="1"/>
    <col min="7" max="7" width="12.8515625" style="0" customWidth="1"/>
    <col min="8" max="8" width="13.00390625" style="0" customWidth="1"/>
    <col min="9" max="9" width="13.421875" style="0" customWidth="1"/>
    <col min="10" max="10" width="13.00390625" style="0" customWidth="1"/>
    <col min="11" max="11" width="12.8515625" style="0" hidden="1" customWidth="1"/>
    <col min="12" max="13" width="12.8515625" style="0" customWidth="1"/>
  </cols>
  <sheetData>
    <row r="1" spans="1:13" ht="14.25" thickTop="1">
      <c r="A1" s="218"/>
      <c r="B1" s="219"/>
      <c r="C1" s="220"/>
      <c r="D1" s="221"/>
      <c r="E1" s="220"/>
      <c r="F1" s="222"/>
      <c r="G1" s="220"/>
      <c r="H1" s="220"/>
      <c r="I1" s="220"/>
      <c r="J1" s="220"/>
      <c r="K1" s="220"/>
      <c r="L1" s="220"/>
      <c r="M1" s="223"/>
    </row>
    <row r="2" spans="1:13" ht="13.5">
      <c r="A2" s="194"/>
      <c r="B2" s="224"/>
      <c r="C2" s="224"/>
      <c r="D2" s="225"/>
      <c r="E2" s="226"/>
      <c r="F2" s="227"/>
      <c r="G2" s="226"/>
      <c r="H2" s="226"/>
      <c r="I2" s="226"/>
      <c r="J2" s="226"/>
      <c r="K2" s="226"/>
      <c r="L2" s="226"/>
      <c r="M2" s="228"/>
    </row>
    <row r="3" spans="1:13" ht="13.5">
      <c r="A3" s="194"/>
      <c r="B3" s="224"/>
      <c r="C3" s="226"/>
      <c r="D3" s="225"/>
      <c r="E3" s="226"/>
      <c r="F3" s="227"/>
      <c r="G3" s="226"/>
      <c r="H3" s="226"/>
      <c r="I3" s="226"/>
      <c r="J3" s="226"/>
      <c r="K3" s="226"/>
      <c r="L3" s="226"/>
      <c r="M3" s="228"/>
    </row>
    <row r="4" spans="1:13" ht="13.5">
      <c r="A4" s="194"/>
      <c r="B4" s="224"/>
      <c r="C4" s="226"/>
      <c r="D4" s="225"/>
      <c r="E4" s="226"/>
      <c r="F4" s="227"/>
      <c r="G4" s="226"/>
      <c r="H4" s="226"/>
      <c r="I4" s="226"/>
      <c r="J4" s="226"/>
      <c r="K4" s="226"/>
      <c r="L4" s="226"/>
      <c r="M4" s="228"/>
    </row>
    <row r="5" spans="1:13" ht="13.5">
      <c r="A5" s="194"/>
      <c r="B5" s="224"/>
      <c r="C5" s="226"/>
      <c r="D5" s="225"/>
      <c r="E5" s="226"/>
      <c r="F5" s="227"/>
      <c r="G5" s="226"/>
      <c r="H5" s="226"/>
      <c r="I5" s="226"/>
      <c r="J5" s="226"/>
      <c r="K5" s="226"/>
      <c r="L5" s="226"/>
      <c r="M5" s="228"/>
    </row>
    <row r="6" spans="1:13" ht="14.25" thickBot="1">
      <c r="A6" s="229"/>
      <c r="B6" s="230"/>
      <c r="C6" s="231"/>
      <c r="D6" s="232"/>
      <c r="E6" s="231"/>
      <c r="F6" s="233"/>
      <c r="G6" s="231"/>
      <c r="H6" s="231"/>
      <c r="I6" s="231"/>
      <c r="J6" s="231"/>
      <c r="K6" s="231"/>
      <c r="L6" s="231"/>
      <c r="M6" s="234"/>
    </row>
    <row r="7" spans="1:13" ht="18" customHeight="1" thickBot="1" thickTop="1">
      <c r="A7" s="509" t="s">
        <v>489</v>
      </c>
      <c r="B7" s="510"/>
      <c r="C7" s="510"/>
      <c r="D7" s="510"/>
      <c r="E7" s="510"/>
      <c r="F7" s="510"/>
      <c r="G7" s="510"/>
      <c r="H7" s="510"/>
      <c r="I7" s="510"/>
      <c r="J7" s="510"/>
      <c r="K7" s="510"/>
      <c r="L7" s="511"/>
      <c r="M7" s="496" t="s">
        <v>96</v>
      </c>
    </row>
    <row r="8" spans="1:13" ht="19.5" customHeight="1" thickBot="1" thickTop="1">
      <c r="A8" s="488" t="s">
        <v>717</v>
      </c>
      <c r="B8" s="489"/>
      <c r="C8" s="507" t="s">
        <v>487</v>
      </c>
      <c r="D8" s="507"/>
      <c r="E8" s="507"/>
      <c r="F8" s="507"/>
      <c r="G8" s="507"/>
      <c r="H8" s="507"/>
      <c r="I8" s="507"/>
      <c r="J8" s="507"/>
      <c r="K8" s="507"/>
      <c r="L8" s="238"/>
      <c r="M8" s="496"/>
    </row>
    <row r="9" spans="1:13" ht="33.75" customHeight="1" thickBot="1" thickTop="1">
      <c r="A9" s="490" t="s">
        <v>732</v>
      </c>
      <c r="B9" s="491"/>
      <c r="C9" s="508"/>
      <c r="D9" s="508"/>
      <c r="E9" s="508"/>
      <c r="F9" s="508"/>
      <c r="G9" s="508"/>
      <c r="H9" s="508"/>
      <c r="I9" s="508"/>
      <c r="J9" s="508"/>
      <c r="K9" s="508"/>
      <c r="L9" s="239"/>
      <c r="M9" s="84" t="s">
        <v>490</v>
      </c>
    </row>
    <row r="10" spans="1:13" ht="39.75" thickBot="1" thickTop="1">
      <c r="A10" s="102" t="s">
        <v>97</v>
      </c>
      <c r="B10" s="103" t="s">
        <v>123</v>
      </c>
      <c r="C10" s="85" t="s">
        <v>98</v>
      </c>
      <c r="D10" s="86" t="s">
        <v>99</v>
      </c>
      <c r="E10" s="86" t="s">
        <v>125</v>
      </c>
      <c r="F10" s="87" t="s">
        <v>469</v>
      </c>
      <c r="G10" s="87" t="s">
        <v>510</v>
      </c>
      <c r="H10" s="85" t="s">
        <v>100</v>
      </c>
      <c r="I10" s="85">
        <v>60</v>
      </c>
      <c r="J10" s="85">
        <v>90</v>
      </c>
      <c r="K10" s="85"/>
      <c r="L10" s="241">
        <v>120</v>
      </c>
      <c r="M10" s="88" t="s">
        <v>101</v>
      </c>
    </row>
    <row r="11" spans="1:13" ht="27.75" customHeight="1" thickTop="1">
      <c r="A11" s="139" t="s">
        <v>107</v>
      </c>
      <c r="B11" s="99"/>
      <c r="C11" s="110" t="s">
        <v>488</v>
      </c>
      <c r="D11" s="497"/>
      <c r="E11" s="498"/>
      <c r="F11" s="498"/>
      <c r="G11" s="498"/>
      <c r="H11" s="498"/>
      <c r="I11" s="498"/>
      <c r="J11" s="498"/>
      <c r="K11" s="498"/>
      <c r="L11" s="498"/>
      <c r="M11" s="499"/>
    </row>
    <row r="12" spans="1:13" ht="15">
      <c r="A12" s="113" t="s">
        <v>1</v>
      </c>
      <c r="B12" s="390"/>
      <c r="C12" s="109" t="s">
        <v>111</v>
      </c>
      <c r="D12" s="90" t="s">
        <v>102</v>
      </c>
      <c r="E12" s="90" t="s">
        <v>102</v>
      </c>
      <c r="F12" s="90" t="s">
        <v>102</v>
      </c>
      <c r="G12" s="90" t="s">
        <v>102</v>
      </c>
      <c r="H12" s="90" t="s">
        <v>102</v>
      </c>
      <c r="I12" s="90" t="s">
        <v>102</v>
      </c>
      <c r="J12" s="90" t="s">
        <v>102</v>
      </c>
      <c r="K12" s="90" t="s">
        <v>102</v>
      </c>
      <c r="L12" s="242"/>
      <c r="M12" s="91" t="s">
        <v>102</v>
      </c>
    </row>
    <row r="13" spans="1:13" ht="15" customHeight="1">
      <c r="A13" s="442" t="s">
        <v>108</v>
      </c>
      <c r="B13" s="516" t="s">
        <v>719</v>
      </c>
      <c r="C13" s="444" t="s">
        <v>142</v>
      </c>
      <c r="D13" s="505" t="s">
        <v>63</v>
      </c>
      <c r="E13" s="501">
        <f>MEMORIA!G12</f>
        <v>24</v>
      </c>
      <c r="F13" s="503">
        <f>'PLANILHA DE CUSTOS'!G13</f>
        <v>1446.84</v>
      </c>
      <c r="G13" s="111">
        <v>1</v>
      </c>
      <c r="H13" s="111">
        <v>1</v>
      </c>
      <c r="I13" s="111" t="s">
        <v>102</v>
      </c>
      <c r="J13" s="111" t="s">
        <v>102</v>
      </c>
      <c r="K13" s="111" t="s">
        <v>102</v>
      </c>
      <c r="L13" s="243"/>
      <c r="M13" s="112">
        <v>1</v>
      </c>
    </row>
    <row r="14" spans="1:13" ht="12.75">
      <c r="A14" s="421"/>
      <c r="B14" s="517"/>
      <c r="C14" s="453"/>
      <c r="D14" s="506"/>
      <c r="E14" s="502"/>
      <c r="F14" s="504"/>
      <c r="G14" s="114">
        <f>F13*E13</f>
        <v>34724.159999999996</v>
      </c>
      <c r="H14" s="115">
        <f>G14*H13</f>
        <v>34724.159999999996</v>
      </c>
      <c r="I14" s="116" t="s">
        <v>102</v>
      </c>
      <c r="J14" s="116" t="s">
        <v>102</v>
      </c>
      <c r="K14" s="116" t="s">
        <v>102</v>
      </c>
      <c r="L14" s="244"/>
      <c r="M14" s="117">
        <f>SUM(H14:K14)</f>
        <v>34724.159999999996</v>
      </c>
    </row>
    <row r="15" spans="1:13" ht="12.75">
      <c r="A15" s="420" t="s">
        <v>109</v>
      </c>
      <c r="B15" s="516" t="s">
        <v>129</v>
      </c>
      <c r="C15" s="461" t="s">
        <v>143</v>
      </c>
      <c r="D15" s="500" t="s">
        <v>63</v>
      </c>
      <c r="E15" s="501">
        <f>MEMORIA!G14</f>
        <v>6</v>
      </c>
      <c r="F15" s="503">
        <f>'PLANILHA DE CUSTOS'!G15</f>
        <v>228.97</v>
      </c>
      <c r="G15" s="118">
        <v>1</v>
      </c>
      <c r="H15" s="118">
        <v>1</v>
      </c>
      <c r="I15" s="118"/>
      <c r="J15" s="118"/>
      <c r="K15" s="118"/>
      <c r="L15" s="245"/>
      <c r="M15" s="119">
        <v>1</v>
      </c>
    </row>
    <row r="16" spans="1:13" ht="18" customHeight="1">
      <c r="A16" s="420"/>
      <c r="B16" s="519"/>
      <c r="C16" s="461"/>
      <c r="D16" s="500"/>
      <c r="E16" s="502"/>
      <c r="F16" s="504"/>
      <c r="G16" s="120">
        <f>F15*E15</f>
        <v>1373.82</v>
      </c>
      <c r="H16" s="121">
        <f>G16*H15</f>
        <v>1373.82</v>
      </c>
      <c r="I16" s="121"/>
      <c r="J16" s="121"/>
      <c r="K16" s="121"/>
      <c r="L16" s="246"/>
      <c r="M16" s="122">
        <f>SUM(H16:K16)</f>
        <v>1373.82</v>
      </c>
    </row>
    <row r="17" spans="1:13" ht="15">
      <c r="A17" s="140" t="s">
        <v>2</v>
      </c>
      <c r="B17" s="391"/>
      <c r="C17" s="123" t="s">
        <v>110</v>
      </c>
      <c r="D17" s="100" t="s">
        <v>102</v>
      </c>
      <c r="E17" s="100" t="s">
        <v>102</v>
      </c>
      <c r="F17" s="100" t="s">
        <v>102</v>
      </c>
      <c r="G17" s="100" t="s">
        <v>102</v>
      </c>
      <c r="H17" s="100" t="s">
        <v>102</v>
      </c>
      <c r="I17" s="100" t="s">
        <v>102</v>
      </c>
      <c r="J17" s="100" t="s">
        <v>102</v>
      </c>
      <c r="K17" s="100" t="s">
        <v>102</v>
      </c>
      <c r="L17" s="247"/>
      <c r="M17" s="101" t="s">
        <v>102</v>
      </c>
    </row>
    <row r="18" spans="1:13" ht="12.75">
      <c r="A18" s="442" t="s">
        <v>113</v>
      </c>
      <c r="B18" s="516" t="s">
        <v>720</v>
      </c>
      <c r="C18" s="444" t="s">
        <v>144</v>
      </c>
      <c r="D18" s="500" t="s">
        <v>63</v>
      </c>
      <c r="E18" s="501">
        <f>MEMORIA!G17</f>
        <v>373560</v>
      </c>
      <c r="F18" s="503">
        <f>'PLANILHA DE CUSTOS'!G18</f>
        <v>0.45</v>
      </c>
      <c r="G18" s="111">
        <v>1</v>
      </c>
      <c r="H18" s="111">
        <v>0.5</v>
      </c>
      <c r="I18" s="111">
        <v>0.5</v>
      </c>
      <c r="J18" s="111">
        <v>0</v>
      </c>
      <c r="K18" s="111">
        <v>0</v>
      </c>
      <c r="L18" s="243"/>
      <c r="M18" s="112">
        <v>1</v>
      </c>
    </row>
    <row r="19" spans="1:13" ht="12.75">
      <c r="A19" s="520"/>
      <c r="B19" s="518"/>
      <c r="C19" s="474"/>
      <c r="D19" s="515"/>
      <c r="E19" s="512"/>
      <c r="F19" s="504"/>
      <c r="G19" s="124">
        <f>F18*E18</f>
        <v>168102</v>
      </c>
      <c r="H19" s="125">
        <f>G19*H18</f>
        <v>84051</v>
      </c>
      <c r="I19" s="125">
        <f>G19*I18</f>
        <v>84051</v>
      </c>
      <c r="J19" s="125">
        <f>F19*J18</f>
        <v>0</v>
      </c>
      <c r="K19" s="125">
        <f>G19*K18</f>
        <v>0</v>
      </c>
      <c r="L19" s="248"/>
      <c r="M19" s="127">
        <f>SUM(H19:K19)</f>
        <v>168102</v>
      </c>
    </row>
    <row r="20" spans="1:13" ht="13.5">
      <c r="A20" s="420" t="s">
        <v>127</v>
      </c>
      <c r="B20" s="513"/>
      <c r="C20" s="522" t="s">
        <v>112</v>
      </c>
      <c r="D20" s="458"/>
      <c r="E20" s="524"/>
      <c r="F20" s="428"/>
      <c r="G20" s="95"/>
      <c r="H20" s="95"/>
      <c r="I20" s="95"/>
      <c r="J20" s="95"/>
      <c r="K20" s="95"/>
      <c r="L20" s="249"/>
      <c r="M20" s="96"/>
    </row>
    <row r="21" spans="1:13" ht="13.5">
      <c r="A21" s="421"/>
      <c r="B21" s="514"/>
      <c r="C21" s="523"/>
      <c r="D21" s="454"/>
      <c r="E21" s="502"/>
      <c r="F21" s="430"/>
      <c r="G21" s="92"/>
      <c r="H21" s="93"/>
      <c r="I21" s="93"/>
      <c r="J21" s="93"/>
      <c r="K21" s="93"/>
      <c r="L21" s="250"/>
      <c r="M21" s="94"/>
    </row>
    <row r="22" spans="1:13" ht="21.75" customHeight="1">
      <c r="A22" s="442" t="s">
        <v>114</v>
      </c>
      <c r="B22" s="516" t="s">
        <v>721</v>
      </c>
      <c r="C22" s="444" t="s">
        <v>140</v>
      </c>
      <c r="D22" s="505" t="s">
        <v>119</v>
      </c>
      <c r="E22" s="451">
        <f>MEMORIA!G21</f>
        <v>99616</v>
      </c>
      <c r="F22" s="503">
        <f>'PLANILHA DE CUSTOS'!G22</f>
        <v>5.2</v>
      </c>
      <c r="G22" s="111">
        <v>1</v>
      </c>
      <c r="H22" s="111">
        <v>0.35</v>
      </c>
      <c r="I22" s="111">
        <v>0.35</v>
      </c>
      <c r="J22" s="111">
        <v>0.3</v>
      </c>
      <c r="K22" s="111">
        <v>0</v>
      </c>
      <c r="L22" s="243"/>
      <c r="M22" s="112">
        <v>1</v>
      </c>
    </row>
    <row r="23" spans="1:13" ht="20.25" customHeight="1">
      <c r="A23" s="421"/>
      <c r="B23" s="517"/>
      <c r="C23" s="453"/>
      <c r="D23" s="506"/>
      <c r="E23" s="457"/>
      <c r="F23" s="504"/>
      <c r="G23" s="114">
        <f>F22*E22</f>
        <v>518003.2</v>
      </c>
      <c r="H23" s="115">
        <f>G23*H22</f>
        <v>181301.12</v>
      </c>
      <c r="I23" s="115">
        <f>G23*I22</f>
        <v>181301.12</v>
      </c>
      <c r="J23" s="115">
        <f>G23*J22</f>
        <v>155400.96</v>
      </c>
      <c r="K23" s="115">
        <f>G23*K22</f>
        <v>0</v>
      </c>
      <c r="L23" s="251"/>
      <c r="M23" s="117">
        <f>SUM(H23:K23)</f>
        <v>518003.19999999995</v>
      </c>
    </row>
    <row r="24" spans="1:13" ht="13.5" customHeight="1">
      <c r="A24" s="442" t="s">
        <v>115</v>
      </c>
      <c r="B24" s="516" t="s">
        <v>723</v>
      </c>
      <c r="C24" s="444" t="s">
        <v>455</v>
      </c>
      <c r="D24" s="500" t="s">
        <v>63</v>
      </c>
      <c r="E24" s="451">
        <f>MEMORIA!G23</f>
        <v>498080</v>
      </c>
      <c r="F24" s="503">
        <f>'PLANILHA DE CUSTOS'!G24</f>
        <v>0.14</v>
      </c>
      <c r="G24" s="111">
        <v>1</v>
      </c>
      <c r="H24" s="111">
        <v>0.35</v>
      </c>
      <c r="I24" s="111">
        <v>0.35</v>
      </c>
      <c r="J24" s="111">
        <v>0.3</v>
      </c>
      <c r="K24" s="111">
        <v>0</v>
      </c>
      <c r="L24" s="243"/>
      <c r="M24" s="112">
        <v>1</v>
      </c>
    </row>
    <row r="25" spans="1:13" ht="12.75">
      <c r="A25" s="421"/>
      <c r="B25" s="517"/>
      <c r="C25" s="453"/>
      <c r="D25" s="506"/>
      <c r="E25" s="457"/>
      <c r="F25" s="504"/>
      <c r="G25" s="114">
        <f>F24*E24</f>
        <v>69731.20000000001</v>
      </c>
      <c r="H25" s="115">
        <f>G25*H24</f>
        <v>24405.920000000002</v>
      </c>
      <c r="I25" s="115">
        <f>G25*I24</f>
        <v>24405.920000000002</v>
      </c>
      <c r="J25" s="115">
        <f>G25*J24</f>
        <v>20919.360000000004</v>
      </c>
      <c r="K25" s="115">
        <f>G25*K24</f>
        <v>0</v>
      </c>
      <c r="L25" s="251"/>
      <c r="M25" s="117">
        <f>SUM(H25:K25)</f>
        <v>69731.20000000001</v>
      </c>
    </row>
    <row r="26" spans="1:13" ht="12.75">
      <c r="A26" s="442" t="s">
        <v>115</v>
      </c>
      <c r="B26" s="516" t="s">
        <v>724</v>
      </c>
      <c r="C26" s="464" t="s">
        <v>137</v>
      </c>
      <c r="D26" s="505" t="s">
        <v>63</v>
      </c>
      <c r="E26" s="451">
        <f>MEMORIA!G25</f>
        <v>498080</v>
      </c>
      <c r="F26" s="503">
        <f>'PLANILHA DE CUSTOS'!G26</f>
        <v>2.84</v>
      </c>
      <c r="G26" s="111">
        <v>1</v>
      </c>
      <c r="H26" s="111">
        <v>0.35</v>
      </c>
      <c r="I26" s="111">
        <v>0.35</v>
      </c>
      <c r="J26" s="111">
        <v>0.3</v>
      </c>
      <c r="K26" s="121"/>
      <c r="L26" s="246"/>
      <c r="M26" s="112">
        <v>1</v>
      </c>
    </row>
    <row r="27" spans="1:13" ht="15.75" customHeight="1">
      <c r="A27" s="420"/>
      <c r="B27" s="519"/>
      <c r="C27" s="465"/>
      <c r="D27" s="500"/>
      <c r="E27" s="541"/>
      <c r="F27" s="521"/>
      <c r="G27" s="120">
        <f>F26*E26</f>
        <v>1414547.2</v>
      </c>
      <c r="H27" s="121">
        <f>G27*H26</f>
        <v>495091.51999999996</v>
      </c>
      <c r="I27" s="121">
        <f>G27*I26</f>
        <v>495091.51999999996</v>
      </c>
      <c r="J27" s="121">
        <f>G27*J26</f>
        <v>424364.16</v>
      </c>
      <c r="K27" s="106"/>
      <c r="L27" s="252"/>
      <c r="M27" s="122">
        <f>SUM(H27:K27)</f>
        <v>1414547.2</v>
      </c>
    </row>
    <row r="28" spans="1:13" ht="24.75" customHeight="1">
      <c r="A28" s="140" t="s">
        <v>118</v>
      </c>
      <c r="B28" s="392"/>
      <c r="C28" s="283" t="s">
        <v>509</v>
      </c>
      <c r="D28" s="142"/>
      <c r="E28" s="240"/>
      <c r="F28" s="308"/>
      <c r="G28" s="309"/>
      <c r="H28" s="310"/>
      <c r="I28" s="310"/>
      <c r="J28" s="310"/>
      <c r="K28" s="311"/>
      <c r="L28" s="311"/>
      <c r="M28" s="312"/>
    </row>
    <row r="29" spans="1:13" ht="24.75" customHeight="1">
      <c r="A29" s="529" t="s">
        <v>130</v>
      </c>
      <c r="B29" s="537" t="s">
        <v>725</v>
      </c>
      <c r="C29" s="531" t="s">
        <v>500</v>
      </c>
      <c r="D29" s="533" t="s">
        <v>119</v>
      </c>
      <c r="E29" s="487">
        <f>MEMORIA!G28</f>
        <v>49500</v>
      </c>
      <c r="F29" s="492">
        <f>'PLANILHA DE CUSTOS'!G29</f>
        <v>21.13</v>
      </c>
      <c r="G29" s="111">
        <v>1</v>
      </c>
      <c r="H29" s="115"/>
      <c r="I29" s="111">
        <v>0.4</v>
      </c>
      <c r="J29" s="111">
        <v>0.3</v>
      </c>
      <c r="K29" s="280"/>
      <c r="L29" s="280">
        <v>0.3</v>
      </c>
      <c r="M29" s="112">
        <v>1</v>
      </c>
    </row>
    <row r="30" spans="1:13" ht="24.75" customHeight="1">
      <c r="A30" s="529"/>
      <c r="B30" s="537"/>
      <c r="C30" s="531"/>
      <c r="D30" s="533"/>
      <c r="E30" s="487"/>
      <c r="F30" s="492"/>
      <c r="G30" s="114">
        <f>F29*E29</f>
        <v>1045935</v>
      </c>
      <c r="H30" s="115"/>
      <c r="I30" s="115">
        <f>G30*I29</f>
        <v>418374</v>
      </c>
      <c r="J30" s="115">
        <f>G30*J29</f>
        <v>313780.5</v>
      </c>
      <c r="K30" s="280"/>
      <c r="L30" s="115">
        <f>G30*L29</f>
        <v>313780.5</v>
      </c>
      <c r="M30" s="117">
        <f>SUM(H30:L30)</f>
        <v>1045935</v>
      </c>
    </row>
    <row r="31" spans="1:13" ht="19.5" customHeight="1">
      <c r="A31" s="529" t="s">
        <v>131</v>
      </c>
      <c r="B31" s="537" t="s">
        <v>726</v>
      </c>
      <c r="C31" s="531" t="s">
        <v>501</v>
      </c>
      <c r="D31" s="485" t="s">
        <v>502</v>
      </c>
      <c r="E31" s="487">
        <f>MEMORIA!G29</f>
        <v>123750</v>
      </c>
      <c r="F31" s="492">
        <f>'PLANILHA DE CUSTOS'!G30</f>
        <v>7.08</v>
      </c>
      <c r="G31" s="111">
        <v>1</v>
      </c>
      <c r="H31" s="115"/>
      <c r="I31" s="111">
        <v>0.4</v>
      </c>
      <c r="J31" s="111">
        <v>0.3</v>
      </c>
      <c r="K31" s="280"/>
      <c r="L31" s="111">
        <v>0.3</v>
      </c>
      <c r="M31" s="112">
        <v>1</v>
      </c>
    </row>
    <row r="32" spans="1:13" ht="20.25" customHeight="1">
      <c r="A32" s="529"/>
      <c r="B32" s="537"/>
      <c r="C32" s="531"/>
      <c r="D32" s="485"/>
      <c r="E32" s="487"/>
      <c r="F32" s="492"/>
      <c r="G32" s="114">
        <f>F31*E31</f>
        <v>876150</v>
      </c>
      <c r="H32" s="115"/>
      <c r="I32" s="115">
        <f>G32*I31</f>
        <v>350460</v>
      </c>
      <c r="J32" s="115">
        <f>G32*J31</f>
        <v>262845</v>
      </c>
      <c r="K32" s="280"/>
      <c r="L32" s="115">
        <f>G32*L31</f>
        <v>262845</v>
      </c>
      <c r="M32" s="117">
        <f>SUM(H32:L32)</f>
        <v>876150</v>
      </c>
    </row>
    <row r="33" spans="1:13" ht="18" customHeight="1">
      <c r="A33" s="529" t="s">
        <v>132</v>
      </c>
      <c r="B33" s="537" t="s">
        <v>727</v>
      </c>
      <c r="C33" s="531" t="s">
        <v>145</v>
      </c>
      <c r="D33" s="485" t="s">
        <v>63</v>
      </c>
      <c r="E33" s="487">
        <f>MEMORIA!G30</f>
        <v>49500</v>
      </c>
      <c r="F33" s="492">
        <f>'PLANILHA DE CUSTOS'!G31</f>
        <v>1.39</v>
      </c>
      <c r="G33" s="111">
        <v>1</v>
      </c>
      <c r="H33" s="115"/>
      <c r="I33" s="111">
        <v>0.4</v>
      </c>
      <c r="J33" s="111">
        <v>0.3</v>
      </c>
      <c r="K33" s="280"/>
      <c r="L33" s="111">
        <v>0.3</v>
      </c>
      <c r="M33" s="112">
        <v>1</v>
      </c>
    </row>
    <row r="34" spans="1:13" ht="18" customHeight="1">
      <c r="A34" s="546"/>
      <c r="B34" s="552"/>
      <c r="C34" s="551"/>
      <c r="D34" s="486"/>
      <c r="E34" s="550"/>
      <c r="F34" s="493"/>
      <c r="G34" s="124">
        <f>F33*E33</f>
        <v>68805</v>
      </c>
      <c r="H34" s="125"/>
      <c r="I34" s="115">
        <f>G34*I33</f>
        <v>27522</v>
      </c>
      <c r="J34" s="115">
        <f>G34*J33</f>
        <v>20641.5</v>
      </c>
      <c r="K34" s="281"/>
      <c r="L34" s="115">
        <f>G34*L33</f>
        <v>20641.5</v>
      </c>
      <c r="M34" s="122">
        <f>SUM(H34:L34)</f>
        <v>68805</v>
      </c>
    </row>
    <row r="35" spans="1:13" ht="25.5" customHeight="1">
      <c r="A35" s="140" t="s">
        <v>495</v>
      </c>
      <c r="B35" s="393"/>
      <c r="C35" s="123" t="s">
        <v>117</v>
      </c>
      <c r="D35" s="100" t="s">
        <v>102</v>
      </c>
      <c r="E35" s="100" t="s">
        <v>102</v>
      </c>
      <c r="F35" s="100" t="s">
        <v>102</v>
      </c>
      <c r="G35" s="100" t="s">
        <v>102</v>
      </c>
      <c r="H35" s="100" t="s">
        <v>102</v>
      </c>
      <c r="I35" s="100" t="s">
        <v>102</v>
      </c>
      <c r="J35" s="100" t="s">
        <v>102</v>
      </c>
      <c r="K35" s="100" t="s">
        <v>102</v>
      </c>
      <c r="L35" s="100"/>
      <c r="M35" s="141" t="s">
        <v>102</v>
      </c>
    </row>
    <row r="36" spans="1:13" ht="31.5" customHeight="1">
      <c r="A36" s="529" t="s">
        <v>496</v>
      </c>
      <c r="B36" s="547" t="s">
        <v>728</v>
      </c>
      <c r="C36" s="542" t="s">
        <v>135</v>
      </c>
      <c r="D36" s="533" t="s">
        <v>133</v>
      </c>
      <c r="E36" s="494">
        <f>MEMORIA!G32</f>
        <v>144</v>
      </c>
      <c r="F36" s="492">
        <f>'PLANILHA DE CUSTOS'!G33</f>
        <v>687.37</v>
      </c>
      <c r="G36" s="111">
        <v>1</v>
      </c>
      <c r="H36" s="111">
        <v>0.5</v>
      </c>
      <c r="I36" s="111">
        <v>0.5</v>
      </c>
      <c r="J36" s="144"/>
      <c r="K36" s="144"/>
      <c r="L36" s="144"/>
      <c r="M36" s="143">
        <v>1</v>
      </c>
    </row>
    <row r="37" spans="1:13" ht="30" customHeight="1">
      <c r="A37" s="529"/>
      <c r="B37" s="547"/>
      <c r="C37" s="542"/>
      <c r="D37" s="533"/>
      <c r="E37" s="494"/>
      <c r="F37" s="492"/>
      <c r="G37" s="313">
        <f>E36*F36</f>
        <v>98981.28</v>
      </c>
      <c r="H37" s="116">
        <f>G37*H36</f>
        <v>49490.64</v>
      </c>
      <c r="I37" s="116">
        <f>G37*I36</f>
        <v>49490.64</v>
      </c>
      <c r="J37" s="116"/>
      <c r="K37" s="116"/>
      <c r="L37" s="116"/>
      <c r="M37" s="117">
        <f>SUM(H37:K37)</f>
        <v>98981.28</v>
      </c>
    </row>
    <row r="38" spans="1:13" ht="27.75" customHeight="1" hidden="1">
      <c r="A38" s="529" t="s">
        <v>497</v>
      </c>
      <c r="B38" s="547"/>
      <c r="C38" s="542"/>
      <c r="D38" s="533" t="s">
        <v>99</v>
      </c>
      <c r="E38" s="494">
        <f>MEMORIA!G33</f>
        <v>20</v>
      </c>
      <c r="F38" s="492">
        <f>'PLANILHA DE CUSTOS'!G35</f>
        <v>0</v>
      </c>
      <c r="G38" s="111">
        <v>1</v>
      </c>
      <c r="H38" s="111">
        <v>1</v>
      </c>
      <c r="I38" s="115"/>
      <c r="J38" s="116"/>
      <c r="K38" s="116"/>
      <c r="L38" s="116"/>
      <c r="M38" s="112">
        <v>1</v>
      </c>
    </row>
    <row r="39" spans="1:13" ht="24" customHeight="1" hidden="1">
      <c r="A39" s="529"/>
      <c r="B39" s="547"/>
      <c r="C39" s="542"/>
      <c r="D39" s="533"/>
      <c r="E39" s="494"/>
      <c r="F39" s="492"/>
      <c r="G39" s="116">
        <f>E38*F38</f>
        <v>0</v>
      </c>
      <c r="H39" s="116">
        <f>G39*H38</f>
        <v>0</v>
      </c>
      <c r="I39" s="115"/>
      <c r="J39" s="116"/>
      <c r="K39" s="116"/>
      <c r="L39" s="116"/>
      <c r="M39" s="117">
        <f>SUM(H39:K39)</f>
        <v>0</v>
      </c>
    </row>
    <row r="40" spans="1:13" ht="33.75" customHeight="1">
      <c r="A40" s="529" t="s">
        <v>498</v>
      </c>
      <c r="B40" s="547" t="s">
        <v>729</v>
      </c>
      <c r="C40" s="544" t="s">
        <v>136</v>
      </c>
      <c r="D40" s="533" t="s">
        <v>99</v>
      </c>
      <c r="E40" s="494">
        <f>MEMORIA!G33</f>
        <v>20</v>
      </c>
      <c r="F40" s="492">
        <f>'PLANILHA DE CUSTOS'!G36</f>
        <v>6916.01</v>
      </c>
      <c r="G40" s="111">
        <v>1</v>
      </c>
      <c r="H40" s="111">
        <v>0.5</v>
      </c>
      <c r="I40" s="111">
        <v>0.5</v>
      </c>
      <c r="J40" s="144"/>
      <c r="K40" s="144"/>
      <c r="L40" s="144"/>
      <c r="M40" s="112">
        <v>1</v>
      </c>
    </row>
    <row r="41" spans="1:13" ht="32.25" customHeight="1">
      <c r="A41" s="529"/>
      <c r="B41" s="547"/>
      <c r="C41" s="545"/>
      <c r="D41" s="533"/>
      <c r="E41" s="494"/>
      <c r="F41" s="492"/>
      <c r="G41" s="313">
        <f>E40*F40</f>
        <v>138320.2</v>
      </c>
      <c r="H41" s="116">
        <f>G41*H40</f>
        <v>69160.1</v>
      </c>
      <c r="I41" s="116">
        <f>G41*I40</f>
        <v>69160.1</v>
      </c>
      <c r="J41" s="144"/>
      <c r="K41" s="144"/>
      <c r="L41" s="144"/>
      <c r="M41" s="117">
        <f>SUM(H41:K41)</f>
        <v>138320.2</v>
      </c>
    </row>
    <row r="42" spans="1:13" ht="23.25" customHeight="1">
      <c r="A42" s="529" t="s">
        <v>499</v>
      </c>
      <c r="B42" s="547" t="s">
        <v>730</v>
      </c>
      <c r="C42" s="542" t="s">
        <v>454</v>
      </c>
      <c r="D42" s="533" t="s">
        <v>99</v>
      </c>
      <c r="E42" s="494">
        <f>MEMORIA!G34</f>
        <v>2</v>
      </c>
      <c r="F42" s="492">
        <f>'PLANILHA DE CUSTOS'!G37</f>
        <v>8371.2</v>
      </c>
      <c r="G42" s="111">
        <v>1</v>
      </c>
      <c r="H42" s="111">
        <v>0.5</v>
      </c>
      <c r="I42" s="111">
        <v>0.5</v>
      </c>
      <c r="J42" s="144"/>
      <c r="K42" s="144"/>
      <c r="L42" s="144"/>
      <c r="M42" s="112">
        <v>1</v>
      </c>
    </row>
    <row r="43" spans="1:13" ht="20.25" customHeight="1">
      <c r="A43" s="529"/>
      <c r="B43" s="547"/>
      <c r="C43" s="542"/>
      <c r="D43" s="533"/>
      <c r="E43" s="494"/>
      <c r="F43" s="492"/>
      <c r="G43" s="313">
        <f>E42*F42</f>
        <v>16742.4</v>
      </c>
      <c r="H43" s="116">
        <f>G43*H42</f>
        <v>8371.2</v>
      </c>
      <c r="I43" s="116">
        <f>G43*I42</f>
        <v>8371.2</v>
      </c>
      <c r="J43" s="144"/>
      <c r="K43" s="144"/>
      <c r="L43" s="144"/>
      <c r="M43" s="117">
        <f>SUM(H43:K43)</f>
        <v>16742.4</v>
      </c>
    </row>
    <row r="44" spans="1:13" ht="14.25" customHeight="1" hidden="1">
      <c r="A44" s="529"/>
      <c r="B44" s="547"/>
      <c r="C44" s="542"/>
      <c r="D44" s="533"/>
      <c r="E44" s="494"/>
      <c r="F44" s="492"/>
      <c r="G44" s="111"/>
      <c r="H44" s="111"/>
      <c r="I44" s="111"/>
      <c r="J44" s="144"/>
      <c r="K44" s="144"/>
      <c r="L44" s="144"/>
      <c r="M44" s="112"/>
    </row>
    <row r="45" spans="1:13" ht="14.25" customHeight="1" hidden="1">
      <c r="A45" s="546"/>
      <c r="B45" s="548"/>
      <c r="C45" s="543"/>
      <c r="D45" s="549"/>
      <c r="E45" s="495"/>
      <c r="F45" s="493"/>
      <c r="G45" s="126"/>
      <c r="H45" s="126"/>
      <c r="I45" s="126"/>
      <c r="J45" s="145"/>
      <c r="K45" s="145"/>
      <c r="L45" s="145"/>
      <c r="M45" s="127"/>
    </row>
    <row r="46" spans="1:13" ht="27">
      <c r="A46" s="140" t="s">
        <v>503</v>
      </c>
      <c r="B46" s="393"/>
      <c r="C46" s="123" t="s">
        <v>121</v>
      </c>
      <c r="D46" s="100" t="s">
        <v>102</v>
      </c>
      <c r="E46" s="100" t="s">
        <v>102</v>
      </c>
      <c r="F46" s="100" t="s">
        <v>102</v>
      </c>
      <c r="G46" s="100" t="s">
        <v>102</v>
      </c>
      <c r="H46" s="100" t="s">
        <v>102</v>
      </c>
      <c r="I46" s="100"/>
      <c r="J46" s="100"/>
      <c r="K46" s="100"/>
      <c r="L46" s="100"/>
      <c r="M46" s="101" t="s">
        <v>102</v>
      </c>
    </row>
    <row r="47" spans="1:13" ht="21" customHeight="1">
      <c r="A47" s="529" t="s">
        <v>504</v>
      </c>
      <c r="B47" s="537" t="s">
        <v>731</v>
      </c>
      <c r="C47" s="531" t="s">
        <v>139</v>
      </c>
      <c r="D47" s="533" t="s">
        <v>119</v>
      </c>
      <c r="E47" s="487">
        <f>MEMORIA!G37</f>
        <v>43582</v>
      </c>
      <c r="F47" s="492">
        <f>'PLANILHA DE CUSTOS'!G40</f>
        <v>4.36</v>
      </c>
      <c r="G47" s="111">
        <v>1</v>
      </c>
      <c r="H47" s="111">
        <v>0.17</v>
      </c>
      <c r="I47" s="111">
        <v>0.18</v>
      </c>
      <c r="J47" s="111">
        <v>0.35</v>
      </c>
      <c r="K47" s="111">
        <v>0</v>
      </c>
      <c r="L47" s="111">
        <v>0.3</v>
      </c>
      <c r="M47" s="112">
        <v>1</v>
      </c>
    </row>
    <row r="48" spans="1:13" ht="21" customHeight="1">
      <c r="A48" s="529"/>
      <c r="B48" s="537"/>
      <c r="C48" s="531"/>
      <c r="D48" s="533"/>
      <c r="E48" s="487"/>
      <c r="F48" s="492"/>
      <c r="G48" s="114">
        <f>F47*E47</f>
        <v>190017.52000000002</v>
      </c>
      <c r="H48" s="116">
        <f>G48*H47</f>
        <v>32302.978400000007</v>
      </c>
      <c r="I48" s="116">
        <f>G48*I47</f>
        <v>34203.153600000005</v>
      </c>
      <c r="J48" s="116">
        <f>G48*J47</f>
        <v>66506.132</v>
      </c>
      <c r="K48" s="116">
        <f>G48*K47</f>
        <v>0</v>
      </c>
      <c r="L48" s="116">
        <f>G48*L47</f>
        <v>57005.256</v>
      </c>
      <c r="M48" s="117">
        <f>SUM(H48:L48)</f>
        <v>190017.52000000002</v>
      </c>
    </row>
    <row r="49" spans="1:13" ht="21" customHeight="1">
      <c r="A49" s="529" t="s">
        <v>505</v>
      </c>
      <c r="B49" s="537" t="s">
        <v>726</v>
      </c>
      <c r="C49" s="531" t="s">
        <v>485</v>
      </c>
      <c r="D49" s="533" t="s">
        <v>120</v>
      </c>
      <c r="E49" s="487">
        <f>MEMORIA!G39</f>
        <v>272387.5</v>
      </c>
      <c r="F49" s="492">
        <f>'PLANILHA DE CUSTOS'!G42</f>
        <v>7.08</v>
      </c>
      <c r="G49" s="111">
        <v>1</v>
      </c>
      <c r="H49" s="111">
        <v>0.17</v>
      </c>
      <c r="I49" s="111">
        <v>0.18</v>
      </c>
      <c r="J49" s="111">
        <v>0.35</v>
      </c>
      <c r="K49" s="111">
        <v>0</v>
      </c>
      <c r="L49" s="111">
        <v>0.3</v>
      </c>
      <c r="M49" s="112">
        <v>1</v>
      </c>
    </row>
    <row r="50" spans="1:13" ht="21" customHeight="1">
      <c r="A50" s="529"/>
      <c r="B50" s="537"/>
      <c r="C50" s="531"/>
      <c r="D50" s="533"/>
      <c r="E50" s="487"/>
      <c r="F50" s="492"/>
      <c r="G50" s="114">
        <f>F49*E49</f>
        <v>1928503.5</v>
      </c>
      <c r="H50" s="116">
        <f>G50*H49</f>
        <v>327845.59500000003</v>
      </c>
      <c r="I50" s="116">
        <f>G50*I49</f>
        <v>347130.63</v>
      </c>
      <c r="J50" s="116">
        <f>G50*J49</f>
        <v>674976.225</v>
      </c>
      <c r="K50" s="116">
        <f>G50*K49</f>
        <v>0</v>
      </c>
      <c r="L50" s="116">
        <f>G50*L49</f>
        <v>578551.0499999999</v>
      </c>
      <c r="M50" s="117">
        <f>SUM(H50:L50)</f>
        <v>1928503.5</v>
      </c>
    </row>
    <row r="51" spans="1:13" ht="21" customHeight="1">
      <c r="A51" s="529" t="s">
        <v>506</v>
      </c>
      <c r="B51" s="537" t="s">
        <v>723</v>
      </c>
      <c r="C51" s="531" t="s">
        <v>138</v>
      </c>
      <c r="D51" s="533" t="s">
        <v>63</v>
      </c>
      <c r="E51" s="487">
        <f>MEMORIA!G41</f>
        <v>435820</v>
      </c>
      <c r="F51" s="492">
        <f>'PLANILHA DE CUSTOS'!G44</f>
        <v>0.14</v>
      </c>
      <c r="G51" s="111">
        <v>1</v>
      </c>
      <c r="H51" s="111">
        <v>0.17</v>
      </c>
      <c r="I51" s="111">
        <v>0.18</v>
      </c>
      <c r="J51" s="111">
        <v>0.35</v>
      </c>
      <c r="K51" s="111">
        <v>0</v>
      </c>
      <c r="L51" s="111">
        <v>0.3</v>
      </c>
      <c r="M51" s="112">
        <v>1</v>
      </c>
    </row>
    <row r="52" spans="1:13" ht="21" customHeight="1">
      <c r="A52" s="529"/>
      <c r="B52" s="537"/>
      <c r="C52" s="531"/>
      <c r="D52" s="533"/>
      <c r="E52" s="487"/>
      <c r="F52" s="492"/>
      <c r="G52" s="114">
        <f>F51*E51</f>
        <v>61014.8</v>
      </c>
      <c r="H52" s="116">
        <f>G52*H51</f>
        <v>10372.516000000001</v>
      </c>
      <c r="I52" s="116">
        <f>G52*I51</f>
        <v>10982.664</v>
      </c>
      <c r="J52" s="116">
        <f>G52*J51</f>
        <v>21355.18</v>
      </c>
      <c r="K52" s="116">
        <f>G52*K51</f>
        <v>0</v>
      </c>
      <c r="L52" s="116">
        <f>G52*L51</f>
        <v>18304.44</v>
      </c>
      <c r="M52" s="117">
        <f>SUM(H52:L52)</f>
        <v>61014.8</v>
      </c>
    </row>
    <row r="53" spans="1:13" ht="21" customHeight="1">
      <c r="A53" s="529" t="s">
        <v>507</v>
      </c>
      <c r="B53" s="537" t="s">
        <v>727</v>
      </c>
      <c r="C53" s="531" t="s">
        <v>145</v>
      </c>
      <c r="D53" s="533" t="s">
        <v>63</v>
      </c>
      <c r="E53" s="487">
        <f>MEMORIA!G43</f>
        <v>435820</v>
      </c>
      <c r="F53" s="492">
        <f>'PLANILHA DE CUSTOS'!G46</f>
        <v>1.39</v>
      </c>
      <c r="G53" s="111">
        <v>1</v>
      </c>
      <c r="H53" s="111">
        <v>0.17</v>
      </c>
      <c r="I53" s="111">
        <v>0.18</v>
      </c>
      <c r="J53" s="111">
        <v>0.35</v>
      </c>
      <c r="K53" s="111">
        <v>0</v>
      </c>
      <c r="L53" s="111">
        <v>0.3</v>
      </c>
      <c r="M53" s="112"/>
    </row>
    <row r="54" spans="1:13" ht="21" customHeight="1" thickBot="1">
      <c r="A54" s="530"/>
      <c r="B54" s="538"/>
      <c r="C54" s="532"/>
      <c r="D54" s="534"/>
      <c r="E54" s="535"/>
      <c r="F54" s="536"/>
      <c r="G54" s="215">
        <f>F53*E53</f>
        <v>605789.7999999999</v>
      </c>
      <c r="H54" s="216">
        <f>G54*H53</f>
        <v>102984.26599999999</v>
      </c>
      <c r="I54" s="216">
        <f>G54*I53</f>
        <v>109042.16399999999</v>
      </c>
      <c r="J54" s="216">
        <f>G54*J53</f>
        <v>212026.42999999996</v>
      </c>
      <c r="K54" s="216">
        <f>G54*K53</f>
        <v>0</v>
      </c>
      <c r="L54" s="216">
        <f>G54*L53</f>
        <v>181736.93999999997</v>
      </c>
      <c r="M54" s="217">
        <f>SUM(H54:L54)</f>
        <v>605789.7999999999</v>
      </c>
    </row>
    <row r="55" spans="1:13" ht="19.5" customHeight="1" thickTop="1">
      <c r="A55" s="527" t="s">
        <v>103</v>
      </c>
      <c r="B55" s="528"/>
      <c r="C55" s="528"/>
      <c r="D55" s="528"/>
      <c r="E55" s="528"/>
      <c r="F55" s="528"/>
      <c r="G55" s="129">
        <f>SUM(G14+G16+G19+G23+G25+G27+G30+G32+G34+G37+G39+G41+G43+G45+G48+G50+G52+G54)</f>
        <v>7236741.08</v>
      </c>
      <c r="H55" s="128">
        <f>SUM(H14+H16+H19+H23+H25+H27+H30+H32+H34+H37+H41+H43+H48+H50+H52+H54)</f>
        <v>1421474.8354</v>
      </c>
      <c r="I55" s="128">
        <f>SUM(I19+I23+I25+I27+I30+I32+I34+I37+I41+I43+I48+I50+I52+I54)</f>
        <v>2209586.1116</v>
      </c>
      <c r="J55" s="128">
        <f>SUM(J19+J23+J25+J27+J30+J32+J34+J37+J41+J43+J48+J50+J52+J54)</f>
        <v>2172815.4469999997</v>
      </c>
      <c r="K55" s="128">
        <f>SUM(K19+K23+K25+K48+K50+K52+K54)</f>
        <v>0</v>
      </c>
      <c r="L55" s="128">
        <f>SUM(L19+L23+L25+L27+L30+L32+L34+L37+L41+L43+L48+L50+L52+L54)</f>
        <v>1432864.6859999998</v>
      </c>
      <c r="M55" s="129">
        <f>SUM(M14+M16+M19+M23+M25+M27+M30+M32+M34+M37+M39+M41+M43+M45+M48+M50+M52+M54)</f>
        <v>7236741.08</v>
      </c>
    </row>
    <row r="56" spans="1:13" ht="19.5" customHeight="1">
      <c r="A56" s="539" t="s">
        <v>104</v>
      </c>
      <c r="B56" s="540"/>
      <c r="C56" s="540"/>
      <c r="D56" s="540"/>
      <c r="E56" s="540"/>
      <c r="F56" s="540"/>
      <c r="G56" s="130" t="s">
        <v>102</v>
      </c>
      <c r="H56" s="131">
        <f>H55</f>
        <v>1421474.8354</v>
      </c>
      <c r="I56" s="131">
        <f>H56+I55</f>
        <v>3631060.9469999997</v>
      </c>
      <c r="J56" s="131">
        <f>I56+J55</f>
        <v>5803876.393999999</v>
      </c>
      <c r="K56" s="131"/>
      <c r="L56" s="253">
        <f>J56+L55</f>
        <v>7236741.079999999</v>
      </c>
      <c r="M56" s="132" t="s">
        <v>102</v>
      </c>
    </row>
    <row r="57" spans="1:13" ht="19.5" customHeight="1">
      <c r="A57" s="539" t="s">
        <v>105</v>
      </c>
      <c r="B57" s="540"/>
      <c r="C57" s="540"/>
      <c r="D57" s="540"/>
      <c r="E57" s="540"/>
      <c r="F57" s="540"/>
      <c r="G57" s="133" t="s">
        <v>102</v>
      </c>
      <c r="H57" s="134">
        <f>H55/G55</f>
        <v>0.1964247193157835</v>
      </c>
      <c r="I57" s="134">
        <f>I55/G55</f>
        <v>0.30532888867705626</v>
      </c>
      <c r="J57" s="134">
        <f>J55/G55</f>
        <v>0.3002477804553427</v>
      </c>
      <c r="K57" s="134"/>
      <c r="L57" s="254">
        <f>L55/G55</f>
        <v>0.19799861155181742</v>
      </c>
      <c r="M57" s="135" t="s">
        <v>102</v>
      </c>
    </row>
    <row r="58" spans="1:13" ht="19.5" customHeight="1" thickBot="1">
      <c r="A58" s="525" t="s">
        <v>106</v>
      </c>
      <c r="B58" s="526"/>
      <c r="C58" s="526"/>
      <c r="D58" s="526"/>
      <c r="E58" s="526"/>
      <c r="F58" s="526"/>
      <c r="G58" s="136" t="s">
        <v>102</v>
      </c>
      <c r="H58" s="137">
        <f>H57</f>
        <v>0.1964247193157835</v>
      </c>
      <c r="I58" s="137">
        <f>I57+H58</f>
        <v>0.5017536079928397</v>
      </c>
      <c r="J58" s="137">
        <f>J57+I58</f>
        <v>0.8020013884481825</v>
      </c>
      <c r="K58" s="137"/>
      <c r="L58" s="255">
        <f>L57+J58</f>
        <v>0.9999999999999999</v>
      </c>
      <c r="M58" s="138" t="s">
        <v>102</v>
      </c>
    </row>
    <row r="59" ht="14.25" thickTop="1"/>
    <row r="60" spans="3:12" ht="13.5">
      <c r="C60" s="97"/>
      <c r="H60" s="98"/>
      <c r="I60" s="98"/>
      <c r="J60" s="98"/>
      <c r="K60" s="98"/>
      <c r="L60" s="98"/>
    </row>
    <row r="61" spans="3:13" ht="13.5">
      <c r="C61" s="97"/>
      <c r="G61" s="97"/>
      <c r="H61" s="97"/>
      <c r="I61" s="97"/>
      <c r="J61" s="97"/>
      <c r="K61" s="97"/>
      <c r="L61" s="97"/>
      <c r="M61" s="97"/>
    </row>
    <row r="63" spans="7:12" ht="13.5">
      <c r="G63" s="97"/>
      <c r="H63" s="97"/>
      <c r="I63" s="97"/>
      <c r="J63" s="97"/>
      <c r="K63" s="97"/>
      <c r="L63" s="97"/>
    </row>
    <row r="64" spans="9:12" ht="13.5">
      <c r="I64" s="147"/>
      <c r="K64" s="97"/>
      <c r="L64" s="97"/>
    </row>
  </sheetData>
  <sheetProtection/>
  <mergeCells count="124">
    <mergeCell ref="F40:F41"/>
    <mergeCell ref="E40:E41"/>
    <mergeCell ref="D40:D41"/>
    <mergeCell ref="A40:A41"/>
    <mergeCell ref="C31:C32"/>
    <mergeCell ref="C33:C34"/>
    <mergeCell ref="B31:B32"/>
    <mergeCell ref="A31:A32"/>
    <mergeCell ref="B33:B34"/>
    <mergeCell ref="A33:A34"/>
    <mergeCell ref="D47:D48"/>
    <mergeCell ref="B47:B48"/>
    <mergeCell ref="D29:D30"/>
    <mergeCell ref="A42:A43"/>
    <mergeCell ref="D42:D43"/>
    <mergeCell ref="E42:E43"/>
    <mergeCell ref="C38:C39"/>
    <mergeCell ref="B38:B39"/>
    <mergeCell ref="E31:E32"/>
    <mergeCell ref="E33:E34"/>
    <mergeCell ref="C49:C50"/>
    <mergeCell ref="B40:B41"/>
    <mergeCell ref="B49:B50"/>
    <mergeCell ref="D38:D39"/>
    <mergeCell ref="B26:B27"/>
    <mergeCell ref="A26:A27"/>
    <mergeCell ref="D26:D27"/>
    <mergeCell ref="B36:B37"/>
    <mergeCell ref="C36:C37"/>
    <mergeCell ref="C29:C30"/>
    <mergeCell ref="B51:B52"/>
    <mergeCell ref="B44:B45"/>
    <mergeCell ref="C47:C48"/>
    <mergeCell ref="A36:A37"/>
    <mergeCell ref="A51:A52"/>
    <mergeCell ref="C51:C52"/>
    <mergeCell ref="A47:A48"/>
    <mergeCell ref="A49:A50"/>
    <mergeCell ref="C42:C43"/>
    <mergeCell ref="B42:B43"/>
    <mergeCell ref="D24:D25"/>
    <mergeCell ref="A38:A39"/>
    <mergeCell ref="C44:C45"/>
    <mergeCell ref="C26:C27"/>
    <mergeCell ref="C40:C41"/>
    <mergeCell ref="D36:D37"/>
    <mergeCell ref="A44:A45"/>
    <mergeCell ref="D44:D45"/>
    <mergeCell ref="B29:B30"/>
    <mergeCell ref="A29:A30"/>
    <mergeCell ref="E49:E50"/>
    <mergeCell ref="F49:F50"/>
    <mergeCell ref="D51:D52"/>
    <mergeCell ref="E51:E52"/>
    <mergeCell ref="F51:F52"/>
    <mergeCell ref="E36:E37"/>
    <mergeCell ref="F36:F37"/>
    <mergeCell ref="E47:E48"/>
    <mergeCell ref="F47:F48"/>
    <mergeCell ref="D49:D50"/>
    <mergeCell ref="A58:F58"/>
    <mergeCell ref="A55:F55"/>
    <mergeCell ref="A53:A54"/>
    <mergeCell ref="C53:C54"/>
    <mergeCell ref="D53:D54"/>
    <mergeCell ref="E53:E54"/>
    <mergeCell ref="F53:F54"/>
    <mergeCell ref="B53:B54"/>
    <mergeCell ref="A56:F56"/>
    <mergeCell ref="A57:F57"/>
    <mergeCell ref="F26:F27"/>
    <mergeCell ref="A20:A21"/>
    <mergeCell ref="C20:C21"/>
    <mergeCell ref="D20:D21"/>
    <mergeCell ref="E20:E21"/>
    <mergeCell ref="F20:F21"/>
    <mergeCell ref="A22:A23"/>
    <mergeCell ref="B22:B23"/>
    <mergeCell ref="E26:E27"/>
    <mergeCell ref="A24:A25"/>
    <mergeCell ref="B24:B25"/>
    <mergeCell ref="E22:E23"/>
    <mergeCell ref="F18:F19"/>
    <mergeCell ref="B18:B19"/>
    <mergeCell ref="B13:B14"/>
    <mergeCell ref="B15:B16"/>
    <mergeCell ref="C18:C19"/>
    <mergeCell ref="E24:E25"/>
    <mergeCell ref="F24:F25"/>
    <mergeCell ref="C24:C25"/>
    <mergeCell ref="E18:E19"/>
    <mergeCell ref="F22:F23"/>
    <mergeCell ref="C22:C23"/>
    <mergeCell ref="B20:B21"/>
    <mergeCell ref="D18:D19"/>
    <mergeCell ref="A13:A14"/>
    <mergeCell ref="C13:C14"/>
    <mergeCell ref="A18:A19"/>
    <mergeCell ref="D13:D14"/>
    <mergeCell ref="C8:K9"/>
    <mergeCell ref="A7:L7"/>
    <mergeCell ref="A15:A16"/>
    <mergeCell ref="C15:C16"/>
    <mergeCell ref="E13:E14"/>
    <mergeCell ref="E44:E45"/>
    <mergeCell ref="F44:F45"/>
    <mergeCell ref="F38:F39"/>
    <mergeCell ref="E38:E39"/>
    <mergeCell ref="F42:F43"/>
    <mergeCell ref="M7:M8"/>
    <mergeCell ref="D11:M11"/>
    <mergeCell ref="D15:D16"/>
    <mergeCell ref="E15:E16"/>
    <mergeCell ref="F15:F16"/>
    <mergeCell ref="D31:D32"/>
    <mergeCell ref="D33:D34"/>
    <mergeCell ref="E29:E30"/>
    <mergeCell ref="A8:B8"/>
    <mergeCell ref="A9:B9"/>
    <mergeCell ref="F29:F30"/>
    <mergeCell ref="F31:F32"/>
    <mergeCell ref="F33:F34"/>
    <mergeCell ref="D22:D23"/>
    <mergeCell ref="F13:F1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1" r:id="rId2"/>
  <rowBreaks count="1" manualBreakCount="1">
    <brk id="34" max="12" man="1"/>
  </rowBreaks>
  <ignoredErrors>
    <ignoredError sqref="H5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E36" sqref="E36"/>
    </sheetView>
  </sheetViews>
  <sheetFormatPr defaultColWidth="9.140625" defaultRowHeight="12.75"/>
  <cols>
    <col min="1" max="1" width="6.421875" style="0" customWidth="1"/>
    <col min="2" max="2" width="10.7109375" style="1" customWidth="1"/>
    <col min="3" max="3" width="34.7109375" style="0" customWidth="1"/>
    <col min="4" max="4" width="6.00390625" style="104" customWidth="1"/>
    <col min="5" max="5" width="12.421875" style="0" customWidth="1"/>
    <col min="6" max="6" width="9.8515625" style="104" customWidth="1"/>
    <col min="7" max="7" width="10.00390625" style="104" customWidth="1"/>
    <col min="8" max="8" width="16.00390625" style="0" customWidth="1"/>
  </cols>
  <sheetData>
    <row r="1" spans="1:8" ht="14.25" thickTop="1">
      <c r="A1" s="218"/>
      <c r="B1" s="219"/>
      <c r="C1" s="220"/>
      <c r="D1" s="221"/>
      <c r="E1" s="220"/>
      <c r="F1" s="221"/>
      <c r="G1" s="221"/>
      <c r="H1" s="223"/>
    </row>
    <row r="2" spans="1:8" ht="13.5">
      <c r="A2" s="194"/>
      <c r="B2" s="224"/>
      <c r="C2" s="226"/>
      <c r="D2" s="225"/>
      <c r="E2" s="226"/>
      <c r="F2" s="225"/>
      <c r="G2" s="225"/>
      <c r="H2" s="228"/>
    </row>
    <row r="3" spans="1:8" ht="13.5">
      <c r="A3" s="194"/>
      <c r="B3" s="224"/>
      <c r="C3" s="226"/>
      <c r="D3" s="225"/>
      <c r="E3" s="226"/>
      <c r="F3" s="225"/>
      <c r="G3" s="225"/>
      <c r="H3" s="228"/>
    </row>
    <row r="4" spans="1:8" ht="13.5">
      <c r="A4" s="194"/>
      <c r="B4" s="224"/>
      <c r="C4" s="226"/>
      <c r="D4" s="225"/>
      <c r="E4" s="226"/>
      <c r="F4" s="225"/>
      <c r="G4" s="225"/>
      <c r="H4" s="228"/>
    </row>
    <row r="5" spans="1:8" ht="13.5">
      <c r="A5" s="194"/>
      <c r="B5" s="224"/>
      <c r="C5" s="226"/>
      <c r="D5" s="225"/>
      <c r="E5" s="226"/>
      <c r="F5" s="225"/>
      <c r="G5" s="225"/>
      <c r="H5" s="228"/>
    </row>
    <row r="6" spans="1:8" ht="14.25" thickBot="1">
      <c r="A6" s="229"/>
      <c r="B6" s="230"/>
      <c r="C6" s="231"/>
      <c r="D6" s="232"/>
      <c r="E6" s="231"/>
      <c r="F6" s="232"/>
      <c r="G6" s="232"/>
      <c r="H6" s="234"/>
    </row>
    <row r="7" spans="1:8" ht="38.25" customHeight="1" thickBot="1" thickTop="1">
      <c r="A7" s="509" t="s">
        <v>494</v>
      </c>
      <c r="B7" s="510"/>
      <c r="C7" s="510"/>
      <c r="D7" s="510"/>
      <c r="E7" s="510"/>
      <c r="F7" s="510"/>
      <c r="G7" s="511"/>
      <c r="H7" s="581" t="s">
        <v>126</v>
      </c>
    </row>
    <row r="8" spans="1:8" ht="18" customHeight="1" thickBot="1" thickTop="1">
      <c r="A8" s="488" t="s">
        <v>717</v>
      </c>
      <c r="B8" s="489"/>
      <c r="C8" s="507" t="s">
        <v>58</v>
      </c>
      <c r="D8" s="507"/>
      <c r="E8" s="507"/>
      <c r="F8" s="507"/>
      <c r="G8" s="559" t="s">
        <v>466</v>
      </c>
      <c r="H8" s="581"/>
    </row>
    <row r="9" spans="1:8" ht="27" thickBot="1" thickTop="1">
      <c r="A9" s="555" t="s">
        <v>718</v>
      </c>
      <c r="B9" s="556"/>
      <c r="C9" s="508"/>
      <c r="D9" s="508"/>
      <c r="E9" s="508"/>
      <c r="F9" s="508"/>
      <c r="G9" s="560"/>
      <c r="H9" s="84" t="s">
        <v>490</v>
      </c>
    </row>
    <row r="10" spans="1:8" ht="27" thickBot="1" thickTop="1">
      <c r="A10" s="102" t="s">
        <v>97</v>
      </c>
      <c r="B10" s="378" t="s">
        <v>124</v>
      </c>
      <c r="C10" s="379" t="s">
        <v>98</v>
      </c>
      <c r="D10" s="380" t="s">
        <v>99</v>
      </c>
      <c r="E10" s="380" t="s">
        <v>125</v>
      </c>
      <c r="F10" s="381" t="s">
        <v>467</v>
      </c>
      <c r="G10" s="382" t="s">
        <v>468</v>
      </c>
      <c r="H10" s="341" t="s">
        <v>128</v>
      </c>
    </row>
    <row r="11" spans="1:8" ht="48.75" customHeight="1" thickTop="1">
      <c r="A11" s="89" t="s">
        <v>107</v>
      </c>
      <c r="B11" s="553" t="s">
        <v>715</v>
      </c>
      <c r="C11" s="553"/>
      <c r="D11" s="553"/>
      <c r="E11" s="553" t="s">
        <v>716</v>
      </c>
      <c r="F11" s="553"/>
      <c r="G11" s="553"/>
      <c r="H11" s="554"/>
    </row>
    <row r="12" spans="1:8" ht="31.5">
      <c r="A12" s="319" t="s">
        <v>1</v>
      </c>
      <c r="B12" s="327"/>
      <c r="C12" s="320" t="s">
        <v>111</v>
      </c>
      <c r="D12" s="321" t="s">
        <v>102</v>
      </c>
      <c r="E12" s="321" t="s">
        <v>102</v>
      </c>
      <c r="F12" s="321" t="s">
        <v>102</v>
      </c>
      <c r="G12" s="321"/>
      <c r="H12" s="322">
        <f>H13+H15</f>
        <v>36097.979999999996</v>
      </c>
    </row>
    <row r="13" spans="1:8" ht="13.5" customHeight="1">
      <c r="A13" s="463" t="s">
        <v>108</v>
      </c>
      <c r="B13" s="519" t="s">
        <v>719</v>
      </c>
      <c r="C13" s="461" t="s">
        <v>142</v>
      </c>
      <c r="D13" s="458" t="s">
        <v>63</v>
      </c>
      <c r="E13" s="582">
        <f>MEMORIA!G12</f>
        <v>24</v>
      </c>
      <c r="F13" s="424">
        <v>1113.81</v>
      </c>
      <c r="G13" s="424">
        <f>ROUND(F13*1.299,2)</f>
        <v>1446.84</v>
      </c>
      <c r="H13" s="566">
        <f>E13*G13</f>
        <v>34724.159999999996</v>
      </c>
    </row>
    <row r="14" spans="1:8" ht="16.5" customHeight="1">
      <c r="A14" s="467"/>
      <c r="B14" s="517"/>
      <c r="C14" s="453"/>
      <c r="D14" s="454"/>
      <c r="E14" s="578"/>
      <c r="F14" s="425"/>
      <c r="G14" s="425"/>
      <c r="H14" s="562"/>
    </row>
    <row r="15" spans="1:8" ht="13.5" customHeight="1">
      <c r="A15" s="463" t="s">
        <v>109</v>
      </c>
      <c r="B15" s="516" t="s">
        <v>722</v>
      </c>
      <c r="C15" s="461" t="s">
        <v>143</v>
      </c>
      <c r="D15" s="458" t="s">
        <v>63</v>
      </c>
      <c r="E15" s="577">
        <f>MEMORIA!G14</f>
        <v>6</v>
      </c>
      <c r="F15" s="426">
        <v>176.27</v>
      </c>
      <c r="G15" s="426">
        <f>ROUND(F15*1.299,2)</f>
        <v>228.97</v>
      </c>
      <c r="H15" s="561">
        <f>E15*G15</f>
        <v>1373.82</v>
      </c>
    </row>
    <row r="16" spans="1:8" ht="26.25" customHeight="1">
      <c r="A16" s="463"/>
      <c r="B16" s="519"/>
      <c r="C16" s="461"/>
      <c r="D16" s="458"/>
      <c r="E16" s="578"/>
      <c r="F16" s="424"/>
      <c r="G16" s="425"/>
      <c r="H16" s="562"/>
    </row>
    <row r="17" spans="1:8" ht="25.5" customHeight="1">
      <c r="A17" s="256" t="s">
        <v>2</v>
      </c>
      <c r="B17" s="383"/>
      <c r="C17" s="261" t="s">
        <v>110</v>
      </c>
      <c r="D17" s="258" t="s">
        <v>102</v>
      </c>
      <c r="E17" s="258"/>
      <c r="F17" s="262" t="s">
        <v>102</v>
      </c>
      <c r="G17" s="262"/>
      <c r="H17" s="300">
        <f>H18</f>
        <v>168102</v>
      </c>
    </row>
    <row r="18" spans="1:8" ht="13.5" customHeight="1">
      <c r="A18" s="463" t="s">
        <v>113</v>
      </c>
      <c r="B18" s="519" t="s">
        <v>720</v>
      </c>
      <c r="C18" s="461" t="s">
        <v>144</v>
      </c>
      <c r="D18" s="458" t="s">
        <v>63</v>
      </c>
      <c r="E18" s="428">
        <f>MEMORIA!G17</f>
        <v>373560</v>
      </c>
      <c r="F18" s="575">
        <v>0.35</v>
      </c>
      <c r="G18" s="424">
        <f>ROUND(F18*1.299,2)</f>
        <v>0.45</v>
      </c>
      <c r="H18" s="566">
        <f>E18*G18</f>
        <v>168102</v>
      </c>
    </row>
    <row r="19" spans="1:8" ht="26.25" customHeight="1">
      <c r="A19" s="473"/>
      <c r="B19" s="518"/>
      <c r="C19" s="474"/>
      <c r="D19" s="475"/>
      <c r="E19" s="429"/>
      <c r="F19" s="576"/>
      <c r="G19" s="424"/>
      <c r="H19" s="569"/>
    </row>
    <row r="20" spans="1:8" ht="13.5" customHeight="1">
      <c r="A20" s="468" t="s">
        <v>127</v>
      </c>
      <c r="B20" s="573"/>
      <c r="C20" s="469" t="s">
        <v>112</v>
      </c>
      <c r="D20" s="470"/>
      <c r="E20" s="571"/>
      <c r="F20" s="574"/>
      <c r="G20" s="571"/>
      <c r="H20" s="570">
        <f>H22+H24+H26</f>
        <v>2002281.6</v>
      </c>
    </row>
    <row r="21" spans="1:8" ht="15.75" customHeight="1">
      <c r="A21" s="468"/>
      <c r="B21" s="573"/>
      <c r="C21" s="469"/>
      <c r="D21" s="470"/>
      <c r="E21" s="571"/>
      <c r="F21" s="574"/>
      <c r="G21" s="571"/>
      <c r="H21" s="570"/>
    </row>
    <row r="22" spans="1:8" ht="22.5" customHeight="1">
      <c r="A22" s="463" t="s">
        <v>114</v>
      </c>
      <c r="B22" s="519" t="s">
        <v>721</v>
      </c>
      <c r="C22" s="461" t="s">
        <v>140</v>
      </c>
      <c r="D22" s="458" t="s">
        <v>119</v>
      </c>
      <c r="E22" s="428">
        <f>MEMORIA!G21</f>
        <v>99616</v>
      </c>
      <c r="F22" s="541">
        <v>4</v>
      </c>
      <c r="G22" s="424">
        <f>ROUND(F22*1.299,2)</f>
        <v>5.2</v>
      </c>
      <c r="H22" s="566">
        <f>E22*G22</f>
        <v>518003.2</v>
      </c>
    </row>
    <row r="23" spans="1:8" ht="36" customHeight="1">
      <c r="A23" s="467"/>
      <c r="B23" s="517"/>
      <c r="C23" s="453"/>
      <c r="D23" s="454"/>
      <c r="E23" s="430"/>
      <c r="F23" s="457"/>
      <c r="G23" s="425"/>
      <c r="H23" s="562"/>
    </row>
    <row r="24" spans="1:8" ht="17.25" customHeight="1">
      <c r="A24" s="462" t="s">
        <v>115</v>
      </c>
      <c r="B24" s="516" t="s">
        <v>723</v>
      </c>
      <c r="C24" s="444" t="s">
        <v>455</v>
      </c>
      <c r="D24" s="458" t="s">
        <v>63</v>
      </c>
      <c r="E24" s="431">
        <f>MEMORIA!G23</f>
        <v>498080</v>
      </c>
      <c r="F24" s="451">
        <v>0.11</v>
      </c>
      <c r="G24" s="426">
        <f>ROUND(F24*1.299,2)</f>
        <v>0.14</v>
      </c>
      <c r="H24" s="561">
        <f>E24*G24</f>
        <v>69731.20000000001</v>
      </c>
    </row>
    <row r="25" spans="1:8" ht="25.5" customHeight="1">
      <c r="A25" s="467"/>
      <c r="B25" s="517"/>
      <c r="C25" s="453"/>
      <c r="D25" s="454"/>
      <c r="E25" s="430"/>
      <c r="F25" s="457"/>
      <c r="G25" s="425"/>
      <c r="H25" s="562"/>
    </row>
    <row r="26" spans="1:8" ht="21" customHeight="1">
      <c r="A26" s="462" t="s">
        <v>116</v>
      </c>
      <c r="B26" s="516" t="s">
        <v>724</v>
      </c>
      <c r="C26" s="464" t="s">
        <v>137</v>
      </c>
      <c r="D26" s="446" t="s">
        <v>63</v>
      </c>
      <c r="E26" s="431">
        <f>MEMORIA!G25</f>
        <v>498080</v>
      </c>
      <c r="F26" s="451">
        <v>2.19</v>
      </c>
      <c r="G26" s="426">
        <f>ROUND(F26*1.299,2)</f>
        <v>2.84</v>
      </c>
      <c r="H26" s="561">
        <f>E26*G26</f>
        <v>1414547.2</v>
      </c>
    </row>
    <row r="27" spans="1:8" ht="28.5" customHeight="1">
      <c r="A27" s="463"/>
      <c r="B27" s="519"/>
      <c r="C27" s="465"/>
      <c r="D27" s="458"/>
      <c r="E27" s="428"/>
      <c r="F27" s="541"/>
      <c r="G27" s="424"/>
      <c r="H27" s="566"/>
    </row>
    <row r="28" spans="1:8" ht="29.25" customHeight="1">
      <c r="A28" s="294" t="s">
        <v>118</v>
      </c>
      <c r="B28" s="384"/>
      <c r="C28" s="295" t="s">
        <v>509</v>
      </c>
      <c r="D28" s="296"/>
      <c r="E28" s="297"/>
      <c r="F28" s="298"/>
      <c r="G28" s="299"/>
      <c r="H28" s="302">
        <f>H29+H30+H31</f>
        <v>1990890</v>
      </c>
    </row>
    <row r="29" spans="1:8" ht="79.5" customHeight="1">
      <c r="A29" s="267" t="s">
        <v>130</v>
      </c>
      <c r="B29" s="385" t="s">
        <v>725</v>
      </c>
      <c r="C29" s="179" t="s">
        <v>500</v>
      </c>
      <c r="D29" s="268" t="s">
        <v>119</v>
      </c>
      <c r="E29" s="293">
        <f>MEMORIA!G28</f>
        <v>49500</v>
      </c>
      <c r="F29" s="116">
        <v>16.27</v>
      </c>
      <c r="G29" s="191">
        <f>ROUND(F29*1.299,2)</f>
        <v>21.13</v>
      </c>
      <c r="H29" s="291">
        <f>E29*G29</f>
        <v>1045935</v>
      </c>
    </row>
    <row r="30" spans="1:8" ht="29.25" customHeight="1">
      <c r="A30" s="267" t="s">
        <v>131</v>
      </c>
      <c r="B30" s="385" t="s">
        <v>726</v>
      </c>
      <c r="C30" s="276" t="s">
        <v>501</v>
      </c>
      <c r="D30" s="268" t="s">
        <v>502</v>
      </c>
      <c r="E30" s="293">
        <f>MEMORIA!G29</f>
        <v>123750</v>
      </c>
      <c r="F30" s="116">
        <v>5.45</v>
      </c>
      <c r="G30" s="191">
        <f>ROUND(F30*1.299,2)</f>
        <v>7.08</v>
      </c>
      <c r="H30" s="291">
        <f>E30*G30</f>
        <v>876150</v>
      </c>
    </row>
    <row r="31" spans="1:8" ht="27.75" customHeight="1">
      <c r="A31" s="271" t="s">
        <v>132</v>
      </c>
      <c r="B31" s="386" t="s">
        <v>727</v>
      </c>
      <c r="C31" s="289" t="s">
        <v>145</v>
      </c>
      <c r="D31" s="272" t="s">
        <v>63</v>
      </c>
      <c r="E31" s="293">
        <f>MEMORIA!G30</f>
        <v>49500</v>
      </c>
      <c r="F31" s="126">
        <v>1.07</v>
      </c>
      <c r="G31" s="192">
        <f>ROUND(F31*1.299,2)</f>
        <v>1.39</v>
      </c>
      <c r="H31" s="292">
        <f>E31*G31</f>
        <v>68805</v>
      </c>
    </row>
    <row r="32" spans="1:8" ht="35.25" customHeight="1">
      <c r="A32" s="256" t="s">
        <v>495</v>
      </c>
      <c r="B32" s="387"/>
      <c r="C32" s="257" t="s">
        <v>117</v>
      </c>
      <c r="D32" s="258" t="s">
        <v>102</v>
      </c>
      <c r="E32" s="258"/>
      <c r="F32" s="258" t="s">
        <v>102</v>
      </c>
      <c r="G32" s="278"/>
      <c r="H32" s="300">
        <f>H33+H36+H37</f>
        <v>254043.88</v>
      </c>
    </row>
    <row r="33" spans="1:8" ht="75" customHeight="1">
      <c r="A33" s="303" t="s">
        <v>496</v>
      </c>
      <c r="B33" s="388" t="s">
        <v>728</v>
      </c>
      <c r="C33" s="304" t="s">
        <v>135</v>
      </c>
      <c r="D33" s="188" t="s">
        <v>133</v>
      </c>
      <c r="E33" s="189">
        <f>MEMORIA!G32</f>
        <v>144</v>
      </c>
      <c r="F33" s="567">
        <v>529.15</v>
      </c>
      <c r="G33" s="557">
        <f>ROUND(F33*1.299,2)</f>
        <v>687.37</v>
      </c>
      <c r="H33" s="190">
        <f>E33*G33</f>
        <v>98981.28</v>
      </c>
    </row>
    <row r="34" spans="1:8" ht="66.75" customHeight="1" hidden="1">
      <c r="A34" s="196" t="s">
        <v>497</v>
      </c>
      <c r="B34" s="339"/>
      <c r="C34" s="305"/>
      <c r="D34" s="107" t="s">
        <v>133</v>
      </c>
      <c r="E34" s="154">
        <f>MEMORIA!G33</f>
        <v>20</v>
      </c>
      <c r="F34" s="487"/>
      <c r="G34" s="558"/>
      <c r="H34" s="108">
        <f>E34*F34</f>
        <v>0</v>
      </c>
    </row>
    <row r="35" spans="1:8" ht="63.75" customHeight="1" hidden="1">
      <c r="A35" s="196" t="s">
        <v>498</v>
      </c>
      <c r="B35" s="339"/>
      <c r="C35" s="305"/>
      <c r="D35" s="107" t="s">
        <v>99</v>
      </c>
      <c r="E35" s="154">
        <f>MEMORIA!G33</f>
        <v>20</v>
      </c>
      <c r="F35" s="306"/>
      <c r="G35" s="191"/>
      <c r="H35" s="108">
        <f>E35*G35</f>
        <v>0</v>
      </c>
    </row>
    <row r="36" spans="1:8" ht="78" customHeight="1">
      <c r="A36" s="196" t="s">
        <v>497</v>
      </c>
      <c r="B36" s="339" t="s">
        <v>729</v>
      </c>
      <c r="C36" s="305" t="s">
        <v>136</v>
      </c>
      <c r="D36" s="107" t="s">
        <v>99</v>
      </c>
      <c r="E36" s="154">
        <f>MEMORIA!G33</f>
        <v>20</v>
      </c>
      <c r="F36" s="306">
        <v>5324.1</v>
      </c>
      <c r="G36" s="191">
        <f>ROUND(F36*1.299,2)</f>
        <v>6916.01</v>
      </c>
      <c r="H36" s="108">
        <f>E36*G36</f>
        <v>138320.2</v>
      </c>
    </row>
    <row r="37" spans="1:8" ht="55.5" customHeight="1">
      <c r="A37" s="196" t="s">
        <v>498</v>
      </c>
      <c r="B37" s="339" t="s">
        <v>730</v>
      </c>
      <c r="C37" s="305" t="s">
        <v>454</v>
      </c>
      <c r="D37" s="107" t="s">
        <v>99</v>
      </c>
      <c r="E37" s="154">
        <f>MEMORIA!G34</f>
        <v>2</v>
      </c>
      <c r="F37" s="116">
        <v>6444.34</v>
      </c>
      <c r="G37" s="191">
        <f>ROUND(F37*1.299,2)</f>
        <v>8371.2</v>
      </c>
      <c r="H37" s="108">
        <f>E37*G37</f>
        <v>16742.4</v>
      </c>
    </row>
    <row r="38" spans="1:8" ht="35.25" customHeight="1" hidden="1">
      <c r="A38" s="307"/>
      <c r="B38" s="340"/>
      <c r="C38" s="151"/>
      <c r="D38" s="148"/>
      <c r="E38" s="155"/>
      <c r="F38" s="149"/>
      <c r="G38" s="192"/>
      <c r="H38" s="150"/>
    </row>
    <row r="39" spans="1:8" ht="31.5">
      <c r="A39" s="263" t="s">
        <v>503</v>
      </c>
      <c r="B39" s="389"/>
      <c r="C39" s="257" t="s">
        <v>121</v>
      </c>
      <c r="D39" s="264" t="s">
        <v>102</v>
      </c>
      <c r="E39" s="264"/>
      <c r="F39" s="264" t="s">
        <v>102</v>
      </c>
      <c r="G39" s="301"/>
      <c r="H39" s="300">
        <f>H40+H42+H44+H46</f>
        <v>2785325.6199999996</v>
      </c>
    </row>
    <row r="40" spans="1:8" ht="21.75" customHeight="1">
      <c r="A40" s="420" t="s">
        <v>504</v>
      </c>
      <c r="B40" s="519" t="s">
        <v>731</v>
      </c>
      <c r="C40" s="461" t="s">
        <v>139</v>
      </c>
      <c r="D40" s="458" t="s">
        <v>119</v>
      </c>
      <c r="E40" s="541">
        <f>MEMORIA!G37</f>
        <v>43582</v>
      </c>
      <c r="F40" s="541">
        <v>3.36</v>
      </c>
      <c r="G40" s="424">
        <f>ROUND(F40*1.299,2)</f>
        <v>4.36</v>
      </c>
      <c r="H40" s="566">
        <f>E40*G40</f>
        <v>190017.52000000002</v>
      </c>
    </row>
    <row r="41" spans="1:8" ht="21" customHeight="1">
      <c r="A41" s="421"/>
      <c r="B41" s="517"/>
      <c r="C41" s="453"/>
      <c r="D41" s="454"/>
      <c r="E41" s="457"/>
      <c r="F41" s="457"/>
      <c r="G41" s="425"/>
      <c r="H41" s="562"/>
    </row>
    <row r="42" spans="1:8" ht="15.75" customHeight="1">
      <c r="A42" s="420" t="s">
        <v>505</v>
      </c>
      <c r="B42" s="516" t="s">
        <v>726</v>
      </c>
      <c r="C42" s="444" t="s">
        <v>485</v>
      </c>
      <c r="D42" s="446" t="s">
        <v>120</v>
      </c>
      <c r="E42" s="541">
        <f>MEMORIA!G39</f>
        <v>272387.5</v>
      </c>
      <c r="F42" s="451">
        <v>5.45</v>
      </c>
      <c r="G42" s="426">
        <f>ROUND(F42*1.299,2)</f>
        <v>7.08</v>
      </c>
      <c r="H42" s="561">
        <f>E42*G42</f>
        <v>1928503.5</v>
      </c>
    </row>
    <row r="43" spans="1:8" ht="14.25" customHeight="1">
      <c r="A43" s="421"/>
      <c r="B43" s="517"/>
      <c r="C43" s="453"/>
      <c r="D43" s="454"/>
      <c r="E43" s="457"/>
      <c r="F43" s="457"/>
      <c r="G43" s="425"/>
      <c r="H43" s="562"/>
    </row>
    <row r="44" spans="1:8" ht="20.25" customHeight="1">
      <c r="A44" s="420" t="s">
        <v>506</v>
      </c>
      <c r="B44" s="516" t="s">
        <v>723</v>
      </c>
      <c r="C44" s="444" t="s">
        <v>138</v>
      </c>
      <c r="D44" s="446" t="s">
        <v>63</v>
      </c>
      <c r="E44" s="541">
        <f>MEMORIA!G41</f>
        <v>435820</v>
      </c>
      <c r="F44" s="451">
        <v>0.11</v>
      </c>
      <c r="G44" s="426">
        <f>ROUND(F44*1.299,2)</f>
        <v>0.14</v>
      </c>
      <c r="H44" s="561">
        <f>E44*G44</f>
        <v>61014.8</v>
      </c>
    </row>
    <row r="45" spans="1:8" ht="21" customHeight="1">
      <c r="A45" s="421"/>
      <c r="B45" s="517"/>
      <c r="C45" s="453"/>
      <c r="D45" s="454"/>
      <c r="E45" s="457"/>
      <c r="F45" s="457"/>
      <c r="G45" s="425"/>
      <c r="H45" s="562"/>
    </row>
    <row r="46" spans="1:8" ht="12.75" customHeight="1">
      <c r="A46" s="420" t="s">
        <v>507</v>
      </c>
      <c r="B46" s="516" t="s">
        <v>727</v>
      </c>
      <c r="C46" s="444" t="s">
        <v>145</v>
      </c>
      <c r="D46" s="446" t="s">
        <v>63</v>
      </c>
      <c r="E46" s="541">
        <f>MEMORIA!G43</f>
        <v>435820</v>
      </c>
      <c r="F46" s="541">
        <v>1.07</v>
      </c>
      <c r="G46" s="426">
        <f>ROUND(F46*1.299,2)</f>
        <v>1.39</v>
      </c>
      <c r="H46" s="561">
        <f>E46*G46</f>
        <v>605789.7999999999</v>
      </c>
    </row>
    <row r="47" spans="1:8" ht="19.5" customHeight="1" thickBot="1">
      <c r="A47" s="421"/>
      <c r="B47" s="572"/>
      <c r="C47" s="445"/>
      <c r="D47" s="447"/>
      <c r="E47" s="452"/>
      <c r="F47" s="452"/>
      <c r="G47" s="568"/>
      <c r="H47" s="563"/>
    </row>
    <row r="48" spans="1:8" ht="22.5" customHeight="1" thickBot="1" thickTop="1">
      <c r="A48" s="105"/>
      <c r="B48" s="105"/>
      <c r="C48" s="105"/>
      <c r="D48" s="105"/>
      <c r="E48" s="564" t="s">
        <v>128</v>
      </c>
      <c r="F48" s="565"/>
      <c r="G48" s="323"/>
      <c r="H48" s="326">
        <f>H12+H17+H20+H28+H32+H39</f>
        <v>7236741.08</v>
      </c>
    </row>
    <row r="49" ht="6" customHeight="1" thickBot="1" thickTop="1"/>
    <row r="50" spans="3:8" ht="24" customHeight="1" thickBot="1" thickTop="1">
      <c r="C50" s="97"/>
      <c r="E50" s="579" t="s">
        <v>134</v>
      </c>
      <c r="F50" s="580"/>
      <c r="G50" s="325"/>
      <c r="H50" s="324">
        <f>H48/62.26</f>
        <v>116234.19659492452</v>
      </c>
    </row>
    <row r="51" spans="3:8" ht="14.25" thickTop="1">
      <c r="C51" s="97"/>
      <c r="H51" s="97"/>
    </row>
  </sheetData>
  <sheetProtection/>
  <mergeCells count="100">
    <mergeCell ref="E50:F50"/>
    <mergeCell ref="H7:H8"/>
    <mergeCell ref="C8:F9"/>
    <mergeCell ref="A13:A14"/>
    <mergeCell ref="B13:B14"/>
    <mergeCell ref="C13:C14"/>
    <mergeCell ref="D13:D14"/>
    <mergeCell ref="E13:E14"/>
    <mergeCell ref="F13:F14"/>
    <mergeCell ref="A15:A16"/>
    <mergeCell ref="B15:B16"/>
    <mergeCell ref="C15:C16"/>
    <mergeCell ref="D15:D16"/>
    <mergeCell ref="E15:E16"/>
    <mergeCell ref="F15:F16"/>
    <mergeCell ref="A18:A19"/>
    <mergeCell ref="B18:B19"/>
    <mergeCell ref="C18:C19"/>
    <mergeCell ref="D18:D19"/>
    <mergeCell ref="E18:E19"/>
    <mergeCell ref="F18:F19"/>
    <mergeCell ref="A20:A21"/>
    <mergeCell ref="B20:B21"/>
    <mergeCell ref="C20:C21"/>
    <mergeCell ref="D20:D21"/>
    <mergeCell ref="E20:E21"/>
    <mergeCell ref="F20:F21"/>
    <mergeCell ref="A22:A23"/>
    <mergeCell ref="B22:B23"/>
    <mergeCell ref="C22:C23"/>
    <mergeCell ref="D22:D23"/>
    <mergeCell ref="E22:E23"/>
    <mergeCell ref="F22:F23"/>
    <mergeCell ref="A24:A25"/>
    <mergeCell ref="B24:B25"/>
    <mergeCell ref="C24:C25"/>
    <mergeCell ref="D24:D25"/>
    <mergeCell ref="E24:E25"/>
    <mergeCell ref="F24:F25"/>
    <mergeCell ref="A26:A27"/>
    <mergeCell ref="B26:B27"/>
    <mergeCell ref="C26:C27"/>
    <mergeCell ref="D26:D27"/>
    <mergeCell ref="E26:E27"/>
    <mergeCell ref="F26:F27"/>
    <mergeCell ref="A40:A41"/>
    <mergeCell ref="B40:B41"/>
    <mergeCell ref="C40:C41"/>
    <mergeCell ref="D40:D41"/>
    <mergeCell ref="E40:E41"/>
    <mergeCell ref="F40:F41"/>
    <mergeCell ref="A42:A43"/>
    <mergeCell ref="B42:B43"/>
    <mergeCell ref="C42:C43"/>
    <mergeCell ref="D42:D43"/>
    <mergeCell ref="E42:E43"/>
    <mergeCell ref="F42:F43"/>
    <mergeCell ref="A44:A45"/>
    <mergeCell ref="B44:B45"/>
    <mergeCell ref="C44:C45"/>
    <mergeCell ref="D44:D45"/>
    <mergeCell ref="E44:E45"/>
    <mergeCell ref="F44:F45"/>
    <mergeCell ref="A46:A47"/>
    <mergeCell ref="B46:B47"/>
    <mergeCell ref="C46:C47"/>
    <mergeCell ref="D46:D47"/>
    <mergeCell ref="E46:E47"/>
    <mergeCell ref="F46:F47"/>
    <mergeCell ref="H13:H14"/>
    <mergeCell ref="H15:H16"/>
    <mergeCell ref="H18:H19"/>
    <mergeCell ref="H20:H21"/>
    <mergeCell ref="H22:H23"/>
    <mergeCell ref="H24:H25"/>
    <mergeCell ref="E48:F48"/>
    <mergeCell ref="H40:H41"/>
    <mergeCell ref="H42:H43"/>
    <mergeCell ref="H26:H27"/>
    <mergeCell ref="F33:F34"/>
    <mergeCell ref="G42:G43"/>
    <mergeCell ref="G44:G45"/>
    <mergeCell ref="G46:G47"/>
    <mergeCell ref="G18:G19"/>
    <mergeCell ref="G22:G23"/>
    <mergeCell ref="G26:G27"/>
    <mergeCell ref="G24:G25"/>
    <mergeCell ref="H44:H45"/>
    <mergeCell ref="H46:H47"/>
    <mergeCell ref="G20:G21"/>
    <mergeCell ref="E11:H11"/>
    <mergeCell ref="B11:D11"/>
    <mergeCell ref="A8:B8"/>
    <mergeCell ref="A9:B9"/>
    <mergeCell ref="G40:G41"/>
    <mergeCell ref="A7:G7"/>
    <mergeCell ref="G33:G34"/>
    <mergeCell ref="G8:G9"/>
    <mergeCell ref="G13:G14"/>
    <mergeCell ref="G15:G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ignoredErrors>
    <ignoredError sqref="H39 H2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3"/>
  <sheetViews>
    <sheetView zoomScalePageLayoutView="0" workbookViewId="0" topLeftCell="A1">
      <selection activeCell="E9" sqref="E9:G9"/>
    </sheetView>
  </sheetViews>
  <sheetFormatPr defaultColWidth="9.140625" defaultRowHeight="12.75"/>
  <cols>
    <col min="1" max="1" width="8.8515625" style="0" customWidth="1"/>
    <col min="2" max="2" width="50.57421875" style="0" customWidth="1"/>
    <col min="3" max="3" width="11.00390625" style="0" customWidth="1"/>
    <col min="4" max="4" width="8.7109375" style="0" customWidth="1"/>
    <col min="5" max="5" width="13.421875" style="0" customWidth="1"/>
    <col min="6" max="6" width="27.8515625" style="1" customWidth="1"/>
    <col min="7" max="7" width="15.8515625" style="0" customWidth="1"/>
  </cols>
  <sheetData>
    <row r="1" spans="1:7" ht="12.75">
      <c r="A1" s="612"/>
      <c r="B1" s="612"/>
      <c r="C1" s="612"/>
      <c r="D1" s="612"/>
      <c r="E1" s="612"/>
      <c r="F1" s="612"/>
      <c r="G1" s="612"/>
    </row>
    <row r="2" spans="1:7" ht="12.75">
      <c r="A2" s="612"/>
      <c r="B2" s="612"/>
      <c r="C2" s="612"/>
      <c r="D2" s="612"/>
      <c r="E2" s="612"/>
      <c r="F2" s="612"/>
      <c r="G2" s="612"/>
    </row>
    <row r="3" spans="1:7" ht="12.75">
      <c r="A3" s="612"/>
      <c r="B3" s="612"/>
      <c r="C3" s="612"/>
      <c r="D3" s="612"/>
      <c r="E3" s="612"/>
      <c r="F3" s="612"/>
      <c r="G3" s="612"/>
    </row>
    <row r="4" spans="1:7" ht="12.75">
      <c r="A4" s="612"/>
      <c r="B4" s="612"/>
      <c r="C4" s="612"/>
      <c r="D4" s="612"/>
      <c r="E4" s="612"/>
      <c r="F4" s="612"/>
      <c r="G4" s="612"/>
    </row>
    <row r="5" spans="1:7" ht="12.75">
      <c r="A5" s="612"/>
      <c r="B5" s="612"/>
      <c r="C5" s="612"/>
      <c r="D5" s="612"/>
      <c r="E5" s="612"/>
      <c r="F5" s="612"/>
      <c r="G5" s="612"/>
    </row>
    <row r="6" spans="1:7" ht="13.5" thickBot="1">
      <c r="A6" s="613"/>
      <c r="B6" s="613"/>
      <c r="C6" s="613"/>
      <c r="D6" s="613"/>
      <c r="E6" s="613"/>
      <c r="F6" s="613"/>
      <c r="G6" s="613"/>
    </row>
    <row r="7" spans="1:7" ht="24.75" customHeight="1" thickBot="1" thickTop="1">
      <c r="A7" s="614" t="s">
        <v>493</v>
      </c>
      <c r="B7" s="615"/>
      <c r="C7" s="615"/>
      <c r="D7" s="615"/>
      <c r="E7" s="616"/>
      <c r="F7" s="164" t="s">
        <v>155</v>
      </c>
      <c r="G7" s="158">
        <v>44684</v>
      </c>
    </row>
    <row r="8" spans="1:7" ht="34.5" thickBot="1" thickTop="1">
      <c r="A8" s="614" t="s">
        <v>491</v>
      </c>
      <c r="B8" s="615"/>
      <c r="C8" s="615"/>
      <c r="D8" s="616"/>
      <c r="E8" s="159" t="s">
        <v>156</v>
      </c>
      <c r="F8" s="617">
        <f>CRONOGRAMA!M55</f>
        <v>7236741.08</v>
      </c>
      <c r="G8" s="618"/>
    </row>
    <row r="9" spans="1:7" ht="50.25" customHeight="1" thickBot="1" thickTop="1">
      <c r="A9" s="614" t="s">
        <v>492</v>
      </c>
      <c r="B9" s="615"/>
      <c r="C9" s="615"/>
      <c r="D9" s="616"/>
      <c r="E9" s="619" t="s">
        <v>511</v>
      </c>
      <c r="F9" s="620"/>
      <c r="G9" s="621"/>
    </row>
    <row r="10" spans="1:7" ht="17.25" thickTop="1">
      <c r="A10" s="160"/>
      <c r="B10" s="161"/>
      <c r="C10" s="161"/>
      <c r="D10" s="161"/>
      <c r="E10" s="161"/>
      <c r="F10" s="165"/>
      <c r="G10" s="162"/>
    </row>
    <row r="11" spans="1:7" ht="20.25" customHeight="1">
      <c r="A11" s="607" t="s">
        <v>157</v>
      </c>
      <c r="B11" s="608"/>
      <c r="C11" s="608"/>
      <c r="D11" s="608"/>
      <c r="E11" s="608"/>
      <c r="F11" s="608"/>
      <c r="G11" s="609"/>
    </row>
    <row r="12" spans="1:7" ht="18" customHeight="1">
      <c r="A12" s="610" t="s">
        <v>158</v>
      </c>
      <c r="B12" s="611"/>
      <c r="C12" s="166" t="s">
        <v>159</v>
      </c>
      <c r="D12" s="166" t="s">
        <v>160</v>
      </c>
      <c r="E12" s="193" t="s">
        <v>161</v>
      </c>
      <c r="F12" s="167" t="s">
        <v>162</v>
      </c>
      <c r="G12" s="197" t="s">
        <v>128</v>
      </c>
    </row>
    <row r="13" spans="1:7" ht="78.75" customHeight="1">
      <c r="A13" s="342" t="s">
        <v>163</v>
      </c>
      <c r="B13" s="178" t="s">
        <v>164</v>
      </c>
      <c r="C13" s="169" t="s">
        <v>123</v>
      </c>
      <c r="D13" s="169" t="s">
        <v>165</v>
      </c>
      <c r="E13" s="181" t="s">
        <v>166</v>
      </c>
      <c r="F13" s="314" t="s">
        <v>513</v>
      </c>
      <c r="G13" s="170" t="s">
        <v>514</v>
      </c>
    </row>
    <row r="14" spans="1:7" ht="81">
      <c r="A14" s="342" t="s">
        <v>167</v>
      </c>
      <c r="B14" s="178" t="s">
        <v>168</v>
      </c>
      <c r="C14" s="169" t="s">
        <v>123</v>
      </c>
      <c r="D14" s="169" t="s">
        <v>165</v>
      </c>
      <c r="E14" s="181" t="s">
        <v>169</v>
      </c>
      <c r="F14" s="314" t="s">
        <v>515</v>
      </c>
      <c r="G14" s="170" t="s">
        <v>516</v>
      </c>
    </row>
    <row r="15" spans="1:8" ht="36" customHeight="1">
      <c r="A15" s="342" t="s">
        <v>170</v>
      </c>
      <c r="B15" s="178" t="s">
        <v>171</v>
      </c>
      <c r="C15" s="169" t="s">
        <v>123</v>
      </c>
      <c r="D15" s="169" t="s">
        <v>172</v>
      </c>
      <c r="E15" s="181" t="s">
        <v>173</v>
      </c>
      <c r="F15" s="314" t="s">
        <v>517</v>
      </c>
      <c r="G15" s="170" t="s">
        <v>518</v>
      </c>
      <c r="H15" s="163"/>
    </row>
    <row r="16" spans="1:7" ht="27">
      <c r="A16" s="342" t="s">
        <v>174</v>
      </c>
      <c r="B16" s="178" t="s">
        <v>175</v>
      </c>
      <c r="C16" s="169" t="s">
        <v>123</v>
      </c>
      <c r="D16" s="169" t="s">
        <v>172</v>
      </c>
      <c r="E16" s="181" t="s">
        <v>173</v>
      </c>
      <c r="F16" s="314" t="s">
        <v>519</v>
      </c>
      <c r="G16" s="170" t="s">
        <v>514</v>
      </c>
    </row>
    <row r="17" spans="1:7" ht="40.5">
      <c r="A17" s="342" t="s">
        <v>176</v>
      </c>
      <c r="B17" s="178" t="s">
        <v>177</v>
      </c>
      <c r="C17" s="169" t="s">
        <v>123</v>
      </c>
      <c r="D17" s="169" t="s">
        <v>178</v>
      </c>
      <c r="E17" s="181" t="s">
        <v>179</v>
      </c>
      <c r="F17" s="314" t="s">
        <v>520</v>
      </c>
      <c r="G17" s="170" t="s">
        <v>521</v>
      </c>
    </row>
    <row r="18" spans="1:8" ht="40.5">
      <c r="A18" s="342" t="s">
        <v>180</v>
      </c>
      <c r="B18" s="178" t="s">
        <v>181</v>
      </c>
      <c r="C18" s="169" t="s">
        <v>123</v>
      </c>
      <c r="D18" s="169" t="s">
        <v>172</v>
      </c>
      <c r="E18" s="181" t="s">
        <v>169</v>
      </c>
      <c r="F18" s="314" t="s">
        <v>522</v>
      </c>
      <c r="G18" s="170" t="s">
        <v>523</v>
      </c>
      <c r="H18" s="163"/>
    </row>
    <row r="19" spans="1:8" ht="81">
      <c r="A19" s="342" t="s">
        <v>182</v>
      </c>
      <c r="B19" s="178" t="s">
        <v>183</v>
      </c>
      <c r="C19" s="169" t="s">
        <v>123</v>
      </c>
      <c r="D19" s="169" t="s">
        <v>172</v>
      </c>
      <c r="E19" s="181" t="s">
        <v>173</v>
      </c>
      <c r="F19" s="314" t="s">
        <v>524</v>
      </c>
      <c r="G19" s="170" t="s">
        <v>525</v>
      </c>
      <c r="H19" s="163"/>
    </row>
    <row r="20" spans="1:8" ht="81">
      <c r="A20" s="342" t="s">
        <v>184</v>
      </c>
      <c r="B20" s="178" t="s">
        <v>185</v>
      </c>
      <c r="C20" s="169" t="s">
        <v>123</v>
      </c>
      <c r="D20" s="169" t="s">
        <v>172</v>
      </c>
      <c r="E20" s="181" t="s">
        <v>169</v>
      </c>
      <c r="F20" s="314" t="s">
        <v>526</v>
      </c>
      <c r="G20" s="170" t="s">
        <v>475</v>
      </c>
      <c r="H20" s="163"/>
    </row>
    <row r="21" spans="1:7" ht="67.5">
      <c r="A21" s="342" t="s">
        <v>186</v>
      </c>
      <c r="B21" s="178" t="s">
        <v>187</v>
      </c>
      <c r="C21" s="169" t="s">
        <v>123</v>
      </c>
      <c r="D21" s="169" t="s">
        <v>178</v>
      </c>
      <c r="E21" s="181" t="s">
        <v>169</v>
      </c>
      <c r="F21" s="170" t="s">
        <v>527</v>
      </c>
      <c r="G21" s="170" t="s">
        <v>528</v>
      </c>
    </row>
    <row r="22" spans="1:7" ht="67.5">
      <c r="A22" s="342" t="s">
        <v>188</v>
      </c>
      <c r="B22" s="178" t="s">
        <v>189</v>
      </c>
      <c r="C22" s="169" t="s">
        <v>123</v>
      </c>
      <c r="D22" s="169" t="s">
        <v>178</v>
      </c>
      <c r="E22" s="181" t="s">
        <v>190</v>
      </c>
      <c r="F22" s="170" t="s">
        <v>529</v>
      </c>
      <c r="G22" s="170" t="s">
        <v>530</v>
      </c>
    </row>
    <row r="23" spans="1:7" ht="40.5">
      <c r="A23" s="342" t="s">
        <v>478</v>
      </c>
      <c r="B23" s="178" t="s">
        <v>470</v>
      </c>
      <c r="C23" s="169" t="s">
        <v>123</v>
      </c>
      <c r="D23" s="169" t="s">
        <v>178</v>
      </c>
      <c r="E23" s="181" t="s">
        <v>191</v>
      </c>
      <c r="F23" s="170" t="s">
        <v>465</v>
      </c>
      <c r="G23" s="170" t="s">
        <v>531</v>
      </c>
    </row>
    <row r="24" spans="1:7" ht="81" hidden="1">
      <c r="A24" s="342" t="s">
        <v>193</v>
      </c>
      <c r="B24" s="178" t="s">
        <v>194</v>
      </c>
      <c r="C24" s="169"/>
      <c r="D24" s="169"/>
      <c r="E24" s="181" t="s">
        <v>195</v>
      </c>
      <c r="F24" s="170" t="s">
        <v>532</v>
      </c>
      <c r="G24" s="170" t="s">
        <v>533</v>
      </c>
    </row>
    <row r="25" spans="1:8" ht="94.5">
      <c r="A25" s="342" t="s">
        <v>196</v>
      </c>
      <c r="B25" s="178" t="s">
        <v>197</v>
      </c>
      <c r="C25" s="169" t="s">
        <v>123</v>
      </c>
      <c r="D25" s="169" t="s">
        <v>178</v>
      </c>
      <c r="E25" s="181" t="s">
        <v>190</v>
      </c>
      <c r="F25" s="170" t="s">
        <v>534</v>
      </c>
      <c r="G25" s="170" t="s">
        <v>535</v>
      </c>
      <c r="H25" s="163"/>
    </row>
    <row r="26" spans="1:8" ht="40.5">
      <c r="A26" s="342" t="s">
        <v>198</v>
      </c>
      <c r="B26" s="178" t="s">
        <v>199</v>
      </c>
      <c r="C26" s="169" t="s">
        <v>123</v>
      </c>
      <c r="D26" s="169" t="s">
        <v>178</v>
      </c>
      <c r="E26" s="181" t="s">
        <v>169</v>
      </c>
      <c r="F26" s="170" t="s">
        <v>536</v>
      </c>
      <c r="G26" s="170" t="s">
        <v>537</v>
      </c>
      <c r="H26" s="163"/>
    </row>
    <row r="27" spans="1:7" ht="54">
      <c r="A27" s="342" t="s">
        <v>200</v>
      </c>
      <c r="B27" s="178" t="s">
        <v>201</v>
      </c>
      <c r="C27" s="169" t="s">
        <v>123</v>
      </c>
      <c r="D27" s="169" t="s">
        <v>172</v>
      </c>
      <c r="E27" s="181" t="s">
        <v>202</v>
      </c>
      <c r="F27" s="170" t="s">
        <v>538</v>
      </c>
      <c r="G27" s="170" t="s">
        <v>539</v>
      </c>
    </row>
    <row r="28" spans="1:7" ht="54">
      <c r="A28" s="342" t="s">
        <v>203</v>
      </c>
      <c r="B28" s="178" t="s">
        <v>204</v>
      </c>
      <c r="C28" s="169" t="s">
        <v>123</v>
      </c>
      <c r="D28" s="169" t="s">
        <v>133</v>
      </c>
      <c r="E28" s="181" t="s">
        <v>205</v>
      </c>
      <c r="F28" s="170" t="s">
        <v>540</v>
      </c>
      <c r="G28" s="170" t="s">
        <v>541</v>
      </c>
    </row>
    <row r="29" spans="1:7" ht="54">
      <c r="A29" s="342" t="s">
        <v>206</v>
      </c>
      <c r="B29" s="178" t="s">
        <v>207</v>
      </c>
      <c r="C29" s="169" t="s">
        <v>123</v>
      </c>
      <c r="D29" s="169" t="s">
        <v>133</v>
      </c>
      <c r="E29" s="181" t="s">
        <v>208</v>
      </c>
      <c r="F29" s="170" t="s">
        <v>542</v>
      </c>
      <c r="G29" s="170" t="s">
        <v>543</v>
      </c>
    </row>
    <row r="30" spans="1:7" ht="54">
      <c r="A30" s="342" t="s">
        <v>209</v>
      </c>
      <c r="B30" s="178" t="s">
        <v>210</v>
      </c>
      <c r="C30" s="169" t="s">
        <v>123</v>
      </c>
      <c r="D30" s="169" t="s">
        <v>133</v>
      </c>
      <c r="E30" s="181" t="s">
        <v>211</v>
      </c>
      <c r="F30" s="170" t="s">
        <v>544</v>
      </c>
      <c r="G30" s="170" t="s">
        <v>545</v>
      </c>
    </row>
    <row r="31" spans="1:7" ht="54">
      <c r="A31" s="342" t="s">
        <v>212</v>
      </c>
      <c r="B31" s="178" t="s">
        <v>213</v>
      </c>
      <c r="C31" s="169" t="s">
        <v>123</v>
      </c>
      <c r="D31" s="169" t="s">
        <v>172</v>
      </c>
      <c r="E31" s="181" t="s">
        <v>166</v>
      </c>
      <c r="F31" s="170" t="s">
        <v>546</v>
      </c>
      <c r="G31" s="170" t="s">
        <v>547</v>
      </c>
    </row>
    <row r="32" spans="1:7" ht="54">
      <c r="A32" s="342" t="s">
        <v>214</v>
      </c>
      <c r="B32" s="178" t="s">
        <v>215</v>
      </c>
      <c r="C32" s="169" t="s">
        <v>123</v>
      </c>
      <c r="D32" s="169" t="s">
        <v>172</v>
      </c>
      <c r="E32" s="181" t="s">
        <v>173</v>
      </c>
      <c r="F32" s="170" t="s">
        <v>548</v>
      </c>
      <c r="G32" s="170" t="s">
        <v>549</v>
      </c>
    </row>
    <row r="33" spans="1:7" ht="54">
      <c r="A33" s="342" t="s">
        <v>216</v>
      </c>
      <c r="B33" s="178" t="s">
        <v>217</v>
      </c>
      <c r="C33" s="169" t="s">
        <v>123</v>
      </c>
      <c r="D33" s="169" t="s">
        <v>172</v>
      </c>
      <c r="E33" s="181" t="s">
        <v>166</v>
      </c>
      <c r="F33" s="170" t="s">
        <v>550</v>
      </c>
      <c r="G33" s="170" t="s">
        <v>551</v>
      </c>
    </row>
    <row r="34" spans="1:7" ht="54">
      <c r="A34" s="342" t="s">
        <v>218</v>
      </c>
      <c r="B34" s="178" t="s">
        <v>219</v>
      </c>
      <c r="C34" s="169" t="s">
        <v>123</v>
      </c>
      <c r="D34" s="169" t="s">
        <v>172</v>
      </c>
      <c r="E34" s="181" t="s">
        <v>166</v>
      </c>
      <c r="F34" s="170" t="s">
        <v>552</v>
      </c>
      <c r="G34" s="170" t="s">
        <v>553</v>
      </c>
    </row>
    <row r="35" spans="1:7" ht="54">
      <c r="A35" s="342" t="s">
        <v>220</v>
      </c>
      <c r="B35" s="178" t="s">
        <v>221</v>
      </c>
      <c r="C35" s="169" t="s">
        <v>123</v>
      </c>
      <c r="D35" s="169" t="s">
        <v>172</v>
      </c>
      <c r="E35" s="181" t="s">
        <v>169</v>
      </c>
      <c r="F35" s="170" t="s">
        <v>554</v>
      </c>
      <c r="G35" s="170" t="s">
        <v>555</v>
      </c>
    </row>
    <row r="36" spans="1:8" ht="54">
      <c r="A36" s="342" t="s">
        <v>222</v>
      </c>
      <c r="B36" s="178" t="s">
        <v>223</v>
      </c>
      <c r="C36" s="169" t="s">
        <v>123</v>
      </c>
      <c r="D36" s="169" t="s">
        <v>172</v>
      </c>
      <c r="E36" s="181" t="s">
        <v>224</v>
      </c>
      <c r="F36" s="170" t="s">
        <v>556</v>
      </c>
      <c r="G36" s="170" t="s">
        <v>557</v>
      </c>
      <c r="H36" s="163"/>
    </row>
    <row r="37" spans="1:8" ht="40.5">
      <c r="A37" s="342" t="s">
        <v>225</v>
      </c>
      <c r="B37" s="178" t="s">
        <v>226</v>
      </c>
      <c r="C37" s="169" t="s">
        <v>123</v>
      </c>
      <c r="D37" s="169" t="s">
        <v>172</v>
      </c>
      <c r="E37" s="181" t="s">
        <v>227</v>
      </c>
      <c r="F37" s="170" t="s">
        <v>558</v>
      </c>
      <c r="G37" s="170" t="s">
        <v>559</v>
      </c>
      <c r="H37" s="163"/>
    </row>
    <row r="38" spans="1:8" ht="40.5">
      <c r="A38" s="342" t="s">
        <v>228</v>
      </c>
      <c r="B38" s="178" t="s">
        <v>229</v>
      </c>
      <c r="C38" s="169" t="s">
        <v>123</v>
      </c>
      <c r="D38" s="169" t="s">
        <v>133</v>
      </c>
      <c r="E38" s="181" t="s">
        <v>227</v>
      </c>
      <c r="F38" s="170" t="s">
        <v>560</v>
      </c>
      <c r="G38" s="170" t="s">
        <v>561</v>
      </c>
      <c r="H38" s="163"/>
    </row>
    <row r="39" spans="1:8" ht="54">
      <c r="A39" s="342" t="s">
        <v>230</v>
      </c>
      <c r="B39" s="178" t="s">
        <v>231</v>
      </c>
      <c r="C39" s="169" t="s">
        <v>123</v>
      </c>
      <c r="D39" s="169" t="s">
        <v>133</v>
      </c>
      <c r="E39" s="181" t="s">
        <v>169</v>
      </c>
      <c r="F39" s="170" t="s">
        <v>562</v>
      </c>
      <c r="G39" s="170" t="s">
        <v>563</v>
      </c>
      <c r="H39" s="163"/>
    </row>
    <row r="40" spans="1:7" ht="54">
      <c r="A40" s="342" t="s">
        <v>232</v>
      </c>
      <c r="B40" s="178" t="s">
        <v>233</v>
      </c>
      <c r="C40" s="169" t="s">
        <v>123</v>
      </c>
      <c r="D40" s="169" t="s">
        <v>172</v>
      </c>
      <c r="E40" s="181" t="s">
        <v>166</v>
      </c>
      <c r="F40" s="170" t="s">
        <v>564</v>
      </c>
      <c r="G40" s="170" t="s">
        <v>565</v>
      </c>
    </row>
    <row r="41" spans="1:7" ht="81">
      <c r="A41" s="342" t="s">
        <v>234</v>
      </c>
      <c r="B41" s="178" t="s">
        <v>235</v>
      </c>
      <c r="C41" s="169" t="s">
        <v>123</v>
      </c>
      <c r="D41" s="169" t="s">
        <v>172</v>
      </c>
      <c r="E41" s="181" t="s">
        <v>236</v>
      </c>
      <c r="F41" s="170" t="s">
        <v>566</v>
      </c>
      <c r="G41" s="170" t="s">
        <v>567</v>
      </c>
    </row>
    <row r="42" spans="1:7" ht="67.5">
      <c r="A42" s="342" t="s">
        <v>237</v>
      </c>
      <c r="B42" s="178" t="s">
        <v>238</v>
      </c>
      <c r="C42" s="169" t="s">
        <v>123</v>
      </c>
      <c r="D42" s="169" t="s">
        <v>133</v>
      </c>
      <c r="E42" s="181" t="s">
        <v>239</v>
      </c>
      <c r="F42" s="170" t="s">
        <v>568</v>
      </c>
      <c r="G42" s="170" t="s">
        <v>569</v>
      </c>
    </row>
    <row r="43" spans="1:8" ht="40.5">
      <c r="A43" s="342" t="s">
        <v>240</v>
      </c>
      <c r="B43" s="178" t="s">
        <v>241</v>
      </c>
      <c r="C43" s="169" t="s">
        <v>123</v>
      </c>
      <c r="D43" s="169" t="s">
        <v>133</v>
      </c>
      <c r="E43" s="181" t="s">
        <v>242</v>
      </c>
      <c r="F43" s="170" t="s">
        <v>570</v>
      </c>
      <c r="G43" s="170" t="s">
        <v>571</v>
      </c>
      <c r="H43" s="163"/>
    </row>
    <row r="44" spans="1:8" ht="54">
      <c r="A44" s="342" t="s">
        <v>243</v>
      </c>
      <c r="B44" s="178" t="s">
        <v>244</v>
      </c>
      <c r="C44" s="169" t="s">
        <v>123</v>
      </c>
      <c r="D44" s="169" t="s">
        <v>178</v>
      </c>
      <c r="E44" s="181" t="s">
        <v>236</v>
      </c>
      <c r="F44" s="170" t="s">
        <v>572</v>
      </c>
      <c r="G44" s="170" t="s">
        <v>573</v>
      </c>
      <c r="H44" s="163"/>
    </row>
    <row r="45" spans="1:8" ht="54">
      <c r="A45" s="342" t="s">
        <v>245</v>
      </c>
      <c r="B45" s="178" t="s">
        <v>246</v>
      </c>
      <c r="C45" s="169" t="s">
        <v>123</v>
      </c>
      <c r="D45" s="169" t="s">
        <v>133</v>
      </c>
      <c r="E45" s="181" t="s">
        <v>239</v>
      </c>
      <c r="F45" s="170" t="s">
        <v>574</v>
      </c>
      <c r="G45" s="170" t="s">
        <v>575</v>
      </c>
      <c r="H45" s="163"/>
    </row>
    <row r="46" spans="1:8" ht="54">
      <c r="A46" s="342" t="s">
        <v>247</v>
      </c>
      <c r="B46" s="178" t="s">
        <v>248</v>
      </c>
      <c r="C46" s="169" t="s">
        <v>123</v>
      </c>
      <c r="D46" s="169" t="s">
        <v>133</v>
      </c>
      <c r="E46" s="181" t="s">
        <v>249</v>
      </c>
      <c r="F46" s="170" t="s">
        <v>576</v>
      </c>
      <c r="G46" s="170" t="s">
        <v>577</v>
      </c>
      <c r="H46" s="163"/>
    </row>
    <row r="47" spans="1:7" ht="54">
      <c r="A47" s="342" t="s">
        <v>250</v>
      </c>
      <c r="B47" s="178" t="s">
        <v>251</v>
      </c>
      <c r="C47" s="169" t="s">
        <v>123</v>
      </c>
      <c r="D47" s="169" t="s">
        <v>172</v>
      </c>
      <c r="E47" s="181" t="s">
        <v>252</v>
      </c>
      <c r="F47" s="170" t="s">
        <v>578</v>
      </c>
      <c r="G47" s="170" t="s">
        <v>579</v>
      </c>
    </row>
    <row r="48" spans="1:7" ht="54">
      <c r="A48" s="342" t="s">
        <v>253</v>
      </c>
      <c r="B48" s="178" t="s">
        <v>254</v>
      </c>
      <c r="C48" s="169" t="s">
        <v>123</v>
      </c>
      <c r="D48" s="169" t="s">
        <v>133</v>
      </c>
      <c r="E48" s="181" t="s">
        <v>255</v>
      </c>
      <c r="F48" s="170" t="s">
        <v>580</v>
      </c>
      <c r="G48" s="170" t="s">
        <v>581</v>
      </c>
    </row>
    <row r="49" spans="1:7" ht="54">
      <c r="A49" s="342" t="s">
        <v>256</v>
      </c>
      <c r="B49" s="178" t="s">
        <v>257</v>
      </c>
      <c r="C49" s="169" t="s">
        <v>123</v>
      </c>
      <c r="D49" s="169" t="s">
        <v>133</v>
      </c>
      <c r="E49" s="181" t="s">
        <v>258</v>
      </c>
      <c r="F49" s="170" t="s">
        <v>582</v>
      </c>
      <c r="G49" s="170" t="s">
        <v>583</v>
      </c>
    </row>
    <row r="50" spans="1:8" ht="40.5">
      <c r="A50" s="342" t="s">
        <v>259</v>
      </c>
      <c r="B50" s="178" t="s">
        <v>260</v>
      </c>
      <c r="C50" s="169" t="s">
        <v>123</v>
      </c>
      <c r="D50" s="169" t="s">
        <v>133</v>
      </c>
      <c r="E50" s="181" t="s">
        <v>261</v>
      </c>
      <c r="F50" s="170" t="s">
        <v>584</v>
      </c>
      <c r="G50" s="170" t="s">
        <v>585</v>
      </c>
      <c r="H50" s="163"/>
    </row>
    <row r="51" spans="1:8" ht="54">
      <c r="A51" s="342" t="s">
        <v>262</v>
      </c>
      <c r="B51" s="178" t="s">
        <v>263</v>
      </c>
      <c r="C51" s="169" t="s">
        <v>123</v>
      </c>
      <c r="D51" s="169" t="s">
        <v>172</v>
      </c>
      <c r="E51" s="181" t="s">
        <v>166</v>
      </c>
      <c r="F51" s="170" t="s">
        <v>586</v>
      </c>
      <c r="G51" s="170" t="s">
        <v>587</v>
      </c>
      <c r="H51" s="163"/>
    </row>
    <row r="52" spans="1:7" ht="40.5">
      <c r="A52" s="342" t="s">
        <v>264</v>
      </c>
      <c r="B52" s="178" t="s">
        <v>265</v>
      </c>
      <c r="C52" s="169" t="s">
        <v>123</v>
      </c>
      <c r="D52" s="169" t="s">
        <v>172</v>
      </c>
      <c r="E52" s="181" t="s">
        <v>211</v>
      </c>
      <c r="F52" s="170" t="s">
        <v>588</v>
      </c>
      <c r="G52" s="170" t="s">
        <v>589</v>
      </c>
    </row>
    <row r="53" spans="1:7" ht="40.5">
      <c r="A53" s="342" t="s">
        <v>266</v>
      </c>
      <c r="B53" s="178" t="s">
        <v>267</v>
      </c>
      <c r="C53" s="169" t="s">
        <v>123</v>
      </c>
      <c r="D53" s="169" t="s">
        <v>172</v>
      </c>
      <c r="E53" s="181" t="s">
        <v>268</v>
      </c>
      <c r="F53" s="170" t="s">
        <v>590</v>
      </c>
      <c r="G53" s="170" t="s">
        <v>591</v>
      </c>
    </row>
    <row r="54" spans="1:8" ht="54">
      <c r="A54" s="342" t="s">
        <v>269</v>
      </c>
      <c r="B54" s="178" t="s">
        <v>270</v>
      </c>
      <c r="C54" s="169" t="s">
        <v>123</v>
      </c>
      <c r="D54" s="169" t="s">
        <v>172</v>
      </c>
      <c r="E54" s="181" t="s">
        <v>271</v>
      </c>
      <c r="F54" s="170" t="s">
        <v>592</v>
      </c>
      <c r="G54" s="170" t="s">
        <v>593</v>
      </c>
      <c r="H54" s="163"/>
    </row>
    <row r="55" spans="1:8" ht="67.5">
      <c r="A55" s="342" t="s">
        <v>272</v>
      </c>
      <c r="B55" s="178" t="s">
        <v>273</v>
      </c>
      <c r="C55" s="169" t="s">
        <v>123</v>
      </c>
      <c r="D55" s="169" t="s">
        <v>172</v>
      </c>
      <c r="E55" s="181" t="s">
        <v>274</v>
      </c>
      <c r="F55" s="170" t="s">
        <v>594</v>
      </c>
      <c r="G55" s="170" t="s">
        <v>595</v>
      </c>
      <c r="H55" s="163"/>
    </row>
    <row r="56" spans="1:8" ht="40.5">
      <c r="A56" s="342" t="s">
        <v>275</v>
      </c>
      <c r="B56" s="178" t="s">
        <v>276</v>
      </c>
      <c r="C56" s="169" t="s">
        <v>123</v>
      </c>
      <c r="D56" s="169" t="s">
        <v>178</v>
      </c>
      <c r="E56" s="181" t="s">
        <v>249</v>
      </c>
      <c r="F56" s="170" t="s">
        <v>596</v>
      </c>
      <c r="G56" s="170" t="s">
        <v>597</v>
      </c>
      <c r="H56" s="163"/>
    </row>
    <row r="57" spans="1:8" ht="27">
      <c r="A57" s="342" t="s">
        <v>277</v>
      </c>
      <c r="B57" s="178" t="s">
        <v>471</v>
      </c>
      <c r="C57" s="169" t="s">
        <v>123</v>
      </c>
      <c r="D57" s="169" t="s">
        <v>133</v>
      </c>
      <c r="E57" s="181" t="s">
        <v>279</v>
      </c>
      <c r="F57" s="170" t="s">
        <v>476</v>
      </c>
      <c r="G57" s="170" t="s">
        <v>598</v>
      </c>
      <c r="H57" s="163"/>
    </row>
    <row r="58" spans="1:8" ht="67.5">
      <c r="A58" s="342" t="s">
        <v>280</v>
      </c>
      <c r="B58" s="178" t="s">
        <v>281</v>
      </c>
      <c r="C58" s="169" t="s">
        <v>123</v>
      </c>
      <c r="D58" s="169" t="s">
        <v>278</v>
      </c>
      <c r="E58" s="181" t="s">
        <v>274</v>
      </c>
      <c r="F58" s="170" t="s">
        <v>599</v>
      </c>
      <c r="G58" s="170" t="s">
        <v>600</v>
      </c>
      <c r="H58" s="163"/>
    </row>
    <row r="59" spans="1:7" ht="67.5">
      <c r="A59" s="342" t="s">
        <v>282</v>
      </c>
      <c r="B59" s="178" t="s">
        <v>283</v>
      </c>
      <c r="C59" s="169" t="s">
        <v>123</v>
      </c>
      <c r="D59" s="169" t="s">
        <v>178</v>
      </c>
      <c r="E59" s="181" t="s">
        <v>284</v>
      </c>
      <c r="F59" s="170" t="s">
        <v>601</v>
      </c>
      <c r="G59" s="170" t="s">
        <v>602</v>
      </c>
    </row>
    <row r="60" spans="1:7" ht="40.5">
      <c r="A60" s="342" t="s">
        <v>285</v>
      </c>
      <c r="B60" s="178" t="s">
        <v>472</v>
      </c>
      <c r="C60" s="169" t="s">
        <v>123</v>
      </c>
      <c r="D60" s="169" t="s">
        <v>178</v>
      </c>
      <c r="E60" s="181" t="s">
        <v>286</v>
      </c>
      <c r="F60" s="170" t="s">
        <v>603</v>
      </c>
      <c r="G60" s="170" t="s">
        <v>604</v>
      </c>
    </row>
    <row r="61" spans="1:7" ht="40.5">
      <c r="A61" s="342" t="s">
        <v>287</v>
      </c>
      <c r="B61" s="178" t="s">
        <v>473</v>
      </c>
      <c r="C61" s="169" t="s">
        <v>123</v>
      </c>
      <c r="D61" s="169" t="s">
        <v>178</v>
      </c>
      <c r="E61" s="181" t="s">
        <v>288</v>
      </c>
      <c r="F61" s="170" t="s">
        <v>605</v>
      </c>
      <c r="G61" s="170" t="s">
        <v>606</v>
      </c>
    </row>
    <row r="62" spans="1:7" ht="40.5">
      <c r="A62" s="342" t="s">
        <v>289</v>
      </c>
      <c r="B62" s="178" t="s">
        <v>290</v>
      </c>
      <c r="C62" s="169" t="s">
        <v>123</v>
      </c>
      <c r="D62" s="169" t="s">
        <v>178</v>
      </c>
      <c r="E62" s="181" t="s">
        <v>291</v>
      </c>
      <c r="F62" s="170" t="s">
        <v>607</v>
      </c>
      <c r="G62" s="170" t="s">
        <v>608</v>
      </c>
    </row>
    <row r="63" spans="1:7" ht="40.5">
      <c r="A63" s="342" t="s">
        <v>292</v>
      </c>
      <c r="B63" s="178" t="s">
        <v>293</v>
      </c>
      <c r="C63" s="169" t="s">
        <v>123</v>
      </c>
      <c r="D63" s="169" t="s">
        <v>172</v>
      </c>
      <c r="E63" s="181" t="s">
        <v>271</v>
      </c>
      <c r="F63" s="170" t="s">
        <v>609</v>
      </c>
      <c r="G63" s="170" t="s">
        <v>610</v>
      </c>
    </row>
    <row r="64" spans="1:7" ht="27">
      <c r="A64" s="342" t="s">
        <v>294</v>
      </c>
      <c r="B64" s="178" t="s">
        <v>295</v>
      </c>
      <c r="C64" s="169" t="s">
        <v>123</v>
      </c>
      <c r="D64" s="169" t="s">
        <v>172</v>
      </c>
      <c r="E64" s="181" t="s">
        <v>169</v>
      </c>
      <c r="F64" s="170" t="s">
        <v>611</v>
      </c>
      <c r="G64" s="170" t="s">
        <v>612</v>
      </c>
    </row>
    <row r="65" spans="1:7" ht="27">
      <c r="A65" s="342" t="s">
        <v>296</v>
      </c>
      <c r="B65" s="178" t="s">
        <v>297</v>
      </c>
      <c r="C65" s="169" t="s">
        <v>123</v>
      </c>
      <c r="D65" s="169" t="s">
        <v>172</v>
      </c>
      <c r="E65" s="181" t="s">
        <v>298</v>
      </c>
      <c r="F65" s="170" t="s">
        <v>477</v>
      </c>
      <c r="G65" s="170" t="s">
        <v>613</v>
      </c>
    </row>
    <row r="66" spans="1:8" ht="54">
      <c r="A66" s="342" t="s">
        <v>299</v>
      </c>
      <c r="B66" s="178" t="s">
        <v>300</v>
      </c>
      <c r="C66" s="169" t="s">
        <v>123</v>
      </c>
      <c r="D66" s="169" t="s">
        <v>278</v>
      </c>
      <c r="E66" s="181" t="s">
        <v>301</v>
      </c>
      <c r="F66" s="170" t="s">
        <v>614</v>
      </c>
      <c r="G66" s="170" t="s">
        <v>615</v>
      </c>
      <c r="H66" s="163"/>
    </row>
    <row r="67" spans="1:7" ht="40.5">
      <c r="A67" s="342" t="s">
        <v>302</v>
      </c>
      <c r="B67" s="178" t="s">
        <v>303</v>
      </c>
      <c r="C67" s="169" t="s">
        <v>123</v>
      </c>
      <c r="D67" s="169" t="s">
        <v>172</v>
      </c>
      <c r="E67" s="181" t="s">
        <v>211</v>
      </c>
      <c r="F67" s="170" t="s">
        <v>616</v>
      </c>
      <c r="G67" s="170" t="s">
        <v>617</v>
      </c>
    </row>
    <row r="68" spans="1:7" ht="40.5">
      <c r="A68" s="342" t="s">
        <v>304</v>
      </c>
      <c r="B68" s="178" t="s">
        <v>305</v>
      </c>
      <c r="C68" s="169" t="s">
        <v>123</v>
      </c>
      <c r="D68" s="169" t="s">
        <v>172</v>
      </c>
      <c r="E68" s="181" t="s">
        <v>169</v>
      </c>
      <c r="F68" s="170" t="s">
        <v>618</v>
      </c>
      <c r="G68" s="170" t="s">
        <v>619</v>
      </c>
    </row>
    <row r="69" spans="1:7" ht="40.5">
      <c r="A69" s="342" t="s">
        <v>306</v>
      </c>
      <c r="B69" s="178" t="s">
        <v>307</v>
      </c>
      <c r="C69" s="169" t="s">
        <v>123</v>
      </c>
      <c r="D69" s="169" t="s">
        <v>172</v>
      </c>
      <c r="E69" s="181" t="s">
        <v>169</v>
      </c>
      <c r="F69" s="170" t="s">
        <v>620</v>
      </c>
      <c r="G69" s="170" t="s">
        <v>621</v>
      </c>
    </row>
    <row r="70" spans="1:8" ht="54">
      <c r="A70" s="342" t="s">
        <v>308</v>
      </c>
      <c r="B70" s="178" t="s">
        <v>309</v>
      </c>
      <c r="C70" s="169" t="s">
        <v>123</v>
      </c>
      <c r="D70" s="169" t="s">
        <v>172</v>
      </c>
      <c r="E70" s="181" t="s">
        <v>169</v>
      </c>
      <c r="F70" s="170" t="s">
        <v>622</v>
      </c>
      <c r="G70" s="170" t="s">
        <v>623</v>
      </c>
      <c r="H70" s="163"/>
    </row>
    <row r="71" spans="1:8" ht="54">
      <c r="A71" s="342" t="s">
        <v>310</v>
      </c>
      <c r="B71" s="178" t="s">
        <v>311</v>
      </c>
      <c r="C71" s="169" t="s">
        <v>123</v>
      </c>
      <c r="D71" s="169" t="s">
        <v>172</v>
      </c>
      <c r="E71" s="181" t="s">
        <v>173</v>
      </c>
      <c r="F71" s="170" t="s">
        <v>624</v>
      </c>
      <c r="G71" s="170" t="s">
        <v>625</v>
      </c>
      <c r="H71" s="163"/>
    </row>
    <row r="72" spans="1:8" ht="54">
      <c r="A72" s="342" t="s">
        <v>312</v>
      </c>
      <c r="B72" s="178" t="s">
        <v>313</v>
      </c>
      <c r="C72" s="169" t="s">
        <v>123</v>
      </c>
      <c r="D72" s="169" t="s">
        <v>172</v>
      </c>
      <c r="E72" s="181" t="s">
        <v>314</v>
      </c>
      <c r="F72" s="170" t="s">
        <v>626</v>
      </c>
      <c r="G72" s="170" t="s">
        <v>627</v>
      </c>
      <c r="H72" s="163"/>
    </row>
    <row r="73" spans="1:8" ht="54">
      <c r="A73" s="342" t="s">
        <v>315</v>
      </c>
      <c r="B73" s="178" t="s">
        <v>316</v>
      </c>
      <c r="C73" s="169" t="s">
        <v>123</v>
      </c>
      <c r="D73" s="169" t="s">
        <v>133</v>
      </c>
      <c r="E73" s="181" t="s">
        <v>317</v>
      </c>
      <c r="F73" s="170" t="s">
        <v>628</v>
      </c>
      <c r="G73" s="170" t="s">
        <v>629</v>
      </c>
      <c r="H73" s="163"/>
    </row>
    <row r="74" spans="1:7" ht="54">
      <c r="A74" s="342" t="s">
        <v>318</v>
      </c>
      <c r="B74" s="178" t="s">
        <v>319</v>
      </c>
      <c r="C74" s="169" t="s">
        <v>123</v>
      </c>
      <c r="D74" s="169" t="s">
        <v>178</v>
      </c>
      <c r="E74" s="181" t="s">
        <v>320</v>
      </c>
      <c r="F74" s="170" t="s">
        <v>630</v>
      </c>
      <c r="G74" s="170" t="s">
        <v>631</v>
      </c>
    </row>
    <row r="75" spans="1:7" ht="54">
      <c r="A75" s="342" t="s">
        <v>321</v>
      </c>
      <c r="B75" s="178" t="s">
        <v>322</v>
      </c>
      <c r="C75" s="169" t="s">
        <v>123</v>
      </c>
      <c r="D75" s="169" t="s">
        <v>178</v>
      </c>
      <c r="E75" s="181" t="s">
        <v>323</v>
      </c>
      <c r="F75" s="170" t="s">
        <v>632</v>
      </c>
      <c r="G75" s="170" t="s">
        <v>633</v>
      </c>
    </row>
    <row r="76" spans="1:7" ht="54">
      <c r="A76" s="342" t="s">
        <v>324</v>
      </c>
      <c r="B76" s="178" t="s">
        <v>325</v>
      </c>
      <c r="C76" s="169" t="s">
        <v>123</v>
      </c>
      <c r="D76" s="169" t="s">
        <v>178</v>
      </c>
      <c r="E76" s="181" t="s">
        <v>326</v>
      </c>
      <c r="F76" s="170" t="s">
        <v>634</v>
      </c>
      <c r="G76" s="170" t="s">
        <v>635</v>
      </c>
    </row>
    <row r="77" spans="1:7" ht="54">
      <c r="A77" s="342" t="s">
        <v>327</v>
      </c>
      <c r="B77" s="178" t="s">
        <v>328</v>
      </c>
      <c r="C77" s="169" t="s">
        <v>123</v>
      </c>
      <c r="D77" s="169" t="s">
        <v>178</v>
      </c>
      <c r="E77" s="181" t="s">
        <v>329</v>
      </c>
      <c r="F77" s="170" t="s">
        <v>636</v>
      </c>
      <c r="G77" s="170" t="s">
        <v>637</v>
      </c>
    </row>
    <row r="78" spans="1:8" ht="54">
      <c r="A78" s="342" t="s">
        <v>330</v>
      </c>
      <c r="B78" s="178" t="s">
        <v>331</v>
      </c>
      <c r="C78" s="169" t="s">
        <v>123</v>
      </c>
      <c r="D78" s="169" t="s">
        <v>178</v>
      </c>
      <c r="E78" s="181" t="s">
        <v>332</v>
      </c>
      <c r="F78" s="170" t="s">
        <v>638</v>
      </c>
      <c r="G78" s="170" t="s">
        <v>639</v>
      </c>
      <c r="H78" s="163"/>
    </row>
    <row r="79" spans="1:8" ht="54">
      <c r="A79" s="342" t="s">
        <v>333</v>
      </c>
      <c r="B79" s="178" t="s">
        <v>334</v>
      </c>
      <c r="C79" s="169" t="s">
        <v>123</v>
      </c>
      <c r="D79" s="169" t="s">
        <v>178</v>
      </c>
      <c r="E79" s="181" t="s">
        <v>335</v>
      </c>
      <c r="F79" s="170" t="s">
        <v>640</v>
      </c>
      <c r="G79" s="170" t="s">
        <v>641</v>
      </c>
      <c r="H79" s="163"/>
    </row>
    <row r="80" spans="1:8" ht="54">
      <c r="A80" s="342" t="s">
        <v>336</v>
      </c>
      <c r="B80" s="178" t="s">
        <v>337</v>
      </c>
      <c r="C80" s="169" t="s">
        <v>123</v>
      </c>
      <c r="D80" s="169" t="s">
        <v>178</v>
      </c>
      <c r="E80" s="181" t="s">
        <v>338</v>
      </c>
      <c r="F80" s="170" t="s">
        <v>642</v>
      </c>
      <c r="G80" s="170" t="s">
        <v>643</v>
      </c>
      <c r="H80" s="163"/>
    </row>
    <row r="81" spans="1:8" ht="40.5">
      <c r="A81" s="342" t="s">
        <v>339</v>
      </c>
      <c r="B81" s="178" t="s">
        <v>340</v>
      </c>
      <c r="C81" s="169" t="s">
        <v>123</v>
      </c>
      <c r="D81" s="169" t="s">
        <v>178</v>
      </c>
      <c r="E81" s="181" t="s">
        <v>173</v>
      </c>
      <c r="F81" s="170" t="s">
        <v>644</v>
      </c>
      <c r="G81" s="170" t="s">
        <v>645</v>
      </c>
      <c r="H81" s="163"/>
    </row>
    <row r="82" spans="1:8" ht="88.5" customHeight="1">
      <c r="A82" s="342" t="s">
        <v>341</v>
      </c>
      <c r="B82" s="178" t="s">
        <v>342</v>
      </c>
      <c r="C82" s="169" t="s">
        <v>123</v>
      </c>
      <c r="D82" s="169" t="s">
        <v>172</v>
      </c>
      <c r="E82" s="181" t="s">
        <v>224</v>
      </c>
      <c r="F82" s="170" t="s">
        <v>646</v>
      </c>
      <c r="G82" s="170" t="s">
        <v>647</v>
      </c>
      <c r="H82" s="163"/>
    </row>
    <row r="83" spans="1:8" ht="54">
      <c r="A83" s="342" t="s">
        <v>343</v>
      </c>
      <c r="B83" s="178" t="s">
        <v>344</v>
      </c>
      <c r="C83" s="169" t="s">
        <v>123</v>
      </c>
      <c r="D83" s="169" t="s">
        <v>178</v>
      </c>
      <c r="E83" s="181" t="s">
        <v>345</v>
      </c>
      <c r="F83" s="170" t="s">
        <v>648</v>
      </c>
      <c r="G83" s="170" t="s">
        <v>649</v>
      </c>
      <c r="H83" s="163"/>
    </row>
    <row r="84" spans="1:7" ht="67.5">
      <c r="A84" s="342" t="s">
        <v>346</v>
      </c>
      <c r="B84" s="178" t="s">
        <v>347</v>
      </c>
      <c r="C84" s="169" t="s">
        <v>123</v>
      </c>
      <c r="D84" s="169" t="s">
        <v>278</v>
      </c>
      <c r="E84" s="181" t="s">
        <v>173</v>
      </c>
      <c r="F84" s="170" t="s">
        <v>650</v>
      </c>
      <c r="G84" s="170" t="s">
        <v>651</v>
      </c>
    </row>
    <row r="85" spans="1:7" ht="40.5">
      <c r="A85" s="342" t="s">
        <v>348</v>
      </c>
      <c r="B85" s="178" t="s">
        <v>349</v>
      </c>
      <c r="C85" s="169" t="s">
        <v>123</v>
      </c>
      <c r="D85" s="169" t="s">
        <v>172</v>
      </c>
      <c r="E85" s="181" t="s">
        <v>261</v>
      </c>
      <c r="F85" s="170" t="s">
        <v>652</v>
      </c>
      <c r="G85" s="170" t="s">
        <v>653</v>
      </c>
    </row>
    <row r="86" spans="1:7" ht="67.5">
      <c r="A86" s="342" t="s">
        <v>479</v>
      </c>
      <c r="B86" s="178" t="s">
        <v>474</v>
      </c>
      <c r="C86" s="169" t="s">
        <v>123</v>
      </c>
      <c r="D86" s="169" t="s">
        <v>172</v>
      </c>
      <c r="E86" s="181" t="s">
        <v>192</v>
      </c>
      <c r="F86" s="170" t="s">
        <v>654</v>
      </c>
      <c r="G86" s="170" t="s">
        <v>625</v>
      </c>
    </row>
    <row r="87" spans="1:7" ht="13.5">
      <c r="A87" s="601"/>
      <c r="B87" s="602"/>
      <c r="C87" s="602"/>
      <c r="D87" s="602"/>
      <c r="E87" s="603"/>
      <c r="F87" s="171" t="s">
        <v>350</v>
      </c>
      <c r="G87" s="200">
        <v>1113.81</v>
      </c>
    </row>
    <row r="88" spans="1:7" ht="18" customHeight="1">
      <c r="A88" s="586" t="s">
        <v>678</v>
      </c>
      <c r="B88" s="587"/>
      <c r="C88" s="587"/>
      <c r="D88" s="587"/>
      <c r="E88" s="587"/>
      <c r="F88" s="587"/>
      <c r="G88" s="588"/>
    </row>
    <row r="89" spans="1:7" ht="13.5">
      <c r="A89" s="589" t="s">
        <v>158</v>
      </c>
      <c r="B89" s="590"/>
      <c r="C89" s="172" t="s">
        <v>159</v>
      </c>
      <c r="D89" s="172" t="s">
        <v>160</v>
      </c>
      <c r="E89" s="172" t="s">
        <v>161</v>
      </c>
      <c r="F89" s="173" t="s">
        <v>162</v>
      </c>
      <c r="G89" s="201" t="s">
        <v>128</v>
      </c>
    </row>
    <row r="90" spans="1:7" ht="13.5">
      <c r="A90" s="202" t="s">
        <v>351</v>
      </c>
      <c r="B90" s="168" t="s">
        <v>352</v>
      </c>
      <c r="C90" s="169" t="s">
        <v>353</v>
      </c>
      <c r="D90" s="169" t="s">
        <v>354</v>
      </c>
      <c r="E90" s="174">
        <v>0.41</v>
      </c>
      <c r="F90" s="175">
        <v>152</v>
      </c>
      <c r="G90" s="199">
        <f>E90*F90</f>
        <v>62.31999999999999</v>
      </c>
    </row>
    <row r="91" spans="1:7" ht="13.5">
      <c r="A91" s="202" t="s">
        <v>355</v>
      </c>
      <c r="B91" s="168" t="s">
        <v>356</v>
      </c>
      <c r="C91" s="169" t="s">
        <v>353</v>
      </c>
      <c r="D91" s="169" t="s">
        <v>178</v>
      </c>
      <c r="E91" s="174">
        <v>1</v>
      </c>
      <c r="F91" s="175">
        <v>97</v>
      </c>
      <c r="G91" s="199">
        <f>E91*F91</f>
        <v>97</v>
      </c>
    </row>
    <row r="92" spans="1:7" ht="13.5">
      <c r="A92" s="202" t="s">
        <v>357</v>
      </c>
      <c r="B92" s="168" t="s">
        <v>358</v>
      </c>
      <c r="C92" s="169" t="s">
        <v>353</v>
      </c>
      <c r="D92" s="169" t="s">
        <v>359</v>
      </c>
      <c r="E92" s="174">
        <v>0.1</v>
      </c>
      <c r="F92" s="176">
        <v>16.83</v>
      </c>
      <c r="G92" s="199">
        <f>E92*F92</f>
        <v>1.6829999999999998</v>
      </c>
    </row>
    <row r="93" spans="1:7" ht="13.5">
      <c r="A93" s="202">
        <v>280013</v>
      </c>
      <c r="B93" s="168" t="s">
        <v>360</v>
      </c>
      <c r="C93" s="169" t="s">
        <v>353</v>
      </c>
      <c r="D93" s="169" t="s">
        <v>361</v>
      </c>
      <c r="E93" s="174">
        <v>0.4</v>
      </c>
      <c r="F93" s="175">
        <v>21.1</v>
      </c>
      <c r="G93" s="199">
        <f>E93*F93</f>
        <v>8.440000000000001</v>
      </c>
    </row>
    <row r="94" spans="1:7" ht="13.5">
      <c r="A94" s="202">
        <v>280026</v>
      </c>
      <c r="B94" s="168" t="s">
        <v>362</v>
      </c>
      <c r="C94" s="169" t="s">
        <v>353</v>
      </c>
      <c r="D94" s="169" t="s">
        <v>361</v>
      </c>
      <c r="E94" s="174">
        <v>0.4</v>
      </c>
      <c r="F94" s="176">
        <v>17.07</v>
      </c>
      <c r="G94" s="199">
        <f>E94*F94</f>
        <v>6.828</v>
      </c>
    </row>
    <row r="95" spans="1:7" ht="13.5">
      <c r="A95" s="591"/>
      <c r="B95" s="592"/>
      <c r="C95" s="592"/>
      <c r="D95" s="592"/>
      <c r="E95" s="593"/>
      <c r="F95" s="177" t="s">
        <v>350</v>
      </c>
      <c r="G95" s="203">
        <f>SUM(G90:G94)</f>
        <v>176.271</v>
      </c>
    </row>
    <row r="96" spans="1:7" ht="18.75" customHeight="1">
      <c r="A96" s="604" t="s">
        <v>363</v>
      </c>
      <c r="B96" s="605"/>
      <c r="C96" s="605"/>
      <c r="D96" s="605"/>
      <c r="E96" s="605"/>
      <c r="F96" s="605"/>
      <c r="G96" s="606"/>
    </row>
    <row r="97" spans="1:7" ht="13.5">
      <c r="A97" s="589" t="s">
        <v>158</v>
      </c>
      <c r="B97" s="590"/>
      <c r="C97" s="172" t="s">
        <v>159</v>
      </c>
      <c r="D97" s="172" t="s">
        <v>160</v>
      </c>
      <c r="E97" s="172" t="s">
        <v>161</v>
      </c>
      <c r="F97" s="173" t="s">
        <v>162</v>
      </c>
      <c r="G97" s="201" t="s">
        <v>128</v>
      </c>
    </row>
    <row r="98" spans="1:7" ht="13.5">
      <c r="A98" s="202" t="s">
        <v>364</v>
      </c>
      <c r="B98" s="168" t="s">
        <v>362</v>
      </c>
      <c r="C98" s="169" t="s">
        <v>123</v>
      </c>
      <c r="D98" s="169" t="s">
        <v>361</v>
      </c>
      <c r="E98" s="174" t="s">
        <v>365</v>
      </c>
      <c r="F98" s="170" t="s">
        <v>480</v>
      </c>
      <c r="G98" s="204">
        <v>0.05</v>
      </c>
    </row>
    <row r="99" spans="1:7" ht="13.5">
      <c r="A99" s="202" t="s">
        <v>366</v>
      </c>
      <c r="B99" s="168" t="s">
        <v>367</v>
      </c>
      <c r="C99" s="169" t="str">
        <f>C98</f>
        <v>SINAPI</v>
      </c>
      <c r="D99" s="169" t="s">
        <v>361</v>
      </c>
      <c r="E99" s="174" t="s">
        <v>365</v>
      </c>
      <c r="F99" s="170" t="s">
        <v>481</v>
      </c>
      <c r="G99" s="204">
        <v>0.05</v>
      </c>
    </row>
    <row r="100" spans="1:7" ht="40.5">
      <c r="A100" s="202" t="s">
        <v>368</v>
      </c>
      <c r="B100" s="168" t="s">
        <v>369</v>
      </c>
      <c r="C100" s="169" t="str">
        <f>C99</f>
        <v>SINAPI</v>
      </c>
      <c r="D100" s="169" t="s">
        <v>370</v>
      </c>
      <c r="E100" s="174" t="s">
        <v>371</v>
      </c>
      <c r="F100" s="170">
        <v>60.25</v>
      </c>
      <c r="G100" s="204">
        <v>0.14</v>
      </c>
    </row>
    <row r="101" spans="1:7" ht="40.5">
      <c r="A101" s="202" t="s">
        <v>372</v>
      </c>
      <c r="B101" s="168" t="s">
        <v>373</v>
      </c>
      <c r="C101" s="169" t="str">
        <f>C100</f>
        <v>SINAPI</v>
      </c>
      <c r="D101" s="169" t="s">
        <v>374</v>
      </c>
      <c r="E101" s="174" t="s">
        <v>375</v>
      </c>
      <c r="F101" s="170">
        <v>189.4</v>
      </c>
      <c r="G101" s="204">
        <v>0.11</v>
      </c>
    </row>
    <row r="102" spans="1:7" ht="13.5">
      <c r="A102" s="591"/>
      <c r="B102" s="592"/>
      <c r="C102" s="592"/>
      <c r="D102" s="592"/>
      <c r="E102" s="593"/>
      <c r="F102" s="177" t="s">
        <v>350</v>
      </c>
      <c r="G102" s="205">
        <f>SUM(G98:G101)</f>
        <v>0.35000000000000003</v>
      </c>
    </row>
    <row r="103" spans="1:7" ht="33" customHeight="1">
      <c r="A103" s="594" t="s">
        <v>376</v>
      </c>
      <c r="B103" s="595"/>
      <c r="C103" s="595"/>
      <c r="D103" s="595"/>
      <c r="E103" s="595"/>
      <c r="F103" s="595"/>
      <c r="G103" s="596"/>
    </row>
    <row r="104" spans="1:7" ht="13.5">
      <c r="A104" s="589" t="s">
        <v>158</v>
      </c>
      <c r="B104" s="590"/>
      <c r="C104" s="172" t="s">
        <v>159</v>
      </c>
      <c r="D104" s="172" t="s">
        <v>160</v>
      </c>
      <c r="E104" s="172" t="s">
        <v>161</v>
      </c>
      <c r="F104" s="173" t="s">
        <v>162</v>
      </c>
      <c r="G104" s="201" t="s">
        <v>128</v>
      </c>
    </row>
    <row r="105" spans="1:7" ht="40.5">
      <c r="A105" s="202" t="s">
        <v>377</v>
      </c>
      <c r="B105" s="168" t="s">
        <v>378</v>
      </c>
      <c r="C105" s="169" t="s">
        <v>123</v>
      </c>
      <c r="D105" s="169" t="s">
        <v>374</v>
      </c>
      <c r="E105" s="174" t="s">
        <v>379</v>
      </c>
      <c r="F105" s="170">
        <v>267.06</v>
      </c>
      <c r="G105" s="204">
        <v>2.45</v>
      </c>
    </row>
    <row r="106" spans="1:7" ht="40.5">
      <c r="A106" s="202" t="s">
        <v>380</v>
      </c>
      <c r="B106" s="168" t="s">
        <v>381</v>
      </c>
      <c r="C106" s="169" t="s">
        <v>123</v>
      </c>
      <c r="D106" s="169" t="s">
        <v>370</v>
      </c>
      <c r="E106" s="174" t="s">
        <v>382</v>
      </c>
      <c r="F106" s="170">
        <v>72.13</v>
      </c>
      <c r="G106" s="204">
        <v>1.13</v>
      </c>
    </row>
    <row r="107" spans="1:7" ht="13.5">
      <c r="A107" s="202" t="s">
        <v>364</v>
      </c>
      <c r="B107" s="168" t="s">
        <v>362</v>
      </c>
      <c r="C107" s="169" t="s">
        <v>123</v>
      </c>
      <c r="D107" s="169" t="s">
        <v>361</v>
      </c>
      <c r="E107" s="174" t="s">
        <v>383</v>
      </c>
      <c r="F107" s="170" t="s">
        <v>480</v>
      </c>
      <c r="G107" s="204">
        <v>0.42</v>
      </c>
    </row>
    <row r="108" spans="1:7" ht="13.5">
      <c r="A108" s="591"/>
      <c r="B108" s="592"/>
      <c r="C108" s="592"/>
      <c r="D108" s="592"/>
      <c r="E108" s="593"/>
      <c r="F108" s="171" t="s">
        <v>350</v>
      </c>
      <c r="G108" s="206">
        <f>SUM(G105:G107)</f>
        <v>4</v>
      </c>
    </row>
    <row r="109" spans="1:7" ht="13.5">
      <c r="A109" s="586" t="s">
        <v>384</v>
      </c>
      <c r="B109" s="587"/>
      <c r="C109" s="587"/>
      <c r="D109" s="587"/>
      <c r="E109" s="587"/>
      <c r="F109" s="587"/>
      <c r="G109" s="588"/>
    </row>
    <row r="110" spans="1:7" ht="13.5">
      <c r="A110" s="589" t="s">
        <v>158</v>
      </c>
      <c r="B110" s="590"/>
      <c r="C110" s="172" t="s">
        <v>159</v>
      </c>
      <c r="D110" s="172" t="s">
        <v>160</v>
      </c>
      <c r="E110" s="172" t="s">
        <v>161</v>
      </c>
      <c r="F110" s="173" t="s">
        <v>162</v>
      </c>
      <c r="G110" s="201" t="s">
        <v>128</v>
      </c>
    </row>
    <row r="111" spans="1:7" ht="54">
      <c r="A111" s="202" t="s">
        <v>385</v>
      </c>
      <c r="B111" s="168" t="s">
        <v>386</v>
      </c>
      <c r="C111" s="169" t="str">
        <f>C105</f>
        <v>SINAPI</v>
      </c>
      <c r="D111" s="169" t="s">
        <v>374</v>
      </c>
      <c r="E111" s="174" t="s">
        <v>387</v>
      </c>
      <c r="F111" s="170">
        <v>255.92</v>
      </c>
      <c r="G111" s="204">
        <v>0.02</v>
      </c>
    </row>
    <row r="112" spans="1:7" ht="54">
      <c r="A112" s="202" t="s">
        <v>388</v>
      </c>
      <c r="B112" s="168" t="s">
        <v>389</v>
      </c>
      <c r="C112" s="169" t="str">
        <f>C111</f>
        <v>SINAPI</v>
      </c>
      <c r="D112" s="169" t="s">
        <v>370</v>
      </c>
      <c r="E112" s="174" t="s">
        <v>390</v>
      </c>
      <c r="F112" s="170" t="s">
        <v>482</v>
      </c>
      <c r="G112" s="204">
        <v>0.08</v>
      </c>
    </row>
    <row r="113" spans="1:7" ht="13.5">
      <c r="A113" s="202" t="s">
        <v>364</v>
      </c>
      <c r="B113" s="168" t="s">
        <v>362</v>
      </c>
      <c r="C113" s="169" t="str">
        <f>C112</f>
        <v>SINAPI</v>
      </c>
      <c r="D113" s="169" t="s">
        <v>361</v>
      </c>
      <c r="E113" s="174" t="s">
        <v>390</v>
      </c>
      <c r="F113" s="170" t="s">
        <v>480</v>
      </c>
      <c r="G113" s="204">
        <v>0.01</v>
      </c>
    </row>
    <row r="114" spans="1:7" ht="13.5">
      <c r="A114" s="591"/>
      <c r="B114" s="592"/>
      <c r="C114" s="592"/>
      <c r="D114" s="592"/>
      <c r="E114" s="593"/>
      <c r="F114" s="171" t="s">
        <v>350</v>
      </c>
      <c r="G114" s="206">
        <f>SUM(G111:G113)</f>
        <v>0.11</v>
      </c>
    </row>
    <row r="115" spans="1:7" ht="23.25" customHeight="1">
      <c r="A115" s="586" t="s">
        <v>391</v>
      </c>
      <c r="B115" s="587"/>
      <c r="C115" s="587"/>
      <c r="D115" s="587"/>
      <c r="E115" s="587"/>
      <c r="F115" s="587"/>
      <c r="G115" s="588"/>
    </row>
    <row r="116" spans="1:7" ht="13.5">
      <c r="A116" s="589" t="s">
        <v>158</v>
      </c>
      <c r="B116" s="590"/>
      <c r="C116" s="172" t="s">
        <v>159</v>
      </c>
      <c r="D116" s="172" t="s">
        <v>160</v>
      </c>
      <c r="E116" s="172" t="s">
        <v>161</v>
      </c>
      <c r="F116" s="173" t="s">
        <v>162</v>
      </c>
      <c r="G116" s="201" t="s">
        <v>128</v>
      </c>
    </row>
    <row r="117" spans="1:7" ht="81">
      <c r="A117" s="202" t="s">
        <v>392</v>
      </c>
      <c r="B117" s="168" t="s">
        <v>393</v>
      </c>
      <c r="C117" s="169" t="s">
        <v>123</v>
      </c>
      <c r="D117" s="169" t="s">
        <v>374</v>
      </c>
      <c r="E117" s="174" t="s">
        <v>390</v>
      </c>
      <c r="F117" s="170">
        <v>304.82</v>
      </c>
      <c r="G117" s="204">
        <v>0.3</v>
      </c>
    </row>
    <row r="118" spans="1:7" ht="81">
      <c r="A118" s="202" t="s">
        <v>394</v>
      </c>
      <c r="B118" s="168" t="s">
        <v>395</v>
      </c>
      <c r="C118" s="169" t="s">
        <v>123</v>
      </c>
      <c r="D118" s="169" t="s">
        <v>370</v>
      </c>
      <c r="E118" s="174" t="s">
        <v>396</v>
      </c>
      <c r="F118" s="170">
        <v>50.57</v>
      </c>
      <c r="G118" s="204">
        <v>0.35</v>
      </c>
    </row>
    <row r="119" spans="1:7" ht="54">
      <c r="A119" s="202" t="s">
        <v>385</v>
      </c>
      <c r="B119" s="168" t="s">
        <v>386</v>
      </c>
      <c r="C119" s="169" t="s">
        <v>123</v>
      </c>
      <c r="D119" s="169" t="s">
        <v>374</v>
      </c>
      <c r="E119" s="174" t="s">
        <v>387</v>
      </c>
      <c r="F119" s="170">
        <v>255.92</v>
      </c>
      <c r="G119" s="204">
        <v>0.02</v>
      </c>
    </row>
    <row r="120" spans="1:7" ht="54">
      <c r="A120" s="202" t="s">
        <v>388</v>
      </c>
      <c r="B120" s="168" t="s">
        <v>389</v>
      </c>
      <c r="C120" s="169" t="s">
        <v>123</v>
      </c>
      <c r="D120" s="169" t="s">
        <v>370</v>
      </c>
      <c r="E120" s="174" t="s">
        <v>397</v>
      </c>
      <c r="F120" s="170" t="s">
        <v>482</v>
      </c>
      <c r="G120" s="204">
        <v>0.66</v>
      </c>
    </row>
    <row r="121" spans="1:7" ht="67.5">
      <c r="A121" s="202" t="s">
        <v>398</v>
      </c>
      <c r="B121" s="168" t="s">
        <v>399</v>
      </c>
      <c r="C121" s="169" t="s">
        <v>123</v>
      </c>
      <c r="D121" s="169" t="s">
        <v>374</v>
      </c>
      <c r="E121" s="174" t="s">
        <v>400</v>
      </c>
      <c r="F121" s="170">
        <v>199.79</v>
      </c>
      <c r="G121" s="204">
        <v>0.39</v>
      </c>
    </row>
    <row r="122" spans="1:7" ht="13.5">
      <c r="A122" s="202" t="s">
        <v>364</v>
      </c>
      <c r="B122" s="168" t="s">
        <v>362</v>
      </c>
      <c r="C122" s="169" t="s">
        <v>123</v>
      </c>
      <c r="D122" s="169" t="s">
        <v>361</v>
      </c>
      <c r="E122" s="174" t="s">
        <v>397</v>
      </c>
      <c r="F122" s="170" t="s">
        <v>480</v>
      </c>
      <c r="G122" s="204">
        <v>0.13</v>
      </c>
    </row>
    <row r="123" spans="1:7" ht="67.5">
      <c r="A123" s="202" t="s">
        <v>401</v>
      </c>
      <c r="B123" s="168" t="s">
        <v>402</v>
      </c>
      <c r="C123" s="169" t="s">
        <v>123</v>
      </c>
      <c r="D123" s="169" t="s">
        <v>370</v>
      </c>
      <c r="E123" s="174" t="s">
        <v>298</v>
      </c>
      <c r="F123" s="170">
        <v>56.87</v>
      </c>
      <c r="G123" s="204">
        <v>0.34</v>
      </c>
    </row>
    <row r="124" spans="1:7" ht="13.5">
      <c r="A124" s="591"/>
      <c r="B124" s="592"/>
      <c r="C124" s="592"/>
      <c r="D124" s="592"/>
      <c r="E124" s="593"/>
      <c r="F124" s="171" t="s">
        <v>350</v>
      </c>
      <c r="G124" s="206">
        <f>SUM(G117:G123)</f>
        <v>2.19</v>
      </c>
    </row>
    <row r="125" spans="1:7" ht="30" customHeight="1">
      <c r="A125" s="597" t="s">
        <v>660</v>
      </c>
      <c r="B125" s="598"/>
      <c r="C125" s="598"/>
      <c r="D125" s="598"/>
      <c r="E125" s="598"/>
      <c r="F125" s="598"/>
      <c r="G125" s="599"/>
    </row>
    <row r="126" spans="1:7" ht="15" customHeight="1">
      <c r="A126" s="589" t="s">
        <v>158</v>
      </c>
      <c r="B126" s="590"/>
      <c r="C126" s="172" t="s">
        <v>159</v>
      </c>
      <c r="D126" s="172" t="s">
        <v>160</v>
      </c>
      <c r="E126" s="172" t="s">
        <v>161</v>
      </c>
      <c r="F126" s="173" t="s">
        <v>162</v>
      </c>
      <c r="G126" s="201" t="s">
        <v>128</v>
      </c>
    </row>
    <row r="127" spans="1:7" ht="40.5">
      <c r="A127" s="181" t="s">
        <v>661</v>
      </c>
      <c r="B127" s="316" t="s">
        <v>662</v>
      </c>
      <c r="C127" s="180" t="s">
        <v>123</v>
      </c>
      <c r="D127" s="170" t="s">
        <v>374</v>
      </c>
      <c r="E127" s="170" t="s">
        <v>667</v>
      </c>
      <c r="F127" s="170" t="s">
        <v>670</v>
      </c>
      <c r="G127" s="318">
        <v>3.78</v>
      </c>
    </row>
    <row r="128" spans="1:7" ht="40.5">
      <c r="A128" s="181" t="s">
        <v>663</v>
      </c>
      <c r="B128" s="316" t="s">
        <v>664</v>
      </c>
      <c r="C128" s="180" t="s">
        <v>123</v>
      </c>
      <c r="D128" s="170" t="s">
        <v>370</v>
      </c>
      <c r="E128" s="170" t="s">
        <v>512</v>
      </c>
      <c r="F128" s="170" t="s">
        <v>671</v>
      </c>
      <c r="G128" s="318">
        <v>1.82</v>
      </c>
    </row>
    <row r="129" spans="1:7" ht="21.75" customHeight="1">
      <c r="A129" s="317" t="s">
        <v>364</v>
      </c>
      <c r="B129" s="181" t="s">
        <v>362</v>
      </c>
      <c r="C129" s="180" t="s">
        <v>123</v>
      </c>
      <c r="D129" s="170" t="s">
        <v>361</v>
      </c>
      <c r="E129" s="170" t="s">
        <v>668</v>
      </c>
      <c r="F129" s="170" t="s">
        <v>480</v>
      </c>
      <c r="G129" s="318">
        <v>0.25</v>
      </c>
    </row>
    <row r="130" spans="1:7" ht="72.75" customHeight="1">
      <c r="A130" s="181" t="s">
        <v>665</v>
      </c>
      <c r="B130" s="178" t="s">
        <v>666</v>
      </c>
      <c r="C130" s="180" t="s">
        <v>123</v>
      </c>
      <c r="D130" s="170" t="s">
        <v>278</v>
      </c>
      <c r="E130" s="170" t="s">
        <v>669</v>
      </c>
      <c r="F130" s="170" t="s">
        <v>625</v>
      </c>
      <c r="G130" s="318">
        <v>10.42</v>
      </c>
    </row>
    <row r="131" spans="1:7" ht="13.5">
      <c r="A131" s="600"/>
      <c r="B131" s="592"/>
      <c r="C131" s="592"/>
      <c r="D131" s="592"/>
      <c r="E131" s="593"/>
      <c r="F131" s="171" t="s">
        <v>350</v>
      </c>
      <c r="G131" s="315">
        <f>SUM(G127:G130)</f>
        <v>16.27</v>
      </c>
    </row>
    <row r="132" spans="1:7" ht="30.75" customHeight="1">
      <c r="A132" s="594" t="s">
        <v>673</v>
      </c>
      <c r="B132" s="595"/>
      <c r="C132" s="595"/>
      <c r="D132" s="595"/>
      <c r="E132" s="595"/>
      <c r="F132" s="595"/>
      <c r="G132" s="596"/>
    </row>
    <row r="133" spans="1:7" ht="13.5">
      <c r="A133" s="589" t="s">
        <v>158</v>
      </c>
      <c r="B133" s="590"/>
      <c r="C133" s="172" t="s">
        <v>159</v>
      </c>
      <c r="D133" s="172" t="s">
        <v>160</v>
      </c>
      <c r="E133" s="172" t="s">
        <v>161</v>
      </c>
      <c r="F133" s="173" t="s">
        <v>162</v>
      </c>
      <c r="G133" s="201" t="s">
        <v>128</v>
      </c>
    </row>
    <row r="134" spans="1:7" ht="54">
      <c r="A134" s="202" t="s">
        <v>403</v>
      </c>
      <c r="B134" s="168" t="s">
        <v>404</v>
      </c>
      <c r="C134" s="169" t="s">
        <v>123</v>
      </c>
      <c r="D134" s="169" t="s">
        <v>374</v>
      </c>
      <c r="E134" s="174">
        <v>0.167</v>
      </c>
      <c r="F134" s="176">
        <v>214.68</v>
      </c>
      <c r="G134" s="199">
        <f aca="true" t="shared" si="0" ref="G134:G139">E134*F134</f>
        <v>35.851560000000006</v>
      </c>
    </row>
    <row r="135" spans="1:7" ht="54">
      <c r="A135" s="202" t="s">
        <v>405</v>
      </c>
      <c r="B135" s="168" t="s">
        <v>406</v>
      </c>
      <c r="C135" s="169" t="s">
        <v>123</v>
      </c>
      <c r="D135" s="169" t="s">
        <v>370</v>
      </c>
      <c r="E135" s="174">
        <v>0.352</v>
      </c>
      <c r="F135" s="176">
        <v>79.64</v>
      </c>
      <c r="G135" s="199">
        <f t="shared" si="0"/>
        <v>28.033279999999998</v>
      </c>
    </row>
    <row r="136" spans="1:7" ht="40.5">
      <c r="A136" s="202" t="s">
        <v>407</v>
      </c>
      <c r="B136" s="168" t="s">
        <v>408</v>
      </c>
      <c r="C136" s="169" t="s">
        <v>123</v>
      </c>
      <c r="D136" s="169" t="s">
        <v>133</v>
      </c>
      <c r="E136" s="174" t="s">
        <v>409</v>
      </c>
      <c r="F136" s="176">
        <v>391.02</v>
      </c>
      <c r="G136" s="199">
        <f t="shared" si="0"/>
        <v>402.7506</v>
      </c>
    </row>
    <row r="137" spans="1:7" ht="27">
      <c r="A137" s="202" t="s">
        <v>410</v>
      </c>
      <c r="B137" s="168" t="s">
        <v>411</v>
      </c>
      <c r="C137" s="169" t="s">
        <v>123</v>
      </c>
      <c r="D137" s="169" t="s">
        <v>361</v>
      </c>
      <c r="E137" s="174">
        <v>0.787</v>
      </c>
      <c r="F137" s="176">
        <v>21.13</v>
      </c>
      <c r="G137" s="199">
        <v>16.62</v>
      </c>
    </row>
    <row r="138" spans="1:7" ht="13.5">
      <c r="A138" s="202" t="s">
        <v>364</v>
      </c>
      <c r="B138" s="168" t="s">
        <v>362</v>
      </c>
      <c r="C138" s="169" t="s">
        <v>123</v>
      </c>
      <c r="D138" s="169" t="s">
        <v>361</v>
      </c>
      <c r="E138" s="174">
        <v>1.574</v>
      </c>
      <c r="F138" s="176">
        <v>17.09</v>
      </c>
      <c r="G138" s="199">
        <v>26.89</v>
      </c>
    </row>
    <row r="139" spans="1:7" ht="40.5">
      <c r="A139" s="202" t="s">
        <v>412</v>
      </c>
      <c r="B139" s="168" t="s">
        <v>413</v>
      </c>
      <c r="C139" s="169" t="s">
        <v>123</v>
      </c>
      <c r="D139" s="169" t="s">
        <v>278</v>
      </c>
      <c r="E139" s="174">
        <v>0.028</v>
      </c>
      <c r="F139" s="176">
        <v>679.05</v>
      </c>
      <c r="G139" s="199">
        <f t="shared" si="0"/>
        <v>19.0134</v>
      </c>
    </row>
    <row r="140" spans="1:7" ht="13.5">
      <c r="A140" s="591"/>
      <c r="B140" s="592"/>
      <c r="C140" s="592"/>
      <c r="D140" s="592"/>
      <c r="E140" s="593"/>
      <c r="F140" s="171" t="s">
        <v>350</v>
      </c>
      <c r="G140" s="206">
        <f>SUM(G134:G139)</f>
        <v>529.15884</v>
      </c>
    </row>
    <row r="141" spans="1:7" ht="28.5" customHeight="1">
      <c r="A141" s="586" t="s">
        <v>674</v>
      </c>
      <c r="B141" s="587"/>
      <c r="C141" s="587"/>
      <c r="D141" s="587"/>
      <c r="E141" s="587"/>
      <c r="F141" s="587"/>
      <c r="G141" s="588"/>
    </row>
    <row r="142" spans="1:7" ht="13.5">
      <c r="A142" s="589" t="s">
        <v>158</v>
      </c>
      <c r="B142" s="590"/>
      <c r="C142" s="172" t="s">
        <v>159</v>
      </c>
      <c r="D142" s="172" t="s">
        <v>160</v>
      </c>
      <c r="E142" s="172" t="s">
        <v>161</v>
      </c>
      <c r="F142" s="173" t="s">
        <v>162</v>
      </c>
      <c r="G142" s="201" t="s">
        <v>128</v>
      </c>
    </row>
    <row r="143" spans="1:7" ht="40.5">
      <c r="A143" s="198" t="s">
        <v>438</v>
      </c>
      <c r="B143" s="178" t="s">
        <v>430</v>
      </c>
      <c r="C143" s="169" t="s">
        <v>123</v>
      </c>
      <c r="D143" s="170" t="s">
        <v>278</v>
      </c>
      <c r="E143" s="170" t="s">
        <v>446</v>
      </c>
      <c r="F143" s="176">
        <v>579.1</v>
      </c>
      <c r="G143" s="207">
        <v>225.55</v>
      </c>
    </row>
    <row r="144" spans="1:7" ht="54">
      <c r="A144" s="198" t="s">
        <v>439</v>
      </c>
      <c r="B144" s="178" t="s">
        <v>431</v>
      </c>
      <c r="C144" s="169" t="str">
        <f aca="true" t="shared" si="1" ref="C144:C149">C143</f>
        <v>SINAPI</v>
      </c>
      <c r="D144" s="170" t="s">
        <v>178</v>
      </c>
      <c r="E144" s="170" t="s">
        <v>447</v>
      </c>
      <c r="F144" s="176">
        <v>90.05</v>
      </c>
      <c r="G144" s="208">
        <v>1151.85</v>
      </c>
    </row>
    <row r="145" spans="1:7" ht="40.5">
      <c r="A145" s="198" t="s">
        <v>440</v>
      </c>
      <c r="B145" s="178" t="s">
        <v>432</v>
      </c>
      <c r="C145" s="169" t="str">
        <f t="shared" si="1"/>
        <v>SINAPI</v>
      </c>
      <c r="D145" s="170" t="s">
        <v>359</v>
      </c>
      <c r="E145" s="170" t="s">
        <v>448</v>
      </c>
      <c r="F145" s="176">
        <v>13.53</v>
      </c>
      <c r="G145" s="207">
        <v>1364.66</v>
      </c>
    </row>
    <row r="146" spans="1:7" ht="40.5">
      <c r="A146" s="198" t="s">
        <v>441</v>
      </c>
      <c r="B146" s="178" t="s">
        <v>433</v>
      </c>
      <c r="C146" s="169" t="str">
        <f t="shared" si="1"/>
        <v>SINAPI</v>
      </c>
      <c r="D146" s="170" t="s">
        <v>359</v>
      </c>
      <c r="E146" s="170" t="s">
        <v>449</v>
      </c>
      <c r="F146" s="175">
        <v>12.68</v>
      </c>
      <c r="G146" s="208">
        <v>73.38</v>
      </c>
    </row>
    <row r="147" spans="1:7" ht="40.5">
      <c r="A147" s="198" t="s">
        <v>442</v>
      </c>
      <c r="B147" s="178" t="s">
        <v>434</v>
      </c>
      <c r="C147" s="169" t="str">
        <f t="shared" si="1"/>
        <v>SINAPI</v>
      </c>
      <c r="D147" s="170" t="s">
        <v>359</v>
      </c>
      <c r="E147" s="170" t="s">
        <v>450</v>
      </c>
      <c r="F147" s="176">
        <v>11.32</v>
      </c>
      <c r="G147" s="208">
        <v>187.61</v>
      </c>
    </row>
    <row r="148" spans="1:7" ht="40.5">
      <c r="A148" s="198" t="s">
        <v>443</v>
      </c>
      <c r="B148" s="178" t="s">
        <v>435</v>
      </c>
      <c r="C148" s="169" t="str">
        <f t="shared" si="1"/>
        <v>SINAPI</v>
      </c>
      <c r="D148" s="170" t="s">
        <v>359</v>
      </c>
      <c r="E148" s="170" t="s">
        <v>451</v>
      </c>
      <c r="F148" s="176">
        <v>9.54</v>
      </c>
      <c r="G148" s="208">
        <v>389.58</v>
      </c>
    </row>
    <row r="149" spans="1:7" ht="27">
      <c r="A149" s="198" t="s">
        <v>444</v>
      </c>
      <c r="B149" s="178" t="s">
        <v>436</v>
      </c>
      <c r="C149" s="169" t="str">
        <f t="shared" si="1"/>
        <v>SINAPI</v>
      </c>
      <c r="D149" s="170" t="s">
        <v>359</v>
      </c>
      <c r="E149" s="170" t="s">
        <v>452</v>
      </c>
      <c r="F149" s="176">
        <v>12.6</v>
      </c>
      <c r="G149" s="208">
        <v>225.31</v>
      </c>
    </row>
    <row r="150" spans="1:7" ht="40.5">
      <c r="A150" s="198" t="s">
        <v>445</v>
      </c>
      <c r="B150" s="178" t="s">
        <v>437</v>
      </c>
      <c r="C150" s="169" t="str">
        <f>C145</f>
        <v>SINAPI</v>
      </c>
      <c r="D150" s="170" t="s">
        <v>278</v>
      </c>
      <c r="E150" s="170" t="s">
        <v>453</v>
      </c>
      <c r="F150" s="176">
        <v>679.07</v>
      </c>
      <c r="G150" s="208">
        <v>1706.16</v>
      </c>
    </row>
    <row r="151" spans="1:7" ht="13.5">
      <c r="A151" s="591"/>
      <c r="B151" s="592"/>
      <c r="C151" s="592"/>
      <c r="D151" s="592"/>
      <c r="E151" s="593"/>
      <c r="F151" s="171" t="s">
        <v>350</v>
      </c>
      <c r="G151" s="209">
        <f>SUM(G143:G150)</f>
        <v>5324.1</v>
      </c>
    </row>
    <row r="152" spans="1:7" ht="29.25" customHeight="1">
      <c r="A152" s="586" t="s">
        <v>672</v>
      </c>
      <c r="B152" s="587"/>
      <c r="C152" s="587"/>
      <c r="D152" s="587"/>
      <c r="E152" s="587"/>
      <c r="F152" s="587"/>
      <c r="G152" s="588"/>
    </row>
    <row r="153" spans="1:7" ht="18" customHeight="1">
      <c r="A153" s="589" t="s">
        <v>158</v>
      </c>
      <c r="B153" s="590"/>
      <c r="C153" s="172" t="s">
        <v>159</v>
      </c>
      <c r="D153" s="172" t="s">
        <v>160</v>
      </c>
      <c r="E153" s="172" t="s">
        <v>161</v>
      </c>
      <c r="F153" s="173" t="s">
        <v>162</v>
      </c>
      <c r="G153" s="201" t="s">
        <v>128</v>
      </c>
    </row>
    <row r="154" spans="1:7" ht="45" customHeight="1">
      <c r="A154" s="210" t="s">
        <v>438</v>
      </c>
      <c r="B154" s="178" t="s">
        <v>430</v>
      </c>
      <c r="C154" s="180" t="s">
        <v>123</v>
      </c>
      <c r="D154" s="170" t="s">
        <v>278</v>
      </c>
      <c r="E154" s="181" t="s">
        <v>457</v>
      </c>
      <c r="F154" s="182">
        <v>579.1</v>
      </c>
      <c r="G154" s="211">
        <v>368.01</v>
      </c>
    </row>
    <row r="155" spans="1:7" ht="60" customHeight="1">
      <c r="A155" s="210" t="s">
        <v>439</v>
      </c>
      <c r="B155" s="178" t="s">
        <v>431</v>
      </c>
      <c r="C155" s="180" t="s">
        <v>123</v>
      </c>
      <c r="D155" s="170" t="s">
        <v>178</v>
      </c>
      <c r="E155" s="181" t="s">
        <v>458</v>
      </c>
      <c r="F155" s="182">
        <v>90.05</v>
      </c>
      <c r="G155" s="211">
        <v>1329.27</v>
      </c>
    </row>
    <row r="156" spans="1:7" ht="30" customHeight="1">
      <c r="A156" s="210" t="s">
        <v>440</v>
      </c>
      <c r="B156" s="178" t="s">
        <v>432</v>
      </c>
      <c r="C156" s="180" t="s">
        <v>123</v>
      </c>
      <c r="D156" s="170" t="s">
        <v>359</v>
      </c>
      <c r="E156" s="181" t="s">
        <v>459</v>
      </c>
      <c r="F156" s="182">
        <v>15.53</v>
      </c>
      <c r="G156" s="211">
        <v>1479.51</v>
      </c>
    </row>
    <row r="157" spans="1:7" ht="30" customHeight="1">
      <c r="A157" s="210" t="s">
        <v>441</v>
      </c>
      <c r="B157" s="178" t="s">
        <v>433</v>
      </c>
      <c r="C157" s="180" t="s">
        <v>123</v>
      </c>
      <c r="D157" s="170" t="s">
        <v>359</v>
      </c>
      <c r="E157" s="181" t="s">
        <v>460</v>
      </c>
      <c r="F157" s="182">
        <v>12.68</v>
      </c>
      <c r="G157" s="211">
        <v>140.45</v>
      </c>
    </row>
    <row r="158" spans="1:7" ht="30" customHeight="1">
      <c r="A158" s="210" t="s">
        <v>442</v>
      </c>
      <c r="B158" s="178" t="s">
        <v>434</v>
      </c>
      <c r="C158" s="180" t="s">
        <v>123</v>
      </c>
      <c r="D158" s="170" t="s">
        <v>359</v>
      </c>
      <c r="E158" s="181" t="s">
        <v>461</v>
      </c>
      <c r="F158" s="182">
        <v>11.32</v>
      </c>
      <c r="G158" s="211">
        <v>166.99</v>
      </c>
    </row>
    <row r="159" spans="1:7" ht="30" customHeight="1">
      <c r="A159" s="210" t="s">
        <v>443</v>
      </c>
      <c r="B159" s="178" t="s">
        <v>435</v>
      </c>
      <c r="C159" s="180" t="s">
        <v>123</v>
      </c>
      <c r="D159" s="170" t="s">
        <v>359</v>
      </c>
      <c r="E159" s="181" t="s">
        <v>462</v>
      </c>
      <c r="F159" s="182">
        <v>9.54</v>
      </c>
      <c r="G159" s="211">
        <v>526.45</v>
      </c>
    </row>
    <row r="160" spans="1:7" ht="30" customHeight="1">
      <c r="A160" s="210" t="s">
        <v>444</v>
      </c>
      <c r="B160" s="178" t="s">
        <v>436</v>
      </c>
      <c r="C160" s="180" t="s">
        <v>123</v>
      </c>
      <c r="D160" s="170" t="s">
        <v>359</v>
      </c>
      <c r="E160" s="181" t="s">
        <v>463</v>
      </c>
      <c r="F160" s="182">
        <v>12.6</v>
      </c>
      <c r="G160" s="211">
        <v>371.8</v>
      </c>
    </row>
    <row r="161" spans="1:7" ht="42" customHeight="1">
      <c r="A161" s="210" t="s">
        <v>445</v>
      </c>
      <c r="B161" s="178" t="s">
        <v>437</v>
      </c>
      <c r="C161" s="180" t="s">
        <v>123</v>
      </c>
      <c r="D161" s="170" t="s">
        <v>278</v>
      </c>
      <c r="E161" s="181" t="s">
        <v>464</v>
      </c>
      <c r="F161" s="182">
        <v>679.07</v>
      </c>
      <c r="G161" s="211">
        <v>2061.86</v>
      </c>
    </row>
    <row r="162" spans="1:7" ht="18.75" customHeight="1">
      <c r="A162" s="212"/>
      <c r="B162" s="183"/>
      <c r="C162" s="184"/>
      <c r="D162" s="185"/>
      <c r="E162" s="186"/>
      <c r="F162" s="187" t="s">
        <v>350</v>
      </c>
      <c r="G162" s="211">
        <f>SUM(G154:G161)</f>
        <v>6444.34</v>
      </c>
    </row>
    <row r="163" spans="1:7" ht="30" customHeight="1">
      <c r="A163" s="586" t="s">
        <v>675</v>
      </c>
      <c r="B163" s="587"/>
      <c r="C163" s="587"/>
      <c r="D163" s="587"/>
      <c r="E163" s="587"/>
      <c r="F163" s="587"/>
      <c r="G163" s="588"/>
    </row>
    <row r="164" spans="1:7" ht="13.5">
      <c r="A164" s="589" t="s">
        <v>158</v>
      </c>
      <c r="B164" s="590"/>
      <c r="C164" s="172" t="s">
        <v>159</v>
      </c>
      <c r="D164" s="172" t="s">
        <v>160</v>
      </c>
      <c r="E164" s="172" t="s">
        <v>161</v>
      </c>
      <c r="F164" s="173" t="s">
        <v>162</v>
      </c>
      <c r="G164" s="201" t="s">
        <v>128</v>
      </c>
    </row>
    <row r="165" spans="1:7" ht="13.5">
      <c r="A165" s="202" t="s">
        <v>364</v>
      </c>
      <c r="B165" s="168" t="s">
        <v>362</v>
      </c>
      <c r="C165" s="169" t="str">
        <f>C145</f>
        <v>SINAPI</v>
      </c>
      <c r="D165" s="169" t="s">
        <v>361</v>
      </c>
      <c r="E165" s="174" t="s">
        <v>414</v>
      </c>
      <c r="F165" s="170" t="s">
        <v>480</v>
      </c>
      <c r="G165" s="204">
        <v>0.42</v>
      </c>
    </row>
    <row r="166" spans="1:7" ht="40.5">
      <c r="A166" s="202" t="s">
        <v>415</v>
      </c>
      <c r="B166" s="168" t="s">
        <v>416</v>
      </c>
      <c r="C166" s="169" t="str">
        <f>C165</f>
        <v>SINAPI</v>
      </c>
      <c r="D166" s="169" t="s">
        <v>374</v>
      </c>
      <c r="E166" s="174" t="s">
        <v>417</v>
      </c>
      <c r="F166" s="170">
        <v>221.47</v>
      </c>
      <c r="G166" s="199">
        <v>1.96</v>
      </c>
    </row>
    <row r="167" spans="1:7" ht="40.5">
      <c r="A167" s="202" t="s">
        <v>418</v>
      </c>
      <c r="B167" s="168" t="s">
        <v>419</v>
      </c>
      <c r="C167" s="169" t="str">
        <f>C166</f>
        <v>SINAPI</v>
      </c>
      <c r="D167" s="169" t="s">
        <v>370</v>
      </c>
      <c r="E167" s="174" t="s">
        <v>420</v>
      </c>
      <c r="F167" s="170">
        <v>62.18</v>
      </c>
      <c r="G167" s="204">
        <v>0.98</v>
      </c>
    </row>
    <row r="168" spans="1:7" ht="13.5">
      <c r="A168" s="591"/>
      <c r="B168" s="592"/>
      <c r="C168" s="592"/>
      <c r="D168" s="592"/>
      <c r="E168" s="593"/>
      <c r="F168" s="171" t="s">
        <v>350</v>
      </c>
      <c r="G168" s="206">
        <f>SUM(G165:G167)</f>
        <v>3.36</v>
      </c>
    </row>
    <row r="169" spans="1:7" ht="13.5">
      <c r="A169" s="586" t="s">
        <v>676</v>
      </c>
      <c r="B169" s="587"/>
      <c r="C169" s="587"/>
      <c r="D169" s="587"/>
      <c r="E169" s="587"/>
      <c r="F169" s="587"/>
      <c r="G169" s="588"/>
    </row>
    <row r="170" spans="1:7" ht="13.5">
      <c r="A170" s="589" t="s">
        <v>158</v>
      </c>
      <c r="B170" s="590"/>
      <c r="C170" s="172" t="s">
        <v>159</v>
      </c>
      <c r="D170" s="172" t="s">
        <v>160</v>
      </c>
      <c r="E170" s="172" t="s">
        <v>161</v>
      </c>
      <c r="F170" s="173" t="s">
        <v>162</v>
      </c>
      <c r="G170" s="201" t="s">
        <v>128</v>
      </c>
    </row>
    <row r="171" spans="1:7" ht="67.5">
      <c r="A171" s="202" t="s">
        <v>421</v>
      </c>
      <c r="B171" s="168" t="s">
        <v>422</v>
      </c>
      <c r="C171" s="169" t="s">
        <v>123</v>
      </c>
      <c r="D171" s="169" t="s">
        <v>374</v>
      </c>
      <c r="E171" s="174" t="s">
        <v>423</v>
      </c>
      <c r="F171" s="170">
        <v>362.21</v>
      </c>
      <c r="G171" s="204">
        <v>5.03</v>
      </c>
    </row>
    <row r="172" spans="1:7" ht="67.5">
      <c r="A172" s="202" t="s">
        <v>424</v>
      </c>
      <c r="B172" s="168" t="s">
        <v>425</v>
      </c>
      <c r="C172" s="169" t="str">
        <f>C171</f>
        <v>SINAPI</v>
      </c>
      <c r="D172" s="169" t="s">
        <v>370</v>
      </c>
      <c r="E172" s="174" t="s">
        <v>298</v>
      </c>
      <c r="F172" s="175">
        <v>70</v>
      </c>
      <c r="G172" s="204">
        <v>0.42</v>
      </c>
    </row>
    <row r="173" spans="1:7" ht="13.5">
      <c r="A173" s="591"/>
      <c r="B173" s="592"/>
      <c r="C173" s="592"/>
      <c r="D173" s="592"/>
      <c r="E173" s="593"/>
      <c r="F173" s="171" t="s">
        <v>350</v>
      </c>
      <c r="G173" s="206">
        <f>SUM(G171:G172)</f>
        <v>5.45</v>
      </c>
    </row>
    <row r="174" spans="1:7" ht="13.5">
      <c r="A174" s="586" t="s">
        <v>677</v>
      </c>
      <c r="B174" s="587"/>
      <c r="C174" s="587"/>
      <c r="D174" s="587"/>
      <c r="E174" s="587"/>
      <c r="F174" s="587"/>
      <c r="G174" s="588"/>
    </row>
    <row r="175" spans="1:7" ht="13.5">
      <c r="A175" s="589" t="s">
        <v>158</v>
      </c>
      <c r="B175" s="590"/>
      <c r="C175" s="172" t="s">
        <v>159</v>
      </c>
      <c r="D175" s="172" t="s">
        <v>160</v>
      </c>
      <c r="E175" s="172" t="s">
        <v>161</v>
      </c>
      <c r="F175" s="173" t="s">
        <v>162</v>
      </c>
      <c r="G175" s="201" t="s">
        <v>128</v>
      </c>
    </row>
    <row r="176" spans="1:7" ht="81">
      <c r="A176" s="202" t="s">
        <v>392</v>
      </c>
      <c r="B176" s="168" t="s">
        <v>393</v>
      </c>
      <c r="C176" s="169" t="s">
        <v>123</v>
      </c>
      <c r="D176" s="169" t="s">
        <v>374</v>
      </c>
      <c r="E176" s="174" t="s">
        <v>390</v>
      </c>
      <c r="F176" s="170" t="s">
        <v>655</v>
      </c>
      <c r="G176" s="204">
        <v>0.3</v>
      </c>
    </row>
    <row r="177" spans="1:7" ht="81">
      <c r="A177" s="202" t="s">
        <v>394</v>
      </c>
      <c r="B177" s="168" t="s">
        <v>395</v>
      </c>
      <c r="C177" s="169" t="s">
        <v>123</v>
      </c>
      <c r="D177" s="169" t="s">
        <v>370</v>
      </c>
      <c r="E177" s="174" t="s">
        <v>400</v>
      </c>
      <c r="F177" s="170" t="s">
        <v>656</v>
      </c>
      <c r="G177" s="199">
        <v>0.1</v>
      </c>
    </row>
    <row r="178" spans="1:7" ht="54">
      <c r="A178" s="202" t="s">
        <v>385</v>
      </c>
      <c r="B178" s="168" t="s">
        <v>386</v>
      </c>
      <c r="C178" s="169" t="s">
        <v>123</v>
      </c>
      <c r="D178" s="169" t="s">
        <v>374</v>
      </c>
      <c r="E178" s="174" t="s">
        <v>387</v>
      </c>
      <c r="F178" s="170" t="s">
        <v>657</v>
      </c>
      <c r="G178" s="204">
        <v>0.02</v>
      </c>
    </row>
    <row r="179" spans="1:7" ht="54">
      <c r="A179" s="202" t="s">
        <v>388</v>
      </c>
      <c r="B179" s="168" t="s">
        <v>389</v>
      </c>
      <c r="C179" s="169" t="s">
        <v>123</v>
      </c>
      <c r="D179" s="169" t="s">
        <v>370</v>
      </c>
      <c r="E179" s="174" t="s">
        <v>365</v>
      </c>
      <c r="F179" s="170" t="s">
        <v>482</v>
      </c>
      <c r="G179" s="199">
        <v>0.24</v>
      </c>
    </row>
    <row r="180" spans="1:7" ht="13.5">
      <c r="A180" s="202" t="s">
        <v>364</v>
      </c>
      <c r="B180" s="168" t="s">
        <v>362</v>
      </c>
      <c r="C180" s="169" t="s">
        <v>123</v>
      </c>
      <c r="D180" s="169" t="s">
        <v>361</v>
      </c>
      <c r="E180" s="174" t="s">
        <v>365</v>
      </c>
      <c r="F180" s="170" t="s">
        <v>480</v>
      </c>
      <c r="G180" s="204">
        <v>0.05</v>
      </c>
    </row>
    <row r="181" spans="1:7" ht="54">
      <c r="A181" s="202" t="s">
        <v>426</v>
      </c>
      <c r="B181" s="168" t="s">
        <v>427</v>
      </c>
      <c r="C181" s="169" t="s">
        <v>123</v>
      </c>
      <c r="D181" s="169" t="s">
        <v>374</v>
      </c>
      <c r="E181" s="174" t="s">
        <v>390</v>
      </c>
      <c r="F181" s="170" t="s">
        <v>658</v>
      </c>
      <c r="G181" s="204">
        <v>0.21</v>
      </c>
    </row>
    <row r="182" spans="1:7" ht="54">
      <c r="A182" s="202" t="s">
        <v>428</v>
      </c>
      <c r="B182" s="168" t="s">
        <v>429</v>
      </c>
      <c r="C182" s="169" t="s">
        <v>123</v>
      </c>
      <c r="D182" s="169" t="s">
        <v>370</v>
      </c>
      <c r="E182" s="174" t="s">
        <v>400</v>
      </c>
      <c r="F182" s="170" t="s">
        <v>659</v>
      </c>
      <c r="G182" s="204">
        <v>0.15</v>
      </c>
    </row>
    <row r="183" spans="1:7" ht="14.25" thickBot="1">
      <c r="A183" s="583"/>
      <c r="B183" s="584"/>
      <c r="C183" s="584"/>
      <c r="D183" s="584"/>
      <c r="E183" s="585"/>
      <c r="F183" s="213" t="s">
        <v>350</v>
      </c>
      <c r="G183" s="214">
        <f>SUM(G176:G182)</f>
        <v>1.07</v>
      </c>
    </row>
    <row r="184" ht="13.5" thickTop="1"/>
  </sheetData>
  <sheetProtection/>
  <mergeCells count="44">
    <mergeCell ref="A11:G11"/>
    <mergeCell ref="A12:B12"/>
    <mergeCell ref="A1:G6"/>
    <mergeCell ref="A7:E7"/>
    <mergeCell ref="A8:D8"/>
    <mergeCell ref="F8:G8"/>
    <mergeCell ref="E9:G9"/>
    <mergeCell ref="A9:D9"/>
    <mergeCell ref="A87:E87"/>
    <mergeCell ref="A88:G88"/>
    <mergeCell ref="A89:B89"/>
    <mergeCell ref="A95:E95"/>
    <mergeCell ref="A96:G96"/>
    <mergeCell ref="A97:B97"/>
    <mergeCell ref="A102:E102"/>
    <mergeCell ref="A103:G103"/>
    <mergeCell ref="A104:B104"/>
    <mergeCell ref="A108:E108"/>
    <mergeCell ref="A109:G109"/>
    <mergeCell ref="A110:B110"/>
    <mergeCell ref="A114:E114"/>
    <mergeCell ref="A115:G115"/>
    <mergeCell ref="A116:B116"/>
    <mergeCell ref="A124:E124"/>
    <mergeCell ref="A132:G132"/>
    <mergeCell ref="A133:B133"/>
    <mergeCell ref="A125:G125"/>
    <mergeCell ref="A126:B126"/>
    <mergeCell ref="A131:E131"/>
    <mergeCell ref="A140:E140"/>
    <mergeCell ref="A141:G141"/>
    <mergeCell ref="A142:B142"/>
    <mergeCell ref="A151:E151"/>
    <mergeCell ref="A174:G174"/>
    <mergeCell ref="A175:B175"/>
    <mergeCell ref="A152:G152"/>
    <mergeCell ref="A153:B153"/>
    <mergeCell ref="A183:E183"/>
    <mergeCell ref="A163:G163"/>
    <mergeCell ref="A164:B164"/>
    <mergeCell ref="A168:E168"/>
    <mergeCell ref="A169:G169"/>
    <mergeCell ref="A170:B170"/>
    <mergeCell ref="A173:E17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ignoredErrors>
    <ignoredError sqref="F83 F81:F82 F78:F80 F14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0">
      <selection activeCell="H24" sqref="H24"/>
    </sheetView>
  </sheetViews>
  <sheetFormatPr defaultColWidth="9.140625" defaultRowHeight="12.75"/>
  <cols>
    <col min="1" max="1" width="16.8515625" style="0" customWidth="1"/>
    <col min="2" max="2" width="27.8515625" style="0" customWidth="1"/>
    <col min="3" max="3" width="9.00390625" style="0" customWidth="1"/>
    <col min="4" max="4" width="10.28125" style="0" customWidth="1"/>
    <col min="5" max="5" width="3.7109375" style="0" customWidth="1"/>
    <col min="6" max="6" width="12.140625" style="0" customWidth="1"/>
    <col min="7" max="7" width="13.140625" style="0" customWidth="1"/>
  </cols>
  <sheetData>
    <row r="1" spans="1:7" ht="12.75">
      <c r="A1" s="612"/>
      <c r="B1" s="612"/>
      <c r="C1" s="612"/>
      <c r="D1" s="612"/>
      <c r="E1" s="612"/>
      <c r="F1" s="612"/>
      <c r="G1" s="612"/>
    </row>
    <row r="2" spans="1:7" ht="12.75">
      <c r="A2" s="612"/>
      <c r="B2" s="612"/>
      <c r="C2" s="612"/>
      <c r="D2" s="612"/>
      <c r="E2" s="612"/>
      <c r="F2" s="612"/>
      <c r="G2" s="612"/>
    </row>
    <row r="3" spans="1:7" ht="12.75">
      <c r="A3" s="612"/>
      <c r="B3" s="612"/>
      <c r="C3" s="612"/>
      <c r="D3" s="612"/>
      <c r="E3" s="612"/>
      <c r="F3" s="612"/>
      <c r="G3" s="612"/>
    </row>
    <row r="4" spans="1:7" ht="12.75">
      <c r="A4" s="612"/>
      <c r="B4" s="612"/>
      <c r="C4" s="612"/>
      <c r="D4" s="612"/>
      <c r="E4" s="612"/>
      <c r="F4" s="612"/>
      <c r="G4" s="612"/>
    </row>
    <row r="5" spans="1:7" ht="12.75">
      <c r="A5" s="612"/>
      <c r="B5" s="612"/>
      <c r="C5" s="612"/>
      <c r="D5" s="612"/>
      <c r="E5" s="612"/>
      <c r="F5" s="612"/>
      <c r="G5" s="612"/>
    </row>
    <row r="6" spans="1:7" ht="12.75">
      <c r="A6" s="612"/>
      <c r="B6" s="612"/>
      <c r="C6" s="612"/>
      <c r="D6" s="612"/>
      <c r="E6" s="612"/>
      <c r="F6" s="612"/>
      <c r="G6" s="612"/>
    </row>
    <row r="7" spans="1:7" ht="14.25">
      <c r="A7" s="364" t="s">
        <v>679</v>
      </c>
      <c r="B7" s="622" t="s">
        <v>680</v>
      </c>
      <c r="C7" s="622"/>
      <c r="D7" s="622"/>
      <c r="E7" s="622"/>
      <c r="F7" s="622"/>
      <c r="G7" s="622"/>
    </row>
    <row r="8" spans="1:7" ht="15">
      <c r="A8" s="365" t="s">
        <v>681</v>
      </c>
      <c r="B8" s="623" t="s">
        <v>682</v>
      </c>
      <c r="C8" s="623"/>
      <c r="D8" s="623"/>
      <c r="E8" s="366"/>
      <c r="F8" s="367"/>
      <c r="G8" s="367"/>
    </row>
    <row r="9" spans="1:7" ht="15">
      <c r="A9" s="368" t="s">
        <v>683</v>
      </c>
      <c r="B9" s="624" t="s">
        <v>684</v>
      </c>
      <c r="C9" s="625"/>
      <c r="D9" s="625"/>
      <c r="E9" s="370"/>
      <c r="F9" s="367"/>
      <c r="G9" s="367"/>
    </row>
    <row r="10" spans="1:7" ht="14.25">
      <c r="A10" s="368" t="s">
        <v>685</v>
      </c>
      <c r="B10" s="369" t="s">
        <v>686</v>
      </c>
      <c r="C10" s="369"/>
      <c r="D10" s="369"/>
      <c r="E10" s="371"/>
      <c r="F10" s="367"/>
      <c r="G10" s="367"/>
    </row>
    <row r="11" spans="1:7" ht="18" customHeight="1">
      <c r="A11" s="626" t="s">
        <v>687</v>
      </c>
      <c r="B11" s="626"/>
      <c r="C11" s="626"/>
      <c r="D11" s="626"/>
      <c r="E11" s="626"/>
      <c r="F11" s="626"/>
      <c r="G11" s="626"/>
    </row>
    <row r="12" spans="1:7" ht="19.5" customHeight="1" thickBot="1">
      <c r="A12" s="626"/>
      <c r="B12" s="626"/>
      <c r="C12" s="626"/>
      <c r="D12" s="626"/>
      <c r="E12" s="626"/>
      <c r="F12" s="626"/>
      <c r="G12" s="626"/>
    </row>
    <row r="13" spans="1:7" ht="21" thickBot="1">
      <c r="A13" s="627" t="s">
        <v>688</v>
      </c>
      <c r="B13" s="627"/>
      <c r="C13" s="627"/>
      <c r="D13" s="627"/>
      <c r="F13" s="628" t="s">
        <v>689</v>
      </c>
      <c r="G13" s="629"/>
    </row>
    <row r="14" spans="1:7" ht="15" thickBot="1">
      <c r="A14" s="630" t="s">
        <v>690</v>
      </c>
      <c r="B14" s="631"/>
      <c r="C14" s="343" t="s">
        <v>691</v>
      </c>
      <c r="D14" s="344" t="s">
        <v>692</v>
      </c>
      <c r="F14" s="345" t="s">
        <v>693</v>
      </c>
      <c r="G14" s="346" t="s">
        <v>694</v>
      </c>
    </row>
    <row r="15" spans="1:7" ht="14.25">
      <c r="A15" s="632" t="s">
        <v>695</v>
      </c>
      <c r="B15" s="633"/>
      <c r="C15" s="373" t="s">
        <v>696</v>
      </c>
      <c r="D15" s="374">
        <v>0.04</v>
      </c>
      <c r="F15" s="348">
        <v>0.0343</v>
      </c>
      <c r="G15" s="349">
        <v>0.0671</v>
      </c>
    </row>
    <row r="16" spans="1:7" ht="14.25">
      <c r="A16" s="634" t="s">
        <v>697</v>
      </c>
      <c r="B16" s="635"/>
      <c r="C16" s="350" t="s">
        <v>698</v>
      </c>
      <c r="D16" s="351">
        <v>0.0075</v>
      </c>
      <c r="F16" s="352">
        <v>0.0028</v>
      </c>
      <c r="G16" s="353">
        <v>0.0075</v>
      </c>
    </row>
    <row r="17" spans="1:7" ht="14.25">
      <c r="A17" s="634" t="s">
        <v>699</v>
      </c>
      <c r="B17" s="635"/>
      <c r="C17" s="350" t="s">
        <v>700</v>
      </c>
      <c r="D17" s="351">
        <v>0.0097</v>
      </c>
      <c r="F17" s="352">
        <v>0.01</v>
      </c>
      <c r="G17" s="353">
        <v>0.0174</v>
      </c>
    </row>
    <row r="18" spans="1:7" ht="14.25">
      <c r="A18" s="634" t="s">
        <v>701</v>
      </c>
      <c r="B18" s="635"/>
      <c r="C18" s="350" t="s">
        <v>702</v>
      </c>
      <c r="D18" s="351">
        <v>0.0059</v>
      </c>
      <c r="F18" s="375">
        <v>0.0094</v>
      </c>
      <c r="G18" s="375">
        <v>0.0117</v>
      </c>
    </row>
    <row r="19" spans="1:7" ht="15" thickBot="1">
      <c r="A19" s="636" t="s">
        <v>703</v>
      </c>
      <c r="B19" s="637"/>
      <c r="C19" s="376" t="s">
        <v>704</v>
      </c>
      <c r="D19" s="377">
        <v>0.0611</v>
      </c>
      <c r="F19" s="375">
        <v>0.0674</v>
      </c>
      <c r="G19" s="375">
        <v>0.094</v>
      </c>
    </row>
    <row r="20" spans="1:7" ht="15.75" customHeight="1" thickTop="1">
      <c r="A20" s="643" t="s">
        <v>705</v>
      </c>
      <c r="B20" s="354" t="s">
        <v>706</v>
      </c>
      <c r="C20" s="645" t="s">
        <v>0</v>
      </c>
      <c r="D20" s="347">
        <v>0.0063</v>
      </c>
      <c r="F20" s="647" t="s">
        <v>707</v>
      </c>
      <c r="G20" s="648"/>
    </row>
    <row r="21" spans="1:7" ht="14.25">
      <c r="A21" s="643"/>
      <c r="B21" s="355" t="s">
        <v>708</v>
      </c>
      <c r="C21" s="645"/>
      <c r="D21" s="351">
        <v>0.03</v>
      </c>
      <c r="F21" s="647"/>
      <c r="G21" s="648"/>
    </row>
    <row r="22" spans="1:7" ht="14.25">
      <c r="A22" s="643"/>
      <c r="B22" s="355" t="s">
        <v>709</v>
      </c>
      <c r="C22" s="645"/>
      <c r="D22" s="351">
        <v>0.05</v>
      </c>
      <c r="F22" s="647"/>
      <c r="G22" s="648"/>
    </row>
    <row r="23" spans="1:7" ht="15" thickBot="1">
      <c r="A23" s="644"/>
      <c r="B23" s="356" t="s">
        <v>710</v>
      </c>
      <c r="C23" s="646"/>
      <c r="D23" s="357">
        <v>0.045</v>
      </c>
      <c r="F23" s="647"/>
      <c r="G23" s="648"/>
    </row>
    <row r="24" spans="1:7" ht="23.25" customHeight="1" thickBot="1">
      <c r="A24" s="649" t="s">
        <v>711</v>
      </c>
      <c r="B24" s="650"/>
      <c r="C24" s="651"/>
      <c r="D24" s="358">
        <f>SUM(D20:D23)</f>
        <v>0.1313</v>
      </c>
      <c r="F24" s="647"/>
      <c r="G24" s="648"/>
    </row>
    <row r="25" spans="1:7" ht="15" thickBot="1">
      <c r="A25" s="652"/>
      <c r="B25" s="652"/>
      <c r="C25" s="652"/>
      <c r="D25" s="652"/>
      <c r="F25" s="653"/>
      <c r="G25" s="653"/>
    </row>
    <row r="26" spans="1:7" ht="21" customHeight="1" thickBot="1">
      <c r="A26" s="638" t="s">
        <v>712</v>
      </c>
      <c r="B26" s="639"/>
      <c r="C26" s="640"/>
      <c r="D26" s="359">
        <f>((1+D15+D16+D17)*(1+D18)*(1+D19)/(1-D24))-1</f>
        <v>0.29896800970185344</v>
      </c>
      <c r="F26" s="360">
        <v>0.2076</v>
      </c>
      <c r="G26" s="361">
        <v>0.3</v>
      </c>
    </row>
    <row r="27" spans="1:4" ht="15">
      <c r="A27" s="362"/>
      <c r="B27" s="362"/>
      <c r="C27" s="362"/>
      <c r="D27" s="363"/>
    </row>
    <row r="28" spans="1:3" ht="12.75">
      <c r="A28" s="641" t="s">
        <v>713</v>
      </c>
      <c r="B28" s="641"/>
      <c r="C28" s="641"/>
    </row>
    <row r="29" spans="1:6" ht="13.5">
      <c r="A29" s="642" t="s">
        <v>714</v>
      </c>
      <c r="B29" s="642"/>
      <c r="C29" s="642"/>
      <c r="F29" s="226"/>
    </row>
    <row r="30" spans="1:7" ht="12.75">
      <c r="A30" s="367"/>
      <c r="B30" s="367"/>
      <c r="C30" s="367"/>
      <c r="D30" s="367"/>
      <c r="E30" s="367"/>
      <c r="F30" s="372"/>
      <c r="G30" s="367"/>
    </row>
  </sheetData>
  <sheetProtection/>
  <mergeCells count="22">
    <mergeCell ref="A26:C26"/>
    <mergeCell ref="A28:C28"/>
    <mergeCell ref="A29:C29"/>
    <mergeCell ref="A20:A23"/>
    <mergeCell ref="C20:C23"/>
    <mergeCell ref="F20:G24"/>
    <mergeCell ref="A24:C24"/>
    <mergeCell ref="A25:D25"/>
    <mergeCell ref="F25:G25"/>
    <mergeCell ref="A14:B14"/>
    <mergeCell ref="A15:B15"/>
    <mergeCell ref="A16:B16"/>
    <mergeCell ref="A17:B17"/>
    <mergeCell ref="A18:B18"/>
    <mergeCell ref="A19:B19"/>
    <mergeCell ref="A1:G6"/>
    <mergeCell ref="B7:G7"/>
    <mergeCell ref="B8:D8"/>
    <mergeCell ref="B9:D9"/>
    <mergeCell ref="A11:G12"/>
    <mergeCell ref="A13:D13"/>
    <mergeCell ref="F13:G1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ua121</dc:creator>
  <cp:keywords/>
  <dc:description/>
  <cp:lastModifiedBy>Usuário do Windows</cp:lastModifiedBy>
  <cp:lastPrinted>2022-05-24T14:36:51Z</cp:lastPrinted>
  <dcterms:created xsi:type="dcterms:W3CDTF">2005-08-02T15:45:33Z</dcterms:created>
  <dcterms:modified xsi:type="dcterms:W3CDTF">2022-06-02T13:00:35Z</dcterms:modified>
  <cp:category/>
  <cp:version/>
  <cp:contentType/>
  <cp:contentStatus/>
</cp:coreProperties>
</file>