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 PP-2023\TOMADA DE PREÇO\EDITAL 002-2023-TP POÇOS ARTESIANO\LOTE IV - COMUNIDADE SÃO MANOEL\GEO OBRAS\"/>
    </mc:Choice>
  </mc:AlternateContent>
  <xr:revisionPtr revIDLastSave="0" documentId="8_{21D83962-C5E8-4C90-8FE1-3E2780262B3F}" xr6:coauthVersionLast="47" xr6:coauthVersionMax="47" xr10:uidLastSave="{00000000-0000-0000-0000-000000000000}"/>
  <bookViews>
    <workbookView xWindow="-120" yWindow="-120" windowWidth="24240" windowHeight="13140" firstSheet="1" activeTab="3" xr2:uid="{00000000-000D-0000-FFFF-FFFF00000000}"/>
  </bookViews>
  <sheets>
    <sheet name="CUSTO UNITÁRIO DAS LOJAS LOCAIS" sheetId="9" r:id="rId1"/>
    <sheet name="POÇO ARTESIANO; RESERVATÓRIO " sheetId="1" r:id="rId2"/>
    <sheet name="CRON. FISICO POÇO E RESERVATÓRI" sheetId="8" r:id="rId3"/>
    <sheet name="CUSTO UNITÁRIO" sheetId="10" r:id="rId4"/>
    <sheet name="BDI" sheetId="11" r:id="rId5"/>
  </sheets>
  <definedNames>
    <definedName name="_xlnm.Print_Area" localSheetId="4">BDI!$A$1:$G$38</definedName>
    <definedName name="_xlnm.Print_Area" localSheetId="2">'CRON. FISICO POÇO E RESERVATÓRI'!$A$1:$J$188</definedName>
    <definedName name="_xlnm.Print_Area" localSheetId="3">'CUSTO UNITÁRIO'!$A$1:$G$484</definedName>
    <definedName name="_xlnm.Print_Area" localSheetId="0">'CUSTO UNITÁRIO DAS LOJAS LOCAIS'!$A$1:$J$59</definedName>
    <definedName name="_xlnm.Print_Area" localSheetId="1">'POÇO ARTESIANO; RESERVATÓRIO '!$A$1:$I$124</definedName>
    <definedName name="_xlnm.Print_Titles" localSheetId="2">'CRON. FISICO POÇO E RESERVATÓRI'!$1:$9</definedName>
    <definedName name="_xlnm.Print_Titles" localSheetId="3">'CUSTO UNITÁRIO'!$1:$10</definedName>
    <definedName name="_xlnm.Print_Titles" localSheetId="1">'POÇO ARTESIANO; RESERVATÓRIO '!$1:$11</definedName>
  </definedNames>
  <calcPr calcId="191029"/>
</workbook>
</file>

<file path=xl/calcChain.xml><?xml version="1.0" encoding="utf-8"?>
<calcChain xmlns="http://schemas.openxmlformats.org/spreadsheetml/2006/main">
  <c r="G44" i="10" l="1"/>
  <c r="G43" i="10"/>
  <c r="D125" i="8" l="1"/>
  <c r="C125" i="8"/>
  <c r="B125" i="8"/>
  <c r="A125" i="8"/>
  <c r="D36" i="8"/>
  <c r="D34" i="8"/>
  <c r="D32" i="8"/>
  <c r="D30" i="8"/>
  <c r="D28" i="8"/>
  <c r="D26" i="8"/>
  <c r="D24" i="8"/>
  <c r="D22" i="8"/>
  <c r="C36" i="8"/>
  <c r="C34" i="8"/>
  <c r="C32" i="8"/>
  <c r="C30" i="8"/>
  <c r="C28" i="8"/>
  <c r="C26" i="8"/>
  <c r="C24" i="8"/>
  <c r="C22" i="8"/>
  <c r="B36" i="8"/>
  <c r="B34" i="8"/>
  <c r="B32" i="8"/>
  <c r="B30" i="8"/>
  <c r="B28" i="8"/>
  <c r="B26" i="8"/>
  <c r="B24" i="8"/>
  <c r="B22" i="8"/>
  <c r="A36" i="8"/>
  <c r="A34" i="8"/>
  <c r="A32" i="8"/>
  <c r="A30" i="8"/>
  <c r="A28" i="8"/>
  <c r="A26" i="8"/>
  <c r="A24" i="8"/>
  <c r="A22" i="8"/>
  <c r="B21" i="8"/>
  <c r="A21" i="8"/>
  <c r="G478" i="10"/>
  <c r="G435" i="10"/>
  <c r="G420" i="10"/>
  <c r="G414" i="10"/>
  <c r="G403" i="10"/>
  <c r="G393" i="10"/>
  <c r="G383" i="10"/>
  <c r="G365" i="10"/>
  <c r="G358" i="10"/>
  <c r="G350" i="10"/>
  <c r="G342" i="10"/>
  <c r="G293" i="10"/>
  <c r="G250" i="10"/>
  <c r="G212" i="10"/>
  <c r="G171" i="10"/>
  <c r="G108" i="10"/>
  <c r="G102" i="10"/>
  <c r="G95" i="10"/>
  <c r="G88" i="10"/>
  <c r="G80" i="10"/>
  <c r="G74" i="10"/>
  <c r="G66" i="10"/>
  <c r="G60" i="10"/>
  <c r="E27" i="1"/>
  <c r="F27" i="1" s="1"/>
  <c r="E26" i="1"/>
  <c r="F26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F19" i="1" s="1"/>
  <c r="E24" i="8" l="1"/>
  <c r="F25" i="8" s="1"/>
  <c r="H25" i="8" s="1"/>
  <c r="E26" i="8"/>
  <c r="F27" i="8" s="1"/>
  <c r="H27" i="8" s="1"/>
  <c r="E28" i="8"/>
  <c r="F29" i="8" s="1"/>
  <c r="H29" i="8" s="1"/>
  <c r="E30" i="8"/>
  <c r="E32" i="8"/>
  <c r="F33" i="8" s="1"/>
  <c r="H33" i="8" s="1"/>
  <c r="E34" i="8"/>
  <c r="F35" i="8" s="1"/>
  <c r="H35" i="8" s="1"/>
  <c r="E22" i="8"/>
  <c r="E36" i="8"/>
  <c r="F37" i="8" s="1"/>
  <c r="F31" i="8"/>
  <c r="F23" i="8"/>
  <c r="G23" i="8" s="1"/>
  <c r="G25" i="8"/>
  <c r="J25" i="8" s="1"/>
  <c r="G29" i="8"/>
  <c r="G27" i="8"/>
  <c r="J27" i="8" s="1"/>
  <c r="E76" i="1"/>
  <c r="H37" i="8" l="1"/>
  <c r="G37" i="8"/>
  <c r="J37" i="8" s="1"/>
  <c r="F76" i="1"/>
  <c r="E125" i="8"/>
  <c r="F126" i="8" s="1"/>
  <c r="H23" i="8"/>
  <c r="K23" i="8"/>
  <c r="G35" i="8"/>
  <c r="J35" i="8" s="1"/>
  <c r="H31" i="8"/>
  <c r="G31" i="8"/>
  <c r="J31" i="8" s="1"/>
  <c r="G33" i="8"/>
  <c r="J33" i="8" s="1"/>
  <c r="J29" i="8"/>
  <c r="J23" i="8"/>
  <c r="G244" i="10"/>
  <c r="G220" i="10"/>
  <c r="G206" i="10"/>
  <c r="G200" i="10"/>
  <c r="G194" i="10"/>
  <c r="G187" i="10"/>
  <c r="H126" i="8" l="1"/>
  <c r="G126" i="8"/>
  <c r="G141" i="10"/>
  <c r="G126" i="10"/>
  <c r="G125" i="10"/>
  <c r="G28" i="10"/>
  <c r="J126" i="8" l="1"/>
  <c r="G128" i="10"/>
  <c r="H53" i="9" l="1"/>
  <c r="H51" i="9"/>
  <c r="H11" i="9"/>
  <c r="K11" i="9" s="1"/>
  <c r="H13" i="9"/>
  <c r="K13" i="9" s="1"/>
  <c r="H15" i="9"/>
  <c r="K15" i="9" s="1"/>
  <c r="H17" i="9"/>
  <c r="K17" i="9" s="1"/>
  <c r="H19" i="9"/>
  <c r="K19" i="9" s="1"/>
  <c r="H21" i="9"/>
  <c r="K21" i="9" s="1"/>
  <c r="H23" i="9"/>
  <c r="K23" i="9" s="1"/>
  <c r="H91" i="1" s="1"/>
  <c r="H25" i="9"/>
  <c r="K25" i="9" s="1"/>
  <c r="H92" i="1" s="1"/>
  <c r="H27" i="9"/>
  <c r="K27" i="9" s="1"/>
  <c r="H93" i="1" s="1"/>
  <c r="H9" i="9"/>
  <c r="K9" i="9" s="1"/>
  <c r="G474" i="10" l="1"/>
  <c r="G467" i="10"/>
  <c r="G458" i="10"/>
  <c r="G450" i="10"/>
  <c r="G441" i="10"/>
  <c r="G428" i="10"/>
  <c r="G374" i="10" l="1"/>
  <c r="G334" i="10"/>
  <c r="G327" i="10"/>
  <c r="G318" i="10"/>
  <c r="G309" i="10"/>
  <c r="G302" i="10"/>
  <c r="G286" i="10"/>
  <c r="G277" i="10"/>
  <c r="G268" i="10"/>
  <c r="G259" i="10"/>
  <c r="G238" i="10"/>
  <c r="G232" i="10"/>
  <c r="G180" i="10"/>
  <c r="G153" i="10"/>
  <c r="G159" i="10"/>
  <c r="G147" i="10"/>
  <c r="G135" i="10"/>
  <c r="G122" i="10"/>
  <c r="G53" i="10" l="1"/>
  <c r="H18" i="1" s="1"/>
  <c r="G32" i="10"/>
  <c r="G20" i="10"/>
  <c r="I53" i="9" l="1"/>
  <c r="K53" i="9" s="1"/>
  <c r="H95" i="1" s="1"/>
  <c r="I51" i="9"/>
  <c r="K51" i="9" s="1"/>
  <c r="H94" i="1" s="1"/>
  <c r="H49" i="9"/>
  <c r="I49" i="9" s="1"/>
  <c r="K49" i="9" s="1"/>
  <c r="H89" i="1" s="1"/>
  <c r="H47" i="9"/>
  <c r="I47" i="9" s="1"/>
  <c r="K47" i="9" s="1"/>
  <c r="H88" i="1" s="1"/>
  <c r="H45" i="9"/>
  <c r="I45" i="9" s="1"/>
  <c r="K45" i="9" s="1"/>
  <c r="H87" i="1" s="1"/>
  <c r="H43" i="9"/>
  <c r="I43" i="9" s="1"/>
  <c r="K43" i="9" s="1"/>
  <c r="H86" i="1" s="1"/>
  <c r="H41" i="9"/>
  <c r="I41" i="9" s="1"/>
  <c r="K41" i="9" s="1"/>
  <c r="H85" i="1" s="1"/>
  <c r="H39" i="9"/>
  <c r="I39" i="9" s="1"/>
  <c r="K39" i="9" s="1"/>
  <c r="H84" i="1" s="1"/>
  <c r="H37" i="9"/>
  <c r="I37" i="9" s="1"/>
  <c r="K37" i="9" s="1"/>
  <c r="H83" i="1" s="1"/>
  <c r="H35" i="9"/>
  <c r="I35" i="9" s="1"/>
  <c r="K35" i="9" s="1"/>
  <c r="H82" i="1" s="1"/>
  <c r="H33" i="9"/>
  <c r="I33" i="9" s="1"/>
  <c r="K33" i="9" s="1"/>
  <c r="H81" i="1" s="1"/>
  <c r="D176" i="8" l="1"/>
  <c r="C176" i="8"/>
  <c r="D174" i="8"/>
  <c r="C174" i="8"/>
  <c r="D172" i="8"/>
  <c r="C172" i="8"/>
  <c r="D169" i="8"/>
  <c r="C169" i="8"/>
  <c r="D167" i="8"/>
  <c r="C167" i="8"/>
  <c r="D165" i="8"/>
  <c r="C165" i="8"/>
  <c r="D162" i="8"/>
  <c r="C162" i="8"/>
  <c r="D159" i="8"/>
  <c r="C159" i="8"/>
  <c r="D157" i="8"/>
  <c r="C157" i="8"/>
  <c r="D155" i="8"/>
  <c r="C155" i="8"/>
  <c r="D153" i="8"/>
  <c r="C153" i="8"/>
  <c r="D151" i="8"/>
  <c r="C151" i="8"/>
  <c r="D148" i="8"/>
  <c r="C148" i="8"/>
  <c r="D146" i="8"/>
  <c r="C146" i="8"/>
  <c r="D144" i="8"/>
  <c r="C144" i="8"/>
  <c r="D142" i="8"/>
  <c r="C142" i="8"/>
  <c r="D140" i="8"/>
  <c r="C140" i="8"/>
  <c r="D138" i="8"/>
  <c r="C138" i="8"/>
  <c r="D136" i="8"/>
  <c r="C136" i="8"/>
  <c r="D134" i="8"/>
  <c r="C134" i="8"/>
  <c r="D132" i="8"/>
  <c r="C132" i="8"/>
  <c r="D128" i="8"/>
  <c r="C128" i="8"/>
  <c r="D123" i="8"/>
  <c r="C123" i="8"/>
  <c r="D121" i="8"/>
  <c r="C121" i="8"/>
  <c r="D119" i="8"/>
  <c r="C119" i="8"/>
  <c r="D117" i="8"/>
  <c r="C117" i="8"/>
  <c r="D115" i="8"/>
  <c r="C115" i="8"/>
  <c r="D113" i="8"/>
  <c r="C113" i="8"/>
  <c r="D111" i="8"/>
  <c r="C111" i="8"/>
  <c r="D109" i="8"/>
  <c r="C109" i="8"/>
  <c r="D107" i="8"/>
  <c r="C107" i="8"/>
  <c r="D105" i="8"/>
  <c r="C105" i="8"/>
  <c r="D103" i="8"/>
  <c r="C103" i="8"/>
  <c r="D101" i="8"/>
  <c r="C101" i="8"/>
  <c r="D99" i="8"/>
  <c r="C99" i="8"/>
  <c r="D97" i="8"/>
  <c r="C97" i="8"/>
  <c r="D95" i="8"/>
  <c r="C95" i="8"/>
  <c r="D93" i="8"/>
  <c r="C93" i="8"/>
  <c r="D91" i="8"/>
  <c r="C91" i="8"/>
  <c r="D89" i="8"/>
  <c r="C89" i="8"/>
  <c r="D87" i="8"/>
  <c r="C87" i="8"/>
  <c r="D84" i="8"/>
  <c r="C84" i="8"/>
  <c r="D82" i="8"/>
  <c r="C82" i="8"/>
  <c r="D80" i="8"/>
  <c r="C80" i="8"/>
  <c r="D78" i="8"/>
  <c r="C78" i="8"/>
  <c r="D75" i="8"/>
  <c r="C75" i="8"/>
  <c r="D73" i="8"/>
  <c r="C73" i="8"/>
  <c r="D71" i="8"/>
  <c r="C71" i="8"/>
  <c r="D69" i="8"/>
  <c r="C69" i="8"/>
  <c r="D66" i="8"/>
  <c r="C66" i="8"/>
  <c r="D63" i="8"/>
  <c r="C63" i="8"/>
  <c r="D60" i="8"/>
  <c r="C60" i="8"/>
  <c r="D57" i="8"/>
  <c r="C57" i="8"/>
  <c r="D55" i="8"/>
  <c r="C55" i="8"/>
  <c r="D51" i="8"/>
  <c r="C51" i="8"/>
  <c r="D49" i="8"/>
  <c r="C49" i="8"/>
  <c r="D47" i="8"/>
  <c r="C47" i="8"/>
  <c r="D45" i="8"/>
  <c r="C45" i="8"/>
  <c r="D43" i="8"/>
  <c r="C43" i="8"/>
  <c r="D41" i="8"/>
  <c r="C41" i="8"/>
  <c r="D39" i="8"/>
  <c r="C39" i="8"/>
  <c r="D19" i="8"/>
  <c r="C19" i="8"/>
  <c r="D16" i="8"/>
  <c r="C16" i="8"/>
  <c r="D14" i="8"/>
  <c r="C14" i="8"/>
  <c r="D12" i="8"/>
  <c r="C12" i="8"/>
  <c r="B176" i="8"/>
  <c r="B174" i="8"/>
  <c r="B172" i="8"/>
  <c r="A176" i="8"/>
  <c r="A174" i="8"/>
  <c r="A172" i="8"/>
  <c r="B171" i="8"/>
  <c r="A171" i="8"/>
  <c r="B169" i="8"/>
  <c r="B167" i="8"/>
  <c r="B165" i="8"/>
  <c r="A169" i="8"/>
  <c r="A167" i="8"/>
  <c r="A165" i="8"/>
  <c r="B164" i="8"/>
  <c r="A164" i="8"/>
  <c r="B162" i="8"/>
  <c r="A162" i="8"/>
  <c r="B161" i="8"/>
  <c r="A161" i="8"/>
  <c r="B159" i="8"/>
  <c r="B157" i="8"/>
  <c r="B155" i="8"/>
  <c r="B153" i="8"/>
  <c r="B151" i="8"/>
  <c r="A159" i="8"/>
  <c r="A157" i="8"/>
  <c r="A155" i="8"/>
  <c r="A153" i="8"/>
  <c r="A151" i="8"/>
  <c r="B150" i="8"/>
  <c r="A150" i="8"/>
  <c r="B148" i="8"/>
  <c r="B146" i="8"/>
  <c r="B144" i="8"/>
  <c r="B142" i="8"/>
  <c r="B140" i="8"/>
  <c r="B138" i="8"/>
  <c r="B136" i="8"/>
  <c r="B134" i="8"/>
  <c r="B132" i="8"/>
  <c r="A148" i="8"/>
  <c r="A146" i="8"/>
  <c r="A144" i="8"/>
  <c r="A142" i="8"/>
  <c r="A140" i="8"/>
  <c r="A138" i="8"/>
  <c r="A136" i="8"/>
  <c r="A134" i="8"/>
  <c r="A132" i="8"/>
  <c r="B131" i="8"/>
  <c r="A131" i="8"/>
  <c r="B130" i="8"/>
  <c r="A130" i="8"/>
  <c r="B128" i="8"/>
  <c r="A128" i="8"/>
  <c r="B127" i="8"/>
  <c r="A127" i="8"/>
  <c r="B123" i="8"/>
  <c r="B121" i="8"/>
  <c r="B119" i="8"/>
  <c r="B117" i="8"/>
  <c r="B115" i="8"/>
  <c r="B113" i="8"/>
  <c r="B111" i="8"/>
  <c r="B109" i="8"/>
  <c r="B107" i="8"/>
  <c r="B105" i="8"/>
  <c r="B103" i="8"/>
  <c r="B101" i="8"/>
  <c r="B99" i="8"/>
  <c r="B97" i="8"/>
  <c r="B95" i="8"/>
  <c r="B93" i="8"/>
  <c r="B91" i="8"/>
  <c r="B89" i="8"/>
  <c r="B87" i="8"/>
  <c r="A123" i="8"/>
  <c r="A121" i="8"/>
  <c r="A119" i="8"/>
  <c r="A117" i="8"/>
  <c r="A115" i="8"/>
  <c r="A113" i="8"/>
  <c r="A111" i="8"/>
  <c r="A109" i="8"/>
  <c r="A107" i="8"/>
  <c r="A105" i="8"/>
  <c r="A103" i="8"/>
  <c r="A101" i="8"/>
  <c r="A99" i="8"/>
  <c r="A97" i="8"/>
  <c r="A95" i="8"/>
  <c r="A93" i="8"/>
  <c r="A91" i="8"/>
  <c r="A89" i="8"/>
  <c r="A87" i="8"/>
  <c r="B86" i="8"/>
  <c r="A86" i="8"/>
  <c r="B84" i="8"/>
  <c r="B82" i="8"/>
  <c r="B80" i="8"/>
  <c r="B78" i="8"/>
  <c r="A84" i="8"/>
  <c r="A82" i="8"/>
  <c r="A80" i="8"/>
  <c r="A78" i="8"/>
  <c r="B77" i="8"/>
  <c r="A77" i="8"/>
  <c r="B75" i="8"/>
  <c r="B73" i="8"/>
  <c r="A75" i="8"/>
  <c r="A73" i="8"/>
  <c r="B71" i="8"/>
  <c r="B69" i="8"/>
  <c r="A71" i="8"/>
  <c r="A69" i="8"/>
  <c r="B68" i="8"/>
  <c r="A68" i="8"/>
  <c r="B66" i="8"/>
  <c r="A66" i="8"/>
  <c r="B65" i="8"/>
  <c r="A65" i="8"/>
  <c r="B63" i="8"/>
  <c r="A63" i="8"/>
  <c r="B62" i="8"/>
  <c r="A62" i="8"/>
  <c r="B60" i="8"/>
  <c r="A60" i="8"/>
  <c r="A59" i="8"/>
  <c r="B59" i="8"/>
  <c r="B57" i="8"/>
  <c r="B55" i="8"/>
  <c r="A57" i="8"/>
  <c r="A55" i="8"/>
  <c r="B54" i="8"/>
  <c r="A54" i="8"/>
  <c r="B53" i="8"/>
  <c r="A53" i="8"/>
  <c r="B51" i="8"/>
  <c r="B49" i="8"/>
  <c r="B47" i="8"/>
  <c r="B45" i="8"/>
  <c r="B43" i="8"/>
  <c r="B41" i="8"/>
  <c r="B39" i="8"/>
  <c r="A51" i="8"/>
  <c r="A49" i="8"/>
  <c r="A47" i="8"/>
  <c r="A45" i="8"/>
  <c r="A43" i="8"/>
  <c r="A41" i="8"/>
  <c r="A39" i="8"/>
  <c r="B38" i="8"/>
  <c r="A38" i="8"/>
  <c r="A19" i="8" l="1"/>
  <c r="A18" i="8"/>
  <c r="A16" i="8"/>
  <c r="A14" i="8"/>
  <c r="A12" i="8"/>
  <c r="A11" i="8"/>
  <c r="A10" i="8"/>
  <c r="B10" i="8"/>
  <c r="B19" i="8" l="1"/>
  <c r="B18" i="8"/>
  <c r="B11" i="8"/>
  <c r="B16" i="8"/>
  <c r="B14" i="8"/>
  <c r="B12" i="8"/>
  <c r="E75" i="1" l="1"/>
  <c r="E32" i="1"/>
  <c r="E31" i="1"/>
  <c r="F75" i="1" l="1"/>
  <c r="E123" i="8"/>
  <c r="F124" i="8" s="1"/>
  <c r="F31" i="1"/>
  <c r="E43" i="8"/>
  <c r="F44" i="8" s="1"/>
  <c r="F32" i="1"/>
  <c r="E45" i="8"/>
  <c r="F46" i="8" s="1"/>
  <c r="E105" i="1"/>
  <c r="E104" i="1"/>
  <c r="E103" i="1"/>
  <c r="E101" i="1"/>
  <c r="E100" i="1"/>
  <c r="E99" i="1"/>
  <c r="E97" i="1"/>
  <c r="E95" i="1"/>
  <c r="E94" i="1"/>
  <c r="E93" i="1"/>
  <c r="E92" i="1"/>
  <c r="E91" i="1"/>
  <c r="E89" i="1"/>
  <c r="E88" i="1"/>
  <c r="E87" i="1"/>
  <c r="E86" i="1"/>
  <c r="E85" i="1"/>
  <c r="E84" i="1"/>
  <c r="E83" i="1"/>
  <c r="E82" i="1"/>
  <c r="E81" i="1"/>
  <c r="E78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5" i="1"/>
  <c r="E54" i="1"/>
  <c r="E53" i="1"/>
  <c r="E52" i="1"/>
  <c r="E50" i="1"/>
  <c r="E49" i="1"/>
  <c r="E48" i="1"/>
  <c r="E47" i="1"/>
  <c r="E45" i="1"/>
  <c r="E43" i="1"/>
  <c r="E63" i="8" s="1"/>
  <c r="F64" i="8" s="1"/>
  <c r="E41" i="1"/>
  <c r="E39" i="1"/>
  <c r="E38" i="1"/>
  <c r="E35" i="1"/>
  <c r="E34" i="1"/>
  <c r="E33" i="1"/>
  <c r="E30" i="1"/>
  <c r="E29" i="1"/>
  <c r="E18" i="1"/>
  <c r="E16" i="1"/>
  <c r="E15" i="1"/>
  <c r="E14" i="1"/>
  <c r="G64" i="8" l="1"/>
  <c r="G124" i="8"/>
  <c r="H124" i="8"/>
  <c r="H64" i="8"/>
  <c r="J64" i="8" s="1"/>
  <c r="F16" i="1"/>
  <c r="E16" i="8"/>
  <c r="F17" i="8" s="1"/>
  <c r="F30" i="1"/>
  <c r="E41" i="8"/>
  <c r="F42" i="8" s="1"/>
  <c r="F38" i="1"/>
  <c r="E55" i="8"/>
  <c r="F56" i="8" s="1"/>
  <c r="F45" i="1"/>
  <c r="F44" i="1" s="1"/>
  <c r="E66" i="8"/>
  <c r="F67" i="8" s="1"/>
  <c r="F55" i="1"/>
  <c r="E84" i="8"/>
  <c r="F85" i="8" s="1"/>
  <c r="F60" i="1"/>
  <c r="E93" i="8"/>
  <c r="F94" i="8" s="1"/>
  <c r="F64" i="1"/>
  <c r="E101" i="8"/>
  <c r="F102" i="8" s="1"/>
  <c r="F68" i="1"/>
  <c r="E109" i="8"/>
  <c r="F110" i="8" s="1"/>
  <c r="F72" i="1"/>
  <c r="E117" i="8"/>
  <c r="F118" i="8" s="1"/>
  <c r="F81" i="1"/>
  <c r="E132" i="8"/>
  <c r="F133" i="8" s="1"/>
  <c r="F85" i="1"/>
  <c r="E140" i="8"/>
  <c r="F141" i="8" s="1"/>
  <c r="F89" i="1"/>
  <c r="E148" i="8"/>
  <c r="F149" i="8" s="1"/>
  <c r="F94" i="1"/>
  <c r="E157" i="8"/>
  <c r="F158" i="8" s="1"/>
  <c r="F105" i="1"/>
  <c r="E176" i="8"/>
  <c r="F177" i="8" s="1"/>
  <c r="F33" i="1"/>
  <c r="E47" i="8"/>
  <c r="F48" i="8" s="1"/>
  <c r="F39" i="1"/>
  <c r="E57" i="8"/>
  <c r="F58" i="8" s="1"/>
  <c r="F47" i="1"/>
  <c r="E69" i="8"/>
  <c r="F70" i="8" s="1"/>
  <c r="F52" i="1"/>
  <c r="E78" i="8"/>
  <c r="F79" i="8" s="1"/>
  <c r="F57" i="1"/>
  <c r="E87" i="8"/>
  <c r="F88" i="8" s="1"/>
  <c r="F61" i="1"/>
  <c r="E95" i="8"/>
  <c r="F96" i="8" s="1"/>
  <c r="F65" i="1"/>
  <c r="E103" i="8"/>
  <c r="F104" i="8" s="1"/>
  <c r="F69" i="1"/>
  <c r="E111" i="8"/>
  <c r="F112" i="8" s="1"/>
  <c r="F73" i="1"/>
  <c r="E119" i="8"/>
  <c r="F120" i="8" s="1"/>
  <c r="F82" i="1"/>
  <c r="E134" i="8"/>
  <c r="F135" i="8" s="1"/>
  <c r="F86" i="1"/>
  <c r="E142" i="8"/>
  <c r="F143" i="8" s="1"/>
  <c r="F91" i="1"/>
  <c r="E151" i="8"/>
  <c r="F152" i="8" s="1"/>
  <c r="F95" i="1"/>
  <c r="E159" i="8"/>
  <c r="F160" i="8" s="1"/>
  <c r="F101" i="1"/>
  <c r="E169" i="8"/>
  <c r="F170" i="8" s="1"/>
  <c r="F14" i="1"/>
  <c r="E12" i="8"/>
  <c r="F13" i="8" s="1"/>
  <c r="F34" i="1"/>
  <c r="E49" i="8"/>
  <c r="F50" i="8" s="1"/>
  <c r="F41" i="1"/>
  <c r="F40" i="1" s="1"/>
  <c r="E60" i="8"/>
  <c r="F61" i="8" s="1"/>
  <c r="F48" i="1"/>
  <c r="E71" i="8"/>
  <c r="F72" i="8" s="1"/>
  <c r="F53" i="1"/>
  <c r="E80" i="8"/>
  <c r="F81" i="8" s="1"/>
  <c r="F58" i="1"/>
  <c r="E89" i="8"/>
  <c r="F90" i="8" s="1"/>
  <c r="F62" i="1"/>
  <c r="E97" i="8"/>
  <c r="F98" i="8" s="1"/>
  <c r="F66" i="1"/>
  <c r="E105" i="8"/>
  <c r="F106" i="8" s="1"/>
  <c r="F70" i="1"/>
  <c r="E113" i="8"/>
  <c r="F114" i="8" s="1"/>
  <c r="F74" i="1"/>
  <c r="E121" i="8"/>
  <c r="F122" i="8" s="1"/>
  <c r="F83" i="1"/>
  <c r="E136" i="8"/>
  <c r="F137" i="8" s="1"/>
  <c r="F87" i="1"/>
  <c r="E144" i="8"/>
  <c r="F145" i="8" s="1"/>
  <c r="F92" i="1"/>
  <c r="E153" i="8"/>
  <c r="F154" i="8" s="1"/>
  <c r="F97" i="1"/>
  <c r="F96" i="1" s="1"/>
  <c r="E162" i="8"/>
  <c r="F163" i="8" s="1"/>
  <c r="K163" i="8" s="1"/>
  <c r="F103" i="1"/>
  <c r="E172" i="8"/>
  <c r="F173" i="8" s="1"/>
  <c r="K173" i="8" s="1"/>
  <c r="G46" i="8"/>
  <c r="H46" i="8"/>
  <c r="F15" i="1"/>
  <c r="E14" i="8"/>
  <c r="F15" i="8" s="1"/>
  <c r="F18" i="1"/>
  <c r="F17" i="1" s="1"/>
  <c r="E19" i="8"/>
  <c r="F20" i="8" s="1"/>
  <c r="F29" i="1"/>
  <c r="E39" i="8"/>
  <c r="F40" i="8" s="1"/>
  <c r="F35" i="1"/>
  <c r="E51" i="8"/>
  <c r="F52" i="8" s="1"/>
  <c r="F49" i="1"/>
  <c r="E73" i="8"/>
  <c r="F74" i="8" s="1"/>
  <c r="F54" i="1"/>
  <c r="E82" i="8"/>
  <c r="F83" i="8" s="1"/>
  <c r="F59" i="1"/>
  <c r="E91" i="8"/>
  <c r="F92" i="8" s="1"/>
  <c r="F63" i="1"/>
  <c r="E99" i="8"/>
  <c r="F100" i="8" s="1"/>
  <c r="F67" i="1"/>
  <c r="E107" i="8"/>
  <c r="F108" i="8" s="1"/>
  <c r="F71" i="1"/>
  <c r="E115" i="8"/>
  <c r="F116" i="8" s="1"/>
  <c r="F78" i="1"/>
  <c r="F77" i="1" s="1"/>
  <c r="E128" i="8"/>
  <c r="F129" i="8" s="1"/>
  <c r="F84" i="1"/>
  <c r="E138" i="8"/>
  <c r="F139" i="8" s="1"/>
  <c r="F88" i="1"/>
  <c r="E146" i="8"/>
  <c r="F147" i="8" s="1"/>
  <c r="F93" i="1"/>
  <c r="E155" i="8"/>
  <c r="F156" i="8" s="1"/>
  <c r="F99" i="1"/>
  <c r="E165" i="8"/>
  <c r="F166" i="8" s="1"/>
  <c r="F104" i="1"/>
  <c r="E174" i="8"/>
  <c r="F175" i="8" s="1"/>
  <c r="F50" i="1"/>
  <c r="E75" i="8"/>
  <c r="F76" i="8" s="1"/>
  <c r="F100" i="1"/>
  <c r="E167" i="8"/>
  <c r="F168" i="8" s="1"/>
  <c r="H44" i="8"/>
  <c r="G44" i="8"/>
  <c r="F43" i="1"/>
  <c r="K165" i="8" l="1"/>
  <c r="K12" i="8"/>
  <c r="F28" i="1"/>
  <c r="K20" i="8"/>
  <c r="F178" i="8"/>
  <c r="F13" i="1"/>
  <c r="F56" i="1"/>
  <c r="J124" i="8"/>
  <c r="H76" i="8"/>
  <c r="J76" i="8" s="1"/>
  <c r="H147" i="8"/>
  <c r="J147" i="8" s="1"/>
  <c r="H74" i="8"/>
  <c r="J74" i="8" s="1"/>
  <c r="G15" i="8"/>
  <c r="J15" i="8" s="1"/>
  <c r="H173" i="8"/>
  <c r="J173" i="8" s="1"/>
  <c r="H137" i="8"/>
  <c r="J137" i="8" s="1"/>
  <c r="G13" i="8"/>
  <c r="I170" i="8"/>
  <c r="J170" i="8" s="1"/>
  <c r="H135" i="8"/>
  <c r="J135" i="8" s="1"/>
  <c r="H141" i="8"/>
  <c r="J141" i="8" s="1"/>
  <c r="I166" i="8"/>
  <c r="J166" i="8" s="1"/>
  <c r="H129" i="8"/>
  <c r="J129" i="8" s="1"/>
  <c r="I168" i="8"/>
  <c r="J168" i="8" s="1"/>
  <c r="I175" i="8"/>
  <c r="J175" i="8" s="1"/>
  <c r="H139" i="8"/>
  <c r="J139" i="8" s="1"/>
  <c r="G20" i="8"/>
  <c r="H145" i="8"/>
  <c r="J145" i="8" s="1"/>
  <c r="H72" i="8"/>
  <c r="J72" i="8" s="1"/>
  <c r="H143" i="8"/>
  <c r="J143" i="8" s="1"/>
  <c r="H70" i="8"/>
  <c r="J70" i="8" s="1"/>
  <c r="I177" i="8"/>
  <c r="J177" i="8" s="1"/>
  <c r="H149" i="8"/>
  <c r="J149" i="8" s="1"/>
  <c r="G17" i="8"/>
  <c r="J17" i="8" s="1"/>
  <c r="F12" i="1"/>
  <c r="F37" i="1"/>
  <c r="F90" i="1"/>
  <c r="F51" i="1"/>
  <c r="J46" i="8"/>
  <c r="J44" i="8"/>
  <c r="F46" i="1"/>
  <c r="F80" i="1"/>
  <c r="H116" i="8"/>
  <c r="G116" i="8"/>
  <c r="H83" i="8"/>
  <c r="G83" i="8"/>
  <c r="H50" i="8"/>
  <c r="G50" i="8"/>
  <c r="H108" i="8"/>
  <c r="G108" i="8"/>
  <c r="H92" i="8"/>
  <c r="G92" i="8"/>
  <c r="H40" i="8"/>
  <c r="G40" i="8"/>
  <c r="H154" i="8"/>
  <c r="J154" i="8" s="1"/>
  <c r="H114" i="8"/>
  <c r="G114" i="8"/>
  <c r="G98" i="8"/>
  <c r="H98" i="8"/>
  <c r="H81" i="8"/>
  <c r="G81" i="8"/>
  <c r="H61" i="8"/>
  <c r="G61" i="8"/>
  <c r="H152" i="8"/>
  <c r="J152" i="8" s="1"/>
  <c r="H112" i="8"/>
  <c r="G112" i="8"/>
  <c r="H96" i="8"/>
  <c r="G96" i="8"/>
  <c r="G79" i="8"/>
  <c r="H79" i="8"/>
  <c r="G58" i="8"/>
  <c r="H58" i="8"/>
  <c r="H158" i="8"/>
  <c r="J158" i="8" s="1"/>
  <c r="G118" i="8"/>
  <c r="H118" i="8"/>
  <c r="H102" i="8"/>
  <c r="G102" i="8"/>
  <c r="H85" i="8"/>
  <c r="G85" i="8"/>
  <c r="G56" i="8"/>
  <c r="H56" i="8"/>
  <c r="F98" i="1"/>
  <c r="F102" i="1"/>
  <c r="H156" i="8"/>
  <c r="J156" i="8" s="1"/>
  <c r="H100" i="8"/>
  <c r="G100" i="8"/>
  <c r="H52" i="8"/>
  <c r="G52" i="8"/>
  <c r="I163" i="8"/>
  <c r="H163" i="8"/>
  <c r="H122" i="8"/>
  <c r="G122" i="8"/>
  <c r="H106" i="8"/>
  <c r="G106" i="8"/>
  <c r="H90" i="8"/>
  <c r="G90" i="8"/>
  <c r="H160" i="8"/>
  <c r="J160" i="8" s="1"/>
  <c r="G120" i="8"/>
  <c r="H120" i="8"/>
  <c r="H104" i="8"/>
  <c r="G104" i="8"/>
  <c r="H88" i="8"/>
  <c r="G88" i="8"/>
  <c r="H48" i="8"/>
  <c r="G48" i="8"/>
  <c r="H133" i="8"/>
  <c r="G110" i="8"/>
  <c r="H110" i="8"/>
  <c r="H94" i="8"/>
  <c r="G94" i="8"/>
  <c r="H67" i="8"/>
  <c r="G67" i="8"/>
  <c r="H42" i="8"/>
  <c r="G42" i="8"/>
  <c r="F42" i="1"/>
  <c r="H178" i="8" l="1"/>
  <c r="J20" i="8"/>
  <c r="G178" i="8"/>
  <c r="G179" i="8" s="1"/>
  <c r="J13" i="8"/>
  <c r="J90" i="8"/>
  <c r="J122" i="8"/>
  <c r="J52" i="8"/>
  <c r="F79" i="1"/>
  <c r="I178" i="8"/>
  <c r="I180" i="8" s="1"/>
  <c r="J133" i="8"/>
  <c r="J88" i="8"/>
  <c r="J120" i="8"/>
  <c r="J42" i="8"/>
  <c r="J94" i="8"/>
  <c r="J83" i="8"/>
  <c r="J67" i="8"/>
  <c r="J110" i="8"/>
  <c r="J48" i="8"/>
  <c r="J104" i="8"/>
  <c r="J106" i="8"/>
  <c r="J163" i="8"/>
  <c r="J100" i="8"/>
  <c r="J50" i="8"/>
  <c r="J116" i="8"/>
  <c r="J85" i="8"/>
  <c r="J118" i="8"/>
  <c r="J96" i="8"/>
  <c r="J61" i="8"/>
  <c r="J98" i="8"/>
  <c r="J92" i="8"/>
  <c r="J58" i="8"/>
  <c r="J56" i="8"/>
  <c r="J102" i="8"/>
  <c r="J79" i="8"/>
  <c r="J112" i="8"/>
  <c r="J81" i="8"/>
  <c r="J114" i="8"/>
  <c r="J40" i="8"/>
  <c r="J108" i="8"/>
  <c r="F36" i="1"/>
  <c r="J178" i="8" l="1"/>
  <c r="H179" i="8"/>
  <c r="I179" i="8" s="1"/>
  <c r="H180" i="8"/>
  <c r="F107" i="1"/>
  <c r="G180" i="8"/>
  <c r="G181" i="8" s="1"/>
  <c r="H9" i="1" l="1"/>
  <c r="F8" i="10"/>
  <c r="E107" i="1"/>
  <c r="I181" i="8"/>
  <c r="H181" i="8"/>
</calcChain>
</file>

<file path=xl/sharedStrings.xml><?xml version="1.0" encoding="utf-8"?>
<sst xmlns="http://schemas.openxmlformats.org/spreadsheetml/2006/main" count="2581" uniqueCount="880">
  <si>
    <r>
      <rPr>
        <b/>
        <sz val="11"/>
        <color indexed="8"/>
        <rFont val="Calibri"/>
        <family val="2"/>
        <scheme val="minor"/>
      </rPr>
      <t>EMPRESA:</t>
    </r>
    <r>
      <rPr>
        <sz val="11"/>
        <color indexed="8"/>
        <rFont val="Calibri"/>
        <family val="2"/>
        <scheme val="minor"/>
      </rPr>
      <t xml:space="preserve"> </t>
    </r>
  </si>
  <si>
    <r>
      <rPr>
        <b/>
        <sz val="11"/>
        <color indexed="8"/>
        <rFont val="Calibri"/>
        <family val="2"/>
        <scheme val="minor"/>
      </rPr>
      <t>CONCORRÊNCIA:</t>
    </r>
    <r>
      <rPr>
        <sz val="11"/>
        <color indexed="8"/>
        <rFont val="Calibri"/>
        <family val="2"/>
        <scheme val="minor"/>
      </rPr>
      <t xml:space="preserve"> </t>
    </r>
  </si>
  <si>
    <t>CONTRATO:</t>
  </si>
  <si>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</si>
  <si>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</si>
  <si>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>ITEM</t>
  </si>
  <si>
    <t>DISCRIMINAÇÃO DOS SERVIÇOS</t>
  </si>
  <si>
    <t>UNID</t>
  </si>
  <si>
    <t>QUANT</t>
  </si>
  <si>
    <t>PREÇO</t>
  </si>
  <si>
    <t>B.D.I (%)</t>
  </si>
  <si>
    <t>TOTAL</t>
  </si>
  <si>
    <t>Ref.Código</t>
  </si>
  <si>
    <t>1.0</t>
  </si>
  <si>
    <t>TOTAL PARCIAL</t>
  </si>
  <si>
    <t>1.1</t>
  </si>
  <si>
    <t>1.1.1</t>
  </si>
  <si>
    <t>und.</t>
  </si>
  <si>
    <t>1.1.2</t>
  </si>
  <si>
    <t>m²</t>
  </si>
  <si>
    <t>1.1.3</t>
  </si>
  <si>
    <t>1.2</t>
  </si>
  <si>
    <t>1.2.1</t>
  </si>
  <si>
    <t>m</t>
  </si>
  <si>
    <t>1.3</t>
  </si>
  <si>
    <t>1.3.1</t>
  </si>
  <si>
    <t>m³</t>
  </si>
  <si>
    <t>unid.</t>
  </si>
  <si>
    <t>2.0</t>
  </si>
  <si>
    <t>ÁREA DE PROTEÇÃO; RESERVATÓRIO ELEVADO E DISTRIBUIÇÃO LOCAL DE ÁGUA FRIA.</t>
  </si>
  <si>
    <t>2.1</t>
  </si>
  <si>
    <t>2.1.1</t>
  </si>
  <si>
    <t>2.1.2</t>
  </si>
  <si>
    <t>2.2</t>
  </si>
  <si>
    <t>2.2.1</t>
  </si>
  <si>
    <t>2.3</t>
  </si>
  <si>
    <t>2.3.1</t>
  </si>
  <si>
    <t>2.4</t>
  </si>
  <si>
    <t>2.4.1</t>
  </si>
  <si>
    <t>2.5</t>
  </si>
  <si>
    <t>2.5.1</t>
  </si>
  <si>
    <t>2.5.2</t>
  </si>
  <si>
    <t>2.5.3</t>
  </si>
  <si>
    <t>2.5.4</t>
  </si>
  <si>
    <t>2.6</t>
  </si>
  <si>
    <t>2.6.1</t>
  </si>
  <si>
    <t>PONTO DE ILUMINAÇÃO RESIDENCIAL INCLUINDO INTERRUPTOR SIMPLES CONJUGADO COM PARALELO, CAIXA ELÉTRICA, ELETRODUTO, CABO, RASGO, QUEBRA E CHUMBAMENTO (EXCLUINDO LUMINÁRIA E LÂMPADA). AF_01/2016</t>
  </si>
  <si>
    <t>2.6.2</t>
  </si>
  <si>
    <t>2.6.3</t>
  </si>
  <si>
    <t>2.7</t>
  </si>
  <si>
    <t>2.7.1</t>
  </si>
  <si>
    <t>PONTO DE CONSUMO TERMINAL DE ÁGUA FRIA (SUBRAMAL) COM TUBULAÇÃO DE PVC, DN 25 mm, INSTALADO EM RAMAL DE ÁGUA, INCLUSOS RASGO E CHUMBAMENTO EM ALVENARIA. AF_12/2014</t>
  </si>
  <si>
    <t>2.7.2</t>
  </si>
  <si>
    <t>2.7.3</t>
  </si>
  <si>
    <t>2.7.4</t>
  </si>
  <si>
    <t>2.7.5</t>
  </si>
  <si>
    <t>2.7.6</t>
  </si>
  <si>
    <t>2.7.7</t>
  </si>
  <si>
    <t>2.7.8</t>
  </si>
  <si>
    <t>2.7.9</t>
  </si>
  <si>
    <t>2.7.10</t>
  </si>
  <si>
    <t>2.7.11</t>
  </si>
  <si>
    <t>Joelho/Cotovelo 90º PVC SRM - 25mm X 1/2" (LH)</t>
  </si>
  <si>
    <t>2.7.12</t>
  </si>
  <si>
    <t>Tê em PVC - SRM - 25mm x 1/2" (LH)</t>
  </si>
  <si>
    <t>2.7.13</t>
  </si>
  <si>
    <t>Tê em PVC - JS - 25mm-LH</t>
  </si>
  <si>
    <t>2.7.14</t>
  </si>
  <si>
    <t>Torneira plastica de 1/2"</t>
  </si>
  <si>
    <t>2.7.15</t>
  </si>
  <si>
    <t>2.7.16</t>
  </si>
  <si>
    <t>2.7.17</t>
  </si>
  <si>
    <t>Caixa em alvenaria de  40x40x50cm c/ tpo. concreto</t>
  </si>
  <si>
    <t>2.7.18</t>
  </si>
  <si>
    <t>Caixa em alvenaria de  60x60x80cm c/ tpo. concreto</t>
  </si>
  <si>
    <t>2.8</t>
  </si>
  <si>
    <t>2.8.1</t>
  </si>
  <si>
    <t>2.9</t>
  </si>
  <si>
    <t>ESTRUTURA EM MADEIRA PARA O RESERVATÓRIO ELEVADO</t>
  </si>
  <si>
    <t>*</t>
  </si>
  <si>
    <t>2.9.1</t>
  </si>
  <si>
    <t>2.9.2</t>
  </si>
  <si>
    <t>2.9.3</t>
  </si>
  <si>
    <t>2.9.4</t>
  </si>
  <si>
    <t>2.9.5</t>
  </si>
  <si>
    <t>2.9.6</t>
  </si>
  <si>
    <t>2.9.7</t>
  </si>
  <si>
    <t>2.9.8</t>
  </si>
  <si>
    <t>2.9.9</t>
  </si>
  <si>
    <t>2.9.10</t>
  </si>
  <si>
    <t>2.9.11</t>
  </si>
  <si>
    <t>2.9.12</t>
  </si>
  <si>
    <t>2.9.13</t>
  </si>
  <si>
    <t>Prego 17x27</t>
  </si>
  <si>
    <t>kg</t>
  </si>
  <si>
    <t>2.9.14</t>
  </si>
  <si>
    <t>Prego 19x36</t>
  </si>
  <si>
    <t>2.10</t>
  </si>
  <si>
    <t>ESQUADRIAS:</t>
  </si>
  <si>
    <t>2.10.1</t>
  </si>
  <si>
    <t>2.11</t>
  </si>
  <si>
    <t>PINTURA:</t>
  </si>
  <si>
    <t>2.11.1</t>
  </si>
  <si>
    <t>2.11.2</t>
  </si>
  <si>
    <t>2.11.3</t>
  </si>
  <si>
    <t>2.12</t>
  </si>
  <si>
    <t>DIVERSOS:</t>
  </si>
  <si>
    <t>2.12.1</t>
  </si>
  <si>
    <t>2.12.2</t>
  </si>
  <si>
    <t>2.12.3</t>
  </si>
  <si>
    <t>Reservatório em Fibra de Vidro - Capac.  10.000 litros</t>
  </si>
  <si>
    <t>CUSTO TOTAL</t>
  </si>
  <si>
    <t>M²</t>
  </si>
  <si>
    <t>REVESTIMENTO:</t>
  </si>
  <si>
    <t>PAVIMENTAÇÃO:</t>
  </si>
  <si>
    <t>ELETRODUTO RÍGIDO ROSCÁVEL, PVC, DN 50 MM (1 1/2") - FORNECIMENTO E INSTALAÇÃO. AF_12/2015.</t>
  </si>
  <si>
    <t xml:space="preserve">    SINAPI    93008</t>
  </si>
  <si>
    <t>Escavação manual ate 1.50m de profundidade.</t>
  </si>
  <si>
    <t xml:space="preserve">CONCRETO ARMADO FCK=20MPA C/ FORMA MAD. BRANCA </t>
  </si>
  <si>
    <t xml:space="preserve">Alvenaria tijolo de barro a cutelo. </t>
  </si>
  <si>
    <t>Emboço com argamassa 1:6:Adit. Plast.</t>
  </si>
  <si>
    <t>Chapisco de cimento e areia no traço 1:3</t>
  </si>
  <si>
    <t>Reboco com argamassa 1:6:Adit. Plast.</t>
  </si>
  <si>
    <t>Revestimento Cerâmico Padrão Médio</t>
  </si>
  <si>
    <t>Centro de distribuição p/ 03 disjuntores (s/ barramento).</t>
  </si>
  <si>
    <t>Isolador roldana 72x72</t>
  </si>
  <si>
    <t>REGISTRO DE ESFERA, PVC, SOLDÁVEL, DN 60 MM, INSTALADO EM RESERVAÇÃODE ÁGUA DE EDIFICAÇÃO QUE POSSUA RESERVATÓRIO DE FIBRA/FIBROCIMENTOFORNECIMENTO E INSTALAÇÃO. AF_06/2016.</t>
  </si>
  <si>
    <t>CURVA 90 GRAUS, PVC, SOLDÁVEL, DN 60MM, INSTALADO EM PRUMADA DE ÁGUA - FORNECIMENTO E INSTALAÇÃO. AF_12/2014.</t>
  </si>
  <si>
    <t>CURVA 90 GRAUS, PVC, SOLDÁVEL, DN 50MM, INSTALADO EM PRUMADA DE ÁGUA - FORNECIMENTO E INSTALAÇÃO. AF_12/2014.</t>
  </si>
  <si>
    <t>TUBO, PVC, SOLDÁVEL, DN 60MM, INSTALADO EM PRUMADA DE ÁGUA - FORNECIMENTO E INSTALAÇÃO. AF_12/2014.</t>
  </si>
  <si>
    <t>JOELHO 90 GRAUS, PVC, SOLDÁVEL, DN 60MM, INSTALADO EM PRUMADA DE ÁGUA- FORNECIMENTO E INSTALAÇÃO. AF_12/2014.</t>
  </si>
  <si>
    <t>TUBO, PVC, SOLDÁVEL, DN 50MM, INSTALADO EM PRUMADA DE ÁGUA - FORNECIMENTO E INSTALAÇÃO. AF_12/2014.</t>
  </si>
  <si>
    <t>LUVA DE REDUÇÃO, PVC, SOLDÁVEL, DN 50MM X 25MM, INSTALADO EM PRUMADA DE ÁGUA FORNECIMENTO E INSTALAÇÃO. AF_12/2014.</t>
  </si>
  <si>
    <t>LUVA DE REDUÇÃO, PVC, SOLDÁVEL, DN 60MM X 50MM, INSTALADO EM PRUMADA DE ÁGUA - FORNECIMENTO E INSTALAÇÃO. AF_12/2014.</t>
  </si>
  <si>
    <t>TUBO, PVC, SOLDÁVEL, DN 25MM, INSTALADO EM PRUMADA DE ÁGUA - FORNECIMENTO E INSTALAÇÃO. AF_12/2014.</t>
  </si>
  <si>
    <t>CURVA 90 GRAUS, PVC, SOLDÁVEL, DN 25MM, INSTALADO EM RAMAL OU SUB-RAMAL DE ÁGUA - FORNECIMENTO E INSTALAÇÃO. AF_12/2014.</t>
  </si>
  <si>
    <t>JOELHO 90 GRAUS, PVC, SOLDÁVEL, DN 25MM, INSTALADO EM PRUMADA DE ÁGUA - FORNECIMENTO E INSTALAÇÃO. AF_12/2014</t>
  </si>
  <si>
    <t>Esteio em Madeira -&gt; (0,25m x 0,25m x 7,00m) - Fonecimento e Execução.</t>
  </si>
  <si>
    <t>Peça em Madeira -&gt;  (0,10m x 0,20m x 6,00m) - Fonecimento e Execução.</t>
  </si>
  <si>
    <t>Peça em Madeira -&gt;  (0,10m x 0,20m x 4,50m) - Fonecimento e Execução.</t>
  </si>
  <si>
    <t>Peça em Madeira -&gt;  (0,075m x 0,15m x 4,00m) - Fonecimento e Execução.</t>
  </si>
  <si>
    <t>Peça em Madeira -&gt;  (0,06m x 0,12m x 4,50m) - Fonecimento e Execução.</t>
  </si>
  <si>
    <t>Pernamanca -&gt; (0,075m x 0,05m x 5,00m) - Fonecimento e Execução.</t>
  </si>
  <si>
    <t>Pranchinha -&gt; (0,035m x 0,20m x 4,50m) - Fonecimento e Execução.</t>
  </si>
  <si>
    <t>Tábua -&gt; (0,025m x 0,20m x 4,50m) - Fonecimento e Execução.</t>
  </si>
  <si>
    <t>Ripão -&gt; (0,025m x 0,10m x 4,50m) - Fonecimento e Execução.</t>
  </si>
  <si>
    <t>Barra de Parafuso Ø 3/8'de 100m (0,25m x 48unid.) - Fonecimento e Execução.</t>
  </si>
  <si>
    <t>Arruela Ø 3/8' (48unid x 2unid.) - Fonecimento e Execução.</t>
  </si>
  <si>
    <t>APLICAÇÃO MANUAL DE TINTA LÁTEX ACRÍLICA EM PAREDE EXTERNAS,DUAS DEMÃOS. AF_11/2016</t>
  </si>
  <si>
    <t>PINTURA COM TINTA PROTETORA ACABAMENTO GRAFITE ESMALTE SOBRE SUPERFICIE METALICA, 2 DEMAOS.</t>
  </si>
  <si>
    <t>Cabo multiplex 3 x 10mm²</t>
  </si>
  <si>
    <t>MOTOBOMBA LEÃO 5CV 4R8PB-18 350/38</t>
  </si>
  <si>
    <t>SEDOP     170938</t>
  </si>
  <si>
    <t>TUBO GEO. 150x4mt,  Ø6" LUPERPLAS.</t>
  </si>
  <si>
    <t>TUBO ROSCAVEL 1.1/2 LUPERPLAS</t>
  </si>
  <si>
    <t>CORDA BRANCA TRANÇADA 12MM</t>
  </si>
  <si>
    <t>FITA AUTO FUSÃO 10M</t>
  </si>
  <si>
    <t>FITA VEDA ROSCA 18X50mts</t>
  </si>
  <si>
    <t>DISJUNTOR BIPOLAR TIPO DIN, CORRENTE NOMINAL DE 20A - FORNECIMENTO E INSTALAÇÃO. AF_04/2016</t>
  </si>
  <si>
    <t>SINAPI    93662</t>
  </si>
  <si>
    <t>Centro de distribuição p/ 06 disjuntores (s/ barramento).</t>
  </si>
  <si>
    <t>SEDOP       170884</t>
  </si>
  <si>
    <t>FILTRO GEO STANDER 150X4MT - LUPERI</t>
  </si>
  <si>
    <t>SEDOP    030010</t>
  </si>
  <si>
    <t>2.6.4</t>
  </si>
  <si>
    <t>SEDOP     171175</t>
  </si>
  <si>
    <t>SEDOP     170866</t>
  </si>
  <si>
    <t xml:space="preserve"> SINAPI    93128</t>
  </si>
  <si>
    <t>SEDOP    110644</t>
  </si>
  <si>
    <t>SEDOP    110763</t>
  </si>
  <si>
    <t>SEDOP    110762</t>
  </si>
  <si>
    <t xml:space="preserve">  SEDOP    60046</t>
  </si>
  <si>
    <t>SEDOP     180352</t>
  </si>
  <si>
    <t>SEDOP     180413</t>
  </si>
  <si>
    <t>SINAPI      89481</t>
  </si>
  <si>
    <t>SINAPI     89364</t>
  </si>
  <si>
    <t>SEDOP     190230</t>
  </si>
  <si>
    <t xml:space="preserve">SINAPI     89446 </t>
  </si>
  <si>
    <t>SINAPI     89605</t>
  </si>
  <si>
    <t>SINAPI     89579</t>
  </si>
  <si>
    <t>SINAPI     89505</t>
  </si>
  <si>
    <t xml:space="preserve">SINAPI     89450 </t>
  </si>
  <si>
    <t xml:space="preserve"> SEDOP     180220</t>
  </si>
  <si>
    <t xml:space="preserve"> SEDOP     180434</t>
  </si>
  <si>
    <t xml:space="preserve"> SEDOP     181401</t>
  </si>
  <si>
    <t>SINAPI    94493</t>
  </si>
  <si>
    <t>SINAPI    89957</t>
  </si>
  <si>
    <t>INSTALAÇÕES HIDROSANITÁRIA                             DO RESERVATÓRIO</t>
  </si>
  <si>
    <t>2.7.19</t>
  </si>
  <si>
    <t>SEDOP     180838</t>
  </si>
  <si>
    <t>UNITÁRIO    SEM  BDI</t>
  </si>
  <si>
    <t>UNITÁRIO    COM BDI</t>
  </si>
  <si>
    <t>SEDOP    050729</t>
  </si>
  <si>
    <t>SEDOP    110143</t>
  </si>
  <si>
    <t>SINAPI     89507</t>
  </si>
  <si>
    <t xml:space="preserve">  SINAPI     89503</t>
  </si>
  <si>
    <t>SINAPI     89449</t>
  </si>
  <si>
    <t>SEDOP     090068</t>
  </si>
  <si>
    <t>SINAPI    95626</t>
  </si>
  <si>
    <t>*COTAÇÃO LOCAL</t>
  </si>
  <si>
    <t>Porca Sextavada Ø 3/8' (48unid x 2unid.) - Fonecimento e Execução.</t>
  </si>
  <si>
    <t>CRONOGRAMA FÍSICO - FINACEIRO DE CUSTO</t>
  </si>
  <si>
    <t>CRONOGRAMA FISICO FINANCEIRO</t>
  </si>
  <si>
    <t>DISCRIMINAÇÃO</t>
  </si>
  <si>
    <t>UNIDADE</t>
  </si>
  <si>
    <t>QUANTIDADE</t>
  </si>
  <si>
    <t>VALÔR UNITÁRIO</t>
  </si>
  <si>
    <t>CONTRATO p/ 03 MÊSES</t>
  </si>
  <si>
    <t>30 DIAS</t>
  </si>
  <si>
    <t>60 DIAS</t>
  </si>
  <si>
    <t>90 DIAS</t>
  </si>
  <si>
    <t>-</t>
  </si>
  <si>
    <t>ESTRUTURA:</t>
  </si>
  <si>
    <t>PAREDES E PAINÉIS:</t>
  </si>
  <si>
    <t>TOTAL SIMPLES R$</t>
  </si>
  <si>
    <t>TOTAL ACUMULADO R$</t>
  </si>
  <si>
    <t>Percentual Simples %</t>
  </si>
  <si>
    <t>Percentual Acumulado %</t>
  </si>
  <si>
    <t>INSTALAÇÕES ELÉTRICA DO RESEVATÓRIO E PROTEÇÃO.</t>
  </si>
  <si>
    <t>FERRAGENS:</t>
  </si>
  <si>
    <t>MADEIRA:</t>
  </si>
  <si>
    <t>INFRAESTRUTURA:</t>
  </si>
  <si>
    <t>MOVIMENTO DE TERRA:</t>
  </si>
  <si>
    <t>FORNECIMENTO E INSTALAÇÃO ELÉTRICAS DA BOMBA:</t>
  </si>
  <si>
    <t>ALARGAMENTO DO FURO:</t>
  </si>
  <si>
    <t>SERVIÇOS PRELIMINARES:</t>
  </si>
  <si>
    <t>Portão de ferro 1/2" c/ ferragens (incl. pint. anti-corrosiva). (1,00x2,00)m x 1unid.</t>
  </si>
  <si>
    <t>PERFURAÇÃO DE 80 METROS LINEARES EM POÇO ARTESIANO COM DIÂMETRO DE 6"</t>
  </si>
  <si>
    <t>Item</t>
  </si>
  <si>
    <t>Descrição</t>
  </si>
  <si>
    <t>Unid.</t>
  </si>
  <si>
    <t>Quant.</t>
  </si>
  <si>
    <t>Valor Unitário      da Média Proporcional         sem BDI</t>
  </si>
  <si>
    <t>Valor Unitário      da Média Proporcional, incluindo 35% da Mão de Obra e sem BDI</t>
  </si>
  <si>
    <t>CÓDIGO DE REFERÊNCIA</t>
  </si>
  <si>
    <t>Código</t>
  </si>
  <si>
    <t>Valor     Unitário        sem BDI</t>
  </si>
  <si>
    <t>Valor     Unitário         sem BDI</t>
  </si>
  <si>
    <t>METRO</t>
  </si>
  <si>
    <t>Barra de Parafuso Ø 3/8'de Fonecimento e Execução.</t>
  </si>
  <si>
    <t>Porca Sextavada Ø 3/8'                   Fonecimento e Execução.</t>
  </si>
  <si>
    <t>Arruela Ø 3/8'                                Fonecimento e Execução.</t>
  </si>
  <si>
    <t>CONSTRUÇÃO DA ESTRUTURA DE SUSTENTAÇÃO DO RESERVATÓRIO ELEVADO</t>
  </si>
  <si>
    <t>Valor Unitário      da Média Proporcional         sem Mão de Obra e sem BDI</t>
  </si>
  <si>
    <t>Peça em Madeira -&gt;                  (0,10m x 0,20m x 6,00m) - Fonecimento e Execução.</t>
  </si>
  <si>
    <t>Peça em Madeira -&gt;                      (0,10m x 0,20m x 4,50m) - Fonecimento e Execução.</t>
  </si>
  <si>
    <t>Peça em Madeira -&gt;                     (0,075m x 0,15m x 4,00m) - Fonecimento e Execução.</t>
  </si>
  <si>
    <t>Peça em Madeira -&gt;                     (0,06m x 0,12m x 4,50m) - Fonecimento e Execução.</t>
  </si>
  <si>
    <t>Pernamanca -&gt;                             (0,075m x 0,05m x 5,00m) - Fonecimento e Execução.</t>
  </si>
  <si>
    <t>Pranchinha -&gt;                           (0,035m x 0,20m x 4,50m) - Fonecimento e Execução.</t>
  </si>
  <si>
    <t>Tábua -&gt;                                      (0,025m x 0,20m x 4,50m) -                              Fonecimento e Execução.</t>
  </si>
  <si>
    <t>Ripão -&gt;                                           (0,025m x 0,10m x 4,50m) - Fonecimento e Execução.</t>
  </si>
  <si>
    <t>COTAÇÃO DE CUSTO UNITÁRIO DAS LOJAS DE MATERIAL DE CONSTRUÇÃO LOCAL</t>
  </si>
  <si>
    <t>Esteio em Madeira -&gt;                        (0,25m x 0,25m x 7,00m) - Fonecimento e Execução.</t>
  </si>
  <si>
    <t>Valor Unitário        sem BDI</t>
  </si>
  <si>
    <t>Valor Unitário         sem BDI</t>
  </si>
  <si>
    <t xml:space="preserve">VALOR DA OBRA:                   </t>
  </si>
  <si>
    <t>PISO CIMENTADO, TRAÇO 1:3 (CIMENTO E AREIA), ACABAMENTO LISO, ESPESSURA 3,0 CM, PREPARO MECÂNICO DA ARGAMASSA. AF_06/2018</t>
  </si>
  <si>
    <t>SINAPI      98680</t>
  </si>
  <si>
    <t>Limpeza geral e entrega da obra</t>
  </si>
  <si>
    <t>SEDOP 270220</t>
  </si>
  <si>
    <t>HASTE DE ATERRAMENTO 5/8 PARA SPDA - FORNECIMENTO E INSTALAÇÃO.</t>
  </si>
  <si>
    <t>SINAPI    96985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</si>
  <si>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</si>
  <si>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DATA DA VISTORIA: xxx</t>
  </si>
  <si>
    <t xml:space="preserve">DATA DA EXPEDIÇÃO: xxx    </t>
  </si>
  <si>
    <t xml:space="preserve">VALOR DA OBRA: </t>
  </si>
  <si>
    <t>MATERIAL</t>
  </si>
  <si>
    <t xml:space="preserve">FONTE </t>
  </si>
  <si>
    <t>COEFICENTE</t>
  </si>
  <si>
    <t>PREÇO UNITÁRIO</t>
  </si>
  <si>
    <t>SEDOP</t>
  </si>
  <si>
    <t>H</t>
  </si>
  <si>
    <t>O00006</t>
  </si>
  <si>
    <t>KG</t>
  </si>
  <si>
    <t>D00281</t>
  </si>
  <si>
    <t>TOTAL C/ ENCARGOS S/ BDI</t>
  </si>
  <si>
    <t>UND</t>
  </si>
  <si>
    <t>O00001</t>
  </si>
  <si>
    <t>L</t>
  </si>
  <si>
    <t>SINAPI</t>
  </si>
  <si>
    <t>M</t>
  </si>
  <si>
    <t>PEDREIRO COM ENCARGOS COMPLEMENTARES</t>
  </si>
  <si>
    <t>SERVENTE COM ENCARGOS COMPLEMENTARES</t>
  </si>
  <si>
    <t>Escavação manual ate 1.50m de profundidade</t>
  </si>
  <si>
    <t>D00080</t>
  </si>
  <si>
    <t>D00079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</si>
  <si>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</si>
  <si>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</si>
  <si>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</si>
  <si>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</si>
  <si>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</si>
  <si>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</si>
  <si>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</si>
  <si>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</si>
  <si>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</si>
  <si>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</si>
  <si>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</si>
  <si>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</si>
  <si>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</si>
  <si>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</si>
  <si>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</si>
  <si>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</si>
  <si>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</si>
  <si>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</si>
  <si>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</si>
  <si>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88247</t>
  </si>
  <si>
    <t>AUXILIAR DE ELETRICISTA COM ENCARGOS COMPLEMENTARES</t>
  </si>
  <si>
    <t>88264</t>
  </si>
  <si>
    <t>ELETRICISTA COM ENCARGOS COMPLEMENTARES</t>
  </si>
  <si>
    <t>Lastro de concreto magro c/ seixo</t>
  </si>
  <si>
    <t>Concreto armado Fck=15 MPA c/forma mad. branca</t>
  </si>
  <si>
    <t>Alvenaria tijolo de barro a singelo</t>
  </si>
  <si>
    <t>Cimentado liso e=2cm traço 1:3</t>
  </si>
  <si>
    <t>E00568</t>
  </si>
  <si>
    <t>DZ</t>
  </si>
  <si>
    <t>88309</t>
  </si>
  <si>
    <t>88316</t>
  </si>
  <si>
    <t>CHP</t>
  </si>
  <si>
    <t>B.D.I (29,00%)</t>
  </si>
  <si>
    <t>7356</t>
  </si>
  <si>
    <t>TINTA ACRILICA PREMIUM, COR BRANCO FOSCO</t>
  </si>
  <si>
    <t>CHI</t>
  </si>
  <si>
    <t>M3</t>
  </si>
  <si>
    <t>D00019</t>
  </si>
  <si>
    <t>P00016</t>
  </si>
  <si>
    <t>Pernamanca 3" x 2" 4 m - madeira branca</t>
  </si>
  <si>
    <t>88248</t>
  </si>
  <si>
    <t>AUXILIAR DE ENCANADOR OU BOMBEIRO HIDRÁULICO COM ENCARGOS COMPLEMENTARES</t>
  </si>
  <si>
    <t>88267</t>
  </si>
  <si>
    <t>ENCANADOR OU BOMBEIRO HIDRÁULICO COM ENCARGOS COMPLEMENTARES</t>
  </si>
  <si>
    <t>0,0400000</t>
  </si>
  <si>
    <t>1379</t>
  </si>
  <si>
    <t>CIMENTO PORTLAND COMPOSTO CP II-32</t>
  </si>
  <si>
    <t>E00418</t>
  </si>
  <si>
    <t xml:space="preserve"> Cabo multiplex 3x #10mm²</t>
  </si>
  <si>
    <t>1571</t>
  </si>
  <si>
    <t>TERMINAL A COMPRESSAO EM COBRE ESTANHADO PARA CABO 4 MM2, 1 FURO E 1 COMPRESSAO, PARA PARAFUSO DE FIXACAO M5</t>
  </si>
  <si>
    <t>34616</t>
  </si>
  <si>
    <t>DISJUNTOR TIPO DIN/IEC, BIPOLAR DE 6 ATE 32A</t>
  </si>
  <si>
    <t>2680</t>
  </si>
  <si>
    <t>ELETRODUTO DE PVC RIGIDO ROSCAVEL DE 1 1/2 ", SEM LUVA</t>
  </si>
  <si>
    <t>1,1000000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</si>
  <si>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</si>
  <si>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</si>
  <si>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</si>
  <si>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</si>
  <si>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</si>
  <si>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2.1.1. 030010 -Escavação manual ate 1.50m de profundidade.- M³</t>
  </si>
  <si>
    <t>0,0320000</t>
  </si>
  <si>
    <t>0,0300000</t>
  </si>
  <si>
    <t>4730</t>
  </si>
  <si>
    <t>PEDRA DE MAO OU PEDRA RACHAO PARA ARRIMO/FUNDACAO (POSTO PEDREIRA/FORNECEDOR, SEM FRETE)</t>
  </si>
  <si>
    <t>90586</t>
  </si>
  <si>
    <t>VIBRADOR DE IMERSÃO, DIÂMETRO DE PONTEIRA 45MM, MOTOR ELÉTRICO TRIFÁSICO POTÊNCIA DE 2 CV - CHP DIURNO. AF_06/2015</t>
  </si>
  <si>
    <t>90587</t>
  </si>
  <si>
    <t>VIBRADOR DE IMERSÃO, DIÂMETRO DE PONTEIRA 45MM, MOTOR ELÉTRICO TRIFÁSICO POTÊNCIA DE 2 CV - CHI DIURNO. AF_06/2015</t>
  </si>
  <si>
    <t>94962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</si>
  <si>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</si>
  <si>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</si>
  <si>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</si>
  <si>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</si>
  <si>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</si>
  <si>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M2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</si>
  <si>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</si>
  <si>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</si>
  <si>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</si>
  <si>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</si>
  <si>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</si>
  <si>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</si>
  <si>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</si>
  <si>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</si>
  <si>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2.5.4. 110644 -Revestimento Cerâmico Padrão Médio.- M²</t>
  </si>
  <si>
    <t>A00056</t>
  </si>
  <si>
    <t>ARGAMASSA AC-I</t>
  </si>
  <si>
    <t>REJUNTE (P/ CERAMICA)</t>
  </si>
  <si>
    <t>2.6.1. 93128 -PONTO DE ILUMINAÇÃO RESIDENCIAL INCLUINDO INTERRUPTOR SIMPLES CONJUGADO COM PARALELO, CAIXA ELÉTRICA, ELETRODUTO, CABO, RASGO, QUEBRA E CHUMBAMENTO (EXCLUINDO LUMINÁRIA E LÂMPADA).- UND</t>
  </si>
  <si>
    <t>91924</t>
  </si>
  <si>
    <t>CABO DE COBRE FLEXÍVEL ISOLADO, 1,5 MM², ANTI-CHAMA 450/750 V, PARA CIRCUITOS TERMINAIS - FORNECIMENTO E INSTALAÇÃO. AF_12/2015</t>
  </si>
  <si>
    <t>91953</t>
  </si>
  <si>
    <t>INTERRUPTOR SIMPLES (1 MÓDULO), 10A/250V, INCLUINDO SUPORTE E PLACA - FORNECIMENTO E INSTALAÇÃO. AF_12/2015</t>
  </si>
  <si>
    <t>8,4000000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</si>
  <si>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</si>
  <si>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</si>
  <si>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</si>
  <si>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</si>
  <si>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</si>
  <si>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</si>
  <si>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</si>
  <si>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89362</t>
  </si>
  <si>
    <t>JOELHO 90 GRAUS, PVC, SOLDÁVEL, DN 25MM, INSTALADO EM RAMAL OU SUB-RAMAL DE ÁGUA - FORNECIMENTO E INSTALAÇÃO. AF_12/2014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</si>
  <si>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</si>
  <si>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</si>
  <si>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</si>
  <si>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</si>
  <si>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90443</t>
  </si>
  <si>
    <t>RASGO EM ALVENARIA PARA RAMAIS/ DISTRIBUIÇÃO COM DIAMETROS MENORES OU IGUAIS A 40 MM. AF_05/2015</t>
  </si>
  <si>
    <t>2,1400000</t>
  </si>
  <si>
    <t>1,1800000</t>
  </si>
  <si>
    <t>0,8900000</t>
  </si>
  <si>
    <t>11678</t>
  </si>
  <si>
    <t>REGISTRO DE ESFERA, PVC, COM VOLANTE, VS, SOLDAVEL, DN 60 MM, COM CORPO DIVIDIDO</t>
  </si>
  <si>
    <t>20080</t>
  </si>
  <si>
    <t>ADESIVO PLASTICO PARA PVC, FRASCO COM 175 GR</t>
  </si>
  <si>
    <t>20083</t>
  </si>
  <si>
    <t>SOLUCAO LIMPADORA PARA PVC, FRASCO COM 1000 CM3</t>
  </si>
  <si>
    <t>38383</t>
  </si>
  <si>
    <t>LIXA D'AGUA EM FOLHA, GRAO 100</t>
  </si>
  <si>
    <t>2.7.3. 89507 - CURVA 90 GRAUS, PVC, SOLDÁVEL, DN 60MM, INSTALADO EM PRUMADA DE ÁGUA - FORNECIMENTO E INSTALAÇÃO.- UND</t>
  </si>
  <si>
    <t>122</t>
  </si>
  <si>
    <t>ADESIVO PLASTICO PARA PVC, FRASCO COM 850 GR</t>
  </si>
  <si>
    <t>1925</t>
  </si>
  <si>
    <t>CURVA DE PVC 90 GRAUS, SOLDAVEL, 60 MM, PARA AGUA FRIA PREDIAL (NBR 5648)</t>
  </si>
  <si>
    <t>2.7.4. 89503 - CURVA 90 GRAUS, PVC, SOLDÁVEL, DN 50MM, INSTALADO EM PRUMADA DE ÁGUA - FORNECIMENTO E INSTALAÇÃO.- UND</t>
  </si>
  <si>
    <t>1959</t>
  </si>
  <si>
    <t>CURVA DE PVC 90 GRAUS, SOLDAVEL, 50 MM, PARA AGUA FRIA PREDIAL (NBR 5648)</t>
  </si>
  <si>
    <t>0,0220000</t>
  </si>
  <si>
    <t>2.7.5. 89450 - TUBO, PVC, SOLDÁVEL, DN 60MM, INSTALADO EM PRUMADA DE ÁGUA - FORNECIMENTO E INSTALAÇÃO..- M</t>
  </si>
  <si>
    <t>9873</t>
  </si>
  <si>
    <t>TUBO PVC, SOLDAVEL, DN 60 MM, AGUA FRIA (NBR-5648)</t>
  </si>
  <si>
    <t>3539</t>
  </si>
  <si>
    <t>JOELHO PVC, SOLDAVEL, 90 GRAUS, 60 MM, PARA AGUA FRIA PREDIAL</t>
  </si>
  <si>
    <t>2.7.6. 89505 - JOELHO 90 GRAUS, PVC, SOLDÁVEL, DN 60MM, INSTALADO EM PRUMADA DE ÁGUA- FORNECIMENTO E INSTALAÇÃO.- UND</t>
  </si>
  <si>
    <t>2.7.7. 89449 - TUBO, PVC, SOLDÁVEL, DN 50MM, INSTALADO EM PRUMADA DE ÁGUA - FORNECIMENTO E INSTALAÇÃO..- M</t>
  </si>
  <si>
    <t>9875</t>
  </si>
  <si>
    <t>TUBO PVC, SOLDAVEL, DN 50 MM, PARA AGUA FRIA (NBR-5648)</t>
  </si>
  <si>
    <t>38023</t>
  </si>
  <si>
    <t>LUVA DE REDUCAO, PVC, SOLDAVEL, 50 X 25 MM, PARA AGUA FRIA PREDIAL</t>
  </si>
  <si>
    <t>3850</t>
  </si>
  <si>
    <t>LUVA DE REDUCAO SOLDAVEL, PVC, 60 MM X 50 MM, PARA AGUA FRIA PREDIAL</t>
  </si>
  <si>
    <t>2.7.10. 89446 - TUBO, PVC, SOLDÁVEL, DN 25MM, INSTALADO EM PRUMADA DE ÁGUA - FORNECIMENTO E INSTALAÇÃO.- M</t>
  </si>
  <si>
    <t>2.7.9. 89605 - LUVA DE REDUÇÃO, PVC, SOLDÁVEL, DN 60MM X 50MM, INSTALADO EM PRUMADA DE ÁGUA - FORNECIMENTO E INSTALAÇÃO.- UND</t>
  </si>
  <si>
    <t>2.7.8. 89579 - LUVA DE REDUÇÃO, PVC, SOLDÁVEL, DN 50MM X 25MM, INSTALADO EM PRUMADA DE ÁGUA FORNECIMENTO E INSTALAÇÃO.- UND</t>
  </si>
  <si>
    <t>9868</t>
  </si>
  <si>
    <t>TUBO PVC, SOLDAVEL, DN 25 MM, AGUA FRIA (NBR-5648)</t>
  </si>
  <si>
    <t>H00348</t>
  </si>
  <si>
    <t>D00223</t>
  </si>
  <si>
    <t>D00222</t>
  </si>
  <si>
    <t>SOLUÇÃO LIMPADORA</t>
  </si>
  <si>
    <t>Adesivo p/ PVC - 75g</t>
  </si>
  <si>
    <t>TB</t>
  </si>
  <si>
    <t>2.7.12. 181401 - Tê em PVC - SRM - 25mm x 1/2" (LH).- UND</t>
  </si>
  <si>
    <t>Tê em PVC-SRM-25mm x 1/2" (LH)</t>
  </si>
  <si>
    <t>H00399</t>
  </si>
  <si>
    <t>2.7.13. 180434 - Tê em PVC - JS - 25mm-LH.- UND</t>
  </si>
  <si>
    <t>H00116</t>
  </si>
  <si>
    <t>2.7.14. 190230 - Torneira plastica de 1/2".- UND</t>
  </si>
  <si>
    <t>H00049</t>
  </si>
  <si>
    <t>H00055</t>
  </si>
  <si>
    <t>FITA DE VEDAÇÃO</t>
  </si>
  <si>
    <t>Torneira p/jardim em PVC de 1/2"</t>
  </si>
  <si>
    <t>2.7.15. 89364 - CURVA 90 GRAUS, PVC, SOLDÁVEL, DN 25MM, INSTALADO EM RAMAL OU SUB-RAMAL DE ÁGUA - FORNECIMENTO E INSTALAÇÃO.- UND</t>
  </si>
  <si>
    <t>1956</t>
  </si>
  <si>
    <t>CURVA DE PVC 90 GRAUS, SOLDAVEL, 25 MM, PARA AGUA FRIA PREDIAL (NBR 5648)</t>
  </si>
  <si>
    <t>0,0080000</t>
  </si>
  <si>
    <t>2.7.16. 89481 - JOELHO 90 GRAUS, PVC, SOLDÁVEL, DN 25MM, INSTALADO EM PRUMADA DE ÁGUA - FORNECIMENTO E INSTALAÇÃO.- UND</t>
  </si>
  <si>
    <t>3529</t>
  </si>
  <si>
    <t>JOELHO PVC, SOLDAVEL, 90 GRAUS, 25 MM, PARA AGUA FRIA PREDIAL</t>
  </si>
  <si>
    <t>2.7.17. 180413 - Caixa em alvenaria de  40x40x50cm c/ tpo. concreto.- UND</t>
  </si>
  <si>
    <t xml:space="preserve"> Reboco com argamassa 1:6:Adit. Plast.</t>
  </si>
  <si>
    <t>2.7.18. 180352 - Caixa em alvenaria de  60x60x80cm c/ tpo. concreto.- UND</t>
  </si>
  <si>
    <t>D00224</t>
  </si>
  <si>
    <t>H00184</t>
  </si>
  <si>
    <t>H00186</t>
  </si>
  <si>
    <t>H00185</t>
  </si>
  <si>
    <t>H00320</t>
  </si>
  <si>
    <t>Viga de peroba 6x16cm</t>
  </si>
  <si>
    <t>Flange de aco galvanizado - 20mm</t>
  </si>
  <si>
    <t>Fita de vedacao</t>
  </si>
  <si>
    <t>Flange de aco galvanizado - 50mm</t>
  </si>
  <si>
    <t>Flange de aco galvanizado - 25mm</t>
  </si>
  <si>
    <t>Reservatório em fibra de vidro cap=10.000 L</t>
  </si>
  <si>
    <t>2.7.19. 180838 - Reservatório em Fibra de Vidro - Capac.  10.000 litros.- UND</t>
  </si>
  <si>
    <t>3671</t>
  </si>
  <si>
    <t>JUNTA PLASTICA DE DILATACAO PARA PISOS, COR CINZA, 17 X 3 MM (ALTURA X ESPESSURA)</t>
  </si>
  <si>
    <t>87298</t>
  </si>
  <si>
    <t>ARGAMASSA TRAÇO 1:3 (CIMENTO E AREIA MÉDIA) PARA CONTRAPISO, PREPARO MECÂNICO COM BETONEIRA 400 L. AF_06/2014</t>
  </si>
  <si>
    <t>0,5000000</t>
  </si>
  <si>
    <t>1,6700000</t>
  </si>
  <si>
    <t>0,0431000</t>
  </si>
  <si>
    <t>0,3890000</t>
  </si>
  <si>
    <t>0,1950000</t>
  </si>
  <si>
    <t>2.8.1. 98680 - PISO CIMENTADO, TRAÇO 1:3 (CIMENTO E AREIA), ACABAMENTO LISO, ESPESSURA 3,0 CM, PREPARO MECÂNICO DA ARGAMASSA. .- M²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</si>
  <si>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</si>
  <si>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</si>
  <si>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</si>
  <si>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</si>
  <si>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</si>
  <si>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88310</t>
  </si>
  <si>
    <t>PINTOR COM ENCARGOS COMPLEMENTARES</t>
  </si>
  <si>
    <t>0,2000000</t>
  </si>
  <si>
    <t>0,3440000</t>
  </si>
  <si>
    <t>0,0860000</t>
  </si>
  <si>
    <t>0,4000000</t>
  </si>
  <si>
    <t>346</t>
  </si>
  <si>
    <t>ARAME DE ACO OVALADO 15 X 17 ( 45,7 KG, 700 KGF), ROLO 1000 M</t>
  </si>
  <si>
    <t>2.12.3. 270220- Limpeza geral e entrega da obra- M²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</si>
  <si>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</si>
  <si>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</t>
    </r>
  </si>
  <si>
    <t>Data:     09/01/2.019</t>
  </si>
  <si>
    <t xml:space="preserve">OBRA: </t>
  </si>
  <si>
    <t>TOMADOR:</t>
  </si>
  <si>
    <t>PREFEITURA MUNICIPAL DE ITAITUBA</t>
  </si>
  <si>
    <t>EMPREENDIMENTO: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</si>
  <si>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</si>
  <si>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</si>
  <si>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</si>
  <si>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</si>
  <si>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</si>
  <si>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</si>
  <si>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</si>
  <si>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</si>
  <si>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</si>
  <si>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</si>
  <si>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</si>
  <si>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</si>
  <si>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</si>
  <si>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</si>
  <si>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</si>
  <si>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</si>
  <si>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</si>
  <si>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</si>
  <si>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</si>
  <si>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</si>
  <si>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</si>
  <si>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</si>
  <si>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</si>
  <si>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</si>
  <si>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</si>
  <si>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</si>
  <si>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</si>
  <si>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</si>
  <si>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</si>
  <si>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</si>
  <si>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</si>
  <si>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</si>
  <si>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</si>
  <si>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</si>
  <si>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</si>
  <si>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</si>
  <si>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</si>
  <si>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PERFURAÇÃO DE 80 METROS LINEARES EM SOLO E ROCHAS SEDIMENTARES, RESERVATÓRIO ELEVADO E DISTRIBUIÇÃO LOCAL DE ÁGUA FRIA</t>
  </si>
  <si>
    <t>LOJA DO CONSTRUTOR    CNPJ: 04.741.419/0001-55</t>
  </si>
  <si>
    <t>ALTRAN TINTAS        CNPJ: 11.248.057/0001-20</t>
  </si>
  <si>
    <t>ESTANCIA TAPAJÓS      CNPJ: 10.663.900/0001-72</t>
  </si>
  <si>
    <t>CASA DOS TUBOS &amp; CONEXÕES     CNPJ: 21.051.929/0001-10</t>
  </si>
  <si>
    <t>MADEIREIRA FLORESTA        CNPJ: 02.642.097/0001-61</t>
  </si>
  <si>
    <t>ITAITUBA MADEIRAS   CNPJ: 09.319.572/0001-02</t>
  </si>
  <si>
    <t>Placa de obra em lona com plotagem de gráfica. 2,00x1,20m.</t>
  </si>
  <si>
    <t>SEDOP     11340</t>
  </si>
  <si>
    <t>Limpeza do terreno</t>
  </si>
  <si>
    <t>SEDOP     10008</t>
  </si>
  <si>
    <t>SEDOP     220497</t>
  </si>
  <si>
    <t>SINAPI    100622</t>
  </si>
  <si>
    <t>POSTE DE AÇO CONICO CONTÍNUO SIMPLES, ENGASTADO, H=9M, INCLUSIVE LUMINÁRIA, SEM LÂMPADA - FORNECIMENTO E INSTALACAO. AF_11/2019</t>
  </si>
  <si>
    <t>LASTRO COM MATERIAL GRANULAR (PEDRA BRITADA N.2), APLICADO EM PISOS OU LAJES SOBRE SOLO, ESPESSURA DE *10 CM*. AF_08/2017 (Área Interna do Terreno do Reservatório).</t>
  </si>
  <si>
    <t>CONCRETO CICLÓPICO FCK = 15MPA, 30% PEDRA DE MÃO EM VOLUME REAL, INCLUSIVE LANÇAMENTO. AF_05/2021</t>
  </si>
  <si>
    <t>Disjuntor 1P - 6 a 32A - PADRÃO DIN</t>
  </si>
  <si>
    <t>Esmalte s/ madeira c/ selador sem massa</t>
  </si>
  <si>
    <t>SEDOP     150377</t>
  </si>
  <si>
    <t>SEDOP     150302</t>
  </si>
  <si>
    <t>CERCA COM MOURÕES DE CONCRETO, RETO, H=3,00 M, ESPAÇAMENTO DE 2,5 M, CRAVADOS 0,5 M, COM 4 FIOS DE ARAME DE AÇO OVALADO 15X17 - FORNECIMENTO E INSTALAÇÃO. AF_05/2020</t>
  </si>
  <si>
    <t>SINAPI    101190</t>
  </si>
  <si>
    <t>Escada de marinheiro s/ proteçao</t>
  </si>
  <si>
    <t>SEDOP    240617</t>
  </si>
  <si>
    <t>1.3.2</t>
  </si>
  <si>
    <t>1.3.3</t>
  </si>
  <si>
    <t>1.3.4</t>
  </si>
  <si>
    <t>1.3.5</t>
  </si>
  <si>
    <t>1.3.6</t>
  </si>
  <si>
    <t>1.3.7</t>
  </si>
  <si>
    <t xml:space="preserve">     TABELA                         SINAPI/PA - 07/2022 SEDOP/PA - 05/2022</t>
  </si>
  <si>
    <t>Locação da obra a trena</t>
  </si>
  <si>
    <t>SEDOP     010009</t>
  </si>
  <si>
    <t xml:space="preserve">      TABELA                                         SINAPI/PA - 07/2022 SEDOP/PA - 05/2022                    COM DESONERAÇÃO</t>
  </si>
  <si>
    <t>1.1.1. 10009 -Locação da obra a trena</t>
  </si>
  <si>
    <t>Tábua de madeira branca 4m</t>
  </si>
  <si>
    <t>Prego 2 1/2"x10</t>
  </si>
  <si>
    <t>Arame recozido No. 18</t>
  </si>
  <si>
    <t>Linha de nylon no. 80</t>
  </si>
  <si>
    <t>CARPINTEIRO COM ENCARGOS COMPLEMENTARES</t>
  </si>
  <si>
    <t>D00016</t>
  </si>
  <si>
    <t>D00081</t>
  </si>
  <si>
    <t>D00043</t>
  </si>
  <si>
    <t>D00238</t>
  </si>
  <si>
    <t>RL</t>
  </si>
  <si>
    <t>1.1.2. 011340 -Placa de obra em lona com plotagem de gráfica. 2,00x1,20m.</t>
  </si>
  <si>
    <t>Lona com plotagem de gráfica</t>
  </si>
  <si>
    <t>Prego 1 1/2"x13</t>
  </si>
  <si>
    <t>1.1.3. 10008 -Limpeza do terreno</t>
  </si>
  <si>
    <t>PT0010</t>
  </si>
  <si>
    <t>PT0018</t>
  </si>
  <si>
    <t>PT0012</t>
  </si>
  <si>
    <t>PT0011</t>
  </si>
  <si>
    <t>PT0016</t>
  </si>
  <si>
    <t>PT0014</t>
  </si>
  <si>
    <t>PT0001</t>
  </si>
  <si>
    <t>PT0006</t>
  </si>
  <si>
    <t>PT0002</t>
  </si>
  <si>
    <t>PT0003</t>
  </si>
  <si>
    <t>PT0007</t>
  </si>
  <si>
    <t>PT0013</t>
  </si>
  <si>
    <t>PT0008</t>
  </si>
  <si>
    <t>PT0004</t>
  </si>
  <si>
    <t>PT0019</t>
  </si>
  <si>
    <t>PT0009</t>
  </si>
  <si>
    <t>PT0005</t>
  </si>
  <si>
    <t>PT0017</t>
  </si>
  <si>
    <t>Analise bacteriologica</t>
  </si>
  <si>
    <t>Tubo de boca - aço calandrado (3/16" x 40cm)</t>
  </si>
  <si>
    <t>Cimentação</t>
  </si>
  <si>
    <t>Tubo de PVC rosqueavel p/ recarga do pre-filtro d= 40mm</t>
  </si>
  <si>
    <t>Tampa em ch.dobrada no.20 fo go d= 150mm</t>
  </si>
  <si>
    <t>Analise granulometrica dos aquif. e pre-filtro</t>
  </si>
  <si>
    <t>Transporte e instalação de equipamentos</t>
  </si>
  <si>
    <t>Pre-filtro c/ seixo rolado e selecionado c/ analise granulometrica</t>
  </si>
  <si>
    <t>Perfuração em qualquer material d= 250mm</t>
  </si>
  <si>
    <t>Revestimento tubo PVC geomecânico d= 150mm</t>
  </si>
  <si>
    <t>Desenvolvimento e limpeza</t>
  </si>
  <si>
    <t>Laje de proteção (1,0x1,0x0,30m) c/ aditivo impermeabilizante</t>
  </si>
  <si>
    <t>Teste de vazão</t>
  </si>
  <si>
    <t>Filtro geomecânico d= 150mm c/ PB</t>
  </si>
  <si>
    <t>Relatório de analises e testes</t>
  </si>
  <si>
    <t>Analise fisico-quimica da agua</t>
  </si>
  <si>
    <t>Cap d= 150mm p/ o fundo do poço</t>
  </si>
  <si>
    <t>Desinfecção II (prof.= 50m)</t>
  </si>
  <si>
    <t>HS</t>
  </si>
  <si>
    <t>AUXILIAR DE ELETRICISTA COM ENCARGOS</t>
  </si>
  <si>
    <t>ELETRECISTA COM ENCARGOS COMPLEMENTARES</t>
  </si>
  <si>
    <t>1.3.4. 170884 - Centro de distribuição p/ 06 disjuntores (s/ barramento).- UND</t>
  </si>
  <si>
    <t>Centro de distribuição p/ 06 disjuntores (s/ barram)</t>
  </si>
  <si>
    <t>e00451</t>
  </si>
  <si>
    <t>und</t>
  </si>
  <si>
    <t>AJUDANTE DE PEDREIRO COM ENCARGOS</t>
  </si>
  <si>
    <t>SEDOP   170326</t>
  </si>
  <si>
    <t>2.6.2. 170326 - Disjuntor 1P - 6 a 32A - PADRÃO DIN</t>
  </si>
  <si>
    <t>E00052</t>
  </si>
  <si>
    <t>2.7.20</t>
  </si>
  <si>
    <t>CHAVE DE BOIA AUTOMÁTICA SUPERIOR/INFERIOR 15A/250V - FORNECIMENTO E INSTALAÇÃO. AF_12/2020</t>
  </si>
  <si>
    <t>SINAPI      102137</t>
  </si>
  <si>
    <t>FORNECIMENTO E INSTALAÇÃO TUBO DE RECALQUE</t>
  </si>
  <si>
    <t>Luva F°G° de 1 1/2" (IE)</t>
  </si>
  <si>
    <t>SEDOP       171044</t>
  </si>
  <si>
    <t>UNIÃO, EM FERRO GALVANIZADO, DN 40 (1 1/2"), CONEXÃO ROSQUEADA, INSTALADO EM REDE DE ALIMENTAÇÃO - FORNECIMENTO E INSTALAÇÃO. AF_12/2015</t>
  </si>
  <si>
    <t>SINAPI          92894</t>
  </si>
  <si>
    <t>Curva 90° F°G° 1 1/2" (IE)</t>
  </si>
  <si>
    <t>SEDOP       171263</t>
  </si>
  <si>
    <t>NIPLE, EM FERRO GALVANIZADO, DN 40 (1 1/2"), CONEXÃO ROSQUEADA, INSTALADO EM REDE DE ALIMENTAÇÃO PARA HIDRANTE - FORNECIMENTO E INSTALAÇÃO. AF_12/2015</t>
  </si>
  <si>
    <t>SINAPI    92373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</si>
  <si>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</si>
  <si>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</si>
  <si>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Curva 135° p/ elet. PVC 1 1/2" (IE)</t>
  </si>
  <si>
    <t>SEDOP       171100</t>
  </si>
  <si>
    <t>GRAMPO PARALELO METÁLICO, PARA REDES AÉREAS DE DISTRIBUIÇÃO DE ENERGIA ELÉTRICA DE BAIXA TENSÃO - FORNECIMENTO E INSTALAÇÃO. AF_07/2020</t>
  </si>
  <si>
    <t>SINAPI    101549</t>
  </si>
  <si>
    <t>1.3.8</t>
  </si>
  <si>
    <t>1.4</t>
  </si>
  <si>
    <t>1.4.1</t>
  </si>
  <si>
    <t>1.4.2</t>
  </si>
  <si>
    <t>1.4.3</t>
  </si>
  <si>
    <t>1.4.4</t>
  </si>
  <si>
    <t>1.4.5</t>
  </si>
  <si>
    <t>1.4.6</t>
  </si>
  <si>
    <t>1.4.7</t>
  </si>
  <si>
    <t>Bomba Submersa 3 CV</t>
  </si>
  <si>
    <t>SEDOP       181478</t>
  </si>
  <si>
    <t>1.3.1. 181478 - Bomba Submersa 3 CV</t>
  </si>
  <si>
    <t>Bomba Submersa 3 CV (sem tubulação)</t>
  </si>
  <si>
    <t>H00411</t>
  </si>
  <si>
    <t>AUXILIAR DE ENCANADOR OU BOMBEIRO HIDRÁULICO</t>
  </si>
  <si>
    <t>ENCANADOR OU BOMBEIRO HIDRÁULICO COM ENCARGOS</t>
  </si>
  <si>
    <t>ENCANADOR OU BOMBEIRO HIDRÁULICO COM  ENCARGOS COMPLEMENTARES</t>
  </si>
  <si>
    <t>1.3.2. 171044 - Luva F°G° de 1 1/2" (IE)- und</t>
  </si>
  <si>
    <t>Luva p/ elet. F°G° de 1 1/2" (IE)</t>
  </si>
  <si>
    <t>E00603</t>
  </si>
  <si>
    <t>3148</t>
  </si>
  <si>
    <t>FITA VEDA ROSCA EM ROLOS DE 18 MM X 50 M (L X C)</t>
  </si>
  <si>
    <t>0,0190000</t>
  </si>
  <si>
    <t>7307</t>
  </si>
  <si>
    <t>FUNDO ANTICORROSIVO PARA METAIS FERROSOS (ZARCAO)</t>
  </si>
  <si>
    <t>0,0050000</t>
  </si>
  <si>
    <t>9884</t>
  </si>
  <si>
    <t>UNIAO DE FERRO GALVANIZADO, COM ROSCA BSP, COM ASSENTO PLANO, DE 1 1/2"</t>
  </si>
  <si>
    <t>0,5820000</t>
  </si>
  <si>
    <t>11,06</t>
  </si>
  <si>
    <t>29,96</t>
  </si>
  <si>
    <t>65,35</t>
  </si>
  <si>
    <t>16,99</t>
  </si>
  <si>
    <t>20,70</t>
  </si>
  <si>
    <t>E00523</t>
  </si>
  <si>
    <t>Curva 90° p/ elet F°G° 2 1/2" (IE)</t>
  </si>
  <si>
    <t>1.3.3. 92894 - UNIÃO, EM FERRO GALVANIZADO, DN 40 (1 1/2"), CONEXÃO ROSQUEADA, INSTALADO EM REDE DE ALIMENTAÇÃO - FORNECIMENTO E INSTALAÇÃO. AF_12/2015. - UND</t>
  </si>
  <si>
    <t>1.3.4. 171263 - Curva 90° F°G° 1 1/2" (IE). - UND</t>
  </si>
  <si>
    <t>4209</t>
  </si>
  <si>
    <t>NIPLE DE FERRO GALVANIZADO, COM ROSCA BSP, DE 1 1/2"</t>
  </si>
  <si>
    <t>1.5.5. 92373 - NIPLE, EM FERRO GALVANIZADO, DN 40 (1 1/2"), CONEXÃO ROSQUEADA, INSTALADO EM REDE DE ALIMENTAÇÃO PARA HIDRANTE - FORNECIMENTO E INSTALAÇÃO - UND</t>
  </si>
  <si>
    <t>21,32</t>
  </si>
  <si>
    <t>10409</t>
  </si>
  <si>
    <t>VALVULA DE RETENCAO HORIZONTAL, DE BRONZE (PN-25), 1 1/2", 400 PSI, TAMPA DE PORCA DE UNIAO, EXTREMIDADES COM ROSCA</t>
  </si>
  <si>
    <t>6010</t>
  </si>
  <si>
    <t>REGISTRO GAVETA BRUTO EM LATAO FORJADO, BITOLA 1 1/2 " (REF 1509)</t>
  </si>
  <si>
    <t>1.5.7. 94497 -REGISTRO DE GAVETA BRUTO, LATÃO, ROSCÁVEL, 1 1/2, INSTALADO EM RESERVAÇÃO DE ÁGUA DE EDIFICAÇÃO QUE POSSUA RESERVATÓRIO DE FIBRA/   FIBROCIMENTO FORNECIMENTO E INSTALAÇÃO - UND</t>
  </si>
  <si>
    <t>VÁLVULA DE RETENÇÃO HORIZONTAL, DE BRONZE, ROSCÁVEL, 1 1/2" - FORNECIMENTO E INSTALAÇÃO. AF_08/2021</t>
  </si>
  <si>
    <t>SINAPI    99622</t>
  </si>
  <si>
    <t>1.5.6. 99622 - VÁLVULA DE RETENÇÃO HORIZONTAL, DE BRONZE, ROSCÁVEL, 1 1/2" - FORNECIMENTO E INSTALAÇÃO. AF_08/2021</t>
  </si>
  <si>
    <t>0,0192000</t>
  </si>
  <si>
    <t>217,96</t>
  </si>
  <si>
    <t>0,2633000</t>
  </si>
  <si>
    <t>93,46</t>
  </si>
  <si>
    <t>1.5.13. 171100 -Curva 135° p/ elet. PVC 1 1/2" (IE) - UND</t>
  </si>
  <si>
    <t>E00514</t>
  </si>
  <si>
    <t xml:space="preserve"> Curva 135° p/ elet PVC 1 1/2" (IE)</t>
  </si>
  <si>
    <t>1.4.1. 100622 - POSTE DE AÇO CONICO CONTÍNUO SIMPLES, ENGASTADO, H=9M, INCLUSIVE LUMINÁRIA, SEM LÂMPADA - FORNECIMENTO E INSTALACAO. AF_11/2019</t>
  </si>
  <si>
    <t>1.4.2. 170938 - Cabo multiplex 3 x 10mm²- M</t>
  </si>
  <si>
    <t>1.4.3. 93662 - DISJUNTOR BIPOLAR TIPO DIN, CORRENTE NOMINAL DE 20A - FORNECIMENTO E INSTALAÇÃO. AF_04/2016- M</t>
  </si>
  <si>
    <t>863</t>
  </si>
  <si>
    <t>CABO DE COBRE NU 35 MM2 MEIO-DURO</t>
  </si>
  <si>
    <t>3798</t>
  </si>
  <si>
    <t>LUMINARIA ABERTA P/ ILUMINACAO PUBLICA, TIPO X-57 PETERCO OU EQUIV</t>
  </si>
  <si>
    <t>5051</t>
  </si>
  <si>
    <t>POSTE CONICO CONTINUO EM ACO GALVANIZADO, CURVO, BRACO SIMPLES, ENGASTADO,  H = 9 M, DIAMETRO INFERIOR = *135* MM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</si>
  <si>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</si>
  <si>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</si>
  <si>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9,0000000</t>
  </si>
  <si>
    <t>33,82</t>
  </si>
  <si>
    <t>104,16</t>
  </si>
  <si>
    <t>2.062,93</t>
  </si>
  <si>
    <t>0,1110000</t>
  </si>
  <si>
    <t>298,85</t>
  </si>
  <si>
    <t>1,1240000</t>
  </si>
  <si>
    <t>17,75</t>
  </si>
  <si>
    <t>3,6530000</t>
  </si>
  <si>
    <t>21,52</t>
  </si>
  <si>
    <t>1,21</t>
  </si>
  <si>
    <t>51,12</t>
  </si>
  <si>
    <t>0,1325000</t>
  </si>
  <si>
    <t>12,24</t>
  </si>
  <si>
    <t>0,1122000</t>
  </si>
  <si>
    <t>1.3.5. 93008 - ELETRODUTO RÍGIDO ROSCÁVEL, PVC, DN 50 MM (1 1/2") - FORNECIMENTO E INSTALAÇÃO. .- M</t>
  </si>
  <si>
    <t>1.3.6. 96985 - HASTE DE ATERRAMENTO 5/8 PARA SPDA - FORNECIMENTO E INSTALAÇÃO.- UND</t>
  </si>
  <si>
    <t>73,45</t>
  </si>
  <si>
    <t>1.3.7. 101549 - GRAMPO PARALELO METÁLICO, PARA REDES AÉREAS DE DISTRIBUIÇÃO DE ENERGIA ELÉTRICA DE BAIXA TENSÃO - FORNECIMENTO E INSTALAÇÃO. AF_07/2020</t>
  </si>
  <si>
    <t>14,30</t>
  </si>
  <si>
    <t>0,0222644</t>
  </si>
  <si>
    <t>0,2004000</t>
  </si>
  <si>
    <t>SINAPI    96624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</si>
  <si>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</si>
  <si>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</si>
  <si>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</si>
  <si>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91277</t>
  </si>
  <si>
    <t>PLACA VIBRATÓRIA REVERSÍVEL COM MOTOR 4 TEMPOS A GASOLINA, FORÇA CENTRÍFUGA DE 25 KN (2500 KGF), POTÊNCIA 5,5 CV - CHP DIURNO. AF_08/2015</t>
  </si>
  <si>
    <t>91278</t>
  </si>
  <si>
    <t>PLACA VIBRATÓRIA REVERSÍVEL COM MOTOR 4 TEMPOS A GASOLINA, FORÇA CENTRÍFUGA DE 25 KN (2500 KGF), POTÊNCIA 5,5 CV - CHI DIURNO. AF_08/2015</t>
  </si>
  <si>
    <t>1,1300000</t>
  </si>
  <si>
    <t>119,81</t>
  </si>
  <si>
    <t>1,0300000</t>
  </si>
  <si>
    <t>21,31</t>
  </si>
  <si>
    <t>0,3430000</t>
  </si>
  <si>
    <t>17,09</t>
  </si>
  <si>
    <t>10,11</t>
  </si>
  <si>
    <t>0,58</t>
  </si>
  <si>
    <t>SINAPI    102487</t>
  </si>
  <si>
    <t>2.2.1. 102487 -CONCRETO CICLÓPICO FCK = 15MPA, 30% PEDRA DE MÃO EM VOLUME REAL, INCLUSIVE LANÇAMENTO. AF_05/2021</t>
  </si>
  <si>
    <t>94963</t>
  </si>
  <si>
    <t>CONCRETO FCK = 15MPA, TRAÇO 1:3,4:3,5 (EM MASSA SECA DE CIMENTO/ AREIA MÉDIA/ BRITA 1) - PREPARO MECÂNICO COM BETONEIRA 400 L. AF_05/2021</t>
  </si>
  <si>
    <t>0,4543000</t>
  </si>
  <si>
    <t>112,02</t>
  </si>
  <si>
    <t>1,6702000</t>
  </si>
  <si>
    <t>6,4684000</t>
  </si>
  <si>
    <t>0,2198000</t>
  </si>
  <si>
    <t>1,45</t>
  </si>
  <si>
    <t>0,6377000</t>
  </si>
  <si>
    <t>0,56</t>
  </si>
  <si>
    <t>0,8050000</t>
  </si>
  <si>
    <t>494,77</t>
  </si>
  <si>
    <t>5,24</t>
  </si>
  <si>
    <t>3,37</t>
  </si>
  <si>
    <t>11,26</t>
  </si>
  <si>
    <t>5,70</t>
  </si>
  <si>
    <t>7,69</t>
  </si>
  <si>
    <t>2,71</t>
  </si>
  <si>
    <t>10,32</t>
  </si>
  <si>
    <t>13,00</t>
  </si>
  <si>
    <t>22,85</t>
  </si>
  <si>
    <t>19,50</t>
  </si>
  <si>
    <t>7,68</t>
  </si>
  <si>
    <t>15,63</t>
  </si>
  <si>
    <t>10,75</t>
  </si>
  <si>
    <t>10,47</t>
  </si>
  <si>
    <t>2.7.2. 94493 - REGISTRO DE ESFERA, PVC, SOLDÁVEL, DN 60 MM, INSTALADO EM RESERVAÇÃODE ÁGUA DE EDIFICAÇÃO QUE POSSUA RESERVATÓRIO DE FIBRA/FIBROCIMENTOFORNECIMENTO E INSTALAÇÃO. AF_06/2016.</t>
  </si>
  <si>
    <t>77,37</t>
  </si>
  <si>
    <t>0,1543000</t>
  </si>
  <si>
    <t>19,59</t>
  </si>
  <si>
    <t>0,0410000</t>
  </si>
  <si>
    <t>67,99</t>
  </si>
  <si>
    <t>0,0184000</t>
  </si>
  <si>
    <t>1,54</t>
  </si>
  <si>
    <t>0,1838000</t>
  </si>
  <si>
    <t>0,0212000</t>
  </si>
  <si>
    <t>60,01</t>
  </si>
  <si>
    <t>48,63</t>
  </si>
  <si>
    <t>0,0222000</t>
  </si>
  <si>
    <t>0,1506000</t>
  </si>
  <si>
    <t>0,0165000</t>
  </si>
  <si>
    <t>19,67</t>
  </si>
  <si>
    <t>0,1271000</t>
  </si>
  <si>
    <t>1,0493000</t>
  </si>
  <si>
    <t>30,51</t>
  </si>
  <si>
    <t>0,0093000</t>
  </si>
  <si>
    <t>31,68</t>
  </si>
  <si>
    <t>18,09</t>
  </si>
  <si>
    <t>0,0341000</t>
  </si>
  <si>
    <t>0,0118000</t>
  </si>
  <si>
    <t>0,0150000</t>
  </si>
  <si>
    <t>6,32</t>
  </si>
  <si>
    <t>0,0149000</t>
  </si>
  <si>
    <t>0,0659000</t>
  </si>
  <si>
    <t>0,0188000</t>
  </si>
  <si>
    <t>14,98</t>
  </si>
  <si>
    <t>0,0260000</t>
  </si>
  <si>
    <t>0,0206000</t>
  </si>
  <si>
    <t>0,0924000</t>
  </si>
  <si>
    <t>4,83</t>
  </si>
  <si>
    <t>0,0045000</t>
  </si>
  <si>
    <t>0,0195000</t>
  </si>
  <si>
    <t>2.7.11. 180220 -Joelho/Cotovelo 90º PVC SRM - 25mm X 1/2" (LH)</t>
  </si>
  <si>
    <t>0,0071000</t>
  </si>
  <si>
    <t>4,00</t>
  </si>
  <si>
    <t>0,0338000</t>
  </si>
  <si>
    <t>0,1520000</t>
  </si>
  <si>
    <t>0,95</t>
  </si>
  <si>
    <t>0,0108000</t>
  </si>
  <si>
    <t>0,0706000</t>
  </si>
  <si>
    <t>2.7.20 102137 - CHAVE DE BOIA AUTOMÁTICA SUPERIOR/INFERIOR 15A/250V - FORNECIMENTO E INSTALAÇÃO. AF_12/2020</t>
  </si>
  <si>
    <t>7588</t>
  </si>
  <si>
    <t>AUTOMATICO DE BOIA SUPERIOR / INFERIOR, *15* A / 250 V</t>
  </si>
  <si>
    <t>56,00</t>
  </si>
  <si>
    <t>0,6330000</t>
  </si>
  <si>
    <t>1,05</t>
  </si>
  <si>
    <t>1,10</t>
  </si>
  <si>
    <t>795,39</t>
  </si>
  <si>
    <t>25,76</t>
  </si>
  <si>
    <t>22,38</t>
  </si>
  <si>
    <t>2.11.2. 150377 - Esmalte s/ madeira c/ selador sem massa</t>
  </si>
  <si>
    <t>Tinta esmalte</t>
  </si>
  <si>
    <t>Aguarraz</t>
  </si>
  <si>
    <t>Liquido selador p/madeira</t>
  </si>
  <si>
    <t>Lixa para madeira</t>
  </si>
  <si>
    <t>P00019</t>
  </si>
  <si>
    <t>P00027</t>
  </si>
  <si>
    <t>P00030</t>
  </si>
  <si>
    <t>P00014</t>
  </si>
  <si>
    <t>GL</t>
  </si>
  <si>
    <t>2.11.3. 150302-PINTURA COM TINTA PROTETORA ACABAMENTO GRAFITE ESMALTE SOBRE SUPERFICIE METALICA, 2 DEMAOS.</t>
  </si>
  <si>
    <t>Lixa p/ ferro</t>
  </si>
  <si>
    <t>D00141</t>
  </si>
  <si>
    <t>4102</t>
  </si>
  <si>
    <t>MOURAO DE CONCRETO RETO, SECAO QUADRADA, *10 X 10* CM, H= 3,00 M</t>
  </si>
  <si>
    <t>43130</t>
  </si>
  <si>
    <t>ARAME GALVANIZADO 12 BWG, D = 2,76 MM (0,048 KG/M) OU 14 BWG, D = 2,11 MM (0,026 KG/M)</t>
  </si>
  <si>
    <t>CONCRETO MAGRO PARA LASTRO, TRAÇO 1:4,5:4,5 (EM MASSA SECA DE CIMENTO/ AREIA MÉDIA/ BRITA 1) - PREPARO MECÂNICO COM BETONEIRA 400 L. AF_05/2021</t>
  </si>
  <si>
    <t>0,1800000</t>
  </si>
  <si>
    <t>28,43</t>
  </si>
  <si>
    <t>93,73</t>
  </si>
  <si>
    <t>0,0287000</t>
  </si>
  <si>
    <t>24,00</t>
  </si>
  <si>
    <t>0,5280000</t>
  </si>
  <si>
    <t>0,0090000</t>
  </si>
  <si>
    <t>433,06</t>
  </si>
  <si>
    <t>2.12.1. 101190- CERCA COM MOURÕES DE CONCRETO, RETO, H=3,00 M, ESPAÇAMENTO DE 2,5 M, CRAVADOS 0,5 M, COM 4 FIOS DE ARAME DE AÇO OVALADO 15X17 - FORNECIMENTO E INSTALAÇÃO. AF_05/2020</t>
  </si>
  <si>
    <t>2.12.2. 240617 - Escada de marinheiro s/ proteçao</t>
  </si>
  <si>
    <t>Escada tipo marinheiro s/ proteção</t>
  </si>
  <si>
    <t>D00211</t>
  </si>
  <si>
    <t>PERFURAÇÃO DE 80 METROS LINEARES EM SOLO E ROCHAS SEDIMENTARES; TENDO COMO INCLUSÃO NESTA PLANILHA ORÇAMENTÁRIA A ÁREA DE PROTEÇÃO; RESERVATÓRIO ELEVADO E DISTRIBUIÇÃO LOCAL DE ÁGUA FRIA COM 09 (NOVE) TORNEIRAS PARA ATENDER AO PÚBLICO DAS PROXIMIDADES, QUE SERÁ IMPLANTADO NA COMUNIDADE SÃO MANOEL, LOCALIZADOS NO MUNICÍPIO DE ITAITUBA, ESTADO DO PARÁ.</t>
  </si>
  <si>
    <t xml:space="preserve"> COMUNIDADE SÃO MANOEL</t>
  </si>
  <si>
    <t>COMUNIDADE SÃO MANOEL</t>
  </si>
  <si>
    <t xml:space="preserve">PERFURAÇÃO DO POÇO - 80 m </t>
  </si>
  <si>
    <t>Poço Tubular  - prof.= 80m</t>
  </si>
  <si>
    <t>1.2.1. 220497 -Poço Tubular - prof.= 80m</t>
  </si>
  <si>
    <r>
      <rPr>
        <b/>
        <sz val="11"/>
        <color indexed="8"/>
        <rFont val="Courier New"/>
        <family val="3"/>
      </rPr>
      <t xml:space="preserve">OBRA: </t>
    </r>
    <r>
      <rPr>
        <sz val="10"/>
        <color indexed="8"/>
        <rFont val="Courier New"/>
        <family val="3"/>
      </rPr>
      <t>ORÇAMENTO SINTÉTICO DE MATERIAL E MÃO DE OBRA PARA A PERFURAÇÃO DE 80 METROS LINEARES EM SOLO E ROCHAS SEDIMENTARES; TENDO COMO INCLUSÃO NESTA PLANILHA ORÇAMENTÁRIA A ÁREA DE PROTEÇÃO; RESERVATÓRIO ELEVADO E DISTRIBUIÇÃO LOCAL DE ÁGUA FRIA COM 09 (NOVE) TORNEIRAS PARA ATENDER AO PÚBLICO DAS PROXIMIDADES, QUE SERÁ IMPLANTADO NA COMUNIDADE SÃO MANOEL, LOCALIZADOS NO MUNICÍPIO DE ITAITUBA, ESTADO DO PARÁ.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</si>
</sst>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000"/>
    <numFmt numFmtId="167" formatCode="#,##0.0"/>
    <numFmt numFmtId="168" formatCode="0.000000000000000"/>
    <numFmt numFmtId="169" formatCode="#,##0.00000000000"/>
    <numFmt numFmtId="170" formatCode="&quot;R$&quot;\ #,##0.00"/>
    <numFmt numFmtId="171" formatCode="_(* #,##0.00_);_(* \(#,##0.00\);_(* &quot;-&quot;??_);_(@_)"/>
    <numFmt numFmtId="172" formatCode="_([$€-2]* #,##0.00_);_([$€-2]* \(#,##0.00\);_([$€-2]* &quot;-&quot;??_)"/>
    <numFmt numFmtId="173" formatCode="_-* #,##0.00_-;\-* #,##0.00_-;_-* \-??_-;_-@_-"/>
    <numFmt numFmtId="174" formatCode="0.00000"/>
    <numFmt numFmtId="175" formatCode="0.000000"/>
    <numFmt numFmtId="176" formatCode="_(&quot;R$ &quot;* #,##0.00_);_(&quot;R$ &quot;* \(#,##0.00\);_(&quot;R$ &quot;* &quot;-&quot;??_);_(@_)"/>
    <numFmt numFmtId="177" formatCode="#,##0.00\ ;\-#,##0.00\ ;&quot; -&quot;#\ ;@\ "/>
    <numFmt numFmtId="178" formatCode="_-&quot;R$ &quot;* #,##0.00_-;&quot;-R$ &quot;* #,##0.00_-;_-&quot;R$ &quot;* \-??_-;_-@_-"/>
    <numFmt numFmtId="179" formatCode="0.0000000"/>
  </numFmts>
  <fonts count="6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ourier New"/>
      <family val="3"/>
    </font>
    <font>
      <b/>
      <sz val="12"/>
      <name val="Courier New"/>
      <family val="3"/>
    </font>
    <font>
      <b/>
      <sz val="10"/>
      <name val="Courier New"/>
      <family val="3"/>
    </font>
    <font>
      <b/>
      <sz val="11"/>
      <name val="Courier New"/>
      <family val="3"/>
    </font>
    <font>
      <sz val="10"/>
      <color theme="1"/>
      <name val="Courier New"/>
      <family val="3"/>
    </font>
    <font>
      <b/>
      <sz val="14"/>
      <name val="Courier New"/>
      <family val="3"/>
    </font>
    <font>
      <b/>
      <sz val="8"/>
      <name val="Courier New"/>
      <family val="3"/>
    </font>
    <font>
      <b/>
      <sz val="16"/>
      <name val="Courier New"/>
      <family val="3"/>
    </font>
    <font>
      <b/>
      <sz val="9"/>
      <name val="Courier New"/>
      <family val="3"/>
    </font>
    <font>
      <b/>
      <sz val="11"/>
      <name val="Calibri"/>
      <family val="2"/>
      <scheme val="minor"/>
    </font>
    <font>
      <b/>
      <sz val="10"/>
      <name val="Arial Black"/>
      <family val="2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1"/>
      <color theme="1"/>
      <name val="Calibri"/>
      <family val="2"/>
      <scheme val="minor"/>
    </font>
    <font>
      <b/>
      <sz val="10"/>
      <color indexed="8"/>
      <name val="Courier New"/>
      <family val="3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1"/>
      <color theme="10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64"/>
      </patternFill>
    </fill>
  </fills>
  <borders count="227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theme="1"/>
      </left>
      <right/>
      <top style="double">
        <color indexed="18"/>
      </top>
      <bottom style="double">
        <color indexed="18"/>
      </bottom>
      <diagonal/>
    </border>
    <border>
      <left/>
      <right/>
      <top style="double">
        <color indexed="18"/>
      </top>
      <bottom style="double">
        <color indexed="18"/>
      </bottom>
      <diagonal/>
    </border>
    <border>
      <left style="double">
        <color indexed="18"/>
      </left>
      <right style="double">
        <color theme="1"/>
      </right>
      <top style="double">
        <color indexed="18"/>
      </top>
      <bottom style="double">
        <color indexed="18"/>
      </bottom>
      <diagonal/>
    </border>
    <border>
      <left style="double">
        <color theme="1"/>
      </left>
      <right/>
      <top style="double">
        <color indexed="18"/>
      </top>
      <bottom/>
      <diagonal/>
    </border>
    <border>
      <left/>
      <right/>
      <top style="double">
        <color indexed="18"/>
      </top>
      <bottom/>
      <diagonal/>
    </border>
    <border>
      <left style="double">
        <color theme="1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18"/>
      </left>
      <right style="double">
        <color theme="1"/>
      </right>
      <top style="double">
        <color indexed="18"/>
      </top>
      <bottom style="double">
        <color indexed="64"/>
      </bottom>
      <diagonal/>
    </border>
    <border>
      <left style="double">
        <color theme="1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theme="1"/>
      </right>
      <top style="double">
        <color indexed="64"/>
      </top>
      <bottom style="double">
        <color indexed="64"/>
      </bottom>
      <diagonal/>
    </border>
    <border>
      <left style="double">
        <color theme="1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theme="1"/>
      </right>
      <top/>
      <bottom style="thin">
        <color indexed="64"/>
      </bottom>
      <diagonal/>
    </border>
    <border>
      <left style="double">
        <color theme="1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theme="1"/>
      </right>
      <top/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theme="1"/>
      </right>
      <top style="hair">
        <color indexed="64"/>
      </top>
      <bottom/>
      <diagonal/>
    </border>
    <border>
      <left style="double">
        <color theme="1"/>
      </left>
      <right style="thin">
        <color indexed="64"/>
      </right>
      <top style="thin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18"/>
      </top>
      <bottom style="thin">
        <color indexed="64"/>
      </bottom>
      <diagonal/>
    </border>
    <border>
      <left style="thin">
        <color indexed="64"/>
      </left>
      <right/>
      <top style="thin">
        <color indexed="18"/>
      </top>
      <bottom style="thin">
        <color indexed="64"/>
      </bottom>
      <diagonal/>
    </border>
    <border>
      <left/>
      <right/>
      <top style="thin">
        <color indexed="18"/>
      </top>
      <bottom style="thin">
        <color indexed="64"/>
      </bottom>
      <diagonal/>
    </border>
    <border>
      <left/>
      <right style="double">
        <color theme="1"/>
      </right>
      <top style="thin">
        <color indexed="18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/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thin">
        <color indexed="64"/>
      </top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18"/>
      </bottom>
      <diagonal/>
    </border>
    <border>
      <left style="thin">
        <color indexed="64"/>
      </left>
      <right style="double">
        <color theme="1"/>
      </right>
      <top style="thin">
        <color indexed="64"/>
      </top>
      <bottom style="hair">
        <color indexed="18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hair">
        <color indexed="18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theme="1"/>
      </right>
      <top style="thin">
        <color indexed="64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double">
        <color theme="1"/>
      </bottom>
      <diagonal/>
    </border>
    <border>
      <left style="double">
        <color theme="1"/>
      </left>
      <right style="thin">
        <color indexed="64"/>
      </right>
      <top/>
      <bottom style="hair">
        <color indexed="18"/>
      </bottom>
      <diagonal/>
    </border>
    <border>
      <left style="double">
        <color theme="1"/>
      </left>
      <right style="thin">
        <color indexed="18"/>
      </right>
      <top style="thin">
        <color indexed="18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64"/>
      </bottom>
      <diagonal/>
    </border>
    <border>
      <left style="thin">
        <color indexed="18"/>
      </left>
      <right style="double">
        <color theme="1"/>
      </right>
      <top style="thin">
        <color indexed="18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/>
      <diagonal/>
    </border>
    <border>
      <left style="thin">
        <color indexed="64"/>
      </left>
      <right style="thin">
        <color indexed="64"/>
      </right>
      <top style="hair">
        <color indexed="18"/>
      </top>
      <bottom/>
      <diagonal/>
    </border>
    <border>
      <left style="thin">
        <color indexed="64"/>
      </left>
      <right style="double">
        <color theme="1"/>
      </right>
      <top style="hair">
        <color indexed="18"/>
      </top>
      <bottom/>
      <diagonal/>
    </border>
    <border>
      <left style="double">
        <color theme="1"/>
      </left>
      <right style="thin">
        <color indexed="64"/>
      </right>
      <top style="hair">
        <color indexed="18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hair">
        <color theme="1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theme="1"/>
      </right>
      <top/>
      <bottom style="double">
        <color indexed="64"/>
      </bottom>
      <diagonal/>
    </border>
    <border>
      <left style="double">
        <color theme="1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theme="1"/>
      </right>
      <top style="double">
        <color indexed="64"/>
      </top>
      <bottom style="double">
        <color indexed="64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thin">
        <color indexed="64"/>
      </top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thin">
        <color theme="1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thin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thin">
        <color theme="1"/>
      </bottom>
      <diagonal/>
    </border>
    <border>
      <left style="double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double">
        <color theme="1"/>
      </right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theme="1"/>
      </left>
      <right style="thin">
        <color indexed="64"/>
      </right>
      <top/>
      <bottom style="hair">
        <color theme="1"/>
      </bottom>
      <diagonal/>
    </border>
    <border>
      <left style="thin">
        <color indexed="64"/>
      </left>
      <right style="thin">
        <color indexed="64"/>
      </right>
      <top/>
      <bottom style="hair">
        <color theme="1"/>
      </bottom>
      <diagonal/>
    </border>
    <border>
      <left style="thin">
        <color indexed="64"/>
      </left>
      <right style="double">
        <color theme="1"/>
      </right>
      <top/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double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hair">
        <color indexed="18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hair">
        <color indexed="18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thin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thin">
        <color theme="1"/>
      </bottom>
      <diagonal/>
    </border>
    <border>
      <left/>
      <right style="double">
        <color indexed="18"/>
      </right>
      <top style="double">
        <color indexed="18"/>
      </top>
      <bottom style="double">
        <color indexed="18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32" fillId="0" borderId="0"/>
    <xf numFmtId="9" fontId="11" fillId="0" borderId="0" applyFont="0" applyFill="0" applyBorder="0" applyAlignment="0" applyProtection="0"/>
    <xf numFmtId="9" fontId="32" fillId="0" borderId="0" applyFill="0" applyBorder="0" applyAlignment="0" applyProtection="0"/>
    <xf numFmtId="173" fontId="32" fillId="0" borderId="0" applyFill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7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9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7" borderId="0" applyNumberFormat="0" applyBorder="0" applyAlignment="0" applyProtection="0"/>
    <xf numFmtId="0" fontId="32" fillId="16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9" borderId="0" applyNumberFormat="0" applyBorder="0" applyAlignment="0" applyProtection="0"/>
    <xf numFmtId="0" fontId="34" fillId="22" borderId="0" applyNumberFormat="0" applyBorder="0" applyAlignment="0" applyProtection="0"/>
    <xf numFmtId="0" fontId="34" fillId="23" borderId="0" applyNumberFormat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11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34" fillId="23" borderId="0" applyNumberFormat="0" applyBorder="0" applyAlignment="0" applyProtection="0"/>
    <xf numFmtId="0" fontId="34" fillId="26" borderId="0" applyNumberFormat="0" applyBorder="0" applyAlignment="0" applyProtection="0"/>
    <xf numFmtId="0" fontId="34" fillId="9" borderId="0" applyNumberFormat="0" applyBorder="0" applyAlignment="0" applyProtection="0"/>
    <xf numFmtId="0" fontId="35" fillId="10" borderId="0" applyNumberFormat="0" applyBorder="0" applyAlignment="0" applyProtection="0"/>
    <xf numFmtId="0" fontId="36" fillId="25" borderId="185" applyNumberFormat="0" applyAlignment="0" applyProtection="0"/>
    <xf numFmtId="0" fontId="36" fillId="27" borderId="185" applyNumberFormat="0" applyAlignment="0" applyProtection="0"/>
    <xf numFmtId="0" fontId="37" fillId="28" borderId="186" applyNumberFormat="0" applyAlignment="0" applyProtection="0"/>
    <xf numFmtId="0" fontId="38" fillId="0" borderId="187" applyNumberFormat="0" applyFill="0" applyAlignment="0" applyProtection="0"/>
    <xf numFmtId="0" fontId="34" fillId="29" borderId="0" applyNumberFormat="0" applyBorder="0" applyAlignment="0" applyProtection="0"/>
    <xf numFmtId="0" fontId="34" fillId="23" borderId="0" applyNumberFormat="0" applyBorder="0" applyAlignment="0" applyProtection="0"/>
    <xf numFmtId="0" fontId="34" fillId="30" borderId="0" applyNumberFormat="0" applyBorder="0" applyAlignment="0" applyProtection="0"/>
    <xf numFmtId="0" fontId="34" fillId="31" borderId="0" applyNumberFormat="0" applyBorder="0" applyAlignment="0" applyProtection="0"/>
    <xf numFmtId="0" fontId="34" fillId="24" borderId="0" applyNumberFormat="0" applyBorder="0" applyAlignment="0" applyProtection="0"/>
    <xf numFmtId="0" fontId="34" fillId="32" borderId="0" applyNumberFormat="0" applyBorder="0" applyAlignment="0" applyProtection="0"/>
    <xf numFmtId="0" fontId="34" fillId="23" borderId="0" applyNumberFormat="0" applyBorder="0" applyAlignment="0" applyProtection="0"/>
    <xf numFmtId="0" fontId="34" fillId="33" borderId="0" applyNumberFormat="0" applyBorder="0" applyAlignment="0" applyProtection="0"/>
    <xf numFmtId="0" fontId="39" fillId="15" borderId="185" applyNumberFormat="0" applyAlignment="0" applyProtection="0"/>
    <xf numFmtId="0" fontId="39" fillId="9" borderId="185" applyNumberFormat="0" applyAlignment="0" applyProtection="0"/>
    <xf numFmtId="0" fontId="32" fillId="0" borderId="0"/>
    <xf numFmtId="0" fontId="32" fillId="0" borderId="0"/>
    <xf numFmtId="178" fontId="32" fillId="0" borderId="0" applyFill="0" applyBorder="0" applyAlignment="0" applyProtection="0"/>
    <xf numFmtId="176" fontId="49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49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49" fillId="0" borderId="0" applyFill="0" applyBorder="0" applyAlignment="0" applyProtection="0"/>
    <xf numFmtId="0" fontId="11" fillId="0" borderId="0"/>
    <xf numFmtId="0" fontId="40" fillId="0" borderId="0" applyBorder="0" applyProtection="0"/>
    <xf numFmtId="0" fontId="11" fillId="0" borderId="0"/>
    <xf numFmtId="0" fontId="11" fillId="0" borderId="0"/>
    <xf numFmtId="0" fontId="49" fillId="0" borderId="0"/>
    <xf numFmtId="0" fontId="11" fillId="11" borderId="188" applyNumberFormat="0" applyAlignment="0" applyProtection="0"/>
    <xf numFmtId="0" fontId="41" fillId="25" borderId="189" applyNumberFormat="0" applyAlignment="0" applyProtection="0"/>
    <xf numFmtId="0" fontId="41" fillId="27" borderId="189" applyNumberFormat="0" applyAlignment="0" applyProtection="0"/>
    <xf numFmtId="171" fontId="1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90" applyNumberFormat="0" applyFill="0" applyAlignment="0" applyProtection="0"/>
    <xf numFmtId="0" fontId="51" fillId="0" borderId="191" applyNumberFormat="0" applyFill="0" applyAlignment="0" applyProtection="0"/>
    <xf numFmtId="0" fontId="50" fillId="0" borderId="0" applyNumberFormat="0" applyFill="0" applyBorder="0" applyAlignment="0" applyProtection="0"/>
    <xf numFmtId="0" fontId="46" fillId="0" borderId="192" applyNumberFormat="0" applyFill="0" applyAlignment="0" applyProtection="0"/>
    <xf numFmtId="0" fontId="52" fillId="0" borderId="192" applyNumberFormat="0" applyFill="0" applyAlignment="0" applyProtection="0"/>
    <xf numFmtId="0" fontId="47" fillId="0" borderId="193" applyNumberFormat="0" applyFill="0" applyAlignment="0" applyProtection="0"/>
    <xf numFmtId="0" fontId="53" fillId="0" borderId="194" applyNumberFormat="0" applyFill="0" applyAlignment="0" applyProtection="0"/>
    <xf numFmtId="0" fontId="47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48" fillId="0" borderId="195" applyNumberFormat="0" applyFill="0" applyAlignment="0" applyProtection="0"/>
    <xf numFmtId="0" fontId="48" fillId="0" borderId="196" applyNumberFormat="0" applyFill="0" applyAlignment="0" applyProtection="0"/>
    <xf numFmtId="43" fontId="4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7" fontId="32" fillId="0" borderId="0"/>
    <xf numFmtId="176" fontId="11" fillId="0" borderId="0" applyFont="0" applyFill="0" applyBorder="0" applyAlignment="0" applyProtection="0"/>
    <xf numFmtId="176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9" fillId="0" borderId="0"/>
    <xf numFmtId="176" fontId="49" fillId="0" borderId="0" applyFont="0" applyFill="0" applyBorder="0" applyAlignment="0" applyProtection="0"/>
    <xf numFmtId="0" fontId="40" fillId="0" borderId="0" applyBorder="0" applyProtection="0"/>
    <xf numFmtId="0" fontId="54" fillId="0" borderId="0" applyNumberFormat="0" applyFill="0" applyBorder="0" applyAlignment="0" applyProtection="0"/>
  </cellStyleXfs>
  <cellXfs count="828">
    <xf numFmtId="0" fontId="0" fillId="0" borderId="0" xfId="0"/>
    <xf numFmtId="4" fontId="8" fillId="0" borderId="0" xfId="0" applyNumberFormat="1" applyFont="1" applyAlignment="1">
      <alignment horizontal="center" vertical="center"/>
    </xf>
    <xf numFmtId="4" fontId="0" fillId="0" borderId="0" xfId="0" applyNumberFormat="1"/>
    <xf numFmtId="0" fontId="9" fillId="0" borderId="9" xfId="0" applyFont="1" applyBorder="1" applyAlignment="1">
      <alignment horizontal="center" vertical="center" wrapText="1"/>
    </xf>
    <xf numFmtId="9" fontId="9" fillId="0" borderId="9" xfId="0" applyNumberFormat="1" applyFont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4" fontId="9" fillId="2" borderId="14" xfId="0" applyNumberFormat="1" applyFont="1" applyFill="1" applyBorder="1" applyAlignment="1">
      <alignment vertical="center" wrapText="1"/>
    </xf>
    <xf numFmtId="0" fontId="9" fillId="2" borderId="16" xfId="0" applyFont="1" applyFill="1" applyBorder="1" applyAlignment="1">
      <alignment horizontal="center" vertical="center" wrapText="1"/>
    </xf>
    <xf numFmtId="4" fontId="9" fillId="2" borderId="16" xfId="0" applyNumberFormat="1" applyFont="1" applyFill="1" applyBorder="1" applyAlignment="1">
      <alignment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0" fillId="0" borderId="20" xfId="0" applyNumberFormat="1" applyFont="1" applyBorder="1" applyAlignment="1">
      <alignment horizontal="right" vertical="center"/>
    </xf>
    <xf numFmtId="39" fontId="10" fillId="0" borderId="21" xfId="1" applyNumberFormat="1" applyFont="1" applyFill="1" applyBorder="1" applyAlignment="1">
      <alignment horizontal="right" vertical="center"/>
    </xf>
    <xf numFmtId="0" fontId="12" fillId="0" borderId="22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4" fontId="11" fillId="0" borderId="0" xfId="0" applyNumberFormat="1" applyFont="1"/>
    <xf numFmtId="0" fontId="10" fillId="0" borderId="28" xfId="0" applyFont="1" applyBorder="1" applyAlignment="1">
      <alignment horizontal="left"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31" xfId="0" applyFont="1" applyBorder="1" applyAlignment="1">
      <alignment vertical="center" wrapText="1"/>
    </xf>
    <xf numFmtId="0" fontId="12" fillId="0" borderId="31" xfId="0" applyFont="1" applyBorder="1" applyAlignment="1">
      <alignment horizontal="center" vertical="center" wrapText="1"/>
    </xf>
    <xf numFmtId="4" fontId="12" fillId="0" borderId="31" xfId="0" applyNumberFormat="1" applyFont="1" applyBorder="1" applyAlignment="1">
      <alignment vertical="center" wrapText="1"/>
    </xf>
    <xf numFmtId="4" fontId="12" fillId="0" borderId="31" xfId="0" applyNumberFormat="1" applyFont="1" applyBorder="1" applyAlignment="1">
      <alignment horizontal="right" vertical="center" wrapText="1"/>
    </xf>
    <xf numFmtId="0" fontId="10" fillId="0" borderId="31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 wrapText="1"/>
    </xf>
    <xf numFmtId="0" fontId="12" fillId="0" borderId="22" xfId="0" applyFont="1" applyBorder="1" applyAlignment="1">
      <alignment vertical="center" wrapText="1"/>
    </xf>
    <xf numFmtId="4" fontId="12" fillId="0" borderId="22" xfId="0" applyNumberFormat="1" applyFont="1" applyBorder="1" applyAlignment="1">
      <alignment vertical="center" wrapText="1"/>
    </xf>
    <xf numFmtId="4" fontId="12" fillId="0" borderId="22" xfId="0" applyNumberFormat="1" applyFont="1" applyBorder="1" applyAlignment="1">
      <alignment horizontal="right" vertical="center" wrapText="1"/>
    </xf>
    <xf numFmtId="0" fontId="10" fillId="0" borderId="22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 wrapText="1"/>
    </xf>
    <xf numFmtId="0" fontId="12" fillId="0" borderId="28" xfId="0" applyFont="1" applyBorder="1" applyAlignment="1">
      <alignment vertical="center" wrapText="1"/>
    </xf>
    <xf numFmtId="0" fontId="12" fillId="0" borderId="28" xfId="0" applyFont="1" applyBorder="1" applyAlignment="1">
      <alignment horizontal="center" vertical="center" wrapText="1"/>
    </xf>
    <xf numFmtId="4" fontId="12" fillId="0" borderId="28" xfId="0" applyNumberFormat="1" applyFont="1" applyBorder="1" applyAlignment="1">
      <alignment horizontal="right" vertical="center" wrapText="1"/>
    </xf>
    <xf numFmtId="0" fontId="10" fillId="0" borderId="28" xfId="0" applyFont="1" applyBorder="1" applyAlignment="1">
      <alignment horizontal="center" vertical="center"/>
    </xf>
    <xf numFmtId="0" fontId="10" fillId="0" borderId="34" xfId="0" applyFont="1" applyBorder="1" applyAlignment="1">
      <alignment vertical="center" wrapText="1"/>
    </xf>
    <xf numFmtId="1" fontId="10" fillId="0" borderId="31" xfId="0" applyNumberFormat="1" applyFont="1" applyBorder="1" applyAlignment="1">
      <alignment horizontal="center" vertical="center"/>
    </xf>
    <xf numFmtId="0" fontId="10" fillId="0" borderId="35" xfId="0" applyFont="1" applyBorder="1" applyAlignment="1">
      <alignment vertical="center" wrapText="1"/>
    </xf>
    <xf numFmtId="1" fontId="10" fillId="0" borderId="22" xfId="0" applyNumberFormat="1" applyFont="1" applyBorder="1" applyAlignment="1">
      <alignment horizontal="center" vertical="center"/>
    </xf>
    <xf numFmtId="0" fontId="10" fillId="0" borderId="22" xfId="0" applyFont="1" applyBorder="1" applyAlignment="1">
      <alignment vertical="center" wrapText="1"/>
    </xf>
    <xf numFmtId="0" fontId="10" fillId="0" borderId="38" xfId="0" applyFont="1" applyBorder="1" applyAlignment="1">
      <alignment horizontal="center" vertical="center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31" xfId="0" applyNumberFormat="1" applyFont="1" applyBorder="1" applyAlignment="1">
      <alignment horizontal="center" vertical="center" wrapText="1"/>
    </xf>
    <xf numFmtId="4" fontId="12" fillId="0" borderId="32" xfId="0" applyNumberFormat="1" applyFont="1" applyBorder="1" applyAlignment="1">
      <alignment horizontal="center" vertical="center" wrapText="1"/>
    </xf>
    <xf numFmtId="4" fontId="12" fillId="0" borderId="22" xfId="0" applyNumberFormat="1" applyFont="1" applyBorder="1" applyAlignment="1">
      <alignment horizontal="center" vertical="center" wrapText="1"/>
    </xf>
    <xf numFmtId="4" fontId="12" fillId="0" borderId="19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4" fontId="12" fillId="0" borderId="36" xfId="0" applyNumberFormat="1" applyFont="1" applyBorder="1" applyAlignment="1">
      <alignment horizontal="center" vertical="center" wrapText="1"/>
    </xf>
    <xf numFmtId="4" fontId="12" fillId="0" borderId="38" xfId="0" applyNumberFormat="1" applyFont="1" applyBorder="1" applyAlignment="1">
      <alignment vertical="center" wrapText="1"/>
    </xf>
    <xf numFmtId="4" fontId="12" fillId="0" borderId="38" xfId="0" applyNumberFormat="1" applyFont="1" applyBorder="1" applyAlignment="1">
      <alignment horizontal="center" vertical="center" wrapText="1"/>
    </xf>
    <xf numFmtId="4" fontId="12" fillId="0" borderId="38" xfId="0" applyNumberFormat="1" applyFont="1" applyBorder="1" applyAlignment="1">
      <alignment horizontal="right" vertical="center" wrapText="1"/>
    </xf>
    <xf numFmtId="0" fontId="12" fillId="0" borderId="38" xfId="0" applyFont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right" vertical="center" wrapText="1"/>
    </xf>
    <xf numFmtId="0" fontId="10" fillId="0" borderId="28" xfId="0" applyFont="1" applyBorder="1" applyAlignment="1">
      <alignment vertical="center" wrapText="1"/>
    </xf>
    <xf numFmtId="3" fontId="10" fillId="0" borderId="31" xfId="0" applyNumberFormat="1" applyFont="1" applyBorder="1" applyAlignment="1">
      <alignment horizontal="center" vertical="center"/>
    </xf>
    <xf numFmtId="4" fontId="12" fillId="0" borderId="43" xfId="0" applyNumberFormat="1" applyFont="1" applyBorder="1" applyAlignment="1">
      <alignment horizontal="right" vertical="center" wrapText="1"/>
    </xf>
    <xf numFmtId="3" fontId="10" fillId="0" borderId="22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3" fontId="12" fillId="0" borderId="31" xfId="0" applyNumberFormat="1" applyFont="1" applyBorder="1" applyAlignment="1">
      <alignment horizontal="center" vertical="center" wrapText="1"/>
    </xf>
    <xf numFmtId="4" fontId="12" fillId="0" borderId="44" xfId="0" applyNumberFormat="1" applyFont="1" applyBorder="1" applyAlignment="1">
      <alignment horizontal="right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0" fillId="0" borderId="22" xfId="0" applyFont="1" applyBorder="1" applyAlignment="1">
      <alignment horizontal="left" vertical="center" wrapText="1"/>
    </xf>
    <xf numFmtId="0" fontId="10" fillId="0" borderId="29" xfId="0" applyFont="1" applyBorder="1" applyAlignment="1">
      <alignment vertical="center" wrapText="1"/>
    </xf>
    <xf numFmtId="0" fontId="10" fillId="0" borderId="29" xfId="0" applyFont="1" applyBorder="1" applyAlignment="1">
      <alignment horizontal="left" vertical="center" wrapText="1"/>
    </xf>
    <xf numFmtId="0" fontId="10" fillId="0" borderId="20" xfId="0" applyFont="1" applyBorder="1" applyAlignment="1">
      <alignment vertical="center" wrapText="1"/>
    </xf>
    <xf numFmtId="0" fontId="13" fillId="2" borderId="24" xfId="0" applyFont="1" applyFill="1" applyBorder="1" applyAlignment="1">
      <alignment horizontal="left" vertical="center" wrapText="1"/>
    </xf>
    <xf numFmtId="4" fontId="12" fillId="2" borderId="24" xfId="0" applyNumberFormat="1" applyFont="1" applyFill="1" applyBorder="1" applyAlignment="1">
      <alignment horizontal="center" vertical="center" wrapText="1"/>
    </xf>
    <xf numFmtId="4" fontId="12" fillId="2" borderId="24" xfId="0" applyNumberFormat="1" applyFont="1" applyFill="1" applyBorder="1" applyAlignment="1">
      <alignment horizontal="right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/>
    </xf>
    <xf numFmtId="0" fontId="10" fillId="0" borderId="22" xfId="0" applyFont="1" applyBorder="1" applyAlignment="1">
      <alignment horizontal="center" vertical="center" wrapText="1"/>
    </xf>
    <xf numFmtId="3" fontId="10" fillId="0" borderId="22" xfId="0" applyNumberFormat="1" applyFont="1" applyBorder="1" applyAlignment="1">
      <alignment horizontal="center" vertical="center" wrapText="1"/>
    </xf>
    <xf numFmtId="3" fontId="10" fillId="0" borderId="38" xfId="0" applyNumberFormat="1" applyFont="1" applyBorder="1" applyAlignment="1">
      <alignment horizontal="center" vertical="center" wrapText="1"/>
    </xf>
    <xf numFmtId="0" fontId="13" fillId="2" borderId="24" xfId="0" applyFont="1" applyFill="1" applyBorder="1" applyAlignment="1">
      <alignment vertical="center" wrapText="1"/>
    </xf>
    <xf numFmtId="4" fontId="12" fillId="0" borderId="28" xfId="0" applyNumberFormat="1" applyFont="1" applyBorder="1" applyAlignment="1">
      <alignment vertical="center" wrapText="1"/>
    </xf>
    <xf numFmtId="0" fontId="10" fillId="0" borderId="45" xfId="0" applyFont="1" applyBorder="1" applyAlignment="1">
      <alignment horizontal="center" vertical="center"/>
    </xf>
    <xf numFmtId="2" fontId="12" fillId="0" borderId="28" xfId="0" applyNumberFormat="1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0" borderId="48" xfId="0" applyFont="1" applyBorder="1" applyAlignment="1">
      <alignment vertical="center" wrapText="1"/>
    </xf>
    <xf numFmtId="0" fontId="12" fillId="0" borderId="48" xfId="0" applyFont="1" applyBorder="1" applyAlignment="1">
      <alignment horizontal="center" vertical="center" wrapText="1"/>
    </xf>
    <xf numFmtId="3" fontId="12" fillId="0" borderId="48" xfId="0" applyNumberFormat="1" applyFont="1" applyBorder="1" applyAlignment="1">
      <alignment horizontal="center" vertical="center" wrapText="1"/>
    </xf>
    <xf numFmtId="4" fontId="12" fillId="0" borderId="48" xfId="0" applyNumberFormat="1" applyFont="1" applyBorder="1" applyAlignment="1">
      <alignment vertical="center" wrapText="1"/>
    </xf>
    <xf numFmtId="4" fontId="12" fillId="0" borderId="48" xfId="0" applyNumberFormat="1" applyFont="1" applyBorder="1" applyAlignment="1">
      <alignment horizontal="right" vertical="center" wrapText="1"/>
    </xf>
    <xf numFmtId="0" fontId="10" fillId="0" borderId="4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4" fontId="9" fillId="0" borderId="9" xfId="0" applyNumberFormat="1" applyFont="1" applyBorder="1" applyAlignment="1">
      <alignment horizontal="right" vertical="center"/>
    </xf>
    <xf numFmtId="9" fontId="0" fillId="0" borderId="0" xfId="0" applyNumberFormat="1"/>
    <xf numFmtId="4" fontId="8" fillId="0" borderId="0" xfId="0" applyNumberFormat="1" applyFont="1"/>
    <xf numFmtId="4" fontId="19" fillId="0" borderId="31" xfId="0" applyNumberFormat="1" applyFont="1" applyBorder="1" applyAlignment="1">
      <alignment horizontal="right" vertical="center" wrapText="1"/>
    </xf>
    <xf numFmtId="0" fontId="10" fillId="0" borderId="31" xfId="0" applyFont="1" applyBorder="1" applyAlignment="1">
      <alignment horizontal="center" vertical="center" wrapText="1"/>
    </xf>
    <xf numFmtId="0" fontId="12" fillId="0" borderId="38" xfId="0" applyFont="1" applyBorder="1" applyAlignment="1">
      <alignment vertical="center" wrapText="1"/>
    </xf>
    <xf numFmtId="0" fontId="10" fillId="0" borderId="22" xfId="0" applyFont="1" applyBorder="1" applyAlignment="1">
      <alignment vertical="distributed" wrapText="1"/>
    </xf>
    <xf numFmtId="4" fontId="12" fillId="0" borderId="37" xfId="0" applyNumberFormat="1" applyFont="1" applyBorder="1" applyAlignment="1">
      <alignment horizontal="right" vertical="center" wrapText="1"/>
    </xf>
    <xf numFmtId="0" fontId="22" fillId="0" borderId="0" xfId="0" applyFont="1" applyAlignment="1">
      <alignment vertical="center"/>
    </xf>
    <xf numFmtId="4" fontId="21" fillId="0" borderId="0" xfId="1" applyNumberFormat="1" applyFont="1" applyFill="1" applyBorder="1" applyAlignment="1">
      <alignment vertical="center" wrapText="1"/>
    </xf>
    <xf numFmtId="0" fontId="23" fillId="0" borderId="57" xfId="0" applyFont="1" applyBorder="1" applyAlignment="1">
      <alignment horizontal="center" vertical="center" wrapText="1"/>
    </xf>
    <xf numFmtId="0" fontId="17" fillId="0" borderId="5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 wrapText="1"/>
    </xf>
    <xf numFmtId="0" fontId="18" fillId="0" borderId="60" xfId="0" applyFont="1" applyBorder="1" applyAlignment="1">
      <alignment horizontal="center" vertical="center"/>
    </xf>
    <xf numFmtId="9" fontId="15" fillId="0" borderId="20" xfId="0" applyNumberFormat="1" applyFont="1" applyBorder="1" applyAlignment="1">
      <alignment horizontal="center" vertical="center"/>
    </xf>
    <xf numFmtId="9" fontId="15" fillId="0" borderId="63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17" fillId="0" borderId="22" xfId="0" applyNumberFormat="1" applyFont="1" applyBorder="1" applyAlignment="1">
      <alignment horizontal="right" vertical="center"/>
    </xf>
    <xf numFmtId="4" fontId="15" fillId="0" borderId="22" xfId="0" applyNumberFormat="1" applyFont="1" applyBorder="1" applyAlignment="1">
      <alignment horizontal="right" vertical="center"/>
    </xf>
    <xf numFmtId="4" fontId="15" fillId="0" borderId="22" xfId="0" applyNumberFormat="1" applyFont="1" applyBorder="1" applyAlignment="1">
      <alignment horizontal="center" vertical="center"/>
    </xf>
    <xf numFmtId="4" fontId="17" fillId="0" borderId="22" xfId="0" applyNumberFormat="1" applyFont="1" applyBorder="1" applyAlignment="1">
      <alignment horizontal="center" vertical="center"/>
    </xf>
    <xf numFmtId="4" fontId="17" fillId="0" borderId="65" xfId="0" applyNumberFormat="1" applyFont="1" applyBorder="1" applyAlignment="1">
      <alignment horizontal="right" vertical="center"/>
    </xf>
    <xf numFmtId="9" fontId="15" fillId="0" borderId="22" xfId="3" applyFont="1" applyBorder="1" applyAlignment="1">
      <alignment horizontal="right" vertical="center"/>
    </xf>
    <xf numFmtId="9" fontId="15" fillId="0" borderId="65" xfId="3" applyFont="1" applyBorder="1" applyAlignment="1">
      <alignment horizontal="right" vertical="center"/>
    </xf>
    <xf numFmtId="9" fontId="15" fillId="0" borderId="22" xfId="0" applyNumberFormat="1" applyFont="1" applyBorder="1" applyAlignment="1">
      <alignment horizontal="center" vertical="center"/>
    </xf>
    <xf numFmtId="9" fontId="15" fillId="0" borderId="65" xfId="0" applyNumberFormat="1" applyFont="1" applyBorder="1" applyAlignment="1">
      <alignment horizontal="center" vertical="center"/>
    </xf>
    <xf numFmtId="4" fontId="17" fillId="0" borderId="28" xfId="0" applyNumberFormat="1" applyFont="1" applyBorder="1" applyAlignment="1">
      <alignment horizontal="right" vertical="center"/>
    </xf>
    <xf numFmtId="4" fontId="15" fillId="0" borderId="28" xfId="0" applyNumberFormat="1" applyFont="1" applyBorder="1" applyAlignment="1">
      <alignment horizontal="right" vertical="center"/>
    </xf>
    <xf numFmtId="4" fontId="15" fillId="0" borderId="28" xfId="0" applyNumberFormat="1" applyFont="1" applyBorder="1" applyAlignment="1">
      <alignment horizontal="center" vertical="center"/>
    </xf>
    <xf numFmtId="10" fontId="15" fillId="0" borderId="28" xfId="0" applyNumberFormat="1" applyFont="1" applyBorder="1" applyAlignment="1">
      <alignment horizontal="center" vertical="center"/>
    </xf>
    <xf numFmtId="4" fontId="17" fillId="0" borderId="67" xfId="0" applyNumberFormat="1" applyFont="1" applyBorder="1" applyAlignment="1">
      <alignment horizontal="right" vertical="center"/>
    </xf>
    <xf numFmtId="0" fontId="18" fillId="0" borderId="68" xfId="0" applyFont="1" applyBorder="1" applyAlignment="1">
      <alignment horizontal="center" vertical="center"/>
    </xf>
    <xf numFmtId="4" fontId="17" fillId="0" borderId="75" xfId="0" applyNumberFormat="1" applyFont="1" applyBorder="1" applyAlignment="1">
      <alignment horizontal="right" vertical="center"/>
    </xf>
    <xf numFmtId="4" fontId="15" fillId="0" borderId="75" xfId="0" applyNumberFormat="1" applyFont="1" applyBorder="1" applyAlignment="1">
      <alignment horizontal="right" vertical="center"/>
    </xf>
    <xf numFmtId="4" fontId="15" fillId="0" borderId="75" xfId="0" applyNumberFormat="1" applyFont="1" applyBorder="1" applyAlignment="1">
      <alignment horizontal="center" vertical="center"/>
    </xf>
    <xf numFmtId="10" fontId="15" fillId="0" borderId="75" xfId="0" applyNumberFormat="1" applyFont="1" applyBorder="1" applyAlignment="1">
      <alignment horizontal="center" vertical="center"/>
    </xf>
    <xf numFmtId="4" fontId="17" fillId="0" borderId="76" xfId="0" applyNumberFormat="1" applyFont="1" applyBorder="1" applyAlignment="1">
      <alignment horizontal="right" vertical="center"/>
    </xf>
    <xf numFmtId="9" fontId="15" fillId="0" borderId="31" xfId="0" applyNumberFormat="1" applyFont="1" applyBorder="1" applyAlignment="1">
      <alignment horizontal="center" vertical="center"/>
    </xf>
    <xf numFmtId="9" fontId="15" fillId="0" borderId="77" xfId="0" applyNumberFormat="1" applyFont="1" applyBorder="1" applyAlignment="1">
      <alignment horizontal="center" vertical="center"/>
    </xf>
    <xf numFmtId="9" fontId="15" fillId="0" borderId="80" xfId="0" applyNumberFormat="1" applyFont="1" applyBorder="1" applyAlignment="1">
      <alignment horizontal="center" vertical="center"/>
    </xf>
    <xf numFmtId="9" fontId="15" fillId="0" borderId="81" xfId="0" applyNumberFormat="1" applyFont="1" applyBorder="1" applyAlignment="1">
      <alignment horizontal="center" vertical="center"/>
    </xf>
    <xf numFmtId="4" fontId="17" fillId="0" borderId="83" xfId="0" applyNumberFormat="1" applyFont="1" applyBorder="1" applyAlignment="1">
      <alignment horizontal="right" vertical="center"/>
    </xf>
    <xf numFmtId="4" fontId="15" fillId="0" borderId="83" xfId="0" applyNumberFormat="1" applyFont="1" applyBorder="1" applyAlignment="1">
      <alignment horizontal="right" vertical="center"/>
    </xf>
    <xf numFmtId="4" fontId="17" fillId="0" borderId="83" xfId="0" applyNumberFormat="1" applyFont="1" applyBorder="1" applyAlignment="1">
      <alignment horizontal="center" vertical="center"/>
    </xf>
    <xf numFmtId="4" fontId="17" fillId="0" borderId="84" xfId="0" applyNumberFormat="1" applyFont="1" applyBorder="1" applyAlignment="1">
      <alignment horizontal="right" vertical="center"/>
    </xf>
    <xf numFmtId="0" fontId="18" fillId="0" borderId="85" xfId="0" applyFont="1" applyBorder="1" applyAlignment="1">
      <alignment horizontal="center" vertical="center"/>
    </xf>
    <xf numFmtId="4" fontId="17" fillId="0" borderId="75" xfId="0" applyNumberFormat="1" applyFont="1" applyBorder="1" applyAlignment="1">
      <alignment horizontal="center" vertical="center"/>
    </xf>
    <xf numFmtId="10" fontId="15" fillId="0" borderId="83" xfId="0" applyNumberFormat="1" applyFont="1" applyBorder="1" applyAlignment="1">
      <alignment horizontal="right" vertical="center"/>
    </xf>
    <xf numFmtId="10" fontId="17" fillId="0" borderId="83" xfId="0" applyNumberFormat="1" applyFont="1" applyBorder="1" applyAlignment="1">
      <alignment horizontal="center" vertical="center"/>
    </xf>
    <xf numFmtId="10" fontId="17" fillId="0" borderId="84" xfId="0" applyNumberFormat="1" applyFont="1" applyBorder="1" applyAlignment="1">
      <alignment horizontal="right" vertical="center"/>
    </xf>
    <xf numFmtId="9" fontId="15" fillId="0" borderId="83" xfId="3" applyFont="1" applyBorder="1" applyAlignment="1">
      <alignment horizontal="center" vertical="center"/>
    </xf>
    <xf numFmtId="9" fontId="17" fillId="0" borderId="83" xfId="3" applyFont="1" applyBorder="1" applyAlignment="1">
      <alignment horizontal="center" vertical="center"/>
    </xf>
    <xf numFmtId="9" fontId="17" fillId="0" borderId="84" xfId="3" applyFont="1" applyBorder="1" applyAlignment="1">
      <alignment horizontal="center" vertical="center"/>
    </xf>
    <xf numFmtId="9" fontId="15" fillId="0" borderId="83" xfId="0" applyNumberFormat="1" applyFont="1" applyBorder="1" applyAlignment="1">
      <alignment horizontal="center" vertical="center"/>
    </xf>
    <xf numFmtId="9" fontId="15" fillId="0" borderId="84" xfId="0" applyNumberFormat="1" applyFont="1" applyBorder="1" applyAlignment="1">
      <alignment horizontal="center" vertical="center"/>
    </xf>
    <xf numFmtId="4" fontId="17" fillId="0" borderId="88" xfId="0" applyNumberFormat="1" applyFont="1" applyBorder="1" applyAlignment="1">
      <alignment horizontal="right" vertical="center"/>
    </xf>
    <xf numFmtId="4" fontId="15" fillId="0" borderId="88" xfId="0" applyNumberFormat="1" applyFont="1" applyBorder="1" applyAlignment="1">
      <alignment horizontal="right" vertical="center"/>
    </xf>
    <xf numFmtId="4" fontId="17" fillId="0" borderId="88" xfId="0" applyNumberFormat="1" applyFont="1" applyBorder="1" applyAlignment="1">
      <alignment horizontal="center" vertical="center"/>
    </xf>
    <xf numFmtId="4" fontId="17" fillId="0" borderId="89" xfId="0" applyNumberFormat="1" applyFont="1" applyBorder="1" applyAlignment="1">
      <alignment horizontal="right" vertical="center"/>
    </xf>
    <xf numFmtId="4" fontId="17" fillId="0" borderId="28" xfId="0" applyNumberFormat="1" applyFont="1" applyBorder="1" applyAlignment="1">
      <alignment horizontal="center" vertical="center"/>
    </xf>
    <xf numFmtId="4" fontId="17" fillId="0" borderId="20" xfId="0" applyNumberFormat="1" applyFont="1" applyBorder="1" applyAlignment="1">
      <alignment horizontal="center" vertical="center"/>
    </xf>
    <xf numFmtId="9" fontId="15" fillId="0" borderId="0" xfId="0" applyNumberFormat="1" applyFont="1" applyAlignment="1">
      <alignment horizontal="center"/>
    </xf>
    <xf numFmtId="0" fontId="18" fillId="0" borderId="91" xfId="0" applyFont="1" applyBorder="1" applyAlignment="1">
      <alignment horizontal="center" vertical="center" wrapText="1"/>
    </xf>
    <xf numFmtId="0" fontId="17" fillId="0" borderId="40" xfId="0" applyFont="1" applyBorder="1" applyAlignment="1">
      <alignment horizontal="left" vertical="center" wrapText="1"/>
    </xf>
    <xf numFmtId="10" fontId="15" fillId="0" borderId="80" xfId="0" applyNumberFormat="1" applyFont="1" applyBorder="1" applyAlignment="1">
      <alignment horizontal="center" vertical="center"/>
    </xf>
    <xf numFmtId="10" fontId="15" fillId="0" borderId="81" xfId="0" applyNumberFormat="1" applyFont="1" applyBorder="1" applyAlignment="1">
      <alignment horizontal="center" vertical="center"/>
    </xf>
    <xf numFmtId="9" fontId="17" fillId="0" borderId="20" xfId="3" applyFont="1" applyBorder="1" applyAlignment="1">
      <alignment horizontal="center" vertical="center"/>
    </xf>
    <xf numFmtId="9" fontId="15" fillId="0" borderId="20" xfId="3" applyFont="1" applyBorder="1" applyAlignment="1">
      <alignment horizontal="center" vertical="center"/>
    </xf>
    <xf numFmtId="9" fontId="17" fillId="0" borderId="63" xfId="3" applyFont="1" applyBorder="1" applyAlignment="1">
      <alignment horizontal="center" vertical="center"/>
    </xf>
    <xf numFmtId="9" fontId="17" fillId="0" borderId="22" xfId="3" applyFont="1" applyBorder="1" applyAlignment="1">
      <alignment horizontal="center" vertical="center"/>
    </xf>
    <xf numFmtId="9" fontId="15" fillId="0" borderId="22" xfId="3" applyFont="1" applyBorder="1" applyAlignment="1">
      <alignment horizontal="center" vertical="center"/>
    </xf>
    <xf numFmtId="9" fontId="17" fillId="0" borderId="65" xfId="3" applyFont="1" applyBorder="1" applyAlignment="1">
      <alignment horizontal="center" vertical="center"/>
    </xf>
    <xf numFmtId="4" fontId="17" fillId="0" borderId="95" xfId="0" applyNumberFormat="1" applyFont="1" applyBorder="1" applyAlignment="1">
      <alignment horizontal="right" vertical="center"/>
    </xf>
    <xf numFmtId="4" fontId="17" fillId="0" borderId="95" xfId="0" applyNumberFormat="1" applyFont="1" applyBorder="1" applyAlignment="1">
      <alignment horizontal="center" vertical="center"/>
    </xf>
    <xf numFmtId="4" fontId="15" fillId="0" borderId="95" xfId="0" applyNumberFormat="1" applyFont="1" applyBorder="1" applyAlignment="1">
      <alignment horizontal="right" vertical="center"/>
    </xf>
    <xf numFmtId="4" fontId="17" fillId="0" borderId="96" xfId="0" applyNumberFormat="1" applyFont="1" applyBorder="1" applyAlignment="1">
      <alignment horizontal="right" vertical="center"/>
    </xf>
    <xf numFmtId="4" fontId="17" fillId="0" borderId="98" xfId="0" applyNumberFormat="1" applyFont="1" applyBorder="1" applyAlignment="1">
      <alignment horizontal="right" vertical="center"/>
    </xf>
    <xf numFmtId="4" fontId="17" fillId="0" borderId="98" xfId="0" applyNumberFormat="1" applyFont="1" applyBorder="1" applyAlignment="1">
      <alignment horizontal="center" vertical="center"/>
    </xf>
    <xf numFmtId="4" fontId="15" fillId="0" borderId="98" xfId="0" applyNumberFormat="1" applyFont="1" applyBorder="1" applyAlignment="1">
      <alignment horizontal="right" vertical="center"/>
    </xf>
    <xf numFmtId="4" fontId="17" fillId="0" borderId="99" xfId="0" applyNumberFormat="1" applyFont="1" applyBorder="1" applyAlignment="1">
      <alignment horizontal="right" vertical="center"/>
    </xf>
    <xf numFmtId="4" fontId="17" fillId="0" borderId="101" xfId="0" applyNumberFormat="1" applyFont="1" applyBorder="1" applyAlignment="1">
      <alignment horizontal="right" vertical="center"/>
    </xf>
    <xf numFmtId="4" fontId="15" fillId="0" borderId="101" xfId="0" applyNumberFormat="1" applyFont="1" applyBorder="1" applyAlignment="1">
      <alignment horizontal="right" vertical="center"/>
    </xf>
    <xf numFmtId="4" fontId="17" fillId="0" borderId="102" xfId="0" applyNumberFormat="1" applyFont="1" applyBorder="1" applyAlignment="1">
      <alignment horizontal="right" vertical="center"/>
    </xf>
    <xf numFmtId="4" fontId="17" fillId="0" borderId="10" xfId="0" applyNumberFormat="1" applyFont="1" applyBorder="1" applyAlignment="1">
      <alignment horizontal="right" vertical="center"/>
    </xf>
    <xf numFmtId="4" fontId="17" fillId="0" borderId="103" xfId="0" applyNumberFormat="1" applyFont="1" applyBorder="1" applyAlignment="1">
      <alignment horizontal="right" vertical="center"/>
    </xf>
    <xf numFmtId="4" fontId="17" fillId="0" borderId="104" xfId="0" applyNumberFormat="1" applyFont="1" applyBorder="1" applyAlignment="1">
      <alignment horizontal="right" vertical="center"/>
    </xf>
    <xf numFmtId="4" fontId="17" fillId="0" borderId="105" xfId="0" applyNumberFormat="1" applyFont="1" applyBorder="1" applyAlignment="1">
      <alignment horizontal="right" vertical="center"/>
    </xf>
    <xf numFmtId="4" fontId="17" fillId="0" borderId="108" xfId="0" applyNumberFormat="1" applyFont="1" applyBorder="1" applyAlignment="1">
      <alignment horizontal="center" vertical="center"/>
    </xf>
    <xf numFmtId="4" fontId="15" fillId="0" borderId="108" xfId="0" applyNumberFormat="1" applyFont="1" applyBorder="1" applyAlignment="1">
      <alignment horizontal="right" vertical="center"/>
    </xf>
    <xf numFmtId="4" fontId="17" fillId="0" borderId="109" xfId="0" applyNumberFormat="1" applyFont="1" applyBorder="1" applyAlignment="1">
      <alignment horizontal="center" vertical="center"/>
    </xf>
    <xf numFmtId="0" fontId="17" fillId="0" borderId="108" xfId="0" applyFont="1" applyBorder="1" applyAlignment="1">
      <alignment horizontal="center" vertical="center"/>
    </xf>
    <xf numFmtId="10" fontId="15" fillId="0" borderId="108" xfId="0" applyNumberFormat="1" applyFont="1" applyBorder="1" applyAlignment="1">
      <alignment horizontal="center" vertical="center"/>
    </xf>
    <xf numFmtId="10" fontId="17" fillId="0" borderId="109" xfId="0" applyNumberFormat="1" applyFont="1" applyBorder="1" applyAlignment="1">
      <alignment horizontal="center" vertical="center"/>
    </xf>
    <xf numFmtId="10" fontId="0" fillId="0" borderId="0" xfId="0" applyNumberFormat="1"/>
    <xf numFmtId="168" fontId="0" fillId="0" borderId="0" xfId="0" applyNumberFormat="1"/>
    <xf numFmtId="4" fontId="14" fillId="0" borderId="0" xfId="0" applyNumberFormat="1" applyFont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169" fontId="0" fillId="0" borderId="0" xfId="0" applyNumberFormat="1"/>
    <xf numFmtId="166" fontId="0" fillId="0" borderId="0" xfId="0" applyNumberFormat="1"/>
    <xf numFmtId="4" fontId="25" fillId="0" borderId="0" xfId="0" applyNumberFormat="1" applyFont="1"/>
    <xf numFmtId="9" fontId="15" fillId="0" borderId="111" xfId="0" applyNumberFormat="1" applyFont="1" applyBorder="1" applyAlignment="1">
      <alignment horizontal="center" vertical="center"/>
    </xf>
    <xf numFmtId="9" fontId="15" fillId="0" borderId="112" xfId="0" applyNumberFormat="1" applyFont="1" applyBorder="1" applyAlignment="1">
      <alignment horizontal="center" vertical="center"/>
    </xf>
    <xf numFmtId="4" fontId="17" fillId="0" borderId="114" xfId="0" applyNumberFormat="1" applyFont="1" applyBorder="1" applyAlignment="1">
      <alignment horizontal="right" vertical="center"/>
    </xf>
    <xf numFmtId="4" fontId="15" fillId="0" borderId="114" xfId="0" applyNumberFormat="1" applyFont="1" applyBorder="1" applyAlignment="1">
      <alignment horizontal="right" vertical="center"/>
    </xf>
    <xf numFmtId="4" fontId="17" fillId="0" borderId="114" xfId="0" applyNumberFormat="1" applyFont="1" applyBorder="1" applyAlignment="1">
      <alignment horizontal="center" vertical="center"/>
    </xf>
    <xf numFmtId="4" fontId="17" fillId="0" borderId="115" xfId="0" applyNumberFormat="1" applyFont="1" applyBorder="1" applyAlignment="1">
      <alignment horizontal="right" vertical="center"/>
    </xf>
    <xf numFmtId="9" fontId="15" fillId="0" borderId="114" xfId="0" applyNumberFormat="1" applyFont="1" applyBorder="1" applyAlignment="1">
      <alignment horizontal="center" vertical="center"/>
    </xf>
    <xf numFmtId="9" fontId="15" fillId="0" borderId="115" xfId="0" applyNumberFormat="1" applyFont="1" applyBorder="1" applyAlignment="1">
      <alignment horizontal="center" vertical="center"/>
    </xf>
    <xf numFmtId="4" fontId="17" fillId="0" borderId="117" xfId="0" applyNumberFormat="1" applyFont="1" applyBorder="1" applyAlignment="1">
      <alignment horizontal="right" vertical="center"/>
    </xf>
    <xf numFmtId="4" fontId="15" fillId="0" borderId="117" xfId="0" applyNumberFormat="1" applyFont="1" applyBorder="1" applyAlignment="1">
      <alignment horizontal="right" vertical="center"/>
    </xf>
    <xf numFmtId="4" fontId="17" fillId="0" borderId="117" xfId="0" applyNumberFormat="1" applyFont="1" applyBorder="1" applyAlignment="1">
      <alignment horizontal="center" vertical="center"/>
    </xf>
    <xf numFmtId="4" fontId="17" fillId="0" borderId="118" xfId="0" applyNumberFormat="1" applyFont="1" applyBorder="1" applyAlignment="1">
      <alignment horizontal="right" vertical="center"/>
    </xf>
    <xf numFmtId="4" fontId="17" fillId="0" borderId="120" xfId="0" applyNumberFormat="1" applyFont="1" applyBorder="1" applyAlignment="1">
      <alignment horizontal="right" vertical="center"/>
    </xf>
    <xf numFmtId="4" fontId="15" fillId="0" borderId="120" xfId="0" applyNumberFormat="1" applyFont="1" applyBorder="1" applyAlignment="1">
      <alignment horizontal="right" vertical="center"/>
    </xf>
    <xf numFmtId="4" fontId="17" fillId="0" borderId="120" xfId="0" applyNumberFormat="1" applyFont="1" applyBorder="1" applyAlignment="1">
      <alignment horizontal="center" vertical="center"/>
    </xf>
    <xf numFmtId="4" fontId="17" fillId="0" borderId="121" xfId="0" applyNumberFormat="1" applyFont="1" applyBorder="1" applyAlignment="1">
      <alignment horizontal="right" vertical="center"/>
    </xf>
    <xf numFmtId="0" fontId="18" fillId="0" borderId="24" xfId="0" applyFont="1" applyBorder="1" applyAlignment="1">
      <alignment horizontal="center" vertical="center" wrapText="1"/>
    </xf>
    <xf numFmtId="0" fontId="18" fillId="0" borderId="40" xfId="0" applyFont="1" applyBorder="1" applyAlignment="1">
      <alignment horizontal="center" vertical="center" wrapText="1"/>
    </xf>
    <xf numFmtId="0" fontId="18" fillId="0" borderId="69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/>
    </xf>
    <xf numFmtId="4" fontId="15" fillId="0" borderId="31" xfId="0" applyNumberFormat="1" applyFont="1" applyBorder="1" applyAlignment="1">
      <alignment horizontal="center" vertical="center"/>
    </xf>
    <xf numFmtId="4" fontId="17" fillId="0" borderId="31" xfId="0" applyNumberFormat="1" applyFont="1" applyBorder="1" applyAlignment="1">
      <alignment horizontal="center" vertical="center"/>
    </xf>
    <xf numFmtId="4" fontId="17" fillId="0" borderId="123" xfId="0" applyNumberFormat="1" applyFont="1" applyBorder="1" applyAlignment="1">
      <alignment horizontal="right" vertical="center"/>
    </xf>
    <xf numFmtId="4" fontId="15" fillId="0" borderId="123" xfId="0" applyNumberFormat="1" applyFont="1" applyBorder="1" applyAlignment="1">
      <alignment horizontal="right" vertical="center"/>
    </xf>
    <xf numFmtId="4" fontId="17" fillId="0" borderId="124" xfId="0" applyNumberFormat="1" applyFont="1" applyBorder="1" applyAlignment="1">
      <alignment horizontal="right" vertical="center"/>
    </xf>
    <xf numFmtId="4" fontId="17" fillId="0" borderId="123" xfId="0" applyNumberFormat="1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125" xfId="0" applyFont="1" applyBorder="1" applyAlignment="1">
      <alignment horizontal="center" vertical="center"/>
    </xf>
    <xf numFmtId="0" fontId="18" fillId="0" borderId="126" xfId="0" applyFont="1" applyBorder="1" applyAlignment="1">
      <alignment horizontal="center" vertical="center" wrapText="1"/>
    </xf>
    <xf numFmtId="4" fontId="17" fillId="0" borderId="101" xfId="0" applyNumberFormat="1" applyFont="1" applyBorder="1" applyAlignment="1">
      <alignment horizontal="center" vertical="center"/>
    </xf>
    <xf numFmtId="0" fontId="18" fillId="0" borderId="92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9" fontId="15" fillId="0" borderId="95" xfId="0" applyNumberFormat="1" applyFont="1" applyBorder="1" applyAlignment="1">
      <alignment horizontal="center" vertical="center"/>
    </xf>
    <xf numFmtId="9" fontId="15" fillId="0" borderId="96" xfId="0" applyNumberFormat="1" applyFont="1" applyBorder="1" applyAlignment="1">
      <alignment horizontal="center" vertical="center"/>
    </xf>
    <xf numFmtId="10" fontId="15" fillId="0" borderId="114" xfId="0" applyNumberFormat="1" applyFont="1" applyBorder="1" applyAlignment="1">
      <alignment horizontal="center" vertical="center"/>
    </xf>
    <xf numFmtId="10" fontId="15" fillId="0" borderId="111" xfId="0" applyNumberFormat="1" applyFont="1" applyBorder="1" applyAlignment="1">
      <alignment horizontal="center" vertical="center"/>
    </xf>
    <xf numFmtId="4" fontId="17" fillId="0" borderId="111" xfId="0" applyNumberFormat="1" applyFont="1" applyBorder="1" applyAlignment="1">
      <alignment horizontal="center" vertical="center"/>
    </xf>
    <xf numFmtId="4" fontId="20" fillId="0" borderId="85" xfId="0" applyNumberFormat="1" applyFont="1" applyBorder="1" applyAlignment="1">
      <alignment horizontal="center" vertical="center"/>
    </xf>
    <xf numFmtId="4" fontId="26" fillId="2" borderId="23" xfId="0" applyNumberFormat="1" applyFont="1" applyFill="1" applyBorder="1" applyAlignment="1">
      <alignment horizontal="center" vertical="center" wrapText="1"/>
    </xf>
    <xf numFmtId="4" fontId="26" fillId="2" borderId="23" xfId="0" applyNumberFormat="1" applyFont="1" applyFill="1" applyBorder="1" applyAlignment="1">
      <alignment horizontal="center" vertical="center"/>
    </xf>
    <xf numFmtId="167" fontId="10" fillId="0" borderId="31" xfId="0" applyNumberFormat="1" applyFont="1" applyBorder="1" applyAlignment="1">
      <alignment horizontal="center" vertical="center" wrapText="1"/>
    </xf>
    <xf numFmtId="0" fontId="12" fillId="0" borderId="31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 wrapText="1"/>
    </xf>
    <xf numFmtId="4" fontId="26" fillId="2" borderId="24" xfId="0" applyNumberFormat="1" applyFont="1" applyFill="1" applyBorder="1" applyAlignment="1">
      <alignment horizontal="center" vertical="center" wrapText="1"/>
    </xf>
    <xf numFmtId="0" fontId="13" fillId="2" borderId="39" xfId="0" applyFont="1" applyFill="1" applyBorder="1" applyAlignment="1">
      <alignment horizontal="center" vertical="center" wrapText="1"/>
    </xf>
    <xf numFmtId="0" fontId="13" fillId="2" borderId="40" xfId="0" applyFont="1" applyFill="1" applyBorder="1" applyAlignment="1">
      <alignment horizontal="center" vertical="center" wrapText="1"/>
    </xf>
    <xf numFmtId="4" fontId="13" fillId="2" borderId="40" xfId="0" applyNumberFormat="1" applyFont="1" applyFill="1" applyBorder="1" applyAlignment="1">
      <alignment vertical="center" wrapText="1"/>
    </xf>
    <xf numFmtId="4" fontId="13" fillId="2" borderId="40" xfId="0" applyNumberFormat="1" applyFont="1" applyFill="1" applyBorder="1" applyAlignment="1">
      <alignment horizontal="right" vertical="center" wrapText="1"/>
    </xf>
    <xf numFmtId="0" fontId="10" fillId="0" borderId="21" xfId="0" applyFont="1" applyBorder="1" applyAlignment="1">
      <alignment vertical="center" wrapText="1"/>
    </xf>
    <xf numFmtId="3" fontId="10" fillId="0" borderId="20" xfId="0" applyNumberFormat="1" applyFont="1" applyBorder="1" applyAlignment="1">
      <alignment horizontal="center" vertical="center"/>
    </xf>
    <xf numFmtId="0" fontId="13" fillId="2" borderId="40" xfId="0" applyFont="1" applyFill="1" applyBorder="1" applyAlignment="1">
      <alignment vertical="center" wrapText="1"/>
    </xf>
    <xf numFmtId="1" fontId="10" fillId="0" borderId="48" xfId="0" applyNumberFormat="1" applyFont="1" applyBorder="1" applyAlignment="1">
      <alignment horizontal="center" vertical="center"/>
    </xf>
    <xf numFmtId="4" fontId="12" fillId="0" borderId="47" xfId="0" applyNumberFormat="1" applyFont="1" applyBorder="1" applyAlignment="1">
      <alignment horizontal="center" vertical="center" wrapText="1"/>
    </xf>
    <xf numFmtId="0" fontId="10" fillId="0" borderId="48" xfId="0" applyFont="1" applyBorder="1" applyAlignment="1">
      <alignment vertical="center" wrapText="1"/>
    </xf>
    <xf numFmtId="4" fontId="12" fillId="0" borderId="48" xfId="0" applyNumberFormat="1" applyFont="1" applyBorder="1" applyAlignment="1">
      <alignment horizontal="center" vertical="center" wrapText="1"/>
    </xf>
    <xf numFmtId="3" fontId="10" fillId="0" borderId="48" xfId="0" applyNumberFormat="1" applyFont="1" applyBorder="1" applyAlignment="1">
      <alignment horizontal="center" vertical="center"/>
    </xf>
    <xf numFmtId="4" fontId="12" fillId="0" borderId="49" xfId="0" applyNumberFormat="1" applyFont="1" applyBorder="1" applyAlignment="1">
      <alignment horizontal="right" vertical="center" wrapText="1"/>
    </xf>
    <xf numFmtId="0" fontId="10" fillId="0" borderId="48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4" fontId="10" fillId="0" borderId="48" xfId="0" applyNumberFormat="1" applyFont="1" applyBorder="1" applyAlignment="1">
      <alignment horizontal="right" vertical="center" wrapText="1"/>
    </xf>
    <xf numFmtId="0" fontId="12" fillId="0" borderId="48" xfId="0" applyFont="1" applyBorder="1" applyAlignment="1">
      <alignment horizontal="left" vertical="center" wrapText="1"/>
    </xf>
    <xf numFmtId="9" fontId="15" fillId="0" borderId="132" xfId="0" applyNumberFormat="1" applyFont="1" applyBorder="1" applyAlignment="1">
      <alignment horizontal="center" vertical="center"/>
    </xf>
    <xf numFmtId="9" fontId="15" fillId="0" borderId="133" xfId="0" applyNumberFormat="1" applyFont="1" applyBorder="1" applyAlignment="1">
      <alignment horizontal="center" vertical="center"/>
    </xf>
    <xf numFmtId="10" fontId="15" fillId="0" borderId="132" xfId="0" applyNumberFormat="1" applyFont="1" applyBorder="1" applyAlignment="1">
      <alignment horizontal="center" vertical="center"/>
    </xf>
    <xf numFmtId="4" fontId="17" fillId="0" borderId="135" xfId="0" applyNumberFormat="1" applyFont="1" applyBorder="1" applyAlignment="1">
      <alignment horizontal="right" vertical="center"/>
    </xf>
    <xf numFmtId="4" fontId="17" fillId="0" borderId="135" xfId="0" applyNumberFormat="1" applyFont="1" applyBorder="1" applyAlignment="1">
      <alignment horizontal="center" vertical="center"/>
    </xf>
    <xf numFmtId="4" fontId="17" fillId="0" borderId="136" xfId="0" applyNumberFormat="1" applyFont="1" applyBorder="1" applyAlignment="1">
      <alignment horizontal="right" vertical="center"/>
    </xf>
    <xf numFmtId="4" fontId="15" fillId="0" borderId="135" xfId="0" applyNumberFormat="1" applyFont="1" applyBorder="1" applyAlignment="1">
      <alignment horizontal="right" vertical="center"/>
    </xf>
    <xf numFmtId="9" fontId="15" fillId="0" borderId="138" xfId="0" applyNumberFormat="1" applyFont="1" applyBorder="1" applyAlignment="1">
      <alignment horizontal="center" vertical="center"/>
    </xf>
    <xf numFmtId="9" fontId="15" fillId="0" borderId="139" xfId="0" applyNumberFormat="1" applyFont="1" applyBorder="1" applyAlignment="1">
      <alignment horizontal="center" vertical="center"/>
    </xf>
    <xf numFmtId="4" fontId="17" fillId="0" borderId="141" xfId="0" applyNumberFormat="1" applyFont="1" applyBorder="1" applyAlignment="1">
      <alignment horizontal="right" vertical="center"/>
    </xf>
    <xf numFmtId="4" fontId="15" fillId="0" borderId="141" xfId="0" applyNumberFormat="1" applyFont="1" applyBorder="1" applyAlignment="1">
      <alignment horizontal="right" vertical="center"/>
    </xf>
    <xf numFmtId="4" fontId="17" fillId="0" borderId="141" xfId="0" applyNumberFormat="1" applyFont="1" applyBorder="1" applyAlignment="1">
      <alignment horizontal="center" vertical="center"/>
    </xf>
    <xf numFmtId="4" fontId="17" fillId="0" borderId="142" xfId="0" applyNumberFormat="1" applyFont="1" applyBorder="1" applyAlignment="1">
      <alignment horizontal="right" vertical="center"/>
    </xf>
    <xf numFmtId="9" fontId="17" fillId="0" borderId="77" xfId="0" applyNumberFormat="1" applyFont="1" applyBorder="1" applyAlignment="1">
      <alignment horizontal="center" vertical="center"/>
    </xf>
    <xf numFmtId="4" fontId="17" fillId="0" borderId="95" xfId="0" applyNumberFormat="1" applyFont="1" applyBorder="1" applyAlignment="1">
      <alignment vertical="center"/>
    </xf>
    <xf numFmtId="4" fontId="17" fillId="0" borderId="135" xfId="2" applyNumberFormat="1" applyFont="1" applyFill="1" applyBorder="1" applyAlignment="1">
      <alignment horizontal="right" vertical="center"/>
    </xf>
    <xf numFmtId="0" fontId="15" fillId="0" borderId="135" xfId="0" applyFont="1" applyBorder="1" applyAlignment="1">
      <alignment horizontal="center" vertical="center"/>
    </xf>
    <xf numFmtId="4" fontId="15" fillId="0" borderId="135" xfId="0" applyNumberFormat="1" applyFont="1" applyBorder="1" applyAlignment="1">
      <alignment horizontal="center" vertical="center"/>
    </xf>
    <xf numFmtId="4" fontId="15" fillId="0" borderId="136" xfId="0" applyNumberFormat="1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39" fontId="8" fillId="0" borderId="0" xfId="0" applyNumberFormat="1" applyFont="1" applyAlignment="1">
      <alignment horizontal="left" vertical="center"/>
    </xf>
    <xf numFmtId="3" fontId="9" fillId="0" borderId="9" xfId="0" applyNumberFormat="1" applyFont="1" applyBorder="1" applyAlignment="1">
      <alignment horizontal="center" vertical="center"/>
    </xf>
    <xf numFmtId="4" fontId="17" fillId="0" borderId="108" xfId="0" applyNumberFormat="1" applyFont="1" applyBorder="1" applyAlignment="1">
      <alignment horizontal="right" vertical="center"/>
    </xf>
    <xf numFmtId="4" fontId="22" fillId="0" borderId="60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13" fillId="0" borderId="145" xfId="0" applyFont="1" applyBorder="1" applyAlignment="1">
      <alignment horizontal="center" vertical="center" wrapText="1"/>
    </xf>
    <xf numFmtId="0" fontId="13" fillId="0" borderId="152" xfId="0" applyFont="1" applyBorder="1" applyAlignment="1">
      <alignment horizontal="center" wrapText="1"/>
    </xf>
    <xf numFmtId="0" fontId="12" fillId="0" borderId="155" xfId="0" applyFont="1" applyBorder="1" applyAlignment="1">
      <alignment horizontal="center" vertical="center" wrapText="1"/>
    </xf>
    <xf numFmtId="0" fontId="12" fillId="0" borderId="155" xfId="0" applyFont="1" applyBorder="1" applyAlignment="1">
      <alignment horizontal="center" wrapText="1"/>
    </xf>
    <xf numFmtId="170" fontId="12" fillId="0" borderId="157" xfId="0" applyNumberFormat="1" applyFont="1" applyBorder="1" applyAlignment="1">
      <alignment horizontal="right" wrapText="1"/>
    </xf>
    <xf numFmtId="7" fontId="12" fillId="0" borderId="157" xfId="2" applyNumberFormat="1" applyFont="1" applyBorder="1" applyAlignment="1">
      <alignment horizontal="right" vertical="center" wrapText="1"/>
    </xf>
    <xf numFmtId="0" fontId="12" fillId="0" borderId="157" xfId="0" applyFont="1" applyBorder="1" applyAlignment="1">
      <alignment horizontal="center" vertical="center" wrapText="1"/>
    </xf>
    <xf numFmtId="170" fontId="12" fillId="0" borderId="157" xfId="0" applyNumberFormat="1" applyFont="1" applyBorder="1" applyAlignment="1">
      <alignment wrapText="1"/>
    </xf>
    <xf numFmtId="170" fontId="12" fillId="0" borderId="157" xfId="2" applyNumberFormat="1" applyFont="1" applyBorder="1" applyAlignment="1">
      <alignment wrapText="1"/>
    </xf>
    <xf numFmtId="0" fontId="12" fillId="0" borderId="157" xfId="0" applyFont="1" applyBorder="1" applyAlignment="1">
      <alignment horizontal="center" wrapText="1"/>
    </xf>
    <xf numFmtId="7" fontId="12" fillId="0" borderId="157" xfId="2" applyNumberFormat="1" applyFont="1" applyBorder="1" applyAlignment="1">
      <alignment wrapText="1"/>
    </xf>
    <xf numFmtId="7" fontId="12" fillId="0" borderId="157" xfId="2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170" fontId="12" fillId="0" borderId="157" xfId="0" applyNumberFormat="1" applyFont="1" applyBorder="1" applyAlignment="1">
      <alignment horizontal="center" wrapText="1"/>
    </xf>
    <xf numFmtId="170" fontId="12" fillId="0" borderId="157" xfId="0" applyNumberFormat="1" applyFont="1" applyBorder="1" applyAlignment="1">
      <alignment horizontal="center" vertical="center" wrapText="1"/>
    </xf>
    <xf numFmtId="7" fontId="12" fillId="0" borderId="162" xfId="2" applyNumberFormat="1" applyFont="1" applyBorder="1" applyAlignment="1">
      <alignment wrapText="1"/>
    </xf>
    <xf numFmtId="0" fontId="12" fillId="0" borderId="162" xfId="0" applyFont="1" applyBorder="1" applyAlignment="1">
      <alignment horizontal="center" vertical="center" wrapText="1"/>
    </xf>
    <xf numFmtId="0" fontId="13" fillId="0" borderId="164" xfId="0" applyFont="1" applyBorder="1" applyAlignment="1">
      <alignment horizontal="center" vertical="center" wrapText="1"/>
    </xf>
    <xf numFmtId="0" fontId="12" fillId="0" borderId="165" xfId="0" applyFont="1" applyBorder="1" applyAlignment="1">
      <alignment horizontal="center" vertical="center" wrapText="1"/>
    </xf>
    <xf numFmtId="170" fontId="12" fillId="0" borderId="162" xfId="0" applyNumberFormat="1" applyFont="1" applyBorder="1" applyAlignment="1">
      <alignment horizontal="center" vertical="center" wrapText="1"/>
    </xf>
    <xf numFmtId="0" fontId="13" fillId="0" borderId="152" xfId="0" applyFont="1" applyBorder="1" applyAlignment="1">
      <alignment horizontal="center" vertical="center" wrapText="1"/>
    </xf>
    <xf numFmtId="0" fontId="12" fillId="0" borderId="165" xfId="0" applyFont="1" applyBorder="1" applyAlignment="1">
      <alignment horizontal="center" wrapText="1"/>
    </xf>
    <xf numFmtId="4" fontId="12" fillId="3" borderId="20" xfId="0" applyNumberFormat="1" applyFont="1" applyFill="1" applyBorder="1" applyAlignment="1">
      <alignment horizontal="right" vertical="center" wrapText="1"/>
    </xf>
    <xf numFmtId="2" fontId="10" fillId="0" borderId="155" xfId="0" applyNumberFormat="1" applyFont="1" applyBorder="1" applyAlignment="1">
      <alignment horizontal="right" vertical="center"/>
    </xf>
    <xf numFmtId="4" fontId="12" fillId="0" borderId="181" xfId="0" applyNumberFormat="1" applyFont="1" applyBorder="1" applyAlignment="1">
      <alignment horizontal="right" vertical="center" wrapText="1"/>
    </xf>
    <xf numFmtId="4" fontId="12" fillId="0" borderId="45" xfId="0" applyNumberFormat="1" applyFont="1" applyBorder="1" applyAlignment="1">
      <alignment horizontal="right" vertical="center" wrapText="1"/>
    </xf>
    <xf numFmtId="0" fontId="31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0" fontId="31" fillId="0" borderId="0" xfId="0" applyFont="1" applyAlignment="1">
      <alignment vertical="center" wrapText="1"/>
    </xf>
    <xf numFmtId="0" fontId="2" fillId="0" borderId="9" xfId="0" applyFont="1" applyBorder="1" applyAlignment="1">
      <alignment vertical="center"/>
    </xf>
    <xf numFmtId="0" fontId="31" fillId="0" borderId="0" xfId="0" applyFont="1" applyAlignment="1">
      <alignment horizontal="center" vertical="center" wrapText="1"/>
    </xf>
    <xf numFmtId="0" fontId="30" fillId="2" borderId="164" xfId="0" applyFont="1" applyFill="1" applyBorder="1" applyAlignment="1">
      <alignment horizontal="center" vertical="center"/>
    </xf>
    <xf numFmtId="0" fontId="30" fillId="0" borderId="164" xfId="0" applyFont="1" applyBorder="1"/>
    <xf numFmtId="2" fontId="30" fillId="0" borderId="164" xfId="0" applyNumberFormat="1" applyFont="1" applyBorder="1"/>
    <xf numFmtId="0" fontId="30" fillId="0" borderId="164" xfId="0" applyFont="1" applyBorder="1" applyAlignment="1">
      <alignment vertical="center"/>
    </xf>
    <xf numFmtId="2" fontId="30" fillId="0" borderId="164" xfId="0" applyNumberFormat="1" applyFont="1" applyBorder="1" applyAlignment="1">
      <alignment vertical="center"/>
    </xf>
    <xf numFmtId="0" fontId="33" fillId="0" borderId="164" xfId="4" applyFont="1" applyBorder="1" applyAlignment="1">
      <alignment horizontal="left"/>
    </xf>
    <xf numFmtId="0" fontId="33" fillId="0" borderId="164" xfId="4" applyFont="1" applyBorder="1" applyAlignment="1">
      <alignment horizontal="left" vertical="center"/>
    </xf>
    <xf numFmtId="0" fontId="33" fillId="0" borderId="164" xfId="4" applyFont="1" applyBorder="1" applyAlignment="1">
      <alignment horizontal="center" vertical="center"/>
    </xf>
    <xf numFmtId="0" fontId="33" fillId="0" borderId="164" xfId="4" applyFont="1" applyBorder="1" applyAlignment="1">
      <alignment horizontal="right"/>
    </xf>
    <xf numFmtId="0" fontId="33" fillId="0" borderId="164" xfId="4" applyFont="1" applyBorder="1" applyAlignment="1">
      <alignment horizontal="right" vertical="center"/>
    </xf>
    <xf numFmtId="0" fontId="33" fillId="0" borderId="164" xfId="4" applyFont="1" applyBorder="1" applyAlignment="1">
      <alignment horizontal="left" wrapText="1"/>
    </xf>
    <xf numFmtId="4" fontId="30" fillId="0" borderId="164" xfId="0" applyNumberFormat="1" applyFont="1" applyBorder="1" applyAlignment="1">
      <alignment vertical="center"/>
    </xf>
    <xf numFmtId="0" fontId="33" fillId="0" borderId="164" xfId="4" applyFont="1" applyBorder="1" applyAlignment="1">
      <alignment horizontal="center"/>
    </xf>
    <xf numFmtId="0" fontId="0" fillId="0" borderId="164" xfId="0" applyBorder="1" applyAlignment="1">
      <alignment horizontal="center"/>
    </xf>
    <xf numFmtId="0" fontId="33" fillId="0" borderId="164" xfId="4" applyFont="1" applyBorder="1" applyAlignment="1">
      <alignment horizontal="left" vertical="center" wrapText="1"/>
    </xf>
    <xf numFmtId="0" fontId="30" fillId="0" borderId="40" xfId="0" applyFont="1" applyBorder="1" applyAlignment="1">
      <alignment vertical="center"/>
    </xf>
    <xf numFmtId="2" fontId="30" fillId="0" borderId="40" xfId="0" applyNumberFormat="1" applyFont="1" applyBorder="1" applyAlignment="1">
      <alignment vertical="center"/>
    </xf>
    <xf numFmtId="0" fontId="30" fillId="0" borderId="40" xfId="0" applyFont="1" applyBorder="1"/>
    <xf numFmtId="2" fontId="30" fillId="0" borderId="40" xfId="0" applyNumberFormat="1" applyFont="1" applyBorder="1"/>
    <xf numFmtId="2" fontId="33" fillId="0" borderId="164" xfId="4" applyNumberFormat="1" applyFont="1" applyBorder="1" applyAlignment="1">
      <alignment horizontal="right" vertical="center"/>
    </xf>
    <xf numFmtId="165" fontId="33" fillId="0" borderId="164" xfId="4" applyNumberFormat="1" applyFont="1" applyBorder="1" applyAlignment="1">
      <alignment horizontal="right" vertical="center"/>
    </xf>
    <xf numFmtId="0" fontId="0" fillId="0" borderId="164" xfId="0" applyBorder="1" applyAlignment="1">
      <alignment horizontal="center" vertical="center"/>
    </xf>
    <xf numFmtId="174" fontId="33" fillId="0" borderId="164" xfId="4" applyNumberFormat="1" applyFont="1" applyBorder="1" applyAlignment="1">
      <alignment horizontal="right" vertical="center"/>
    </xf>
    <xf numFmtId="165" fontId="33" fillId="0" borderId="164" xfId="4" applyNumberFormat="1" applyFont="1" applyBorder="1" applyAlignment="1">
      <alignment horizontal="right"/>
    </xf>
    <xf numFmtId="174" fontId="33" fillId="0" borderId="164" xfId="4" applyNumberFormat="1" applyFont="1" applyBorder="1" applyAlignment="1">
      <alignment horizontal="right"/>
    </xf>
    <xf numFmtId="2" fontId="33" fillId="0" borderId="164" xfId="4" applyNumberFormat="1" applyFont="1" applyBorder="1" applyAlignment="1">
      <alignment horizontal="right"/>
    </xf>
    <xf numFmtId="2" fontId="30" fillId="0" borderId="130" xfId="0" applyNumberFormat="1" applyFont="1" applyBorder="1"/>
    <xf numFmtId="0" fontId="54" fillId="0" borderId="0" xfId="104"/>
    <xf numFmtId="0" fontId="33" fillId="0" borderId="164" xfId="101" applyFont="1" applyBorder="1" applyAlignment="1">
      <alignment horizontal="center" vertical="center"/>
    </xf>
    <xf numFmtId="0" fontId="33" fillId="0" borderId="164" xfId="101" applyFont="1" applyBorder="1" applyAlignment="1">
      <alignment horizontal="right" vertical="center"/>
    </xf>
    <xf numFmtId="0" fontId="0" fillId="0" borderId="164" xfId="0" applyBorder="1" applyAlignment="1">
      <alignment vertical="center"/>
    </xf>
    <xf numFmtId="165" fontId="0" fillId="0" borderId="164" xfId="0" applyNumberFormat="1" applyBorder="1"/>
    <xf numFmtId="2" fontId="0" fillId="0" borderId="164" xfId="0" applyNumberFormat="1" applyBorder="1"/>
    <xf numFmtId="0" fontId="0" fillId="0" borderId="198" xfId="0" applyBorder="1" applyAlignment="1">
      <alignment horizontal="center" vertical="center"/>
    </xf>
    <xf numFmtId="0" fontId="0" fillId="0" borderId="164" xfId="0" applyBorder="1"/>
    <xf numFmtId="0" fontId="0" fillId="0" borderId="164" xfId="0" applyBorder="1" applyAlignment="1">
      <alignment vertical="center" wrapText="1"/>
    </xf>
    <xf numFmtId="2" fontId="0" fillId="0" borderId="164" xfId="0" applyNumberFormat="1" applyBorder="1" applyAlignment="1">
      <alignment vertical="center"/>
    </xf>
    <xf numFmtId="0" fontId="0" fillId="0" borderId="164" xfId="0" applyBorder="1" applyAlignment="1">
      <alignment horizontal="left"/>
    </xf>
    <xf numFmtId="0" fontId="0" fillId="0" borderId="164" xfId="0" applyBorder="1" applyAlignment="1">
      <alignment horizontal="left" vertical="center"/>
    </xf>
    <xf numFmtId="0" fontId="0" fillId="0" borderId="164" xfId="0" applyBorder="1" applyAlignment="1">
      <alignment wrapText="1"/>
    </xf>
    <xf numFmtId="174" fontId="0" fillId="0" borderId="164" xfId="0" applyNumberFormat="1" applyBorder="1" applyAlignment="1">
      <alignment vertical="center"/>
    </xf>
    <xf numFmtId="0" fontId="0" fillId="0" borderId="41" xfId="0" applyBorder="1"/>
    <xf numFmtId="0" fontId="0" fillId="0" borderId="42" xfId="0" applyBorder="1"/>
    <xf numFmtId="0" fontId="0" fillId="0" borderId="130" xfId="0" applyBorder="1"/>
    <xf numFmtId="174" fontId="0" fillId="0" borderId="164" xfId="0" applyNumberFormat="1" applyBorder="1"/>
    <xf numFmtId="165" fontId="0" fillId="0" borderId="164" xfId="0" applyNumberFormat="1" applyBorder="1" applyAlignment="1">
      <alignment vertical="center"/>
    </xf>
    <xf numFmtId="0" fontId="0" fillId="0" borderId="197" xfId="0" applyBorder="1"/>
    <xf numFmtId="0" fontId="0" fillId="0" borderId="198" xfId="0" applyBorder="1"/>
    <xf numFmtId="0" fontId="0" fillId="0" borderId="198" xfId="0" applyBorder="1" applyAlignment="1">
      <alignment horizontal="center"/>
    </xf>
    <xf numFmtId="0" fontId="33" fillId="0" borderId="164" xfId="101" applyFont="1" applyBorder="1" applyAlignment="1">
      <alignment horizontal="left" wrapText="1"/>
    </xf>
    <xf numFmtId="0" fontId="33" fillId="0" borderId="164" xfId="101" applyFont="1" applyBorder="1" applyAlignment="1">
      <alignment horizontal="left" vertical="center" wrapText="1"/>
    </xf>
    <xf numFmtId="0" fontId="33" fillId="0" borderId="164" xfId="0" applyFont="1" applyBorder="1" applyAlignment="1">
      <alignment horizontal="left" vertical="center"/>
    </xf>
    <xf numFmtId="0" fontId="33" fillId="0" borderId="164" xfId="0" applyFont="1" applyBorder="1" applyAlignment="1">
      <alignment horizontal="left" wrapText="1"/>
    </xf>
    <xf numFmtId="0" fontId="33" fillId="0" borderId="164" xfId="0" applyFont="1" applyBorder="1" applyAlignment="1">
      <alignment horizontal="center" vertical="center"/>
    </xf>
    <xf numFmtId="0" fontId="33" fillId="0" borderId="164" xfId="0" applyFont="1" applyBorder="1" applyAlignment="1">
      <alignment horizontal="right" vertical="center"/>
    </xf>
    <xf numFmtId="2" fontId="33" fillId="0" borderId="164" xfId="0" applyNumberFormat="1" applyFont="1" applyBorder="1" applyAlignment="1">
      <alignment horizontal="right" vertical="center"/>
    </xf>
    <xf numFmtId="0" fontId="33" fillId="0" borderId="164" xfId="0" applyFont="1" applyBorder="1" applyAlignment="1">
      <alignment horizontal="left" vertical="center" wrapText="1"/>
    </xf>
    <xf numFmtId="4" fontId="33" fillId="0" borderId="164" xfId="0" applyNumberFormat="1" applyFont="1" applyBorder="1" applyAlignment="1">
      <alignment horizontal="right" vertical="center"/>
    </xf>
    <xf numFmtId="165" fontId="33" fillId="0" borderId="164" xfId="0" applyNumberFormat="1" applyFont="1" applyBorder="1" applyAlignment="1">
      <alignment horizontal="right" vertical="center"/>
    </xf>
    <xf numFmtId="0" fontId="33" fillId="0" borderId="198" xfId="0" applyFont="1" applyBorder="1" applyAlignment="1">
      <alignment horizontal="left" vertical="center" wrapText="1"/>
    </xf>
    <xf numFmtId="165" fontId="33" fillId="0" borderId="199" xfId="0" applyNumberFormat="1" applyFont="1" applyBorder="1" applyAlignment="1">
      <alignment horizontal="right" vertical="center"/>
    </xf>
    <xf numFmtId="0" fontId="33" fillId="0" borderId="164" xfId="101" applyFont="1" applyBorder="1" applyAlignment="1">
      <alignment horizontal="left" vertical="center"/>
    </xf>
    <xf numFmtId="0" fontId="0" fillId="0" borderId="183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2" fontId="12" fillId="0" borderId="157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2" fontId="12" fillId="0" borderId="157" xfId="0" applyNumberFormat="1" applyFont="1" applyBorder="1" applyAlignment="1">
      <alignment horizontal="center" wrapText="1"/>
    </xf>
    <xf numFmtId="170" fontId="0" fillId="0" borderId="0" xfId="0" applyNumberFormat="1"/>
    <xf numFmtId="4" fontId="12" fillId="0" borderId="22" xfId="0" applyNumberFormat="1" applyFont="1" applyBorder="1" applyAlignment="1">
      <alignment horizontal="right" vertical="center"/>
    </xf>
    <xf numFmtId="4" fontId="12" fillId="0" borderId="22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56" fillId="0" borderId="0" xfId="0" applyFont="1" applyAlignment="1">
      <alignment vertical="center"/>
    </xf>
    <xf numFmtId="0" fontId="30" fillId="0" borderId="0" xfId="0" applyFont="1" applyAlignment="1">
      <alignment horizontal="left"/>
    </xf>
    <xf numFmtId="0" fontId="60" fillId="0" borderId="170" xfId="0" applyFont="1" applyBorder="1" applyAlignment="1">
      <alignment horizontal="center"/>
    </xf>
    <xf numFmtId="0" fontId="60" fillId="0" borderId="202" xfId="0" applyFont="1" applyBorder="1" applyAlignment="1">
      <alignment horizontal="center"/>
    </xf>
    <xf numFmtId="0" fontId="59" fillId="0" borderId="203" xfId="0" applyFont="1" applyBorder="1" applyAlignment="1">
      <alignment horizontal="center" vertical="center"/>
    </xf>
    <xf numFmtId="0" fontId="59" fillId="0" borderId="204" xfId="0" applyFont="1" applyBorder="1" applyAlignment="1">
      <alignment horizontal="center" vertical="center"/>
    </xf>
    <xf numFmtId="0" fontId="61" fillId="0" borderId="206" xfId="0" applyFont="1" applyBorder="1" applyAlignment="1">
      <alignment horizontal="center"/>
    </xf>
    <xf numFmtId="10" fontId="61" fillId="0" borderId="207" xfId="0" applyNumberFormat="1" applyFont="1" applyBorder="1" applyAlignment="1">
      <alignment horizontal="center"/>
    </xf>
    <xf numFmtId="10" fontId="62" fillId="34" borderId="156" xfId="0" applyNumberFormat="1" applyFont="1" applyFill="1" applyBorder="1" applyAlignment="1">
      <alignment horizontal="center" vertical="center"/>
    </xf>
    <xf numFmtId="10" fontId="62" fillId="34" borderId="167" xfId="0" applyNumberFormat="1" applyFont="1" applyFill="1" applyBorder="1" applyAlignment="1">
      <alignment horizontal="center" vertical="center"/>
    </xf>
    <xf numFmtId="0" fontId="61" fillId="0" borderId="1" xfId="0" applyFont="1" applyBorder="1" applyAlignment="1">
      <alignment horizontal="center"/>
    </xf>
    <xf numFmtId="10" fontId="61" fillId="0" borderId="2" xfId="0" applyNumberFormat="1" applyFont="1" applyBorder="1" applyAlignment="1">
      <alignment horizontal="center"/>
    </xf>
    <xf numFmtId="10" fontId="62" fillId="34" borderId="208" xfId="0" applyNumberFormat="1" applyFont="1" applyFill="1" applyBorder="1" applyAlignment="1">
      <alignment horizontal="center" vertical="center"/>
    </xf>
    <xf numFmtId="10" fontId="62" fillId="34" borderId="209" xfId="0" applyNumberFormat="1" applyFont="1" applyFill="1" applyBorder="1" applyAlignment="1">
      <alignment horizontal="center" vertical="center"/>
    </xf>
    <xf numFmtId="0" fontId="61" fillId="0" borderId="211" xfId="0" applyFont="1" applyBorder="1" applyAlignment="1">
      <alignment horizontal="center"/>
    </xf>
    <xf numFmtId="10" fontId="61" fillId="0" borderId="212" xfId="0" applyNumberFormat="1" applyFont="1" applyBorder="1" applyAlignment="1">
      <alignment horizontal="center"/>
    </xf>
    <xf numFmtId="10" fontId="62" fillId="34" borderId="213" xfId="0" applyNumberFormat="1" applyFont="1" applyFill="1" applyBorder="1" applyAlignment="1">
      <alignment horizontal="center" vertical="center"/>
    </xf>
    <xf numFmtId="10" fontId="62" fillId="34" borderId="214" xfId="0" applyNumberFormat="1" applyFont="1" applyFill="1" applyBorder="1" applyAlignment="1">
      <alignment horizontal="center" vertical="center"/>
    </xf>
    <xf numFmtId="10" fontId="60" fillId="0" borderId="202" xfId="0" applyNumberFormat="1" applyFont="1" applyBorder="1" applyAlignment="1">
      <alignment horizontal="center"/>
    </xf>
    <xf numFmtId="10" fontId="60" fillId="0" borderId="207" xfId="0" applyNumberFormat="1" applyFont="1" applyBorder="1" applyAlignment="1">
      <alignment horizontal="center"/>
    </xf>
    <xf numFmtId="0" fontId="61" fillId="0" borderId="217" xfId="0" applyFont="1" applyBorder="1" applyAlignment="1">
      <alignment horizontal="center"/>
    </xf>
    <xf numFmtId="10" fontId="60" fillId="0" borderId="217" xfId="0" applyNumberFormat="1" applyFont="1" applyBorder="1" applyAlignment="1">
      <alignment horizontal="center"/>
    </xf>
    <xf numFmtId="10" fontId="62" fillId="34" borderId="203" xfId="0" applyNumberFormat="1" applyFont="1" applyFill="1" applyBorder="1" applyAlignment="1">
      <alignment horizontal="center" vertical="center"/>
    </xf>
    <xf numFmtId="10" fontId="62" fillId="34" borderId="204" xfId="0" applyNumberFormat="1" applyFont="1" applyFill="1" applyBorder="1" applyAlignment="1">
      <alignment horizontal="center" vertical="center"/>
    </xf>
    <xf numFmtId="0" fontId="61" fillId="0" borderId="206" xfId="0" applyFont="1" applyBorder="1"/>
    <xf numFmtId="0" fontId="61" fillId="0" borderId="1" xfId="0" applyFont="1" applyBorder="1"/>
    <xf numFmtId="0" fontId="61" fillId="0" borderId="211" xfId="0" applyFont="1" applyBorder="1"/>
    <xf numFmtId="10" fontId="61" fillId="0" borderId="217" xfId="0" applyNumberFormat="1" applyFont="1" applyBorder="1" applyAlignment="1">
      <alignment horizontal="center"/>
    </xf>
    <xf numFmtId="10" fontId="60" fillId="0" borderId="222" xfId="0" applyNumberFormat="1" applyFont="1" applyBorder="1" applyAlignment="1">
      <alignment horizontal="center"/>
    </xf>
    <xf numFmtId="10" fontId="60" fillId="0" borderId="202" xfId="0" applyNumberFormat="1" applyFont="1" applyBorder="1" applyAlignment="1">
      <alignment horizontal="center" vertical="center"/>
    </xf>
    <xf numFmtId="10" fontId="62" fillId="34" borderId="223" xfId="0" applyNumberFormat="1" applyFont="1" applyFill="1" applyBorder="1" applyAlignment="1">
      <alignment horizontal="center" vertical="center"/>
    </xf>
    <xf numFmtId="10" fontId="62" fillId="34" borderId="224" xfId="0" applyNumberFormat="1" applyFont="1" applyFill="1" applyBorder="1" applyAlignment="1">
      <alignment horizontal="center" vertical="center"/>
    </xf>
    <xf numFmtId="0" fontId="66" fillId="0" borderId="0" xfId="0" applyFont="1" applyAlignment="1">
      <alignment horizontal="left"/>
    </xf>
    <xf numFmtId="10" fontId="66" fillId="0" borderId="0" xfId="0" applyNumberFormat="1" applyFont="1" applyAlignment="1">
      <alignment horizontal="center" vertical="center"/>
    </xf>
    <xf numFmtId="0" fontId="12" fillId="0" borderId="45" xfId="0" applyFont="1" applyBorder="1" applyAlignment="1">
      <alignment horizontal="center" vertical="center" wrapText="1"/>
    </xf>
    <xf numFmtId="0" fontId="0" fillId="0" borderId="183" xfId="0" applyBorder="1" applyAlignment="1">
      <alignment horizontal="center"/>
    </xf>
    <xf numFmtId="0" fontId="0" fillId="0" borderId="182" xfId="0" applyBorder="1" applyAlignment="1">
      <alignment horizontal="center"/>
    </xf>
    <xf numFmtId="2" fontId="33" fillId="0" borderId="164" xfId="101" applyNumberFormat="1" applyFont="1" applyBorder="1" applyAlignment="1">
      <alignment horizontal="right"/>
    </xf>
    <xf numFmtId="2" fontId="33" fillId="0" borderId="164" xfId="101" applyNumberFormat="1" applyFont="1" applyBorder="1" applyAlignment="1">
      <alignment horizontal="right" vertical="center"/>
    </xf>
    <xf numFmtId="175" fontId="33" fillId="0" borderId="164" xfId="101" applyNumberFormat="1" applyFont="1" applyBorder="1" applyAlignment="1">
      <alignment horizontal="right" vertical="center"/>
    </xf>
    <xf numFmtId="0" fontId="0" fillId="0" borderId="160" xfId="0" applyBorder="1" applyAlignment="1">
      <alignment vertical="center"/>
    </xf>
    <xf numFmtId="0" fontId="0" fillId="0" borderId="183" xfId="0" applyBorder="1" applyAlignment="1">
      <alignment vertical="center"/>
    </xf>
    <xf numFmtId="0" fontId="0" fillId="0" borderId="159" xfId="0" applyBorder="1" applyAlignment="1">
      <alignment vertical="center"/>
    </xf>
    <xf numFmtId="179" fontId="33" fillId="0" borderId="164" xfId="0" applyNumberFormat="1" applyFont="1" applyBorder="1" applyAlignment="1">
      <alignment horizontal="right" vertical="center"/>
    </xf>
    <xf numFmtId="3" fontId="10" fillId="0" borderId="40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right" vertical="center" wrapText="1"/>
    </xf>
    <xf numFmtId="0" fontId="12" fillId="0" borderId="40" xfId="0" applyFont="1" applyBorder="1" applyAlignment="1">
      <alignment horizontal="left" vertical="center" wrapText="1"/>
    </xf>
    <xf numFmtId="0" fontId="13" fillId="2" borderId="226" xfId="0" applyFont="1" applyFill="1" applyBorder="1" applyAlignment="1">
      <alignment horizontal="center" vertical="center" wrapText="1"/>
    </xf>
    <xf numFmtId="0" fontId="13" fillId="2" borderId="164" xfId="0" applyFont="1" applyFill="1" applyBorder="1" applyAlignment="1">
      <alignment horizontal="center" vertical="center" wrapText="1"/>
    </xf>
    <xf numFmtId="4" fontId="13" fillId="2" borderId="164" xfId="0" applyNumberFormat="1" applyFont="1" applyFill="1" applyBorder="1" applyAlignment="1">
      <alignment vertical="center" wrapText="1"/>
    </xf>
    <xf numFmtId="0" fontId="12" fillId="0" borderId="181" xfId="0" applyFont="1" applyBorder="1" applyAlignment="1">
      <alignment vertical="center" wrapText="1"/>
    </xf>
    <xf numFmtId="0" fontId="12" fillId="0" borderId="181" xfId="0" applyFont="1" applyBorder="1" applyAlignment="1">
      <alignment horizontal="center" vertical="center" wrapText="1"/>
    </xf>
    <xf numFmtId="0" fontId="12" fillId="0" borderId="225" xfId="0" applyFont="1" applyBorder="1" applyAlignment="1">
      <alignment horizontal="center" vertical="center" wrapText="1"/>
    </xf>
    <xf numFmtId="0" fontId="12" fillId="0" borderId="45" xfId="0" applyFont="1" applyBorder="1" applyAlignment="1">
      <alignment vertical="center" wrapText="1"/>
    </xf>
    <xf numFmtId="4" fontId="12" fillId="0" borderId="155" xfId="0" applyNumberFormat="1" applyFont="1" applyBorder="1" applyAlignment="1">
      <alignment vertical="center" wrapText="1"/>
    </xf>
    <xf numFmtId="0" fontId="10" fillId="0" borderId="155" xfId="0" applyFont="1" applyBorder="1" applyAlignment="1">
      <alignment horizontal="center" vertical="center"/>
    </xf>
    <xf numFmtId="0" fontId="10" fillId="0" borderId="49" xfId="0" applyFont="1" applyBorder="1" applyAlignment="1">
      <alignment vertical="center" wrapText="1"/>
    </xf>
    <xf numFmtId="0" fontId="1" fillId="0" borderId="164" xfId="4" applyFont="1" applyBorder="1" applyAlignment="1">
      <alignment horizontal="left" vertical="center" wrapText="1"/>
    </xf>
    <xf numFmtId="0" fontId="30" fillId="0" borderId="182" xfId="0" applyFont="1" applyBorder="1" applyAlignment="1">
      <alignment vertical="center"/>
    </xf>
    <xf numFmtId="2" fontId="30" fillId="0" borderId="184" xfId="0" applyNumberFormat="1" applyFont="1" applyBorder="1" applyAlignment="1">
      <alignment vertical="center"/>
    </xf>
    <xf numFmtId="175" fontId="33" fillId="0" borderId="164" xfId="0" applyNumberFormat="1" applyFont="1" applyBorder="1" applyAlignment="1">
      <alignment horizontal="right" vertical="center"/>
    </xf>
    <xf numFmtId="175" fontId="0" fillId="0" borderId="164" xfId="0" applyNumberFormat="1" applyBorder="1" applyAlignment="1">
      <alignment vertical="center"/>
    </xf>
    <xf numFmtId="2" fontId="0" fillId="0" borderId="164" xfId="0" applyNumberFormat="1" applyBorder="1" applyAlignment="1">
      <alignment horizontal="right" vertical="center"/>
    </xf>
    <xf numFmtId="175" fontId="0" fillId="0" borderId="164" xfId="0" applyNumberFormat="1" applyBorder="1" applyAlignment="1">
      <alignment horizontal="right" vertical="center"/>
    </xf>
    <xf numFmtId="4" fontId="0" fillId="0" borderId="164" xfId="0" applyNumberFormat="1" applyBorder="1" applyAlignment="1">
      <alignment vertical="center"/>
    </xf>
    <xf numFmtId="174" fontId="0" fillId="0" borderId="164" xfId="0" applyNumberFormat="1" applyBorder="1" applyAlignment="1">
      <alignment horizontal="right" vertical="center"/>
    </xf>
    <xf numFmtId="165" fontId="33" fillId="0" borderId="164" xfId="101" applyNumberFormat="1" applyFont="1" applyBorder="1" applyAlignment="1">
      <alignment horizontal="right" vertical="center"/>
    </xf>
    <xf numFmtId="174" fontId="33" fillId="0" borderId="164" xfId="101" applyNumberFormat="1" applyFont="1" applyBorder="1" applyAlignment="1">
      <alignment horizontal="right" vertical="center"/>
    </xf>
    <xf numFmtId="0" fontId="15" fillId="0" borderId="164" xfId="0" applyFont="1" applyBorder="1" applyAlignment="1">
      <alignment horizontal="left"/>
    </xf>
    <xf numFmtId="0" fontId="15" fillId="0" borderId="164" xfId="0" applyFont="1" applyBorder="1" applyAlignment="1">
      <alignment horizontal="right"/>
    </xf>
    <xf numFmtId="0" fontId="2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169" xfId="0" applyFont="1" applyBorder="1" applyAlignment="1">
      <alignment horizontal="center" vertical="center"/>
    </xf>
    <xf numFmtId="0" fontId="27" fillId="0" borderId="163" xfId="0" applyFont="1" applyBorder="1" applyAlignment="1">
      <alignment horizontal="center" vertical="center"/>
    </xf>
    <xf numFmtId="0" fontId="27" fillId="0" borderId="170" xfId="0" applyFont="1" applyBorder="1" applyAlignment="1">
      <alignment horizontal="center" vertical="center"/>
    </xf>
    <xf numFmtId="0" fontId="13" fillId="0" borderId="144" xfId="0" applyFont="1" applyBorder="1" applyAlignment="1">
      <alignment horizontal="center" vertical="center" textRotation="90" wrapText="1"/>
    </xf>
    <xf numFmtId="0" fontId="13" fillId="0" borderId="148" xfId="0" applyFont="1" applyBorder="1" applyAlignment="1">
      <alignment horizontal="center" vertical="center" textRotation="90" wrapText="1"/>
    </xf>
    <xf numFmtId="0" fontId="13" fillId="0" borderId="151" xfId="0" applyFont="1" applyBorder="1" applyAlignment="1">
      <alignment horizontal="center" vertical="center" textRotation="90" wrapText="1"/>
    </xf>
    <xf numFmtId="0" fontId="13" fillId="0" borderId="145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2" xfId="0" applyFont="1" applyBorder="1" applyAlignment="1">
      <alignment horizontal="center" vertical="center" wrapText="1"/>
    </xf>
    <xf numFmtId="0" fontId="13" fillId="0" borderId="146" xfId="0" applyFont="1" applyBorder="1" applyAlignment="1">
      <alignment horizontal="center" vertical="center" wrapText="1"/>
    </xf>
    <xf numFmtId="0" fontId="13" fillId="0" borderId="149" xfId="0" applyFont="1" applyBorder="1" applyAlignment="1">
      <alignment horizontal="center" vertical="center" wrapText="1"/>
    </xf>
    <xf numFmtId="0" fontId="13" fillId="0" borderId="153" xfId="0" applyFont="1" applyBorder="1" applyAlignment="1">
      <alignment horizontal="center" vertical="center" wrapText="1"/>
    </xf>
    <xf numFmtId="0" fontId="13" fillId="0" borderId="177" xfId="0" applyFont="1" applyBorder="1" applyAlignment="1">
      <alignment horizontal="center" vertical="center" wrapText="1"/>
    </xf>
    <xf numFmtId="0" fontId="13" fillId="0" borderId="178" xfId="0" applyFont="1" applyBorder="1" applyAlignment="1">
      <alignment horizontal="center" vertical="center" wrapText="1"/>
    </xf>
    <xf numFmtId="0" fontId="13" fillId="0" borderId="179" xfId="0" applyFont="1" applyBorder="1" applyAlignment="1">
      <alignment horizontal="center" vertical="center" wrapText="1"/>
    </xf>
    <xf numFmtId="0" fontId="13" fillId="0" borderId="180" xfId="0" applyFont="1" applyBorder="1" applyAlignment="1">
      <alignment horizontal="center" vertical="center" wrapText="1"/>
    </xf>
    <xf numFmtId="0" fontId="13" fillId="0" borderId="173" xfId="0" applyFont="1" applyBorder="1" applyAlignment="1">
      <alignment horizontal="center" vertical="center" wrapText="1"/>
    </xf>
    <xf numFmtId="0" fontId="13" fillId="0" borderId="174" xfId="0" applyFont="1" applyBorder="1" applyAlignment="1">
      <alignment horizontal="center" vertical="center" wrapText="1"/>
    </xf>
    <xf numFmtId="0" fontId="12" fillId="0" borderId="158" xfId="0" applyFont="1" applyBorder="1" applyAlignment="1">
      <alignment horizontal="center" vertical="center" wrapText="1"/>
    </xf>
    <xf numFmtId="0" fontId="12" fillId="0" borderId="156" xfId="0" applyFont="1" applyBorder="1" applyAlignment="1">
      <alignment horizontal="center" vertical="center" wrapText="1"/>
    </xf>
    <xf numFmtId="0" fontId="13" fillId="0" borderId="159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2" fillId="0" borderId="159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170" fontId="12" fillId="0" borderId="149" xfId="0" applyNumberFormat="1" applyFont="1" applyBorder="1" applyAlignment="1">
      <alignment horizontal="right" vertical="center" wrapText="1"/>
    </xf>
    <xf numFmtId="0" fontId="12" fillId="0" borderId="41" xfId="0" applyFont="1" applyBorder="1" applyAlignment="1">
      <alignment horizontal="right" vertical="center" wrapText="1"/>
    </xf>
    <xf numFmtId="0" fontId="12" fillId="0" borderId="148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2" fontId="12" fillId="0" borderId="171" xfId="0" applyNumberFormat="1" applyFont="1" applyBorder="1" applyAlignment="1">
      <alignment horizontal="center" vertical="center" wrapText="1"/>
    </xf>
    <xf numFmtId="2" fontId="12" fillId="0" borderId="172" xfId="0" applyNumberFormat="1" applyFont="1" applyBorder="1" applyAlignment="1">
      <alignment horizontal="center" vertical="center" wrapText="1"/>
    </xf>
    <xf numFmtId="2" fontId="12" fillId="0" borderId="175" xfId="0" applyNumberFormat="1" applyFont="1" applyBorder="1" applyAlignment="1">
      <alignment horizontal="center" vertical="center" wrapText="1"/>
    </xf>
    <xf numFmtId="2" fontId="12" fillId="0" borderId="176" xfId="0" applyNumberFormat="1" applyFont="1" applyBorder="1" applyAlignment="1">
      <alignment horizontal="center" vertical="center" wrapText="1"/>
    </xf>
    <xf numFmtId="2" fontId="12" fillId="0" borderId="177" xfId="0" applyNumberFormat="1" applyFont="1" applyBorder="1" applyAlignment="1">
      <alignment horizontal="center" vertical="center" wrapText="1"/>
    </xf>
    <xf numFmtId="2" fontId="12" fillId="0" borderId="178" xfId="0" applyNumberFormat="1" applyFont="1" applyBorder="1" applyAlignment="1">
      <alignment horizontal="center" vertical="center" wrapText="1"/>
    </xf>
    <xf numFmtId="0" fontId="29" fillId="0" borderId="169" xfId="0" applyFont="1" applyBorder="1" applyAlignment="1">
      <alignment horizontal="center" wrapText="1"/>
    </xf>
    <xf numFmtId="0" fontId="13" fillId="0" borderId="163" xfId="0" applyFont="1" applyBorder="1" applyAlignment="1">
      <alignment horizontal="center" wrapText="1"/>
    </xf>
    <xf numFmtId="0" fontId="13" fillId="0" borderId="170" xfId="0" applyFont="1" applyBorder="1" applyAlignment="1">
      <alignment horizontal="center" wrapText="1"/>
    </xf>
    <xf numFmtId="0" fontId="13" fillId="0" borderId="144" xfId="0" applyFont="1" applyBorder="1" applyAlignment="1">
      <alignment horizontal="center" vertical="center" wrapText="1"/>
    </xf>
    <xf numFmtId="0" fontId="13" fillId="0" borderId="148" xfId="0" applyFont="1" applyBorder="1" applyAlignment="1">
      <alignment horizontal="center" vertical="center" wrapText="1"/>
    </xf>
    <xf numFmtId="0" fontId="13" fillId="0" borderId="151" xfId="0" applyFont="1" applyBorder="1" applyAlignment="1">
      <alignment horizontal="center" vertical="center" wrapText="1"/>
    </xf>
    <xf numFmtId="0" fontId="13" fillId="0" borderId="147" xfId="0" applyFont="1" applyBorder="1" applyAlignment="1">
      <alignment horizontal="center" vertical="center" wrapText="1"/>
    </xf>
    <xf numFmtId="0" fontId="13" fillId="0" borderId="150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2" fillId="0" borderId="151" xfId="0" applyFont="1" applyBorder="1" applyAlignment="1">
      <alignment horizontal="center" vertical="center" wrapText="1"/>
    </xf>
    <xf numFmtId="0" fontId="12" fillId="0" borderId="152" xfId="0" applyFont="1" applyBorder="1" applyAlignment="1">
      <alignment horizontal="center" vertical="center" wrapText="1"/>
    </xf>
    <xf numFmtId="2" fontId="12" fillId="0" borderId="173" xfId="0" applyNumberFormat="1" applyFont="1" applyBorder="1" applyAlignment="1">
      <alignment horizontal="center" vertical="center" wrapText="1"/>
    </xf>
    <xf numFmtId="2" fontId="12" fillId="0" borderId="174" xfId="0" applyNumberFormat="1" applyFont="1" applyBorder="1" applyAlignment="1">
      <alignment horizontal="center" vertical="center" wrapText="1"/>
    </xf>
    <xf numFmtId="2" fontId="12" fillId="0" borderId="161" xfId="0" applyNumberFormat="1" applyFont="1" applyBorder="1" applyAlignment="1">
      <alignment horizontal="center" vertical="center" wrapText="1"/>
    </xf>
    <xf numFmtId="170" fontId="12" fillId="0" borderId="166" xfId="0" applyNumberFormat="1" applyFont="1" applyBorder="1" applyAlignment="1">
      <alignment horizontal="right" vertical="center" wrapText="1"/>
    </xf>
    <xf numFmtId="170" fontId="12" fillId="0" borderId="167" xfId="0" applyNumberFormat="1" applyFont="1" applyBorder="1" applyAlignment="1">
      <alignment horizontal="right" vertical="center" wrapText="1"/>
    </xf>
    <xf numFmtId="170" fontId="13" fillId="0" borderId="158" xfId="0" applyNumberFormat="1" applyFont="1" applyBorder="1" applyAlignment="1">
      <alignment horizontal="right" vertical="center" wrapText="1"/>
    </xf>
    <xf numFmtId="170" fontId="13" fillId="0" borderId="156" xfId="0" applyNumberFormat="1" applyFont="1" applyBorder="1" applyAlignment="1">
      <alignment horizontal="right" vertical="center" wrapText="1"/>
    </xf>
    <xf numFmtId="2" fontId="12" fillId="0" borderId="168" xfId="0" applyNumberFormat="1" applyFont="1" applyBorder="1" applyAlignment="1">
      <alignment horizontal="center" vertical="center" wrapText="1"/>
    </xf>
    <xf numFmtId="170" fontId="12" fillId="0" borderId="154" xfId="0" applyNumberFormat="1" applyFont="1" applyBorder="1" applyAlignment="1">
      <alignment horizontal="right" vertical="center" wrapText="1"/>
    </xf>
    <xf numFmtId="170" fontId="13" fillId="0" borderId="15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center"/>
    </xf>
    <xf numFmtId="0" fontId="9" fillId="0" borderId="1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3" fontId="14" fillId="0" borderId="13" xfId="0" applyNumberFormat="1" applyFont="1" applyBorder="1" applyAlignment="1">
      <alignment horizontal="center"/>
    </xf>
    <xf numFmtId="3" fontId="14" fillId="0" borderId="14" xfId="0" applyNumberFormat="1" applyFont="1" applyBorder="1" applyAlignment="1">
      <alignment horizontal="center"/>
    </xf>
    <xf numFmtId="3" fontId="14" fillId="0" borderId="15" xfId="0" applyNumberFormat="1" applyFont="1" applyBorder="1" applyAlignment="1">
      <alignment horizontal="center"/>
    </xf>
    <xf numFmtId="0" fontId="12" fillId="2" borderId="41" xfId="0" applyFont="1" applyFill="1" applyBorder="1" applyAlignment="1">
      <alignment horizontal="center" vertical="center" wrapText="1"/>
    </xf>
    <xf numFmtId="0" fontId="12" fillId="2" borderId="42" xfId="0" applyFont="1" applyFill="1" applyBorder="1" applyAlignment="1">
      <alignment horizontal="center" vertical="center" wrapText="1"/>
    </xf>
    <xf numFmtId="0" fontId="12" fillId="2" borderId="130" xfId="0" applyFont="1" applyFill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0" fontId="12" fillId="2" borderId="40" xfId="0" applyFont="1" applyFill="1" applyBorder="1" applyAlignment="1">
      <alignment horizontal="center" vertical="center" wrapText="1"/>
    </xf>
    <xf numFmtId="4" fontId="12" fillId="2" borderId="40" xfId="0" applyNumberFormat="1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4" fontId="12" fillId="2" borderId="24" xfId="0" applyNumberFormat="1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40" xfId="0" applyFont="1" applyFill="1" applyBorder="1" applyAlignment="1">
      <alignment horizontal="center" vertical="center" wrapText="1"/>
    </xf>
    <xf numFmtId="4" fontId="12" fillId="2" borderId="25" xfId="0" applyNumberFormat="1" applyFont="1" applyFill="1" applyBorder="1" applyAlignment="1">
      <alignment horizontal="center" vertical="center" wrapText="1"/>
    </xf>
    <xf numFmtId="0" fontId="12" fillId="2" borderId="183" xfId="0" applyFont="1" applyFill="1" applyBorder="1" applyAlignment="1">
      <alignment horizontal="center" vertical="center" wrapText="1"/>
    </xf>
    <xf numFmtId="0" fontId="12" fillId="2" borderId="182" xfId="0" applyFont="1" applyFill="1" applyBorder="1" applyAlignment="1">
      <alignment horizontal="center" vertical="center" wrapText="1"/>
    </xf>
    <xf numFmtId="0" fontId="12" fillId="2" borderId="184" xfId="0" applyFont="1" applyFill="1" applyBorder="1" applyAlignment="1">
      <alignment horizontal="center" vertical="center" wrapText="1"/>
    </xf>
    <xf numFmtId="4" fontId="12" fillId="2" borderId="183" xfId="0" applyNumberFormat="1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00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5" fillId="0" borderId="113" xfId="0" applyFont="1" applyBorder="1" applyAlignment="1">
      <alignment horizontal="center" vertical="center"/>
    </xf>
    <xf numFmtId="0" fontId="15" fillId="0" borderId="134" xfId="0" applyFont="1" applyBorder="1" applyAlignment="1">
      <alignment horizontal="center" vertical="center"/>
    </xf>
    <xf numFmtId="0" fontId="15" fillId="0" borderId="114" xfId="0" applyFont="1" applyBorder="1" applyAlignment="1">
      <alignment horizontal="left" vertical="center" wrapText="1"/>
    </xf>
    <xf numFmtId="0" fontId="15" fillId="0" borderId="135" xfId="0" applyFont="1" applyBorder="1" applyAlignment="1">
      <alignment horizontal="left" vertical="center" wrapText="1"/>
    </xf>
    <xf numFmtId="0" fontId="15" fillId="0" borderId="114" xfId="0" applyFont="1" applyBorder="1" applyAlignment="1">
      <alignment horizontal="center" vertical="center"/>
    </xf>
    <xf numFmtId="0" fontId="15" fillId="0" borderId="135" xfId="0" applyFont="1" applyBorder="1" applyAlignment="1">
      <alignment horizontal="center" vertical="center"/>
    </xf>
    <xf numFmtId="4" fontId="15" fillId="0" borderId="114" xfId="0" applyNumberFormat="1" applyFont="1" applyBorder="1" applyAlignment="1">
      <alignment horizontal="center" vertical="center"/>
    </xf>
    <xf numFmtId="4" fontId="15" fillId="0" borderId="135" xfId="0" applyNumberFormat="1" applyFont="1" applyBorder="1" applyAlignment="1">
      <alignment horizontal="center" vertical="center"/>
    </xf>
    <xf numFmtId="4" fontId="15" fillId="0" borderId="114" xfId="0" applyNumberFormat="1" applyFont="1" applyBorder="1" applyAlignment="1">
      <alignment horizontal="right" vertical="center"/>
    </xf>
    <xf numFmtId="4" fontId="15" fillId="0" borderId="135" xfId="0" applyNumberFormat="1" applyFont="1" applyBorder="1" applyAlignment="1">
      <alignment horizontal="right" vertical="center"/>
    </xf>
    <xf numFmtId="0" fontId="15" fillId="0" borderId="110" xfId="0" applyFont="1" applyBorder="1" applyAlignment="1">
      <alignment horizontal="center" vertical="center"/>
    </xf>
    <xf numFmtId="0" fontId="15" fillId="0" borderId="132" xfId="0" applyFont="1" applyBorder="1" applyAlignment="1">
      <alignment horizontal="left" vertical="center" wrapText="1"/>
    </xf>
    <xf numFmtId="0" fontId="15" fillId="0" borderId="132" xfId="0" applyFont="1" applyBorder="1" applyAlignment="1">
      <alignment horizontal="center" vertical="center"/>
    </xf>
    <xf numFmtId="4" fontId="15" fillId="0" borderId="132" xfId="0" applyNumberFormat="1" applyFont="1" applyBorder="1" applyAlignment="1">
      <alignment horizontal="center" vertical="center"/>
    </xf>
    <xf numFmtId="4" fontId="15" fillId="0" borderId="132" xfId="0" applyNumberFormat="1" applyFont="1" applyBorder="1" applyAlignment="1">
      <alignment horizontal="right" vertical="center"/>
    </xf>
    <xf numFmtId="0" fontId="16" fillId="0" borderId="50" xfId="0" applyFont="1" applyBorder="1" applyAlignment="1">
      <alignment horizontal="center" vertical="center"/>
    </xf>
    <xf numFmtId="0" fontId="20" fillId="0" borderId="51" xfId="0" applyFont="1" applyBorder="1" applyAlignment="1">
      <alignment horizontal="center" vertical="center"/>
    </xf>
    <xf numFmtId="0" fontId="20" fillId="0" borderId="143" xfId="0" applyFont="1" applyBorder="1" applyAlignment="1">
      <alignment horizontal="center" vertical="center"/>
    </xf>
    <xf numFmtId="4" fontId="21" fillId="4" borderId="52" xfId="1" applyNumberFormat="1" applyFont="1" applyFill="1" applyBorder="1" applyAlignment="1">
      <alignment horizontal="center" vertical="center" wrapText="1"/>
    </xf>
    <xf numFmtId="0" fontId="16" fillId="0" borderId="53" xfId="0" applyFont="1" applyBorder="1" applyAlignment="1">
      <alignment horizontal="center" vertical="center" wrapText="1"/>
    </xf>
    <xf numFmtId="0" fontId="16" fillId="0" borderId="54" xfId="0" applyFont="1" applyBorder="1" applyAlignment="1">
      <alignment horizontal="center" vertical="center" wrapText="1"/>
    </xf>
    <xf numFmtId="0" fontId="16" fillId="0" borderId="55" xfId="0" applyFont="1" applyBorder="1" applyAlignment="1">
      <alignment horizontal="center" vertical="center" wrapText="1"/>
    </xf>
    <xf numFmtId="0" fontId="16" fillId="0" borderId="56" xfId="0" applyFont="1" applyBorder="1" applyAlignment="1">
      <alignment horizontal="center" vertical="center" wrapText="1"/>
    </xf>
    <xf numFmtId="4" fontId="16" fillId="0" borderId="41" xfId="0" applyNumberFormat="1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0" fontId="16" fillId="0" borderId="61" xfId="0" applyFont="1" applyBorder="1" applyAlignment="1">
      <alignment horizontal="center" vertical="center"/>
    </xf>
    <xf numFmtId="4" fontId="16" fillId="0" borderId="70" xfId="0" applyNumberFormat="1" applyFont="1" applyBorder="1" applyAlignment="1">
      <alignment horizontal="center" vertical="center"/>
    </xf>
    <xf numFmtId="0" fontId="16" fillId="0" borderId="71" xfId="0" applyFont="1" applyBorder="1" applyAlignment="1">
      <alignment horizontal="center" vertical="center"/>
    </xf>
    <xf numFmtId="0" fontId="16" fillId="0" borderId="72" xfId="0" applyFont="1" applyBorder="1" applyAlignment="1">
      <alignment horizontal="center" vertical="center"/>
    </xf>
    <xf numFmtId="0" fontId="15" fillId="0" borderId="62" xfId="0" applyFont="1" applyBorder="1" applyAlignment="1">
      <alignment horizontal="center" vertical="center"/>
    </xf>
    <xf numFmtId="0" fontId="15" fillId="0" borderId="66" xfId="0" applyFont="1" applyBorder="1" applyAlignment="1">
      <alignment horizontal="center" vertical="center"/>
    </xf>
    <xf numFmtId="0" fontId="15" fillId="5" borderId="28" xfId="0" applyFont="1" applyFill="1" applyBorder="1" applyAlignment="1">
      <alignment horizontal="left" vertical="center" wrapText="1"/>
    </xf>
    <xf numFmtId="0" fontId="15" fillId="5" borderId="45" xfId="0" applyFont="1" applyFill="1" applyBorder="1" applyAlignment="1">
      <alignment horizontal="left" vertical="center" wrapText="1"/>
    </xf>
    <xf numFmtId="0" fontId="15" fillId="5" borderId="28" xfId="0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vertical="center" wrapText="1"/>
    </xf>
    <xf numFmtId="3" fontId="15" fillId="5" borderId="28" xfId="0" applyNumberFormat="1" applyFont="1" applyFill="1" applyBorder="1" applyAlignment="1">
      <alignment horizontal="center" vertical="center" wrapText="1"/>
    </xf>
    <xf numFmtId="3" fontId="15" fillId="5" borderId="45" xfId="0" applyNumberFormat="1" applyFont="1" applyFill="1" applyBorder="1" applyAlignment="1">
      <alignment horizontal="center" vertical="center" wrapText="1"/>
    </xf>
    <xf numFmtId="2" fontId="15" fillId="5" borderId="28" xfId="0" applyNumberFormat="1" applyFont="1" applyFill="1" applyBorder="1" applyAlignment="1">
      <alignment vertical="center" wrapText="1"/>
    </xf>
    <xf numFmtId="2" fontId="15" fillId="5" borderId="45" xfId="0" applyNumberFormat="1" applyFont="1" applyFill="1" applyBorder="1" applyAlignment="1">
      <alignment vertical="center" wrapText="1"/>
    </xf>
    <xf numFmtId="0" fontId="15" fillId="0" borderId="64" xfId="0" applyFont="1" applyBorder="1" applyAlignment="1">
      <alignment horizontal="center" vertical="center"/>
    </xf>
    <xf numFmtId="0" fontId="15" fillId="0" borderId="28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8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3" fontId="15" fillId="0" borderId="28" xfId="0" applyNumberFormat="1" applyFont="1" applyBorder="1" applyAlignment="1">
      <alignment horizontal="center" vertical="center"/>
    </xf>
    <xf numFmtId="3" fontId="15" fillId="0" borderId="20" xfId="0" applyNumberFormat="1" applyFont="1" applyBorder="1" applyAlignment="1">
      <alignment horizontal="center" vertical="center"/>
    </xf>
    <xf numFmtId="4" fontId="15" fillId="0" borderId="28" xfId="0" applyNumberFormat="1" applyFont="1" applyBorder="1" applyAlignment="1">
      <alignment vertical="center"/>
    </xf>
    <xf numFmtId="4" fontId="15" fillId="0" borderId="20" xfId="0" applyNumberFormat="1" applyFont="1" applyBorder="1" applyAlignment="1">
      <alignment vertical="center"/>
    </xf>
    <xf numFmtId="0" fontId="15" fillId="0" borderId="78" xfId="0" applyFont="1" applyBorder="1" applyAlignment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5" borderId="46" xfId="0" applyFont="1" applyFill="1" applyBorder="1" applyAlignment="1">
      <alignment horizontal="left" vertical="center" wrapText="1"/>
    </xf>
    <xf numFmtId="0" fontId="15" fillId="5" borderId="74" xfId="0" applyFont="1" applyFill="1" applyBorder="1" applyAlignment="1">
      <alignment horizontal="left" vertical="center" wrapText="1"/>
    </xf>
    <xf numFmtId="0" fontId="15" fillId="5" borderId="46" xfId="0" applyFont="1" applyFill="1" applyBorder="1" applyAlignment="1">
      <alignment horizontal="center" vertical="center" wrapText="1"/>
    </xf>
    <xf numFmtId="0" fontId="15" fillId="5" borderId="74" xfId="0" applyFont="1" applyFill="1" applyBorder="1" applyAlignment="1">
      <alignment horizontal="center" vertical="center" wrapText="1"/>
    </xf>
    <xf numFmtId="4" fontId="15" fillId="5" borderId="46" xfId="0" applyNumberFormat="1" applyFont="1" applyFill="1" applyBorder="1" applyAlignment="1">
      <alignment horizontal="center" vertical="center" wrapText="1"/>
    </xf>
    <xf numFmtId="2" fontId="15" fillId="5" borderId="46" xfId="0" applyNumberFormat="1" applyFont="1" applyFill="1" applyBorder="1" applyAlignment="1">
      <alignment vertical="center" wrapText="1"/>
    </xf>
    <xf numFmtId="2" fontId="15" fillId="5" borderId="74" xfId="0" applyNumberFormat="1" applyFont="1" applyFill="1" applyBorder="1" applyAlignment="1">
      <alignment vertical="center" wrapText="1"/>
    </xf>
    <xf numFmtId="4" fontId="17" fillId="0" borderId="41" xfId="0" applyNumberFormat="1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17" fillId="0" borderId="61" xfId="0" applyFont="1" applyBorder="1" applyAlignment="1">
      <alignment horizontal="center" vertical="center"/>
    </xf>
    <xf numFmtId="0" fontId="15" fillId="0" borderId="111" xfId="0" applyFont="1" applyBorder="1" applyAlignment="1">
      <alignment horizontal="left" vertical="center" wrapText="1"/>
    </xf>
    <xf numFmtId="1" fontId="15" fillId="0" borderId="111" xfId="0" applyNumberFormat="1" applyFont="1" applyBorder="1" applyAlignment="1">
      <alignment horizontal="center" vertical="center"/>
    </xf>
    <xf numFmtId="4" fontId="15" fillId="0" borderId="111" xfId="0" applyNumberFormat="1" applyFont="1" applyBorder="1" applyAlignment="1">
      <alignment horizontal="center" vertical="center"/>
    </xf>
    <xf numFmtId="4" fontId="15" fillId="0" borderId="111" xfId="0" applyNumberFormat="1" applyFont="1" applyBorder="1" applyAlignment="1">
      <alignment horizontal="right" vertical="center"/>
    </xf>
    <xf numFmtId="4" fontId="17" fillId="0" borderId="25" xfId="0" applyNumberFormat="1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86" xfId="0" applyFont="1" applyBorder="1" applyAlignment="1">
      <alignment horizontal="center" vertical="center"/>
    </xf>
    <xf numFmtId="0" fontId="15" fillId="0" borderId="131" xfId="0" applyFont="1" applyBorder="1" applyAlignment="1">
      <alignment horizontal="center" vertical="center"/>
    </xf>
    <xf numFmtId="4" fontId="15" fillId="0" borderId="78" xfId="0" applyNumberFormat="1" applyFont="1" applyBorder="1" applyAlignment="1">
      <alignment horizontal="center" vertical="center"/>
    </xf>
    <xf numFmtId="0" fontId="15" fillId="0" borderId="122" xfId="0" applyFont="1" applyBorder="1" applyAlignment="1">
      <alignment horizontal="center" vertical="center"/>
    </xf>
    <xf numFmtId="4" fontId="15" fillId="0" borderId="31" xfId="0" applyNumberFormat="1" applyFont="1" applyBorder="1" applyAlignment="1">
      <alignment horizontal="left" vertical="center" wrapText="1"/>
    </xf>
    <xf numFmtId="0" fontId="15" fillId="0" borderId="123" xfId="0" applyFont="1" applyBorder="1" applyAlignment="1">
      <alignment horizontal="left" vertical="center" wrapText="1"/>
    </xf>
    <xf numFmtId="4" fontId="15" fillId="0" borderId="31" xfId="0" applyNumberFormat="1" applyFont="1" applyBorder="1" applyAlignment="1">
      <alignment horizontal="center" vertical="center"/>
    </xf>
    <xf numFmtId="0" fontId="15" fillId="0" borderId="123" xfId="0" applyFont="1" applyBorder="1" applyAlignment="1">
      <alignment horizontal="center" vertical="center"/>
    </xf>
    <xf numFmtId="4" fontId="15" fillId="0" borderId="123" xfId="0" applyNumberFormat="1" applyFont="1" applyBorder="1" applyAlignment="1">
      <alignment horizontal="center" vertical="center"/>
    </xf>
    <xf numFmtId="4" fontId="15" fillId="0" borderId="31" xfId="0" applyNumberFormat="1" applyFont="1" applyBorder="1" applyAlignment="1">
      <alignment horizontal="right" vertical="center"/>
    </xf>
    <xf numFmtId="4" fontId="15" fillId="0" borderId="123" xfId="0" applyNumberFormat="1" applyFont="1" applyBorder="1" applyAlignment="1">
      <alignment horizontal="right" vertical="center"/>
    </xf>
    <xf numFmtId="4" fontId="15" fillId="0" borderId="113" xfId="0" applyNumberFormat="1" applyFont="1" applyBorder="1" applyAlignment="1">
      <alignment horizontal="center" vertical="center"/>
    </xf>
    <xf numFmtId="0" fontId="15" fillId="0" borderId="116" xfId="0" applyFont="1" applyBorder="1" applyAlignment="1">
      <alignment horizontal="center" vertical="center"/>
    </xf>
    <xf numFmtId="4" fontId="15" fillId="0" borderId="114" xfId="0" applyNumberFormat="1" applyFont="1" applyBorder="1" applyAlignment="1">
      <alignment horizontal="left" vertical="center" wrapText="1"/>
    </xf>
    <xf numFmtId="0" fontId="15" fillId="0" borderId="117" xfId="0" applyFont="1" applyBorder="1" applyAlignment="1">
      <alignment horizontal="left" vertical="center" wrapText="1"/>
    </xf>
    <xf numFmtId="0" fontId="15" fillId="0" borderId="117" xfId="0" applyFont="1" applyBorder="1" applyAlignment="1">
      <alignment horizontal="center" vertical="center"/>
    </xf>
    <xf numFmtId="4" fontId="15" fillId="0" borderId="117" xfId="0" applyNumberFormat="1" applyFont="1" applyBorder="1" applyAlignment="1">
      <alignment horizontal="center" vertical="center"/>
    </xf>
    <xf numFmtId="4" fontId="15" fillId="0" borderId="117" xfId="0" applyNumberFormat="1" applyFont="1" applyBorder="1" applyAlignment="1">
      <alignment horizontal="right" vertical="center"/>
    </xf>
    <xf numFmtId="4" fontId="15" fillId="0" borderId="79" xfId="0" applyNumberFormat="1" applyFont="1" applyBorder="1" applyAlignment="1">
      <alignment horizontal="center" vertical="center"/>
    </xf>
    <xf numFmtId="0" fontId="15" fillId="0" borderId="82" xfId="0" applyFont="1" applyBorder="1" applyAlignment="1">
      <alignment horizontal="center" vertical="center"/>
    </xf>
    <xf numFmtId="4" fontId="15" fillId="0" borderId="80" xfId="0" applyNumberFormat="1" applyFont="1" applyBorder="1" applyAlignment="1">
      <alignment horizontal="left" vertical="center" wrapText="1"/>
    </xf>
    <xf numFmtId="0" fontId="15" fillId="0" borderId="83" xfId="0" applyFont="1" applyBorder="1" applyAlignment="1">
      <alignment horizontal="left" vertical="center" wrapText="1"/>
    </xf>
    <xf numFmtId="4" fontId="15" fillId="0" borderId="80" xfId="0" applyNumberFormat="1" applyFont="1" applyBorder="1" applyAlignment="1">
      <alignment horizontal="center" vertical="center"/>
    </xf>
    <xf numFmtId="0" fontId="15" fillId="0" borderId="83" xfId="0" applyFont="1" applyBorder="1" applyAlignment="1">
      <alignment horizontal="center" vertical="center"/>
    </xf>
    <xf numFmtId="4" fontId="15" fillId="0" borderId="83" xfId="0" applyNumberFormat="1" applyFont="1" applyBorder="1" applyAlignment="1">
      <alignment horizontal="center" vertical="center"/>
    </xf>
    <xf numFmtId="4" fontId="15" fillId="0" borderId="80" xfId="0" applyNumberFormat="1" applyFont="1" applyBorder="1" applyAlignment="1">
      <alignment vertical="center"/>
    </xf>
    <xf numFmtId="4" fontId="15" fillId="0" borderId="83" xfId="0" applyNumberFormat="1" applyFont="1" applyBorder="1" applyAlignment="1">
      <alignment vertical="center"/>
    </xf>
    <xf numFmtId="0" fontId="15" fillId="0" borderId="97" xfId="0" applyFont="1" applyBorder="1" applyAlignment="1">
      <alignment horizontal="center" vertical="center"/>
    </xf>
    <xf numFmtId="0" fontId="15" fillId="0" borderId="98" xfId="0" applyFont="1" applyBorder="1" applyAlignment="1">
      <alignment horizontal="left" vertical="center" wrapText="1"/>
    </xf>
    <xf numFmtId="0" fontId="15" fillId="0" borderId="98" xfId="0" applyFont="1" applyBorder="1" applyAlignment="1">
      <alignment horizontal="center" vertical="center"/>
    </xf>
    <xf numFmtId="4" fontId="15" fillId="0" borderId="98" xfId="0" applyNumberFormat="1" applyFont="1" applyBorder="1" applyAlignment="1">
      <alignment horizontal="center" vertical="center"/>
    </xf>
    <xf numFmtId="4" fontId="15" fillId="0" borderId="80" xfId="0" applyNumberFormat="1" applyFont="1" applyBorder="1" applyAlignment="1">
      <alignment horizontal="right" vertical="center"/>
    </xf>
    <xf numFmtId="4" fontId="15" fillId="0" borderId="98" xfId="0" applyNumberFormat="1" applyFont="1" applyBorder="1" applyAlignment="1">
      <alignment horizontal="right" vertical="center"/>
    </xf>
    <xf numFmtId="4" fontId="15" fillId="0" borderId="82" xfId="0" applyNumberFormat="1" applyFont="1" applyBorder="1" applyAlignment="1">
      <alignment horizontal="center" vertical="center"/>
    </xf>
    <xf numFmtId="0" fontId="15" fillId="0" borderId="87" xfId="0" applyFont="1" applyBorder="1" applyAlignment="1">
      <alignment horizontal="center" vertical="center"/>
    </xf>
    <xf numFmtId="4" fontId="15" fillId="0" borderId="83" xfId="0" applyNumberFormat="1" applyFont="1" applyBorder="1" applyAlignment="1">
      <alignment horizontal="left" vertical="center" wrapText="1"/>
    </xf>
    <xf numFmtId="0" fontId="15" fillId="0" borderId="88" xfId="0" applyFont="1" applyBorder="1" applyAlignment="1">
      <alignment horizontal="left" vertical="center" wrapText="1"/>
    </xf>
    <xf numFmtId="0" fontId="15" fillId="0" borderId="88" xfId="0" applyFont="1" applyBorder="1" applyAlignment="1">
      <alignment horizontal="center" vertical="center"/>
    </xf>
    <xf numFmtId="167" fontId="15" fillId="0" borderId="83" xfId="0" applyNumberFormat="1" applyFont="1" applyBorder="1" applyAlignment="1">
      <alignment horizontal="center" vertical="center"/>
    </xf>
    <xf numFmtId="167" fontId="15" fillId="0" borderId="88" xfId="0" applyNumberFormat="1" applyFont="1" applyBorder="1" applyAlignment="1">
      <alignment horizontal="center" vertical="center"/>
    </xf>
    <xf numFmtId="4" fontId="15" fillId="0" borderId="83" xfId="0" applyNumberFormat="1" applyFont="1" applyBorder="1" applyAlignment="1">
      <alignment horizontal="right" vertical="center"/>
    </xf>
    <xf numFmtId="4" fontId="15" fillId="0" borderId="88" xfId="0" applyNumberFormat="1" applyFont="1" applyBorder="1" applyAlignment="1">
      <alignment horizontal="right" vertical="center"/>
    </xf>
    <xf numFmtId="4" fontId="15" fillId="0" borderId="137" xfId="0" applyNumberFormat="1" applyFont="1" applyBorder="1" applyAlignment="1">
      <alignment horizontal="center" vertical="center"/>
    </xf>
    <xf numFmtId="0" fontId="15" fillId="0" borderId="140" xfId="0" applyFont="1" applyBorder="1" applyAlignment="1">
      <alignment horizontal="center" vertical="center"/>
    </xf>
    <xf numFmtId="4" fontId="15" fillId="0" borderId="138" xfId="0" applyNumberFormat="1" applyFont="1" applyBorder="1" applyAlignment="1">
      <alignment horizontal="left" vertical="center" wrapText="1"/>
    </xf>
    <xf numFmtId="0" fontId="15" fillId="0" borderId="141" xfId="0" applyFont="1" applyBorder="1" applyAlignment="1">
      <alignment horizontal="left" vertical="center" wrapText="1"/>
    </xf>
    <xf numFmtId="4" fontId="15" fillId="0" borderId="138" xfId="0" applyNumberFormat="1" applyFont="1" applyBorder="1" applyAlignment="1">
      <alignment horizontal="center" vertical="center"/>
    </xf>
    <xf numFmtId="0" fontId="15" fillId="0" borderId="141" xfId="0" applyFont="1" applyBorder="1" applyAlignment="1">
      <alignment horizontal="center" vertical="center"/>
    </xf>
    <xf numFmtId="167" fontId="15" fillId="0" borderId="138" xfId="0" applyNumberFormat="1" applyFont="1" applyBorder="1" applyAlignment="1">
      <alignment horizontal="center" vertical="center"/>
    </xf>
    <xf numFmtId="167" fontId="15" fillId="0" borderId="141" xfId="0" applyNumberFormat="1" applyFont="1" applyBorder="1" applyAlignment="1">
      <alignment horizontal="center" vertical="center"/>
    </xf>
    <xf numFmtId="4" fontId="15" fillId="0" borderId="138" xfId="0" applyNumberFormat="1" applyFont="1" applyBorder="1" applyAlignment="1">
      <alignment vertical="center"/>
    </xf>
    <xf numFmtId="4" fontId="15" fillId="0" borderId="141" xfId="0" applyNumberFormat="1" applyFont="1" applyBorder="1" applyAlignment="1">
      <alignment vertical="center"/>
    </xf>
    <xf numFmtId="0" fontId="15" fillId="0" borderId="100" xfId="0" applyFont="1" applyBorder="1" applyAlignment="1">
      <alignment horizontal="center" vertical="center"/>
    </xf>
    <xf numFmtId="0" fontId="15" fillId="0" borderId="101" xfId="0" applyFont="1" applyBorder="1" applyAlignment="1">
      <alignment horizontal="left" vertical="center" wrapText="1"/>
    </xf>
    <xf numFmtId="0" fontId="15" fillId="0" borderId="101" xfId="0" applyFont="1" applyBorder="1" applyAlignment="1">
      <alignment horizontal="center" vertical="center"/>
    </xf>
    <xf numFmtId="167" fontId="15" fillId="0" borderId="101" xfId="0" applyNumberFormat="1" applyFont="1" applyBorder="1" applyAlignment="1">
      <alignment horizontal="center" vertical="center"/>
    </xf>
    <xf numFmtId="4" fontId="15" fillId="0" borderId="101" xfId="0" applyNumberFormat="1" applyFont="1" applyBorder="1" applyAlignment="1">
      <alignment vertical="center"/>
    </xf>
    <xf numFmtId="0" fontId="15" fillId="0" borderId="74" xfId="0" applyFont="1" applyBorder="1" applyAlignment="1">
      <alignment horizontal="left" vertical="center" wrapText="1"/>
    </xf>
    <xf numFmtId="4" fontId="15" fillId="0" borderId="28" xfId="0" applyNumberFormat="1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3" fontId="15" fillId="0" borderId="74" xfId="0" applyNumberFormat="1" applyFont="1" applyBorder="1" applyAlignment="1">
      <alignment horizontal="center" vertical="center"/>
    </xf>
    <xf numFmtId="4" fontId="15" fillId="0" borderId="74" xfId="0" applyNumberFormat="1" applyFont="1" applyBorder="1" applyAlignment="1">
      <alignment horizontal="center" vertical="center"/>
    </xf>
    <xf numFmtId="0" fontId="15" fillId="0" borderId="94" xfId="0" applyFont="1" applyBorder="1" applyAlignment="1">
      <alignment horizontal="center" vertical="center"/>
    </xf>
    <xf numFmtId="0" fontId="15" fillId="0" borderId="31" xfId="0" applyFont="1" applyBorder="1" applyAlignment="1">
      <alignment horizontal="left" vertical="center" wrapText="1"/>
    </xf>
    <xf numFmtId="0" fontId="15" fillId="0" borderId="95" xfId="0" applyFont="1" applyBorder="1" applyAlignment="1">
      <alignment horizontal="left" vertical="center" wrapText="1"/>
    </xf>
    <xf numFmtId="0" fontId="15" fillId="0" borderId="95" xfId="0" applyFont="1" applyBorder="1" applyAlignment="1">
      <alignment horizontal="center" vertical="center"/>
    </xf>
    <xf numFmtId="3" fontId="15" fillId="0" borderId="31" xfId="0" applyNumberFormat="1" applyFont="1" applyBorder="1" applyAlignment="1">
      <alignment horizontal="center" vertical="center"/>
    </xf>
    <xf numFmtId="3" fontId="15" fillId="0" borderId="95" xfId="0" applyNumberFormat="1" applyFont="1" applyBorder="1" applyAlignment="1">
      <alignment horizontal="center" vertical="center"/>
    </xf>
    <xf numFmtId="4" fontId="15" fillId="0" borderId="95" xfId="0" applyNumberFormat="1" applyFont="1" applyBorder="1" applyAlignment="1">
      <alignment horizontal="right" vertical="center"/>
    </xf>
    <xf numFmtId="4" fontId="15" fillId="0" borderId="62" xfId="0" applyNumberFormat="1" applyFont="1" applyBorder="1" applyAlignment="1">
      <alignment horizontal="center" vertical="center"/>
    </xf>
    <xf numFmtId="0" fontId="15" fillId="0" borderId="22" xfId="0" applyFont="1" applyBorder="1" applyAlignment="1">
      <alignment horizontal="left" vertical="center" wrapText="1"/>
    </xf>
    <xf numFmtId="4" fontId="15" fillId="0" borderId="20" xfId="0" applyNumberFormat="1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3" fontId="15" fillId="0" borderId="22" xfId="0" applyNumberFormat="1" applyFont="1" applyBorder="1" applyAlignment="1">
      <alignment horizontal="center" vertical="center"/>
    </xf>
    <xf numFmtId="4" fontId="15" fillId="0" borderId="20" xfId="0" applyNumberFormat="1" applyFont="1" applyBorder="1" applyAlignment="1">
      <alignment horizontal="right" vertical="center"/>
    </xf>
    <xf numFmtId="4" fontId="15" fillId="0" borderId="22" xfId="0" applyNumberFormat="1" applyFont="1" applyBorder="1" applyAlignment="1">
      <alignment horizontal="right" vertical="center"/>
    </xf>
    <xf numFmtId="3" fontId="15" fillId="0" borderId="114" xfId="0" applyNumberFormat="1" applyFont="1" applyBorder="1" applyAlignment="1">
      <alignment horizontal="center" vertical="center"/>
    </xf>
    <xf numFmtId="0" fontId="15" fillId="0" borderId="80" xfId="0" applyFont="1" applyBorder="1" applyAlignment="1">
      <alignment horizontal="left" vertical="center" wrapText="1"/>
    </xf>
    <xf numFmtId="167" fontId="15" fillId="0" borderId="80" xfId="0" applyNumberFormat="1" applyFont="1" applyBorder="1" applyAlignment="1">
      <alignment horizontal="center" vertical="center"/>
    </xf>
    <xf numFmtId="4" fontId="15" fillId="0" borderId="28" xfId="0" applyNumberFormat="1" applyFont="1" applyBorder="1" applyAlignment="1">
      <alignment horizontal="right" vertical="center"/>
    </xf>
    <xf numFmtId="4" fontId="17" fillId="0" borderId="92" xfId="0" applyNumberFormat="1" applyFont="1" applyBorder="1" applyAlignment="1">
      <alignment horizontal="center" vertical="center" wrapText="1"/>
    </xf>
    <xf numFmtId="0" fontId="17" fillId="0" borderId="92" xfId="0" applyFont="1" applyBorder="1" applyAlignment="1">
      <alignment horizontal="center" vertical="center" wrapText="1"/>
    </xf>
    <xf numFmtId="0" fontId="17" fillId="0" borderId="93" xfId="0" applyFont="1" applyBorder="1" applyAlignment="1">
      <alignment horizontal="center" vertical="center" wrapText="1"/>
    </xf>
    <xf numFmtId="0" fontId="15" fillId="0" borderId="41" xfId="0" applyFont="1" applyBorder="1" applyAlignment="1">
      <alignment horizontal="center" vertical="center"/>
    </xf>
    <xf numFmtId="0" fontId="15" fillId="0" borderId="42" xfId="0" applyFont="1" applyBorder="1" applyAlignment="1">
      <alignment horizontal="center" vertical="center"/>
    </xf>
    <xf numFmtId="0" fontId="15" fillId="0" borderId="61" xfId="0" applyFont="1" applyBorder="1" applyAlignment="1">
      <alignment horizontal="center" vertical="center"/>
    </xf>
    <xf numFmtId="4" fontId="15" fillId="0" borderId="100" xfId="0" applyNumberFormat="1" applyFont="1" applyBorder="1" applyAlignment="1">
      <alignment horizontal="center" vertical="center"/>
    </xf>
    <xf numFmtId="4" fontId="15" fillId="0" borderId="95" xfId="0" applyNumberFormat="1" applyFont="1" applyBorder="1" applyAlignment="1">
      <alignment horizontal="center" vertical="center"/>
    </xf>
    <xf numFmtId="4" fontId="15" fillId="0" borderId="131" xfId="0" applyNumberFormat="1" applyFont="1" applyBorder="1" applyAlignment="1">
      <alignment horizontal="center" vertical="center"/>
    </xf>
    <xf numFmtId="3" fontId="15" fillId="0" borderId="132" xfId="0" applyNumberFormat="1" applyFont="1" applyBorder="1" applyAlignment="1">
      <alignment horizontal="center" vertical="center"/>
    </xf>
    <xf numFmtId="3" fontId="15" fillId="0" borderId="135" xfId="0" applyNumberFormat="1" applyFont="1" applyBorder="1" applyAlignment="1">
      <alignment horizontal="center" vertical="center"/>
    </xf>
    <xf numFmtId="0" fontId="15" fillId="0" borderId="135" xfId="0" applyFont="1" applyBorder="1" applyAlignment="1">
      <alignment horizontal="right" vertical="center"/>
    </xf>
    <xf numFmtId="3" fontId="15" fillId="0" borderId="80" xfId="0" applyNumberFormat="1" applyFont="1" applyBorder="1" applyAlignment="1">
      <alignment horizontal="center" vertical="center"/>
    </xf>
    <xf numFmtId="3" fontId="15" fillId="0" borderId="83" xfId="0" applyNumberFormat="1" applyFont="1" applyBorder="1" applyAlignment="1">
      <alignment horizontal="center" vertical="center"/>
    </xf>
    <xf numFmtId="0" fontId="15" fillId="0" borderId="83" xfId="0" applyFont="1" applyBorder="1" applyAlignment="1">
      <alignment horizontal="right" vertical="center"/>
    </xf>
    <xf numFmtId="167" fontId="15" fillId="0" borderId="31" xfId="0" applyNumberFormat="1" applyFont="1" applyBorder="1" applyAlignment="1">
      <alignment horizontal="center" vertical="center"/>
    </xf>
    <xf numFmtId="167" fontId="15" fillId="0" borderId="22" xfId="0" applyNumberFormat="1" applyFont="1" applyBorder="1" applyAlignment="1">
      <alignment horizontal="center" vertical="center"/>
    </xf>
    <xf numFmtId="0" fontId="15" fillId="0" borderId="119" xfId="0" applyFont="1" applyBorder="1" applyAlignment="1">
      <alignment horizontal="center" vertical="center"/>
    </xf>
    <xf numFmtId="0" fontId="15" fillId="0" borderId="120" xfId="0" applyFont="1" applyBorder="1" applyAlignment="1">
      <alignment horizontal="left" vertical="center" wrapText="1"/>
    </xf>
    <xf numFmtId="0" fontId="15" fillId="0" borderId="120" xfId="0" applyFont="1" applyBorder="1" applyAlignment="1">
      <alignment horizontal="center" vertical="center"/>
    </xf>
    <xf numFmtId="3" fontId="15" fillId="0" borderId="120" xfId="0" applyNumberFormat="1" applyFont="1" applyBorder="1" applyAlignment="1">
      <alignment horizontal="center" vertical="center"/>
    </xf>
    <xf numFmtId="0" fontId="15" fillId="0" borderId="120" xfId="0" applyFont="1" applyBorder="1" applyAlignment="1">
      <alignment horizontal="right" vertical="center"/>
    </xf>
    <xf numFmtId="0" fontId="15" fillId="0" borderId="114" xfId="0" applyFont="1" applyBorder="1" applyAlignment="1">
      <alignment horizontal="right" vertical="center"/>
    </xf>
    <xf numFmtId="4" fontId="15" fillId="0" borderId="110" xfId="0" applyNumberFormat="1" applyFont="1" applyBorder="1" applyAlignment="1">
      <alignment horizontal="center" vertical="center"/>
    </xf>
    <xf numFmtId="3" fontId="15" fillId="0" borderId="111" xfId="0" applyNumberFormat="1" applyFont="1" applyBorder="1" applyAlignment="1">
      <alignment horizontal="center" vertical="center"/>
    </xf>
    <xf numFmtId="4" fontId="15" fillId="0" borderId="45" xfId="0" applyNumberFormat="1" applyFont="1" applyBorder="1" applyAlignment="1">
      <alignment horizontal="right" vertical="center"/>
    </xf>
    <xf numFmtId="0" fontId="15" fillId="0" borderId="90" xfId="0" applyFont="1" applyBorder="1" applyAlignment="1">
      <alignment horizontal="center" vertical="center"/>
    </xf>
    <xf numFmtId="0" fontId="15" fillId="0" borderId="75" xfId="0" applyFont="1" applyBorder="1" applyAlignment="1">
      <alignment horizontal="left" vertical="center" wrapText="1"/>
    </xf>
    <xf numFmtId="0" fontId="15" fillId="0" borderId="75" xfId="0" applyFont="1" applyBorder="1" applyAlignment="1">
      <alignment horizontal="center" vertical="center"/>
    </xf>
    <xf numFmtId="2" fontId="15" fillId="0" borderId="20" xfId="0" applyNumberFormat="1" applyFont="1" applyBorder="1" applyAlignment="1">
      <alignment horizontal="center" vertical="center"/>
    </xf>
    <xf numFmtId="4" fontId="15" fillId="0" borderId="75" xfId="0" applyNumberFormat="1" applyFont="1" applyBorder="1" applyAlignment="1">
      <alignment horizontal="right" vertical="center"/>
    </xf>
    <xf numFmtId="0" fontId="17" fillId="0" borderId="106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07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56" xfId="0" applyFont="1" applyBorder="1" applyAlignment="1">
      <alignment horizontal="center" vertical="center"/>
    </xf>
    <xf numFmtId="4" fontId="15" fillId="0" borderId="74" xfId="0" applyNumberFormat="1" applyFont="1" applyBorder="1" applyAlignment="1">
      <alignment horizontal="right" vertical="center"/>
    </xf>
    <xf numFmtId="0" fontId="15" fillId="0" borderId="45" xfId="0" applyFont="1" applyBorder="1" applyAlignment="1">
      <alignment horizontal="left" vertical="center" wrapText="1"/>
    </xf>
    <xf numFmtId="0" fontId="15" fillId="0" borderId="45" xfId="0" applyFont="1" applyBorder="1" applyAlignment="1">
      <alignment horizontal="center" vertical="center"/>
    </xf>
    <xf numFmtId="4" fontId="15" fillId="0" borderId="111" xfId="0" applyNumberFormat="1" applyFont="1" applyBorder="1" applyAlignment="1">
      <alignment horizontal="left" vertical="center" wrapText="1"/>
    </xf>
    <xf numFmtId="4" fontId="17" fillId="0" borderId="127" xfId="0" applyNumberFormat="1" applyFont="1" applyBorder="1" applyAlignment="1">
      <alignment horizontal="center" vertical="center"/>
    </xf>
    <xf numFmtId="0" fontId="17" fillId="0" borderId="128" xfId="0" applyFont="1" applyBorder="1" applyAlignment="1">
      <alignment horizontal="center" vertical="center"/>
    </xf>
    <xf numFmtId="0" fontId="17" fillId="0" borderId="129" xfId="0" applyFont="1" applyBorder="1" applyAlignment="1">
      <alignment horizontal="center" vertical="center"/>
    </xf>
    <xf numFmtId="0" fontId="15" fillId="0" borderId="46" xfId="0" applyFont="1" applyBorder="1" applyAlignment="1">
      <alignment horizontal="left" vertical="center" wrapText="1"/>
    </xf>
    <xf numFmtId="2" fontId="15" fillId="0" borderId="46" xfId="0" applyNumberFormat="1" applyFont="1" applyBorder="1" applyAlignment="1">
      <alignment horizontal="center" vertical="center"/>
    </xf>
    <xf numFmtId="3" fontId="15" fillId="0" borderId="46" xfId="0" applyNumberFormat="1" applyFont="1" applyBorder="1" applyAlignment="1">
      <alignment horizontal="center" vertical="center"/>
    </xf>
    <xf numFmtId="4" fontId="15" fillId="0" borderId="46" xfId="0" applyNumberFormat="1" applyFont="1" applyBorder="1" applyAlignment="1">
      <alignment horizontal="right" vertical="center"/>
    </xf>
    <xf numFmtId="4" fontId="15" fillId="0" borderId="64" xfId="0" applyNumberFormat="1" applyFont="1" applyBorder="1" applyAlignment="1">
      <alignment horizontal="center" vertical="center"/>
    </xf>
    <xf numFmtId="4" fontId="15" fillId="0" borderId="22" xfId="0" applyNumberFormat="1" applyFont="1" applyBorder="1" applyAlignment="1">
      <alignment horizontal="center" vertical="center"/>
    </xf>
    <xf numFmtId="3" fontId="15" fillId="0" borderId="75" xfId="0" applyNumberFormat="1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86" xfId="0" applyFont="1" applyBorder="1" applyAlignment="1">
      <alignment horizontal="center" vertical="center"/>
    </xf>
    <xf numFmtId="0" fontId="15" fillId="0" borderId="111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30" fillId="0" borderId="183" xfId="0" applyFont="1" applyBorder="1" applyAlignment="1">
      <alignment horizontal="left" vertical="center" wrapText="1"/>
    </xf>
    <xf numFmtId="0" fontId="30" fillId="0" borderId="182" xfId="0" applyFont="1" applyBorder="1" applyAlignment="1">
      <alignment horizontal="left" vertical="center" wrapText="1"/>
    </xf>
    <xf numFmtId="0" fontId="30" fillId="0" borderId="184" xfId="0" applyFont="1" applyBorder="1" applyAlignment="1">
      <alignment horizontal="left" vertical="center" wrapText="1"/>
    </xf>
    <xf numFmtId="0" fontId="30" fillId="2" borderId="183" xfId="0" applyFont="1" applyFill="1" applyBorder="1" applyAlignment="1">
      <alignment horizontal="left" vertical="center"/>
    </xf>
    <xf numFmtId="0" fontId="30" fillId="2" borderId="184" xfId="0" applyFont="1" applyFill="1" applyBorder="1" applyAlignment="1">
      <alignment horizontal="left" vertic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130" xfId="0" applyBorder="1" applyAlignment="1">
      <alignment horizontal="center"/>
    </xf>
    <xf numFmtId="0" fontId="0" fillId="0" borderId="183" xfId="0" applyBorder="1" applyAlignment="1">
      <alignment horizontal="center"/>
    </xf>
    <xf numFmtId="0" fontId="0" fillId="0" borderId="182" xfId="0" applyBorder="1" applyAlignment="1">
      <alignment horizontal="center"/>
    </xf>
    <xf numFmtId="0" fontId="0" fillId="0" borderId="184" xfId="0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64" xfId="0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31" fillId="0" borderId="13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0" fontId="0" fillId="0" borderId="56" xfId="0" applyBorder="1" applyAlignment="1">
      <alignment horizontal="center"/>
    </xf>
    <xf numFmtId="0" fontId="2" fillId="0" borderId="9" xfId="0" applyFont="1" applyBorder="1" applyAlignment="1">
      <alignment horizontal="left" vertical="center" wrapText="1"/>
    </xf>
    <xf numFmtId="0" fontId="30" fillId="0" borderId="183" xfId="0" applyFont="1" applyBorder="1" applyAlignment="1">
      <alignment horizontal="left" vertical="center"/>
    </xf>
    <xf numFmtId="0" fontId="30" fillId="0" borderId="182" xfId="0" applyFont="1" applyBorder="1" applyAlignment="1">
      <alignment horizontal="left" vertical="center"/>
    </xf>
    <xf numFmtId="0" fontId="30" fillId="0" borderId="18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0" fontId="64" fillId="0" borderId="163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7" fillId="0" borderId="0" xfId="0" applyFont="1" applyAlignment="1">
      <alignment horizontal="center" vertical="center" wrapText="1"/>
    </xf>
    <xf numFmtId="0" fontId="58" fillId="0" borderId="201" xfId="0" applyFont="1" applyBorder="1" applyAlignment="1">
      <alignment horizontal="center" vertical="center"/>
    </xf>
    <xf numFmtId="0" fontId="59" fillId="0" borderId="144" xfId="0" applyFont="1" applyBorder="1" applyAlignment="1">
      <alignment horizontal="center" vertical="center"/>
    </xf>
    <xf numFmtId="0" fontId="59" fillId="0" borderId="147" xfId="0" applyFont="1" applyBorder="1" applyAlignment="1">
      <alignment horizontal="center" vertical="center"/>
    </xf>
    <xf numFmtId="0" fontId="60" fillId="0" borderId="169" xfId="0" applyFont="1" applyBorder="1" applyAlignment="1">
      <alignment horizontal="center"/>
    </xf>
    <xf numFmtId="0" fontId="60" fillId="0" borderId="170" xfId="0" applyFont="1" applyBorder="1" applyAlignment="1">
      <alignment horizontal="center"/>
    </xf>
    <xf numFmtId="0" fontId="61" fillId="0" borderId="205" xfId="0" applyFont="1" applyBorder="1" applyAlignment="1">
      <alignment horizontal="left"/>
    </xf>
    <xf numFmtId="0" fontId="61" fillId="0" borderId="206" xfId="0" applyFont="1" applyBorder="1" applyAlignment="1">
      <alignment horizontal="left"/>
    </xf>
    <xf numFmtId="0" fontId="61" fillId="0" borderId="3" xfId="0" applyFont="1" applyBorder="1" applyAlignment="1">
      <alignment horizontal="left"/>
    </xf>
    <xf numFmtId="0" fontId="61" fillId="0" borderId="1" xfId="0" applyFont="1" applyBorder="1" applyAlignment="1">
      <alignment horizontal="left"/>
    </xf>
    <xf numFmtId="0" fontId="61" fillId="0" borderId="210" xfId="0" applyFont="1" applyBorder="1" applyAlignment="1">
      <alignment horizontal="left"/>
    </xf>
    <xf numFmtId="0" fontId="61" fillId="0" borderId="211" xfId="0" applyFont="1" applyBorder="1" applyAlignment="1">
      <alignment horizontal="left"/>
    </xf>
    <xf numFmtId="0" fontId="63" fillId="0" borderId="169" xfId="0" applyFont="1" applyBorder="1" applyAlignment="1">
      <alignment horizontal="right"/>
    </xf>
    <xf numFmtId="0" fontId="61" fillId="0" borderId="163" xfId="0" applyFont="1" applyBorder="1" applyAlignment="1">
      <alignment horizontal="right"/>
    </xf>
    <xf numFmtId="0" fontId="61" fillId="0" borderId="170" xfId="0" applyFont="1" applyBorder="1" applyAlignment="1">
      <alignment horizontal="right"/>
    </xf>
    <xf numFmtId="0" fontId="61" fillId="0" borderId="215" xfId="0" applyFont="1" applyBorder="1" applyAlignment="1">
      <alignment horizontal="left"/>
    </xf>
    <xf numFmtId="0" fontId="61" fillId="0" borderId="216" xfId="0" applyFont="1" applyBorder="1" applyAlignment="1">
      <alignment horizontal="left"/>
    </xf>
    <xf numFmtId="0" fontId="61" fillId="0" borderId="218" xfId="0" applyFont="1" applyBorder="1" applyAlignment="1">
      <alignment horizontal="center" vertical="center" wrapText="1"/>
    </xf>
    <xf numFmtId="0" fontId="61" fillId="0" borderId="219" xfId="0" applyFont="1" applyBorder="1" applyAlignment="1">
      <alignment horizontal="center" vertical="center"/>
    </xf>
    <xf numFmtId="0" fontId="61" fillId="0" borderId="220" xfId="0" applyFont="1" applyBorder="1" applyAlignment="1">
      <alignment horizontal="center" vertical="center"/>
    </xf>
    <xf numFmtId="0" fontId="61" fillId="0" borderId="207" xfId="0" applyFont="1" applyBorder="1" applyAlignment="1">
      <alignment horizontal="center" vertical="center"/>
    </xf>
    <xf numFmtId="10" fontId="65" fillId="34" borderId="179" xfId="0" applyNumberFormat="1" applyFont="1" applyFill="1" applyBorder="1" applyAlignment="1">
      <alignment horizontal="center" vertical="center"/>
    </xf>
    <xf numFmtId="10" fontId="65" fillId="34" borderId="180" xfId="0" applyNumberFormat="1" applyFont="1" applyFill="1" applyBorder="1" applyAlignment="1">
      <alignment horizontal="center" vertical="center"/>
    </xf>
    <xf numFmtId="0" fontId="61" fillId="0" borderId="215" xfId="0" applyFont="1" applyBorder="1" applyAlignment="1">
      <alignment horizontal="left" vertical="center" wrapText="1"/>
    </xf>
    <xf numFmtId="0" fontId="61" fillId="0" borderId="221" xfId="0" applyFont="1" applyBorder="1" applyAlignment="1">
      <alignment horizontal="left" vertical="center" wrapText="1"/>
    </xf>
    <xf numFmtId="0" fontId="61" fillId="0" borderId="216" xfId="0" applyFont="1" applyBorder="1" applyAlignment="1">
      <alignment horizontal="left" vertical="center" wrapText="1"/>
    </xf>
    <xf numFmtId="0" fontId="61" fillId="0" borderId="163" xfId="0" applyFont="1" applyBorder="1" applyAlignment="1">
      <alignment horizontal="center"/>
    </xf>
    <xf numFmtId="0" fontId="60" fillId="0" borderId="169" xfId="0" applyFont="1" applyBorder="1" applyAlignment="1">
      <alignment horizontal="left"/>
    </xf>
    <xf numFmtId="0" fontId="60" fillId="0" borderId="163" xfId="0" applyFont="1" applyBorder="1" applyAlignment="1">
      <alignment horizontal="left"/>
    </xf>
    <xf numFmtId="0" fontId="60" fillId="0" borderId="170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67" fillId="0" borderId="0" xfId="0" applyFont="1" applyAlignment="1">
      <alignment horizontal="center" vertical="center"/>
    </xf>
  </cellXfs>
  <cellStyles count="105">
    <cellStyle name="20% - Ênfase1 2" xfId="12" xr:uid="{00000000-0005-0000-0000-000000000000}"/>
    <cellStyle name="20% - Ênfase1 3" xfId="11" xr:uid="{00000000-0005-0000-0000-000001000000}"/>
    <cellStyle name="20% - Ênfase2 2" xfId="14" xr:uid="{00000000-0005-0000-0000-000002000000}"/>
    <cellStyle name="20% - Ênfase2 3" xfId="13" xr:uid="{00000000-0005-0000-0000-000003000000}"/>
    <cellStyle name="20% - Ênfase3 2" xfId="16" xr:uid="{00000000-0005-0000-0000-000004000000}"/>
    <cellStyle name="20% - Ênfase3 3" xfId="15" xr:uid="{00000000-0005-0000-0000-000005000000}"/>
    <cellStyle name="20% - Ênfase4 2" xfId="18" xr:uid="{00000000-0005-0000-0000-000006000000}"/>
    <cellStyle name="20% - Ênfase4 3" xfId="17" xr:uid="{00000000-0005-0000-0000-000007000000}"/>
    <cellStyle name="20% - Ênfase5 2" xfId="20" xr:uid="{00000000-0005-0000-0000-000008000000}"/>
    <cellStyle name="20% - Ênfase5 3" xfId="19" xr:uid="{00000000-0005-0000-0000-000009000000}"/>
    <cellStyle name="20% - Ênfase6 2" xfId="22" xr:uid="{00000000-0005-0000-0000-00000A000000}"/>
    <cellStyle name="20% - Ênfase6 3" xfId="21" xr:uid="{00000000-0005-0000-0000-00000B000000}"/>
    <cellStyle name="40% - Ênfase1 2" xfId="24" xr:uid="{00000000-0005-0000-0000-00000C000000}"/>
    <cellStyle name="40% - Ênfase1 3" xfId="23" xr:uid="{00000000-0005-0000-0000-00000D000000}"/>
    <cellStyle name="40% - Ênfase2 2" xfId="25" xr:uid="{00000000-0005-0000-0000-00000E000000}"/>
    <cellStyle name="40% - Ênfase3 2" xfId="27" xr:uid="{00000000-0005-0000-0000-00000F000000}"/>
    <cellStyle name="40% - Ênfase3 3" xfId="26" xr:uid="{00000000-0005-0000-0000-000010000000}"/>
    <cellStyle name="40% - Ênfase4 2" xfId="29" xr:uid="{00000000-0005-0000-0000-000011000000}"/>
    <cellStyle name="40% - Ênfase4 3" xfId="28" xr:uid="{00000000-0005-0000-0000-000012000000}"/>
    <cellStyle name="40% - Ênfase5 2" xfId="31" xr:uid="{00000000-0005-0000-0000-000013000000}"/>
    <cellStyle name="40% - Ênfase5 3" xfId="30" xr:uid="{00000000-0005-0000-0000-000014000000}"/>
    <cellStyle name="40% - Ênfase6 2" xfId="33" xr:uid="{00000000-0005-0000-0000-000015000000}"/>
    <cellStyle name="40% - Ênfase6 3" xfId="32" xr:uid="{00000000-0005-0000-0000-000016000000}"/>
    <cellStyle name="60% - Ênfase1 2" xfId="35" xr:uid="{00000000-0005-0000-0000-000017000000}"/>
    <cellStyle name="60% - Ênfase1 3" xfId="34" xr:uid="{00000000-0005-0000-0000-000018000000}"/>
    <cellStyle name="60% - Ênfase2 2" xfId="36" xr:uid="{00000000-0005-0000-0000-000019000000}"/>
    <cellStyle name="60% - Ênfase3 2" xfId="38" xr:uid="{00000000-0005-0000-0000-00001A000000}"/>
    <cellStyle name="60% - Ênfase3 3" xfId="37" xr:uid="{00000000-0005-0000-0000-00001B000000}"/>
    <cellStyle name="60% - Ênfase4 2" xfId="40" xr:uid="{00000000-0005-0000-0000-00001C000000}"/>
    <cellStyle name="60% - Ênfase4 3" xfId="39" xr:uid="{00000000-0005-0000-0000-00001D000000}"/>
    <cellStyle name="60% - Ênfase5 2" xfId="41" xr:uid="{00000000-0005-0000-0000-00001E000000}"/>
    <cellStyle name="60% - Ênfase6 2" xfId="43" xr:uid="{00000000-0005-0000-0000-00001F000000}"/>
    <cellStyle name="60% - Ênfase6 3" xfId="42" xr:uid="{00000000-0005-0000-0000-000020000000}"/>
    <cellStyle name="Bom 2" xfId="44" xr:uid="{00000000-0005-0000-0000-000021000000}"/>
    <cellStyle name="Cálculo 2" xfId="46" xr:uid="{00000000-0005-0000-0000-000022000000}"/>
    <cellStyle name="Cálculo 3" xfId="45" xr:uid="{00000000-0005-0000-0000-000023000000}"/>
    <cellStyle name="Célula de Verificação 2" xfId="47" xr:uid="{00000000-0005-0000-0000-000024000000}"/>
    <cellStyle name="Célula Vinculada 2" xfId="48" xr:uid="{00000000-0005-0000-0000-000025000000}"/>
    <cellStyle name="Ênfase1 2" xfId="50" xr:uid="{00000000-0005-0000-0000-000026000000}"/>
    <cellStyle name="Ênfase1 3" xfId="49" xr:uid="{00000000-0005-0000-0000-000027000000}"/>
    <cellStyle name="Ênfase2 2" xfId="51" xr:uid="{00000000-0005-0000-0000-000028000000}"/>
    <cellStyle name="Ênfase3 2" xfId="52" xr:uid="{00000000-0005-0000-0000-000029000000}"/>
    <cellStyle name="Ênfase4 2" xfId="54" xr:uid="{00000000-0005-0000-0000-00002A000000}"/>
    <cellStyle name="Ênfase4 3" xfId="53" xr:uid="{00000000-0005-0000-0000-00002B000000}"/>
    <cellStyle name="Ênfase5 2" xfId="55" xr:uid="{00000000-0005-0000-0000-00002C000000}"/>
    <cellStyle name="Ênfase6 2" xfId="56" xr:uid="{00000000-0005-0000-0000-00002D000000}"/>
    <cellStyle name="Entrada 2" xfId="58" xr:uid="{00000000-0005-0000-0000-00002E000000}"/>
    <cellStyle name="Entrada 3" xfId="57" xr:uid="{00000000-0005-0000-0000-00002F000000}"/>
    <cellStyle name="Euro" xfId="5" xr:uid="{00000000-0005-0000-0000-000030000000}"/>
    <cellStyle name="Excel Built-in Normal" xfId="59" xr:uid="{00000000-0005-0000-0000-000031000000}"/>
    <cellStyle name="Excel Built-in Normal 1" xfId="60" xr:uid="{00000000-0005-0000-0000-000032000000}"/>
    <cellStyle name="Hiperlink" xfId="104" builtinId="8"/>
    <cellStyle name="Moeda" xfId="2" builtinId="4"/>
    <cellStyle name="Moeda 2" xfId="62" xr:uid="{00000000-0005-0000-0000-000035000000}"/>
    <cellStyle name="Moeda 2 2" xfId="63" xr:uid="{00000000-0005-0000-0000-000036000000}"/>
    <cellStyle name="Moeda 2 3" xfId="102" xr:uid="{00000000-0005-0000-0000-000037000000}"/>
    <cellStyle name="Moeda 2 4" xfId="100" xr:uid="{00000000-0005-0000-0000-000038000000}"/>
    <cellStyle name="Moeda 3" xfId="64" xr:uid="{00000000-0005-0000-0000-000039000000}"/>
    <cellStyle name="Moeda 3 2" xfId="96" xr:uid="{00000000-0005-0000-0000-00003A000000}"/>
    <cellStyle name="Moeda 4" xfId="65" xr:uid="{00000000-0005-0000-0000-00003B000000}"/>
    <cellStyle name="Moeda 5" xfId="66" xr:uid="{00000000-0005-0000-0000-00003C000000}"/>
    <cellStyle name="Moeda 5 2" xfId="97" xr:uid="{00000000-0005-0000-0000-00003D000000}"/>
    <cellStyle name="Moeda 6" xfId="61" xr:uid="{00000000-0005-0000-0000-00003E000000}"/>
    <cellStyle name="Normal" xfId="0" builtinId="0"/>
    <cellStyle name="Normal 2" xfId="4" xr:uid="{00000000-0005-0000-0000-000040000000}"/>
    <cellStyle name="Normal 2 2" xfId="67" xr:uid="{00000000-0005-0000-0000-000041000000}"/>
    <cellStyle name="Normal 3" xfId="68" xr:uid="{00000000-0005-0000-0000-000042000000}"/>
    <cellStyle name="Normal 3 2" xfId="69" xr:uid="{00000000-0005-0000-0000-000043000000}"/>
    <cellStyle name="Normal 3 3" xfId="103" xr:uid="{00000000-0005-0000-0000-000044000000}"/>
    <cellStyle name="Normal 3 4" xfId="101" xr:uid="{00000000-0005-0000-0000-000045000000}"/>
    <cellStyle name="Normal 4" xfId="70" xr:uid="{00000000-0005-0000-0000-000046000000}"/>
    <cellStyle name="Normal 5" xfId="71" xr:uid="{00000000-0005-0000-0000-000047000000}"/>
    <cellStyle name="Normal 5 2" xfId="98" xr:uid="{00000000-0005-0000-0000-000048000000}"/>
    <cellStyle name="Normal 6" xfId="7" xr:uid="{00000000-0005-0000-0000-000049000000}"/>
    <cellStyle name="Nota 2" xfId="72" xr:uid="{00000000-0005-0000-0000-00004A000000}"/>
    <cellStyle name="Porcentagem" xfId="3" builtinId="5"/>
    <cellStyle name="Porcentagem 2" xfId="8" xr:uid="{00000000-0005-0000-0000-00004C000000}"/>
    <cellStyle name="Porcentagem 3" xfId="9" xr:uid="{00000000-0005-0000-0000-00004D000000}"/>
    <cellStyle name="Saída 2" xfId="74" xr:uid="{00000000-0005-0000-0000-00004E000000}"/>
    <cellStyle name="Saída 3" xfId="73" xr:uid="{00000000-0005-0000-0000-00004F000000}"/>
    <cellStyle name="Separador de milhares 2 2" xfId="75" xr:uid="{00000000-0005-0000-0000-000050000000}"/>
    <cellStyle name="Texto de Aviso 2" xfId="76" xr:uid="{00000000-0005-0000-0000-000051000000}"/>
    <cellStyle name="Texto Explicativo 2" xfId="77" xr:uid="{00000000-0005-0000-0000-000052000000}"/>
    <cellStyle name="Título 1 1" xfId="79" xr:uid="{00000000-0005-0000-0000-000053000000}"/>
    <cellStyle name="Título 1 1 2" xfId="80" xr:uid="{00000000-0005-0000-0000-000054000000}"/>
    <cellStyle name="Título 1 2" xfId="81" xr:uid="{00000000-0005-0000-0000-000055000000}"/>
    <cellStyle name="Título 1 3" xfId="78" xr:uid="{00000000-0005-0000-0000-000056000000}"/>
    <cellStyle name="Título 2 2" xfId="83" xr:uid="{00000000-0005-0000-0000-000057000000}"/>
    <cellStyle name="Título 2 3" xfId="82" xr:uid="{00000000-0005-0000-0000-000058000000}"/>
    <cellStyle name="Título 3 2" xfId="85" xr:uid="{00000000-0005-0000-0000-000059000000}"/>
    <cellStyle name="Título 3 3" xfId="84" xr:uid="{00000000-0005-0000-0000-00005A000000}"/>
    <cellStyle name="Título 4 2" xfId="87" xr:uid="{00000000-0005-0000-0000-00005B000000}"/>
    <cellStyle name="Título 4 3" xfId="86" xr:uid="{00000000-0005-0000-0000-00005C000000}"/>
    <cellStyle name="Total 2" xfId="89" xr:uid="{00000000-0005-0000-0000-00005D000000}"/>
    <cellStyle name="Total 3" xfId="88" xr:uid="{00000000-0005-0000-0000-00005E000000}"/>
    <cellStyle name="Vírgula" xfId="1" builtinId="3"/>
    <cellStyle name="Vírgula 2" xfId="6" xr:uid="{00000000-0005-0000-0000-000060000000}"/>
    <cellStyle name="Vírgula 2 2" xfId="91" xr:uid="{00000000-0005-0000-0000-000061000000}"/>
    <cellStyle name="Vírgula 2 3" xfId="90" xr:uid="{00000000-0005-0000-0000-000062000000}"/>
    <cellStyle name="Vírgula 3" xfId="92" xr:uid="{00000000-0005-0000-0000-000063000000}"/>
    <cellStyle name="Vírgula 3 2" xfId="99" xr:uid="{00000000-0005-0000-0000-000064000000}"/>
    <cellStyle name="Vírgula 4" xfId="93" xr:uid="{00000000-0005-0000-0000-000065000000}"/>
    <cellStyle name="Vírgula 5" xfId="94" xr:uid="{00000000-0005-0000-0000-000066000000}"/>
    <cellStyle name="Vírgula 6" xfId="95" xr:uid="{00000000-0005-0000-0000-000067000000}"/>
    <cellStyle name="Vírgula 7" xfId="10" xr:uid="{00000000-0005-0000-0000-000068000000}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6164</xdr:rowOff>
    </xdr:from>
    <xdr:to>
      <xdr:col>1</xdr:col>
      <xdr:colOff>762000</xdr:colOff>
      <xdr:row>3</xdr:row>
      <xdr:rowOff>387724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6164"/>
          <a:ext cx="1076325" cy="953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66676</xdr:colOff>
      <xdr:row>0</xdr:row>
      <xdr:rowOff>90768</xdr:rowOff>
    </xdr:from>
    <xdr:to>
      <xdr:col>9</xdr:col>
      <xdr:colOff>410137</xdr:colOff>
      <xdr:row>3</xdr:row>
      <xdr:rowOff>468406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6515101" y="90768"/>
          <a:ext cx="1191186" cy="9491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872375</xdr:colOff>
      <xdr:row>0</xdr:row>
      <xdr:rowOff>85725</xdr:rowOff>
    </xdr:from>
    <xdr:to>
      <xdr:col>7</xdr:col>
      <xdr:colOff>798418</xdr:colOff>
      <xdr:row>3</xdr:row>
      <xdr:rowOff>408333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3728" y="85725"/>
          <a:ext cx="5167594" cy="89410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76200</xdr:colOff>
      <xdr:row>56</xdr:row>
      <xdr:rowOff>47625</xdr:rowOff>
    </xdr:from>
    <xdr:to>
      <xdr:col>7</xdr:col>
      <xdr:colOff>504825</xdr:colOff>
      <xdr:row>58</xdr:row>
      <xdr:rowOff>174625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333625" y="13754100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1095375</xdr:colOff>
      <xdr:row>0</xdr:row>
      <xdr:rowOff>13252</xdr:rowOff>
    </xdr:from>
    <xdr:to>
      <xdr:col>6</xdr:col>
      <xdr:colOff>533400</xdr:colOff>
      <xdr:row>4</xdr:row>
      <xdr:rowOff>145360</xdr:rowOff>
    </xdr:to>
    <xdr:pic>
      <xdr:nvPicPr>
        <xdr:cNvPr id="5" name="Imagem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3252"/>
          <a:ext cx="4286250" cy="89410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123825</xdr:colOff>
      <xdr:row>0</xdr:row>
      <xdr:rowOff>38101</xdr:rowOff>
    </xdr:from>
    <xdr:to>
      <xdr:col>1</xdr:col>
      <xdr:colOff>714375</xdr:colOff>
      <xdr:row>5</xdr:row>
      <xdr:rowOff>0</xdr:rowOff>
    </xdr:to>
    <xdr:pic>
      <xdr:nvPicPr>
        <xdr:cNvPr id="6" name="Picture 240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8101"/>
          <a:ext cx="1038225" cy="937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628650</xdr:colOff>
      <xdr:row>0</xdr:row>
      <xdr:rowOff>73302</xdr:rowOff>
    </xdr:from>
    <xdr:to>
      <xdr:col>8</xdr:col>
      <xdr:colOff>299198</xdr:colOff>
      <xdr:row>4</xdr:row>
      <xdr:rowOff>140458</xdr:rowOff>
    </xdr:to>
    <xdr:pic>
      <xdr:nvPicPr>
        <xdr:cNvPr id="7" name="Imagem 6" descr="E:\SEMINFRA\LOGOMARCA GOVERNO VALMIR - 2017\LOGO.jp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088" b="7874"/>
        <a:stretch>
          <a:fillRect/>
        </a:stretch>
      </xdr:blipFill>
      <xdr:spPr bwMode="auto">
        <a:xfrm>
          <a:off x="5924550" y="73302"/>
          <a:ext cx="1032623" cy="8291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107</xdr:row>
      <xdr:rowOff>0</xdr:rowOff>
    </xdr:from>
    <xdr:to>
      <xdr:col>9</xdr:col>
      <xdr:colOff>0</xdr:colOff>
      <xdr:row>111</xdr:row>
      <xdr:rowOff>134565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0" y="47701200"/>
          <a:ext cx="7572375" cy="8775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1">
            <a:lnSpc>
              <a:spcPct val="100000"/>
            </a:lnSpc>
            <a:defRPr sz="1000"/>
          </a:pP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  OBS: Todos os ítens que estiverem o asterístico, ( </a:t>
          </a:r>
          <a:r>
            <a:rPr lang="pt-BR" sz="1200" b="0" i="0" strike="noStrike">
              <a:solidFill>
                <a:srgbClr val="000000"/>
              </a:solidFill>
              <a:latin typeface="+mn-lt"/>
              <a:cs typeface="Arial"/>
            </a:rPr>
            <a:t>* </a:t>
          </a: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)  refere-se</a:t>
          </a:r>
          <a:r>
            <a:rPr lang="pt-BR" sz="1050" b="0" i="0" strike="noStrike" baseline="0">
              <a:solidFill>
                <a:srgbClr val="000000"/>
              </a:solidFill>
              <a:latin typeface="+mn-lt"/>
              <a:cs typeface="Arial"/>
            </a:rPr>
            <a:t> aos materiais que não foi encontrado de maneira clara  na tabela do SINAPI /  Dez de 2018 e nem no SEDOP / Out. de 2018. Portanto tivemos a liberdade de pesquisar no mercado local os valores sem BDI oferecido pelas Lojas de Materiais de Construção e Estâncias, seguindo em anexos valores de cada estabelecimento comercial, onde aplicamos na Planilha Orçamentária aqui Orçada a MÉDIA PROPORCIONAL de cada item expôsto incluso a Mão de Obra de 40% do material a serem aplicado. </a:t>
          </a:r>
          <a:endParaRPr lang="pt-BR" sz="1050" b="0" i="0" strike="noStrike">
            <a:solidFill>
              <a:srgbClr val="000000"/>
            </a:solidFill>
            <a:latin typeface="+mn-lt"/>
            <a:cs typeface="Courier New"/>
          </a:endParaRPr>
        </a:p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ctr" rtl="1">
            <a:lnSpc>
              <a:spcPts val="7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1019175</xdr:colOff>
      <xdr:row>119</xdr:row>
      <xdr:rowOff>47625</xdr:rowOff>
    </xdr:from>
    <xdr:to>
      <xdr:col>5</xdr:col>
      <xdr:colOff>657225</xdr:colOff>
      <xdr:row>121</xdr:row>
      <xdr:rowOff>174625</xdr:rowOff>
    </xdr:to>
    <xdr:sp macro="" textlink="">
      <xdr:nvSpPr>
        <xdr:cNvPr id="10" name="Text Box 8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1466850" y="44615100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200025</xdr:colOff>
      <xdr:row>113</xdr:row>
      <xdr:rowOff>9525</xdr:rowOff>
    </xdr:from>
    <xdr:to>
      <xdr:col>9</xdr:col>
      <xdr:colOff>9524</xdr:colOff>
      <xdr:row>114</xdr:row>
      <xdr:rowOff>86628</xdr:rowOff>
    </xdr:to>
    <xdr:sp macro="" textlink="">
      <xdr:nvSpPr>
        <xdr:cNvPr id="12" name="Text Box 9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3590925" y="43434000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38100</xdr:rowOff>
    </xdr:from>
    <xdr:to>
      <xdr:col>1</xdr:col>
      <xdr:colOff>838200</xdr:colOff>
      <xdr:row>4</xdr:row>
      <xdr:rowOff>333375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38100"/>
          <a:ext cx="125730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829235</xdr:colOff>
      <xdr:row>0</xdr:row>
      <xdr:rowOff>28575</xdr:rowOff>
    </xdr:from>
    <xdr:to>
      <xdr:col>9</xdr:col>
      <xdr:colOff>523315</xdr:colOff>
      <xdr:row>4</xdr:row>
      <xdr:rowOff>268941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281147" y="28575"/>
          <a:ext cx="1397374" cy="1002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1389531</xdr:colOff>
      <xdr:row>0</xdr:row>
      <xdr:rowOff>168089</xdr:rowOff>
    </xdr:from>
    <xdr:to>
      <xdr:col>7</xdr:col>
      <xdr:colOff>302559</xdr:colOff>
      <xdr:row>4</xdr:row>
      <xdr:rowOff>300197</xdr:rowOff>
    </xdr:to>
    <xdr:pic>
      <xdr:nvPicPr>
        <xdr:cNvPr id="9" name="Imagem 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7413" y="168089"/>
          <a:ext cx="5827058" cy="89410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6</xdr:col>
      <xdr:colOff>56030</xdr:colOff>
      <xdr:row>182</xdr:row>
      <xdr:rowOff>0</xdr:rowOff>
    </xdr:from>
    <xdr:to>
      <xdr:col>10</xdr:col>
      <xdr:colOff>145116</xdr:colOff>
      <xdr:row>183</xdr:row>
      <xdr:rowOff>77103</xdr:rowOff>
    </xdr:to>
    <xdr:sp macro="" textlink="">
      <xdr:nvSpPr>
        <xdr:cNvPr id="12" name="Text Box 9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6656295" y="50123912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  <xdr:twoCellAnchor>
    <xdr:from>
      <xdr:col>1</xdr:col>
      <xdr:colOff>2185148</xdr:colOff>
      <xdr:row>184</xdr:row>
      <xdr:rowOff>78441</xdr:rowOff>
    </xdr:from>
    <xdr:to>
      <xdr:col>5</xdr:col>
      <xdr:colOff>670112</xdr:colOff>
      <xdr:row>187</xdr:row>
      <xdr:rowOff>14941</xdr:rowOff>
    </xdr:to>
    <xdr:sp macro="" textlink="">
      <xdr:nvSpPr>
        <xdr:cNvPr id="13" name="Text Box 8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>
          <a:spLocks noChangeArrowheads="1"/>
        </xdr:cNvSpPr>
      </xdr:nvSpPr>
      <xdr:spPr bwMode="auto">
        <a:xfrm>
          <a:off x="2723030" y="50583353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462657</xdr:colOff>
      <xdr:row>0</xdr:row>
      <xdr:rowOff>130536</xdr:rowOff>
    </xdr:from>
    <xdr:to>
      <xdr:col>5</xdr:col>
      <xdr:colOff>538974</xdr:colOff>
      <xdr:row>5</xdr:row>
      <xdr:rowOff>147431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281807" y="130536"/>
          <a:ext cx="5791317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93133</xdr:colOff>
      <xdr:row>0</xdr:row>
      <xdr:rowOff>113242</xdr:rowOff>
    </xdr:from>
    <xdr:to>
      <xdr:col>1</xdr:col>
      <xdr:colOff>427750</xdr:colOff>
      <xdr:row>5</xdr:row>
      <xdr:rowOff>59267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133" y="113242"/>
          <a:ext cx="1149534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1090060</xdr:colOff>
      <xdr:row>0</xdr:row>
      <xdr:rowOff>129623</xdr:rowOff>
    </xdr:from>
    <xdr:to>
      <xdr:col>6</xdr:col>
      <xdr:colOff>598834</xdr:colOff>
      <xdr:row>5</xdr:row>
      <xdr:rowOff>58899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7624210" y="129623"/>
          <a:ext cx="1213749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1661583</xdr:colOff>
      <xdr:row>480</xdr:row>
      <xdr:rowOff>95250</xdr:rowOff>
    </xdr:from>
    <xdr:to>
      <xdr:col>4</xdr:col>
      <xdr:colOff>690033</xdr:colOff>
      <xdr:row>483</xdr:row>
      <xdr:rowOff>31750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2476500" y="128830917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123826</xdr:colOff>
      <xdr:row>0</xdr:row>
      <xdr:rowOff>19050</xdr:rowOff>
    </xdr:from>
    <xdr:to>
      <xdr:col>0</xdr:col>
      <xdr:colOff>1276350</xdr:colOff>
      <xdr:row>3</xdr:row>
      <xdr:rowOff>235474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6" y="19050"/>
          <a:ext cx="1152524" cy="1083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542926</xdr:colOff>
      <xdr:row>0</xdr:row>
      <xdr:rowOff>0</xdr:rowOff>
    </xdr:from>
    <xdr:to>
      <xdr:col>6</xdr:col>
      <xdr:colOff>786637</xdr:colOff>
      <xdr:row>3</xdr:row>
      <xdr:rowOff>166652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257801" y="0"/>
          <a:ext cx="996186" cy="103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180976</xdr:colOff>
      <xdr:row>0</xdr:row>
      <xdr:rowOff>114300</xdr:rowOff>
    </xdr:from>
    <xdr:to>
      <xdr:col>5</xdr:col>
      <xdr:colOff>23491</xdr:colOff>
      <xdr:row>3</xdr:row>
      <xdr:rowOff>371474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1628776" y="114300"/>
          <a:ext cx="3109590" cy="1123949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733425</xdr:colOff>
      <xdr:row>34</xdr:row>
      <xdr:rowOff>171450</xdr:rowOff>
    </xdr:from>
    <xdr:to>
      <xdr:col>4</xdr:col>
      <xdr:colOff>38100</xdr:colOff>
      <xdr:row>37</xdr:row>
      <xdr:rowOff>107950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733425" y="8105775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55"/>
  <sheetViews>
    <sheetView view="pageBreakPreview" zoomScaleNormal="100" zoomScaleSheetLayoutView="100" workbookViewId="0">
      <selection activeCell="E64" sqref="E64"/>
    </sheetView>
  </sheetViews>
  <sheetFormatPr defaultRowHeight="15"/>
  <cols>
    <col min="1" max="1" width="4.28515625" customWidth="1"/>
    <col min="2" max="2" width="22.7109375" customWidth="1"/>
    <col min="3" max="3" width="6.85546875" customWidth="1"/>
    <col min="4" max="4" width="7" customWidth="1"/>
    <col min="5" max="5" width="13.42578125" customWidth="1"/>
    <col min="6" max="6" width="14" customWidth="1"/>
    <col min="7" max="7" width="14.5703125" customWidth="1"/>
    <col min="8" max="8" width="13.85546875" customWidth="1"/>
    <col min="9" max="9" width="12.7109375" customWidth="1"/>
    <col min="10" max="10" width="8.85546875" customWidth="1"/>
    <col min="11" max="11" width="13.140625" customWidth="1"/>
    <col min="12" max="12" width="15" customWidth="1"/>
    <col min="16" max="16" width="11.140625" customWidth="1"/>
  </cols>
  <sheetData>
    <row r="2" spans="1:15">
      <c r="A2" s="456" t="s">
        <v>252</v>
      </c>
      <c r="B2" s="457"/>
      <c r="C2" s="457"/>
      <c r="D2" s="457"/>
      <c r="E2" s="457"/>
      <c r="F2" s="457"/>
      <c r="G2" s="457"/>
      <c r="H2" s="457"/>
      <c r="I2" s="457"/>
      <c r="J2" s="457"/>
    </row>
    <row r="3" spans="1:15">
      <c r="A3" s="457"/>
      <c r="B3" s="457"/>
      <c r="C3" s="457"/>
      <c r="D3" s="457"/>
      <c r="E3" s="457"/>
      <c r="F3" s="457"/>
      <c r="G3" s="457"/>
      <c r="H3" s="457"/>
      <c r="I3" s="457"/>
      <c r="J3" s="457"/>
    </row>
    <row r="4" spans="1:15" ht="58.5" customHeight="1" thickBot="1">
      <c r="A4" s="457"/>
      <c r="B4" s="457"/>
      <c r="C4" s="457"/>
      <c r="D4" s="457"/>
      <c r="E4" s="457"/>
      <c r="F4" s="457"/>
      <c r="G4" s="457"/>
      <c r="H4" s="457"/>
      <c r="I4" s="457"/>
      <c r="J4" s="457"/>
    </row>
    <row r="5" spans="1:15" ht="17.25" customHeight="1" thickBot="1">
      <c r="A5" s="458" t="s">
        <v>227</v>
      </c>
      <c r="B5" s="459"/>
      <c r="C5" s="459"/>
      <c r="D5" s="459"/>
      <c r="E5" s="459"/>
      <c r="F5" s="459"/>
      <c r="G5" s="459"/>
      <c r="H5" s="459"/>
      <c r="I5" s="459"/>
      <c r="J5" s="460"/>
    </row>
    <row r="6" spans="1:15" ht="83.25" customHeight="1">
      <c r="A6" s="461" t="s">
        <v>228</v>
      </c>
      <c r="B6" s="464" t="s">
        <v>229</v>
      </c>
      <c r="C6" s="464" t="s">
        <v>230</v>
      </c>
      <c r="D6" s="464" t="s">
        <v>231</v>
      </c>
      <c r="E6" s="281" t="s">
        <v>545</v>
      </c>
      <c r="F6" s="281" t="s">
        <v>543</v>
      </c>
      <c r="G6" s="281" t="s">
        <v>542</v>
      </c>
      <c r="H6" s="467" t="s">
        <v>232</v>
      </c>
      <c r="I6" s="470" t="s">
        <v>234</v>
      </c>
      <c r="J6" s="471"/>
    </row>
    <row r="7" spans="1:15">
      <c r="A7" s="462"/>
      <c r="B7" s="465"/>
      <c r="C7" s="465"/>
      <c r="D7" s="465"/>
      <c r="E7" s="298" t="s">
        <v>235</v>
      </c>
      <c r="F7" s="298" t="s">
        <v>235</v>
      </c>
      <c r="G7" s="298" t="s">
        <v>235</v>
      </c>
      <c r="H7" s="468"/>
      <c r="I7" s="472"/>
      <c r="J7" s="473"/>
    </row>
    <row r="8" spans="1:15" ht="39.75" thickBot="1">
      <c r="A8" s="463"/>
      <c r="B8" s="466"/>
      <c r="C8" s="466"/>
      <c r="D8" s="466"/>
      <c r="E8" s="282" t="s">
        <v>236</v>
      </c>
      <c r="F8" s="282" t="s">
        <v>237</v>
      </c>
      <c r="G8" s="282" t="s">
        <v>237</v>
      </c>
      <c r="H8" s="469"/>
      <c r="I8" s="474"/>
      <c r="J8" s="475"/>
    </row>
    <row r="9" spans="1:15" ht="14.1" customHeight="1">
      <c r="A9" s="484">
        <v>1</v>
      </c>
      <c r="B9" s="465" t="s">
        <v>153</v>
      </c>
      <c r="C9" s="485" t="s">
        <v>277</v>
      </c>
      <c r="D9" s="485">
        <v>1</v>
      </c>
      <c r="E9" s="283">
        <v>805</v>
      </c>
      <c r="F9" s="284">
        <v>852873</v>
      </c>
      <c r="G9" s="284">
        <v>1115145</v>
      </c>
      <c r="H9" s="482">
        <f>(E10+F10+G10)/3</f>
        <v>441.13333333333338</v>
      </c>
      <c r="I9" s="490" t="s">
        <v>199</v>
      </c>
      <c r="J9" s="491"/>
      <c r="K9" s="381">
        <f>H9</f>
        <v>441.13333333333338</v>
      </c>
      <c r="M9" s="2"/>
    </row>
    <row r="10" spans="1:15" ht="14.1" customHeight="1">
      <c r="A10" s="477"/>
      <c r="B10" s="479"/>
      <c r="C10" s="481"/>
      <c r="D10" s="481"/>
      <c r="E10" s="285">
        <v>490</v>
      </c>
      <c r="F10" s="286">
        <v>433.4</v>
      </c>
      <c r="G10" s="378">
        <v>400</v>
      </c>
      <c r="H10" s="483"/>
      <c r="I10" s="488"/>
      <c r="J10" s="489"/>
      <c r="M10" s="2"/>
    </row>
    <row r="11" spans="1:15" ht="14.1" customHeight="1">
      <c r="A11" s="476">
        <v>3</v>
      </c>
      <c r="B11" s="478" t="s">
        <v>154</v>
      </c>
      <c r="C11" s="480" t="s">
        <v>277</v>
      </c>
      <c r="D11" s="480">
        <v>1</v>
      </c>
      <c r="E11" s="302">
        <v>1761</v>
      </c>
      <c r="F11" s="302">
        <v>859492</v>
      </c>
      <c r="G11" s="302">
        <v>1115968</v>
      </c>
      <c r="H11" s="482">
        <f t="shared" ref="H11" si="0">(E12+F12+G12)/3</f>
        <v>95.723333333333343</v>
      </c>
      <c r="I11" s="486" t="s">
        <v>199</v>
      </c>
      <c r="J11" s="487"/>
      <c r="K11" s="381">
        <f>H11</f>
        <v>95.723333333333343</v>
      </c>
      <c r="M11" s="2"/>
    </row>
    <row r="12" spans="1:15" ht="14.1" customHeight="1">
      <c r="A12" s="477"/>
      <c r="B12" s="479"/>
      <c r="C12" s="481"/>
      <c r="D12" s="481"/>
      <c r="E12" s="288">
        <v>110</v>
      </c>
      <c r="F12" s="289">
        <v>77.17</v>
      </c>
      <c r="G12" s="380">
        <v>100</v>
      </c>
      <c r="H12" s="483"/>
      <c r="I12" s="488"/>
      <c r="J12" s="489"/>
      <c r="M12" s="2"/>
      <c r="O12" s="2"/>
    </row>
    <row r="13" spans="1:15" ht="14.1" customHeight="1">
      <c r="A13" s="476">
        <v>5</v>
      </c>
      <c r="B13" s="478" t="s">
        <v>155</v>
      </c>
      <c r="C13" s="480" t="s">
        <v>238</v>
      </c>
      <c r="D13" s="480">
        <v>1</v>
      </c>
      <c r="E13" s="302">
        <v>1998</v>
      </c>
      <c r="F13" s="302">
        <v>857522</v>
      </c>
      <c r="G13" s="302">
        <v>812634</v>
      </c>
      <c r="H13" s="482">
        <f t="shared" ref="H13" si="1">(E14+F14+G14)/3</f>
        <v>9.8133333333333326</v>
      </c>
      <c r="I13" s="486" t="s">
        <v>199</v>
      </c>
      <c r="J13" s="487"/>
      <c r="K13" s="381">
        <f>H13</f>
        <v>9.8133333333333326</v>
      </c>
    </row>
    <row r="14" spans="1:15" ht="14.1" customHeight="1">
      <c r="A14" s="477"/>
      <c r="B14" s="479"/>
      <c r="C14" s="481"/>
      <c r="D14" s="481"/>
      <c r="E14" s="291">
        <v>4</v>
      </c>
      <c r="F14" s="291">
        <v>4.26</v>
      </c>
      <c r="G14" s="291">
        <v>21.18</v>
      </c>
      <c r="H14" s="483"/>
      <c r="I14" s="488"/>
      <c r="J14" s="489"/>
    </row>
    <row r="15" spans="1:15" ht="14.1" customHeight="1">
      <c r="A15" s="476">
        <v>6</v>
      </c>
      <c r="B15" s="478" t="s">
        <v>157</v>
      </c>
      <c r="C15" s="480" t="s">
        <v>7</v>
      </c>
      <c r="D15" s="480">
        <v>1</v>
      </c>
      <c r="E15" s="299">
        <v>1109</v>
      </c>
      <c r="F15" s="302">
        <v>858323</v>
      </c>
      <c r="G15" s="302">
        <v>1651151</v>
      </c>
      <c r="H15" s="482">
        <f t="shared" ref="H15" si="2">(E16+F16+G16)/3</f>
        <v>8.8199999999999985</v>
      </c>
      <c r="I15" s="486" t="s">
        <v>199</v>
      </c>
      <c r="J15" s="487"/>
      <c r="K15" s="381">
        <f>H15</f>
        <v>8.8199999999999985</v>
      </c>
    </row>
    <row r="16" spans="1:15" ht="14.1" customHeight="1">
      <c r="A16" s="477"/>
      <c r="B16" s="479"/>
      <c r="C16" s="481"/>
      <c r="D16" s="481"/>
      <c r="E16" s="292">
        <v>14.5</v>
      </c>
      <c r="F16" s="291">
        <v>4.9000000000000004</v>
      </c>
      <c r="G16" s="291">
        <v>7.06</v>
      </c>
      <c r="H16" s="483"/>
      <c r="I16" s="488"/>
      <c r="J16" s="489"/>
    </row>
    <row r="17" spans="1:11" ht="14.1" customHeight="1">
      <c r="A17" s="476">
        <v>7</v>
      </c>
      <c r="B17" s="478" t="s">
        <v>156</v>
      </c>
      <c r="C17" s="480" t="s">
        <v>7</v>
      </c>
      <c r="D17" s="480">
        <v>1</v>
      </c>
      <c r="E17" s="302">
        <v>1104</v>
      </c>
      <c r="F17" s="302">
        <v>857647</v>
      </c>
      <c r="G17" s="302">
        <v>197</v>
      </c>
      <c r="H17" s="482">
        <f t="shared" ref="H17" si="3">(E18+F18+G18)/3</f>
        <v>29.13</v>
      </c>
      <c r="I17" s="486" t="s">
        <v>199</v>
      </c>
      <c r="J17" s="487"/>
      <c r="K17" s="381">
        <f>H17</f>
        <v>29.13</v>
      </c>
    </row>
    <row r="18" spans="1:11" ht="14.1" customHeight="1">
      <c r="A18" s="477"/>
      <c r="B18" s="479"/>
      <c r="C18" s="481"/>
      <c r="D18" s="481"/>
      <c r="E18" s="291">
        <v>45</v>
      </c>
      <c r="F18" s="291">
        <v>11.8</v>
      </c>
      <c r="G18" s="291">
        <v>30.59</v>
      </c>
      <c r="H18" s="483"/>
      <c r="I18" s="488"/>
      <c r="J18" s="489"/>
    </row>
    <row r="19" spans="1:11" ht="14.1" customHeight="1">
      <c r="A19" s="476">
        <v>8</v>
      </c>
      <c r="B19" s="478" t="s">
        <v>151</v>
      </c>
      <c r="C19" s="480" t="s">
        <v>7</v>
      </c>
      <c r="D19" s="480">
        <v>1</v>
      </c>
      <c r="E19" s="302">
        <v>11612</v>
      </c>
      <c r="F19" s="302">
        <v>857672</v>
      </c>
      <c r="G19" s="293">
        <v>20000000893</v>
      </c>
      <c r="H19" s="482">
        <f t="shared" ref="H19" si="4">(E20+F20+G20)/3</f>
        <v>6822.9866666666667</v>
      </c>
      <c r="I19" s="486" t="s">
        <v>199</v>
      </c>
      <c r="J19" s="487"/>
      <c r="K19" s="381">
        <f>H19</f>
        <v>6822.9866666666667</v>
      </c>
    </row>
    <row r="20" spans="1:11" ht="14.1" customHeight="1">
      <c r="A20" s="477"/>
      <c r="B20" s="479"/>
      <c r="C20" s="481"/>
      <c r="D20" s="481"/>
      <c r="E20" s="291">
        <v>8000</v>
      </c>
      <c r="F20" s="294">
        <v>4398.37</v>
      </c>
      <c r="G20" s="290">
        <v>8070.59</v>
      </c>
      <c r="H20" s="483"/>
      <c r="I20" s="488"/>
      <c r="J20" s="489"/>
    </row>
    <row r="21" spans="1:11" ht="14.1" customHeight="1">
      <c r="A21" s="476">
        <v>9</v>
      </c>
      <c r="B21" s="478" t="s">
        <v>162</v>
      </c>
      <c r="C21" s="480" t="s">
        <v>7</v>
      </c>
      <c r="D21" s="480">
        <v>1</v>
      </c>
      <c r="E21" s="302">
        <v>8159</v>
      </c>
      <c r="F21" s="302">
        <v>852869</v>
      </c>
      <c r="G21" s="299">
        <v>1115146</v>
      </c>
      <c r="H21" s="482">
        <f t="shared" ref="H21" si="5">(E22+F22+G22)/3</f>
        <v>571.18000000000006</v>
      </c>
      <c r="I21" s="486" t="s">
        <v>199</v>
      </c>
      <c r="J21" s="487"/>
      <c r="K21" s="381">
        <f>H21</f>
        <v>571.18000000000006</v>
      </c>
    </row>
    <row r="22" spans="1:11" ht="14.1" customHeight="1">
      <c r="A22" s="477"/>
      <c r="B22" s="479"/>
      <c r="C22" s="481"/>
      <c r="D22" s="481"/>
      <c r="E22" s="291">
        <v>650</v>
      </c>
      <c r="F22" s="291">
        <v>527.07000000000005</v>
      </c>
      <c r="G22" s="287">
        <v>536.47</v>
      </c>
      <c r="H22" s="483"/>
      <c r="I22" s="488"/>
      <c r="J22" s="489"/>
    </row>
    <row r="23" spans="1:11" ht="14.1" customHeight="1">
      <c r="A23" s="476">
        <v>10</v>
      </c>
      <c r="B23" s="478" t="s">
        <v>239</v>
      </c>
      <c r="C23" s="480" t="s">
        <v>7</v>
      </c>
      <c r="D23" s="480">
        <v>1</v>
      </c>
      <c r="E23" s="302">
        <v>1984</v>
      </c>
      <c r="F23" s="302">
        <v>89400</v>
      </c>
      <c r="G23" s="379">
        <v>200000053</v>
      </c>
      <c r="H23" s="482">
        <f t="shared" ref="H23" si="6">(E24+F24+G24)/3</f>
        <v>10.276666666666666</v>
      </c>
      <c r="I23" s="486" t="s">
        <v>199</v>
      </c>
      <c r="J23" s="487"/>
      <c r="K23" s="381">
        <f>H23</f>
        <v>10.276666666666666</v>
      </c>
    </row>
    <row r="24" spans="1:11" ht="14.1" customHeight="1">
      <c r="A24" s="477"/>
      <c r="B24" s="479"/>
      <c r="C24" s="481"/>
      <c r="D24" s="481"/>
      <c r="E24" s="291">
        <v>10</v>
      </c>
      <c r="F24" s="288">
        <v>12.59</v>
      </c>
      <c r="G24" s="295">
        <v>8.24</v>
      </c>
      <c r="H24" s="483"/>
      <c r="I24" s="488"/>
      <c r="J24" s="489"/>
    </row>
    <row r="25" spans="1:11" ht="14.1" customHeight="1">
      <c r="A25" s="476">
        <v>11</v>
      </c>
      <c r="B25" s="478" t="s">
        <v>240</v>
      </c>
      <c r="C25" s="480" t="s">
        <v>7</v>
      </c>
      <c r="D25" s="480">
        <v>1</v>
      </c>
      <c r="E25" s="302">
        <v>2032</v>
      </c>
      <c r="F25" s="302">
        <v>850888</v>
      </c>
      <c r="G25" s="379">
        <v>200000060</v>
      </c>
      <c r="H25" s="482">
        <f t="shared" ref="H25" si="7">(E26+F26+G26)/3</f>
        <v>0.36000000000000004</v>
      </c>
      <c r="I25" s="486" t="s">
        <v>199</v>
      </c>
      <c r="J25" s="487"/>
      <c r="K25" s="381">
        <f>H25</f>
        <v>0.36000000000000004</v>
      </c>
    </row>
    <row r="26" spans="1:11" ht="14.1" customHeight="1">
      <c r="A26" s="477"/>
      <c r="B26" s="479"/>
      <c r="C26" s="481"/>
      <c r="D26" s="481"/>
      <c r="E26" s="291">
        <v>0.4</v>
      </c>
      <c r="F26" s="288">
        <v>0.5</v>
      </c>
      <c r="G26" s="295">
        <v>0.18</v>
      </c>
      <c r="H26" s="483"/>
      <c r="I26" s="488"/>
      <c r="J26" s="489"/>
    </row>
    <row r="27" spans="1:11" ht="14.1" customHeight="1">
      <c r="A27" s="476">
        <v>12</v>
      </c>
      <c r="B27" s="478" t="s">
        <v>241</v>
      </c>
      <c r="C27" s="480" t="s">
        <v>277</v>
      </c>
      <c r="D27" s="480">
        <v>1</v>
      </c>
      <c r="E27" s="302">
        <v>2786</v>
      </c>
      <c r="F27" s="302">
        <v>169820</v>
      </c>
      <c r="G27" s="299">
        <v>2000000893</v>
      </c>
      <c r="H27" s="482">
        <f t="shared" ref="H27" si="8">(E28+F28+G28)/3</f>
        <v>0.21</v>
      </c>
      <c r="I27" s="486" t="s">
        <v>199</v>
      </c>
      <c r="J27" s="487"/>
      <c r="K27" s="381">
        <f>H27</f>
        <v>0.21</v>
      </c>
    </row>
    <row r="28" spans="1:11" ht="14.1" customHeight="1" thickBot="1">
      <c r="A28" s="501"/>
      <c r="B28" s="466"/>
      <c r="C28" s="502"/>
      <c r="D28" s="502"/>
      <c r="E28" s="296">
        <v>0.25</v>
      </c>
      <c r="F28" s="296">
        <v>0.2</v>
      </c>
      <c r="G28" s="297">
        <v>0.18</v>
      </c>
      <c r="H28" s="483"/>
      <c r="I28" s="503"/>
      <c r="J28" s="504"/>
    </row>
    <row r="29" spans="1:11" ht="21" customHeight="1" thickBot="1">
      <c r="A29" s="492" t="s">
        <v>242</v>
      </c>
      <c r="B29" s="493"/>
      <c r="C29" s="493"/>
      <c r="D29" s="493"/>
      <c r="E29" s="493"/>
      <c r="F29" s="493"/>
      <c r="G29" s="493"/>
      <c r="H29" s="493"/>
      <c r="I29" s="493"/>
      <c r="J29" s="494"/>
    </row>
    <row r="30" spans="1:11" ht="67.5" customHeight="1">
      <c r="A30" s="461" t="s">
        <v>228</v>
      </c>
      <c r="B30" s="464" t="s">
        <v>229</v>
      </c>
      <c r="C30" s="464" t="s">
        <v>230</v>
      </c>
      <c r="D30" s="464" t="s">
        <v>231</v>
      </c>
      <c r="E30" s="281" t="s">
        <v>544</v>
      </c>
      <c r="F30" s="281" t="s">
        <v>547</v>
      </c>
      <c r="G30" s="281" t="s">
        <v>546</v>
      </c>
      <c r="H30" s="467" t="s">
        <v>243</v>
      </c>
      <c r="I30" s="495" t="s">
        <v>233</v>
      </c>
      <c r="J30" s="498" t="s">
        <v>234</v>
      </c>
    </row>
    <row r="31" spans="1:11" ht="27" customHeight="1">
      <c r="A31" s="462"/>
      <c r="B31" s="465"/>
      <c r="C31" s="465"/>
      <c r="D31" s="465"/>
      <c r="E31" s="298" t="s">
        <v>235</v>
      </c>
      <c r="F31" s="298" t="s">
        <v>235</v>
      </c>
      <c r="G31" s="298" t="s">
        <v>235</v>
      </c>
      <c r="H31" s="468"/>
      <c r="I31" s="496"/>
      <c r="J31" s="499"/>
    </row>
    <row r="32" spans="1:11" ht="27" customHeight="1" thickBot="1">
      <c r="A32" s="463"/>
      <c r="B32" s="466"/>
      <c r="C32" s="466"/>
      <c r="D32" s="466"/>
      <c r="E32" s="301" t="s">
        <v>254</v>
      </c>
      <c r="F32" s="301" t="s">
        <v>255</v>
      </c>
      <c r="G32" s="301" t="s">
        <v>255</v>
      </c>
      <c r="H32" s="469"/>
      <c r="I32" s="497"/>
      <c r="J32" s="500"/>
    </row>
    <row r="33" spans="1:12" ht="18" customHeight="1">
      <c r="A33" s="476">
        <v>1</v>
      </c>
      <c r="B33" s="478" t="s">
        <v>253</v>
      </c>
      <c r="C33" s="480" t="s">
        <v>7</v>
      </c>
      <c r="D33" s="480">
        <v>1</v>
      </c>
      <c r="E33" s="299" t="s">
        <v>211</v>
      </c>
      <c r="F33" s="299" t="s">
        <v>211</v>
      </c>
      <c r="G33" s="299" t="s">
        <v>211</v>
      </c>
      <c r="H33" s="506">
        <f>(E34+F34+G34)/3</f>
        <v>558.33333333333337</v>
      </c>
      <c r="I33" s="508">
        <f>H33*1.35</f>
        <v>753.75000000000011</v>
      </c>
      <c r="J33" s="505" t="s">
        <v>199</v>
      </c>
      <c r="K33" s="381">
        <f>I33</f>
        <v>753.75000000000011</v>
      </c>
      <c r="L33" s="280"/>
    </row>
    <row r="34" spans="1:12" ht="18" customHeight="1">
      <c r="A34" s="477"/>
      <c r="B34" s="479"/>
      <c r="C34" s="481"/>
      <c r="D34" s="481"/>
      <c r="E34" s="295">
        <v>500</v>
      </c>
      <c r="F34" s="295">
        <v>525</v>
      </c>
      <c r="G34" s="295">
        <v>650</v>
      </c>
      <c r="H34" s="507"/>
      <c r="I34" s="509"/>
      <c r="J34" s="505"/>
      <c r="L34" s="280"/>
    </row>
    <row r="35" spans="1:12" ht="18" customHeight="1">
      <c r="A35" s="476">
        <v>2</v>
      </c>
      <c r="B35" s="478" t="s">
        <v>244</v>
      </c>
      <c r="C35" s="480" t="s">
        <v>7</v>
      </c>
      <c r="D35" s="480">
        <v>1</v>
      </c>
      <c r="E35" s="299" t="s">
        <v>211</v>
      </c>
      <c r="F35" s="299" t="s">
        <v>211</v>
      </c>
      <c r="G35" s="299" t="s">
        <v>211</v>
      </c>
      <c r="H35" s="506">
        <f t="shared" ref="H35" si="9">(E36+F36+G36)/3</f>
        <v>328.33333333333331</v>
      </c>
      <c r="I35" s="508">
        <f t="shared" ref="I35" si="10">H35*1.35</f>
        <v>443.25</v>
      </c>
      <c r="J35" s="505" t="s">
        <v>199</v>
      </c>
      <c r="K35" s="381">
        <f>I35</f>
        <v>443.25</v>
      </c>
      <c r="L35" s="280"/>
    </row>
    <row r="36" spans="1:12" ht="18" customHeight="1">
      <c r="A36" s="477"/>
      <c r="B36" s="479"/>
      <c r="C36" s="481"/>
      <c r="D36" s="481"/>
      <c r="E36" s="295">
        <v>300</v>
      </c>
      <c r="F36" s="295">
        <v>350</v>
      </c>
      <c r="G36" s="295">
        <v>335</v>
      </c>
      <c r="H36" s="507"/>
      <c r="I36" s="509"/>
      <c r="J36" s="505"/>
      <c r="L36" s="280"/>
    </row>
    <row r="37" spans="1:12" ht="18" customHeight="1">
      <c r="A37" s="476">
        <v>3</v>
      </c>
      <c r="B37" s="478" t="s">
        <v>245</v>
      </c>
      <c r="C37" s="480" t="s">
        <v>7</v>
      </c>
      <c r="D37" s="480">
        <v>1</v>
      </c>
      <c r="E37" s="299" t="s">
        <v>211</v>
      </c>
      <c r="F37" s="299" t="s">
        <v>211</v>
      </c>
      <c r="G37" s="299" t="s">
        <v>211</v>
      </c>
      <c r="H37" s="506">
        <f t="shared" ref="H37" si="11">(E38+F38+G38)/3</f>
        <v>270</v>
      </c>
      <c r="I37" s="508">
        <f t="shared" ref="I37" si="12">H37*1.35</f>
        <v>364.5</v>
      </c>
      <c r="J37" s="505" t="s">
        <v>199</v>
      </c>
      <c r="K37" s="381">
        <f>I37</f>
        <v>364.5</v>
      </c>
      <c r="L37" s="280"/>
    </row>
    <row r="38" spans="1:12" ht="18" customHeight="1">
      <c r="A38" s="477"/>
      <c r="B38" s="479"/>
      <c r="C38" s="481"/>
      <c r="D38" s="481"/>
      <c r="E38" s="295">
        <v>250</v>
      </c>
      <c r="F38" s="295">
        <v>270</v>
      </c>
      <c r="G38" s="295">
        <v>290</v>
      </c>
      <c r="H38" s="507"/>
      <c r="I38" s="509"/>
      <c r="J38" s="505"/>
      <c r="L38" s="280"/>
    </row>
    <row r="39" spans="1:12" ht="18" customHeight="1">
      <c r="A39" s="476">
        <v>4</v>
      </c>
      <c r="B39" s="478" t="s">
        <v>246</v>
      </c>
      <c r="C39" s="480" t="s">
        <v>7</v>
      </c>
      <c r="D39" s="480">
        <v>1</v>
      </c>
      <c r="E39" s="299" t="s">
        <v>211</v>
      </c>
      <c r="F39" s="299" t="s">
        <v>211</v>
      </c>
      <c r="G39" s="299" t="s">
        <v>211</v>
      </c>
      <c r="H39" s="506">
        <f t="shared" ref="H39" si="13">(E40+F40+G40)/3</f>
        <v>100</v>
      </c>
      <c r="I39" s="508">
        <f t="shared" ref="I39" si="14">H39*1.35</f>
        <v>135</v>
      </c>
      <c r="J39" s="505" t="s">
        <v>199</v>
      </c>
      <c r="K39" s="381">
        <f>I39</f>
        <v>135</v>
      </c>
      <c r="L39" s="280"/>
    </row>
    <row r="40" spans="1:12" ht="18" customHeight="1">
      <c r="A40" s="477"/>
      <c r="B40" s="479"/>
      <c r="C40" s="481"/>
      <c r="D40" s="481"/>
      <c r="E40" s="295">
        <v>100</v>
      </c>
      <c r="F40" s="295">
        <v>105</v>
      </c>
      <c r="G40" s="295">
        <v>95</v>
      </c>
      <c r="H40" s="507"/>
      <c r="I40" s="509"/>
      <c r="J40" s="505"/>
      <c r="L40" s="280"/>
    </row>
    <row r="41" spans="1:12" ht="18" customHeight="1">
      <c r="A41" s="476">
        <v>5</v>
      </c>
      <c r="B41" s="478" t="s">
        <v>247</v>
      </c>
      <c r="C41" s="480" t="s">
        <v>7</v>
      </c>
      <c r="D41" s="480">
        <v>1</v>
      </c>
      <c r="E41" s="299" t="s">
        <v>211</v>
      </c>
      <c r="F41" s="299" t="s">
        <v>211</v>
      </c>
      <c r="G41" s="299" t="s">
        <v>211</v>
      </c>
      <c r="H41" s="506">
        <f t="shared" ref="H41" si="15">(E42+F42+G42)/3</f>
        <v>105</v>
      </c>
      <c r="I41" s="508">
        <f t="shared" ref="I41" si="16">H41*1.35</f>
        <v>141.75</v>
      </c>
      <c r="J41" s="505" t="s">
        <v>199</v>
      </c>
      <c r="K41" s="381">
        <f>I41</f>
        <v>141.75</v>
      </c>
      <c r="L41" s="280"/>
    </row>
    <row r="42" spans="1:12" ht="18" customHeight="1">
      <c r="A42" s="477"/>
      <c r="B42" s="479"/>
      <c r="C42" s="481"/>
      <c r="D42" s="481"/>
      <c r="E42" s="295">
        <v>90</v>
      </c>
      <c r="F42" s="295">
        <v>105</v>
      </c>
      <c r="G42" s="295">
        <v>120</v>
      </c>
      <c r="H42" s="507"/>
      <c r="I42" s="509"/>
      <c r="J42" s="505"/>
      <c r="L42" s="280"/>
    </row>
    <row r="43" spans="1:12" ht="18" customHeight="1">
      <c r="A43" s="476">
        <v>6</v>
      </c>
      <c r="B43" s="478" t="s">
        <v>248</v>
      </c>
      <c r="C43" s="480" t="s">
        <v>7</v>
      </c>
      <c r="D43" s="480">
        <v>1</v>
      </c>
      <c r="E43" s="299" t="s">
        <v>211</v>
      </c>
      <c r="F43" s="299" t="s">
        <v>211</v>
      </c>
      <c r="G43" s="299" t="s">
        <v>211</v>
      </c>
      <c r="H43" s="506">
        <f t="shared" ref="H43" si="17">(E44+F44+G44)/3</f>
        <v>38.5</v>
      </c>
      <c r="I43" s="508">
        <f t="shared" ref="I43" si="18">H43*1.35</f>
        <v>51.975000000000001</v>
      </c>
      <c r="J43" s="505" t="s">
        <v>199</v>
      </c>
      <c r="K43" s="381">
        <f>I43</f>
        <v>51.975000000000001</v>
      </c>
      <c r="L43" s="280"/>
    </row>
    <row r="44" spans="1:12" ht="18" customHeight="1">
      <c r="A44" s="477"/>
      <c r="B44" s="479"/>
      <c r="C44" s="481"/>
      <c r="D44" s="481"/>
      <c r="E44" s="295">
        <v>32.5</v>
      </c>
      <c r="F44" s="295">
        <v>45</v>
      </c>
      <c r="G44" s="295">
        <v>38</v>
      </c>
      <c r="H44" s="507"/>
      <c r="I44" s="509"/>
      <c r="J44" s="505"/>
      <c r="L44" s="280"/>
    </row>
    <row r="45" spans="1:12" ht="18" customHeight="1">
      <c r="A45" s="476">
        <v>7</v>
      </c>
      <c r="B45" s="478" t="s">
        <v>249</v>
      </c>
      <c r="C45" s="480" t="s">
        <v>7</v>
      </c>
      <c r="D45" s="480">
        <v>1</v>
      </c>
      <c r="E45" s="299" t="s">
        <v>211</v>
      </c>
      <c r="F45" s="299" t="s">
        <v>211</v>
      </c>
      <c r="G45" s="299" t="s">
        <v>211</v>
      </c>
      <c r="H45" s="506">
        <f t="shared" ref="H45" si="19">(E46+F46+G46)/3</f>
        <v>92.666666666666671</v>
      </c>
      <c r="I45" s="508">
        <f t="shared" ref="I45" si="20">H45*1.35</f>
        <v>125.10000000000001</v>
      </c>
      <c r="J45" s="505" t="s">
        <v>199</v>
      </c>
      <c r="K45" s="381">
        <f>I45</f>
        <v>125.10000000000001</v>
      </c>
      <c r="L45" s="275"/>
    </row>
    <row r="46" spans="1:12" ht="18" customHeight="1">
      <c r="A46" s="477"/>
      <c r="B46" s="479"/>
      <c r="C46" s="481"/>
      <c r="D46" s="481"/>
      <c r="E46" s="295">
        <v>90</v>
      </c>
      <c r="F46" s="295">
        <v>87</v>
      </c>
      <c r="G46" s="295">
        <v>101</v>
      </c>
      <c r="H46" s="507"/>
      <c r="I46" s="509"/>
      <c r="J46" s="505"/>
      <c r="L46" s="275"/>
    </row>
    <row r="47" spans="1:12" ht="18" customHeight="1">
      <c r="A47" s="476">
        <v>8</v>
      </c>
      <c r="B47" s="478" t="s">
        <v>250</v>
      </c>
      <c r="C47" s="480" t="s">
        <v>7</v>
      </c>
      <c r="D47" s="480">
        <v>1</v>
      </c>
      <c r="E47" s="299" t="s">
        <v>211</v>
      </c>
      <c r="F47" s="299" t="s">
        <v>211</v>
      </c>
      <c r="G47" s="299" t="s">
        <v>211</v>
      </c>
      <c r="H47" s="506">
        <f t="shared" ref="H47" si="21">(E48+F48+G48)/3</f>
        <v>48.666666666666664</v>
      </c>
      <c r="I47" s="508">
        <f t="shared" ref="I47" si="22">H47*1.35</f>
        <v>65.7</v>
      </c>
      <c r="J47" s="505" t="s">
        <v>199</v>
      </c>
      <c r="K47" s="381">
        <f>I47</f>
        <v>65.7</v>
      </c>
      <c r="L47" s="275"/>
    </row>
    <row r="48" spans="1:12" ht="18" customHeight="1">
      <c r="A48" s="477"/>
      <c r="B48" s="479"/>
      <c r="C48" s="481"/>
      <c r="D48" s="481"/>
      <c r="E48" s="295">
        <v>45</v>
      </c>
      <c r="F48" s="295">
        <v>49</v>
      </c>
      <c r="G48" s="295">
        <v>52</v>
      </c>
      <c r="H48" s="507"/>
      <c r="I48" s="509"/>
      <c r="J48" s="505"/>
      <c r="L48" s="275"/>
    </row>
    <row r="49" spans="1:12" ht="18" customHeight="1">
      <c r="A49" s="476">
        <v>9</v>
      </c>
      <c r="B49" s="478" t="s">
        <v>251</v>
      </c>
      <c r="C49" s="480" t="s">
        <v>7</v>
      </c>
      <c r="D49" s="480">
        <v>1</v>
      </c>
      <c r="E49" s="299" t="s">
        <v>211</v>
      </c>
      <c r="F49" s="299" t="s">
        <v>211</v>
      </c>
      <c r="G49" s="299" t="s">
        <v>211</v>
      </c>
      <c r="H49" s="506">
        <f t="shared" ref="H49" si="23">(E50+F50+G50)/3</f>
        <v>26.5</v>
      </c>
      <c r="I49" s="508">
        <f t="shared" ref="I49" si="24">H49*1.35</f>
        <v>35.775000000000006</v>
      </c>
      <c r="J49" s="505" t="s">
        <v>199</v>
      </c>
      <c r="K49" s="381">
        <f>I49</f>
        <v>35.775000000000006</v>
      </c>
      <c r="L49" s="275"/>
    </row>
    <row r="50" spans="1:12" ht="18" customHeight="1">
      <c r="A50" s="477"/>
      <c r="B50" s="479"/>
      <c r="C50" s="481"/>
      <c r="D50" s="481"/>
      <c r="E50" s="295">
        <v>25</v>
      </c>
      <c r="F50" s="295">
        <v>26.5</v>
      </c>
      <c r="G50" s="295">
        <v>28</v>
      </c>
      <c r="H50" s="507"/>
      <c r="I50" s="509"/>
      <c r="J50" s="505"/>
      <c r="L50" s="275"/>
    </row>
    <row r="51" spans="1:12" ht="14.1" customHeight="1">
      <c r="A51" s="476">
        <v>10</v>
      </c>
      <c r="B51" s="478" t="s">
        <v>93</v>
      </c>
      <c r="C51" s="480" t="s">
        <v>7</v>
      </c>
      <c r="D51" s="480">
        <v>1</v>
      </c>
      <c r="E51" s="299" t="s">
        <v>211</v>
      </c>
      <c r="F51" s="299" t="s">
        <v>211</v>
      </c>
      <c r="G51" s="299" t="s">
        <v>211</v>
      </c>
      <c r="H51" s="506">
        <f>(E52+F52+G52)/3</f>
        <v>18.103333333333335</v>
      </c>
      <c r="I51" s="508">
        <f>H51*1.35</f>
        <v>24.439500000000006</v>
      </c>
      <c r="J51" s="505" t="s">
        <v>199</v>
      </c>
      <c r="K51" s="381">
        <f>I51</f>
        <v>24.439500000000006</v>
      </c>
      <c r="L51" s="275"/>
    </row>
    <row r="52" spans="1:12" ht="14.1" customHeight="1">
      <c r="A52" s="477"/>
      <c r="B52" s="479"/>
      <c r="C52" s="481"/>
      <c r="D52" s="481"/>
      <c r="E52" s="295">
        <v>18</v>
      </c>
      <c r="F52" s="295">
        <v>17.809999999999999</v>
      </c>
      <c r="G52" s="295">
        <v>18.5</v>
      </c>
      <c r="H52" s="507"/>
      <c r="I52" s="509"/>
      <c r="J52" s="505"/>
      <c r="L52" s="275"/>
    </row>
    <row r="53" spans="1:12" ht="14.1" customHeight="1">
      <c r="A53" s="476">
        <v>11</v>
      </c>
      <c r="B53" s="478" t="s">
        <v>96</v>
      </c>
      <c r="C53" s="480" t="s">
        <v>7</v>
      </c>
      <c r="D53" s="480">
        <v>1</v>
      </c>
      <c r="E53" s="299" t="s">
        <v>211</v>
      </c>
      <c r="F53" s="299" t="s">
        <v>211</v>
      </c>
      <c r="G53" s="299" t="s">
        <v>211</v>
      </c>
      <c r="H53" s="506">
        <f>(E54+F54+G54)/3</f>
        <v>18.3</v>
      </c>
      <c r="I53" s="508">
        <f t="shared" ref="I53" si="25">H53*1.35</f>
        <v>24.705000000000002</v>
      </c>
      <c r="J53" s="505" t="s">
        <v>199</v>
      </c>
      <c r="K53" s="381">
        <f>I53</f>
        <v>24.705000000000002</v>
      </c>
      <c r="L53" s="275"/>
    </row>
    <row r="54" spans="1:12" ht="14.1" customHeight="1" thickBot="1">
      <c r="A54" s="501"/>
      <c r="B54" s="466"/>
      <c r="C54" s="502"/>
      <c r="D54" s="502"/>
      <c r="E54" s="300">
        <v>19</v>
      </c>
      <c r="F54" s="300">
        <v>18</v>
      </c>
      <c r="G54" s="300">
        <v>17.899999999999999</v>
      </c>
      <c r="H54" s="511"/>
      <c r="I54" s="512"/>
      <c r="J54" s="510"/>
      <c r="L54" s="280"/>
    </row>
    <row r="55" spans="1:12">
      <c r="B55" s="341"/>
    </row>
  </sheetData>
  <mergeCells count="153">
    <mergeCell ref="J53:J54"/>
    <mergeCell ref="A53:A54"/>
    <mergeCell ref="B53:B54"/>
    <mergeCell ref="C53:C54"/>
    <mergeCell ref="D53:D54"/>
    <mergeCell ref="H53:H54"/>
    <mergeCell ref="I53:I54"/>
    <mergeCell ref="J49:J50"/>
    <mergeCell ref="A51:A52"/>
    <mergeCell ref="B51:B52"/>
    <mergeCell ref="C51:C52"/>
    <mergeCell ref="D51:D52"/>
    <mergeCell ref="H51:H52"/>
    <mergeCell ref="I51:I52"/>
    <mergeCell ref="J51:J52"/>
    <mergeCell ref="A49:A50"/>
    <mergeCell ref="B49:B50"/>
    <mergeCell ref="C49:C50"/>
    <mergeCell ref="D49:D50"/>
    <mergeCell ref="H49:H50"/>
    <mergeCell ref="I49:I50"/>
    <mergeCell ref="J45:J46"/>
    <mergeCell ref="A47:A48"/>
    <mergeCell ref="B47:B48"/>
    <mergeCell ref="C47:C48"/>
    <mergeCell ref="D47:D48"/>
    <mergeCell ref="H47:H48"/>
    <mergeCell ref="I47:I48"/>
    <mergeCell ref="J47:J48"/>
    <mergeCell ref="A45:A46"/>
    <mergeCell ref="B45:B46"/>
    <mergeCell ref="C45:C46"/>
    <mergeCell ref="D45:D46"/>
    <mergeCell ref="H45:H46"/>
    <mergeCell ref="I45:I46"/>
    <mergeCell ref="J41:J42"/>
    <mergeCell ref="A43:A44"/>
    <mergeCell ref="B43:B44"/>
    <mergeCell ref="C43:C44"/>
    <mergeCell ref="D43:D44"/>
    <mergeCell ref="H43:H44"/>
    <mergeCell ref="I43:I44"/>
    <mergeCell ref="J43:J44"/>
    <mergeCell ref="A41:A42"/>
    <mergeCell ref="B41:B42"/>
    <mergeCell ref="C41:C42"/>
    <mergeCell ref="D41:D42"/>
    <mergeCell ref="H41:H42"/>
    <mergeCell ref="I41:I42"/>
    <mergeCell ref="J37:J38"/>
    <mergeCell ref="A39:A40"/>
    <mergeCell ref="B39:B40"/>
    <mergeCell ref="C39:C40"/>
    <mergeCell ref="D39:D40"/>
    <mergeCell ref="H39:H40"/>
    <mergeCell ref="I39:I40"/>
    <mergeCell ref="J39:J40"/>
    <mergeCell ref="A37:A38"/>
    <mergeCell ref="B37:B38"/>
    <mergeCell ref="C37:C38"/>
    <mergeCell ref="D37:D38"/>
    <mergeCell ref="H37:H38"/>
    <mergeCell ref="I37:I38"/>
    <mergeCell ref="A35:A36"/>
    <mergeCell ref="B35:B36"/>
    <mergeCell ref="C35:C36"/>
    <mergeCell ref="D35:D36"/>
    <mergeCell ref="H35:H36"/>
    <mergeCell ref="I35:I36"/>
    <mergeCell ref="J35:J36"/>
    <mergeCell ref="A33:A34"/>
    <mergeCell ref="B33:B34"/>
    <mergeCell ref="C33:C34"/>
    <mergeCell ref="D33:D34"/>
    <mergeCell ref="H33:H34"/>
    <mergeCell ref="I33:I34"/>
    <mergeCell ref="I27:J28"/>
    <mergeCell ref="I25:J26"/>
    <mergeCell ref="A23:A24"/>
    <mergeCell ref="B23:B24"/>
    <mergeCell ref="C23:C24"/>
    <mergeCell ref="D23:D24"/>
    <mergeCell ref="H23:H24"/>
    <mergeCell ref="I23:J24"/>
    <mergeCell ref="J33:J34"/>
    <mergeCell ref="H17:H18"/>
    <mergeCell ref="I19:J20"/>
    <mergeCell ref="I17:J18"/>
    <mergeCell ref="A15:A16"/>
    <mergeCell ref="B15:B16"/>
    <mergeCell ref="C15:C16"/>
    <mergeCell ref="A29:J29"/>
    <mergeCell ref="A30:A32"/>
    <mergeCell ref="B30:B32"/>
    <mergeCell ref="C30:C32"/>
    <mergeCell ref="D30:D32"/>
    <mergeCell ref="H30:H32"/>
    <mergeCell ref="I30:I32"/>
    <mergeCell ref="J30:J32"/>
    <mergeCell ref="A27:A28"/>
    <mergeCell ref="B27:B28"/>
    <mergeCell ref="C27:C28"/>
    <mergeCell ref="D27:D28"/>
    <mergeCell ref="H27:H28"/>
    <mergeCell ref="A25:A26"/>
    <mergeCell ref="B25:B26"/>
    <mergeCell ref="C25:C26"/>
    <mergeCell ref="D25:D26"/>
    <mergeCell ref="H25:H26"/>
    <mergeCell ref="A21:A22"/>
    <mergeCell ref="B21:B22"/>
    <mergeCell ref="C21:C22"/>
    <mergeCell ref="D21:D22"/>
    <mergeCell ref="H21:H22"/>
    <mergeCell ref="I15:J16"/>
    <mergeCell ref="D15:D16"/>
    <mergeCell ref="H15:H16"/>
    <mergeCell ref="A13:A14"/>
    <mergeCell ref="B13:B14"/>
    <mergeCell ref="C13:C14"/>
    <mergeCell ref="D13:D14"/>
    <mergeCell ref="H13:H14"/>
    <mergeCell ref="I21:J22"/>
    <mergeCell ref="I13:J14"/>
    <mergeCell ref="A19:A20"/>
    <mergeCell ref="B19:B20"/>
    <mergeCell ref="C19:C20"/>
    <mergeCell ref="D19:D20"/>
    <mergeCell ref="H19:H20"/>
    <mergeCell ref="A17:A18"/>
    <mergeCell ref="B17:B18"/>
    <mergeCell ref="C17:C18"/>
    <mergeCell ref="D17:D18"/>
    <mergeCell ref="A2:J4"/>
    <mergeCell ref="A5:J5"/>
    <mergeCell ref="A6:A8"/>
    <mergeCell ref="B6:B8"/>
    <mergeCell ref="C6:C8"/>
    <mergeCell ref="D6:D8"/>
    <mergeCell ref="H6:H8"/>
    <mergeCell ref="I6:J8"/>
    <mergeCell ref="A11:A12"/>
    <mergeCell ref="B11:B12"/>
    <mergeCell ref="C11:C12"/>
    <mergeCell ref="D11:D12"/>
    <mergeCell ref="H11:H12"/>
    <mergeCell ref="A9:A10"/>
    <mergeCell ref="B9:B10"/>
    <mergeCell ref="C9:C10"/>
    <mergeCell ref="D9:D10"/>
    <mergeCell ref="H9:H10"/>
    <mergeCell ref="I11:J12"/>
    <mergeCell ref="I9:J10"/>
  </mergeCells>
  <pageMargins left="0.51181102362204722" right="0.31496062992125984" top="0.39370078740157483" bottom="0.39370078740157483" header="0.31496062992125984" footer="0.31496062992125984"/>
  <pageSetup paperSize="9" scale="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6:M125"/>
  <sheetViews>
    <sheetView view="pageBreakPreview" zoomScaleNormal="100" zoomScaleSheetLayoutView="100" workbookViewId="0">
      <selection activeCell="K7" sqref="K7"/>
    </sheetView>
  </sheetViews>
  <sheetFormatPr defaultRowHeight="15"/>
  <cols>
    <col min="1" max="1" width="6.7109375" customWidth="1"/>
    <col min="2" max="2" width="37.7109375" customWidth="1"/>
    <col min="3" max="3" width="6.42578125" customWidth="1"/>
    <col min="4" max="4" width="7.7109375" customWidth="1"/>
    <col min="5" max="5" width="9" customWidth="1"/>
    <col min="6" max="6" width="11.85546875" customWidth="1"/>
    <col min="7" max="7" width="10.7109375" customWidth="1"/>
    <col min="8" max="8" width="9.7109375" customWidth="1"/>
    <col min="9" max="9" width="6.28515625" customWidth="1"/>
    <col min="10" max="10" width="13" customWidth="1"/>
    <col min="11" max="11" width="22.140625" customWidth="1"/>
    <col min="12" max="12" width="21.85546875" customWidth="1"/>
    <col min="256" max="256" width="6.7109375" customWidth="1"/>
    <col min="257" max="257" width="35.7109375" customWidth="1"/>
    <col min="258" max="258" width="6.42578125" customWidth="1"/>
    <col min="259" max="259" width="9.7109375" customWidth="1"/>
    <col min="260" max="263" width="10.7109375" customWidth="1"/>
    <col min="264" max="264" width="6.7109375" customWidth="1"/>
    <col min="265" max="265" width="8.7109375" customWidth="1"/>
    <col min="266" max="266" width="13" customWidth="1"/>
    <col min="267" max="267" width="19.85546875" customWidth="1"/>
    <col min="268" max="268" width="18.5703125" customWidth="1"/>
    <col min="512" max="512" width="6.7109375" customWidth="1"/>
    <col min="513" max="513" width="35.7109375" customWidth="1"/>
    <col min="514" max="514" width="6.42578125" customWidth="1"/>
    <col min="515" max="515" width="9.7109375" customWidth="1"/>
    <col min="516" max="519" width="10.7109375" customWidth="1"/>
    <col min="520" max="520" width="6.7109375" customWidth="1"/>
    <col min="521" max="521" width="8.7109375" customWidth="1"/>
    <col min="522" max="522" width="13" customWidth="1"/>
    <col min="523" max="523" width="19.85546875" customWidth="1"/>
    <col min="524" max="524" width="18.5703125" customWidth="1"/>
    <col min="768" max="768" width="6.7109375" customWidth="1"/>
    <col min="769" max="769" width="35.7109375" customWidth="1"/>
    <col min="770" max="770" width="6.42578125" customWidth="1"/>
    <col min="771" max="771" width="9.7109375" customWidth="1"/>
    <col min="772" max="775" width="10.7109375" customWidth="1"/>
    <col min="776" max="776" width="6.7109375" customWidth="1"/>
    <col min="777" max="777" width="8.7109375" customWidth="1"/>
    <col min="778" max="778" width="13" customWidth="1"/>
    <col min="779" max="779" width="19.85546875" customWidth="1"/>
    <col min="780" max="780" width="18.5703125" customWidth="1"/>
    <col min="1024" max="1024" width="6.7109375" customWidth="1"/>
    <col min="1025" max="1025" width="35.7109375" customWidth="1"/>
    <col min="1026" max="1026" width="6.42578125" customWidth="1"/>
    <col min="1027" max="1027" width="9.7109375" customWidth="1"/>
    <col min="1028" max="1031" width="10.7109375" customWidth="1"/>
    <col min="1032" max="1032" width="6.7109375" customWidth="1"/>
    <col min="1033" max="1033" width="8.7109375" customWidth="1"/>
    <col min="1034" max="1034" width="13" customWidth="1"/>
    <col min="1035" max="1035" width="19.85546875" customWidth="1"/>
    <col min="1036" max="1036" width="18.5703125" customWidth="1"/>
    <col min="1280" max="1280" width="6.7109375" customWidth="1"/>
    <col min="1281" max="1281" width="35.7109375" customWidth="1"/>
    <col min="1282" max="1282" width="6.42578125" customWidth="1"/>
    <col min="1283" max="1283" width="9.7109375" customWidth="1"/>
    <col min="1284" max="1287" width="10.7109375" customWidth="1"/>
    <col min="1288" max="1288" width="6.7109375" customWidth="1"/>
    <col min="1289" max="1289" width="8.7109375" customWidth="1"/>
    <col min="1290" max="1290" width="13" customWidth="1"/>
    <col min="1291" max="1291" width="19.85546875" customWidth="1"/>
    <col min="1292" max="1292" width="18.5703125" customWidth="1"/>
    <col min="1536" max="1536" width="6.7109375" customWidth="1"/>
    <col min="1537" max="1537" width="35.7109375" customWidth="1"/>
    <col min="1538" max="1538" width="6.42578125" customWidth="1"/>
    <col min="1539" max="1539" width="9.7109375" customWidth="1"/>
    <col min="1540" max="1543" width="10.7109375" customWidth="1"/>
    <col min="1544" max="1544" width="6.7109375" customWidth="1"/>
    <col min="1545" max="1545" width="8.7109375" customWidth="1"/>
    <col min="1546" max="1546" width="13" customWidth="1"/>
    <col min="1547" max="1547" width="19.85546875" customWidth="1"/>
    <col min="1548" max="1548" width="18.5703125" customWidth="1"/>
    <col min="1792" max="1792" width="6.7109375" customWidth="1"/>
    <col min="1793" max="1793" width="35.7109375" customWidth="1"/>
    <col min="1794" max="1794" width="6.42578125" customWidth="1"/>
    <col min="1795" max="1795" width="9.7109375" customWidth="1"/>
    <col min="1796" max="1799" width="10.7109375" customWidth="1"/>
    <col min="1800" max="1800" width="6.7109375" customWidth="1"/>
    <col min="1801" max="1801" width="8.7109375" customWidth="1"/>
    <col min="1802" max="1802" width="13" customWidth="1"/>
    <col min="1803" max="1803" width="19.85546875" customWidth="1"/>
    <col min="1804" max="1804" width="18.5703125" customWidth="1"/>
    <col min="2048" max="2048" width="6.7109375" customWidth="1"/>
    <col min="2049" max="2049" width="35.7109375" customWidth="1"/>
    <col min="2050" max="2050" width="6.42578125" customWidth="1"/>
    <col min="2051" max="2051" width="9.7109375" customWidth="1"/>
    <col min="2052" max="2055" width="10.7109375" customWidth="1"/>
    <col min="2056" max="2056" width="6.7109375" customWidth="1"/>
    <col min="2057" max="2057" width="8.7109375" customWidth="1"/>
    <col min="2058" max="2058" width="13" customWidth="1"/>
    <col min="2059" max="2059" width="19.85546875" customWidth="1"/>
    <col min="2060" max="2060" width="18.5703125" customWidth="1"/>
    <col min="2304" max="2304" width="6.7109375" customWidth="1"/>
    <col min="2305" max="2305" width="35.7109375" customWidth="1"/>
    <col min="2306" max="2306" width="6.42578125" customWidth="1"/>
    <col min="2307" max="2307" width="9.7109375" customWidth="1"/>
    <col min="2308" max="2311" width="10.7109375" customWidth="1"/>
    <col min="2312" max="2312" width="6.7109375" customWidth="1"/>
    <col min="2313" max="2313" width="8.7109375" customWidth="1"/>
    <col min="2314" max="2314" width="13" customWidth="1"/>
    <col min="2315" max="2315" width="19.85546875" customWidth="1"/>
    <col min="2316" max="2316" width="18.5703125" customWidth="1"/>
    <col min="2560" max="2560" width="6.7109375" customWidth="1"/>
    <col min="2561" max="2561" width="35.7109375" customWidth="1"/>
    <col min="2562" max="2562" width="6.42578125" customWidth="1"/>
    <col min="2563" max="2563" width="9.7109375" customWidth="1"/>
    <col min="2564" max="2567" width="10.7109375" customWidth="1"/>
    <col min="2568" max="2568" width="6.7109375" customWidth="1"/>
    <col min="2569" max="2569" width="8.7109375" customWidth="1"/>
    <col min="2570" max="2570" width="13" customWidth="1"/>
    <col min="2571" max="2571" width="19.85546875" customWidth="1"/>
    <col min="2572" max="2572" width="18.5703125" customWidth="1"/>
    <col min="2816" max="2816" width="6.7109375" customWidth="1"/>
    <col min="2817" max="2817" width="35.7109375" customWidth="1"/>
    <col min="2818" max="2818" width="6.42578125" customWidth="1"/>
    <col min="2819" max="2819" width="9.7109375" customWidth="1"/>
    <col min="2820" max="2823" width="10.7109375" customWidth="1"/>
    <col min="2824" max="2824" width="6.7109375" customWidth="1"/>
    <col min="2825" max="2825" width="8.7109375" customWidth="1"/>
    <col min="2826" max="2826" width="13" customWidth="1"/>
    <col min="2827" max="2827" width="19.85546875" customWidth="1"/>
    <col min="2828" max="2828" width="18.5703125" customWidth="1"/>
    <col min="3072" max="3072" width="6.7109375" customWidth="1"/>
    <col min="3073" max="3073" width="35.7109375" customWidth="1"/>
    <col min="3074" max="3074" width="6.42578125" customWidth="1"/>
    <col min="3075" max="3075" width="9.7109375" customWidth="1"/>
    <col min="3076" max="3079" width="10.7109375" customWidth="1"/>
    <col min="3080" max="3080" width="6.7109375" customWidth="1"/>
    <col min="3081" max="3081" width="8.7109375" customWidth="1"/>
    <col min="3082" max="3082" width="13" customWidth="1"/>
    <col min="3083" max="3083" width="19.85546875" customWidth="1"/>
    <col min="3084" max="3084" width="18.5703125" customWidth="1"/>
    <col min="3328" max="3328" width="6.7109375" customWidth="1"/>
    <col min="3329" max="3329" width="35.7109375" customWidth="1"/>
    <col min="3330" max="3330" width="6.42578125" customWidth="1"/>
    <col min="3331" max="3331" width="9.7109375" customWidth="1"/>
    <col min="3332" max="3335" width="10.7109375" customWidth="1"/>
    <col min="3336" max="3336" width="6.7109375" customWidth="1"/>
    <col min="3337" max="3337" width="8.7109375" customWidth="1"/>
    <col min="3338" max="3338" width="13" customWidth="1"/>
    <col min="3339" max="3339" width="19.85546875" customWidth="1"/>
    <col min="3340" max="3340" width="18.5703125" customWidth="1"/>
    <col min="3584" max="3584" width="6.7109375" customWidth="1"/>
    <col min="3585" max="3585" width="35.7109375" customWidth="1"/>
    <col min="3586" max="3586" width="6.42578125" customWidth="1"/>
    <col min="3587" max="3587" width="9.7109375" customWidth="1"/>
    <col min="3588" max="3591" width="10.7109375" customWidth="1"/>
    <col min="3592" max="3592" width="6.7109375" customWidth="1"/>
    <col min="3593" max="3593" width="8.7109375" customWidth="1"/>
    <col min="3594" max="3594" width="13" customWidth="1"/>
    <col min="3595" max="3595" width="19.85546875" customWidth="1"/>
    <col min="3596" max="3596" width="18.5703125" customWidth="1"/>
    <col min="3840" max="3840" width="6.7109375" customWidth="1"/>
    <col min="3841" max="3841" width="35.7109375" customWidth="1"/>
    <col min="3842" max="3842" width="6.42578125" customWidth="1"/>
    <col min="3843" max="3843" width="9.7109375" customWidth="1"/>
    <col min="3844" max="3847" width="10.7109375" customWidth="1"/>
    <col min="3848" max="3848" width="6.7109375" customWidth="1"/>
    <col min="3849" max="3849" width="8.7109375" customWidth="1"/>
    <col min="3850" max="3850" width="13" customWidth="1"/>
    <col min="3851" max="3851" width="19.85546875" customWidth="1"/>
    <col min="3852" max="3852" width="18.5703125" customWidth="1"/>
    <col min="4096" max="4096" width="6.7109375" customWidth="1"/>
    <col min="4097" max="4097" width="35.7109375" customWidth="1"/>
    <col min="4098" max="4098" width="6.42578125" customWidth="1"/>
    <col min="4099" max="4099" width="9.7109375" customWidth="1"/>
    <col min="4100" max="4103" width="10.7109375" customWidth="1"/>
    <col min="4104" max="4104" width="6.7109375" customWidth="1"/>
    <col min="4105" max="4105" width="8.7109375" customWidth="1"/>
    <col min="4106" max="4106" width="13" customWidth="1"/>
    <col min="4107" max="4107" width="19.85546875" customWidth="1"/>
    <col min="4108" max="4108" width="18.5703125" customWidth="1"/>
    <col min="4352" max="4352" width="6.7109375" customWidth="1"/>
    <col min="4353" max="4353" width="35.7109375" customWidth="1"/>
    <col min="4354" max="4354" width="6.42578125" customWidth="1"/>
    <col min="4355" max="4355" width="9.7109375" customWidth="1"/>
    <col min="4356" max="4359" width="10.7109375" customWidth="1"/>
    <col min="4360" max="4360" width="6.7109375" customWidth="1"/>
    <col min="4361" max="4361" width="8.7109375" customWidth="1"/>
    <col min="4362" max="4362" width="13" customWidth="1"/>
    <col min="4363" max="4363" width="19.85546875" customWidth="1"/>
    <col min="4364" max="4364" width="18.5703125" customWidth="1"/>
    <col min="4608" max="4608" width="6.7109375" customWidth="1"/>
    <col min="4609" max="4609" width="35.7109375" customWidth="1"/>
    <col min="4610" max="4610" width="6.42578125" customWidth="1"/>
    <col min="4611" max="4611" width="9.7109375" customWidth="1"/>
    <col min="4612" max="4615" width="10.7109375" customWidth="1"/>
    <col min="4616" max="4616" width="6.7109375" customWidth="1"/>
    <col min="4617" max="4617" width="8.7109375" customWidth="1"/>
    <col min="4618" max="4618" width="13" customWidth="1"/>
    <col min="4619" max="4619" width="19.85546875" customWidth="1"/>
    <col min="4620" max="4620" width="18.5703125" customWidth="1"/>
    <col min="4864" max="4864" width="6.7109375" customWidth="1"/>
    <col min="4865" max="4865" width="35.7109375" customWidth="1"/>
    <col min="4866" max="4866" width="6.42578125" customWidth="1"/>
    <col min="4867" max="4867" width="9.7109375" customWidth="1"/>
    <col min="4868" max="4871" width="10.7109375" customWidth="1"/>
    <col min="4872" max="4872" width="6.7109375" customWidth="1"/>
    <col min="4873" max="4873" width="8.7109375" customWidth="1"/>
    <col min="4874" max="4874" width="13" customWidth="1"/>
    <col min="4875" max="4875" width="19.85546875" customWidth="1"/>
    <col min="4876" max="4876" width="18.5703125" customWidth="1"/>
    <col min="5120" max="5120" width="6.7109375" customWidth="1"/>
    <col min="5121" max="5121" width="35.7109375" customWidth="1"/>
    <col min="5122" max="5122" width="6.42578125" customWidth="1"/>
    <col min="5123" max="5123" width="9.7109375" customWidth="1"/>
    <col min="5124" max="5127" width="10.7109375" customWidth="1"/>
    <col min="5128" max="5128" width="6.7109375" customWidth="1"/>
    <col min="5129" max="5129" width="8.7109375" customWidth="1"/>
    <col min="5130" max="5130" width="13" customWidth="1"/>
    <col min="5131" max="5131" width="19.85546875" customWidth="1"/>
    <col min="5132" max="5132" width="18.5703125" customWidth="1"/>
    <col min="5376" max="5376" width="6.7109375" customWidth="1"/>
    <col min="5377" max="5377" width="35.7109375" customWidth="1"/>
    <col min="5378" max="5378" width="6.42578125" customWidth="1"/>
    <col min="5379" max="5379" width="9.7109375" customWidth="1"/>
    <col min="5380" max="5383" width="10.7109375" customWidth="1"/>
    <col min="5384" max="5384" width="6.7109375" customWidth="1"/>
    <col min="5385" max="5385" width="8.7109375" customWidth="1"/>
    <col min="5386" max="5386" width="13" customWidth="1"/>
    <col min="5387" max="5387" width="19.85546875" customWidth="1"/>
    <col min="5388" max="5388" width="18.5703125" customWidth="1"/>
    <col min="5632" max="5632" width="6.7109375" customWidth="1"/>
    <col min="5633" max="5633" width="35.7109375" customWidth="1"/>
    <col min="5634" max="5634" width="6.42578125" customWidth="1"/>
    <col min="5635" max="5635" width="9.7109375" customWidth="1"/>
    <col min="5636" max="5639" width="10.7109375" customWidth="1"/>
    <col min="5640" max="5640" width="6.7109375" customWidth="1"/>
    <col min="5641" max="5641" width="8.7109375" customWidth="1"/>
    <col min="5642" max="5642" width="13" customWidth="1"/>
    <col min="5643" max="5643" width="19.85546875" customWidth="1"/>
    <col min="5644" max="5644" width="18.5703125" customWidth="1"/>
    <col min="5888" max="5888" width="6.7109375" customWidth="1"/>
    <col min="5889" max="5889" width="35.7109375" customWidth="1"/>
    <col min="5890" max="5890" width="6.42578125" customWidth="1"/>
    <col min="5891" max="5891" width="9.7109375" customWidth="1"/>
    <col min="5892" max="5895" width="10.7109375" customWidth="1"/>
    <col min="5896" max="5896" width="6.7109375" customWidth="1"/>
    <col min="5897" max="5897" width="8.7109375" customWidth="1"/>
    <col min="5898" max="5898" width="13" customWidth="1"/>
    <col min="5899" max="5899" width="19.85546875" customWidth="1"/>
    <col min="5900" max="5900" width="18.5703125" customWidth="1"/>
    <col min="6144" max="6144" width="6.7109375" customWidth="1"/>
    <col min="6145" max="6145" width="35.7109375" customWidth="1"/>
    <col min="6146" max="6146" width="6.42578125" customWidth="1"/>
    <col min="6147" max="6147" width="9.7109375" customWidth="1"/>
    <col min="6148" max="6151" width="10.7109375" customWidth="1"/>
    <col min="6152" max="6152" width="6.7109375" customWidth="1"/>
    <col min="6153" max="6153" width="8.7109375" customWidth="1"/>
    <col min="6154" max="6154" width="13" customWidth="1"/>
    <col min="6155" max="6155" width="19.85546875" customWidth="1"/>
    <col min="6156" max="6156" width="18.5703125" customWidth="1"/>
    <col min="6400" max="6400" width="6.7109375" customWidth="1"/>
    <col min="6401" max="6401" width="35.7109375" customWidth="1"/>
    <col min="6402" max="6402" width="6.42578125" customWidth="1"/>
    <col min="6403" max="6403" width="9.7109375" customWidth="1"/>
    <col min="6404" max="6407" width="10.7109375" customWidth="1"/>
    <col min="6408" max="6408" width="6.7109375" customWidth="1"/>
    <col min="6409" max="6409" width="8.7109375" customWidth="1"/>
    <col min="6410" max="6410" width="13" customWidth="1"/>
    <col min="6411" max="6411" width="19.85546875" customWidth="1"/>
    <col min="6412" max="6412" width="18.5703125" customWidth="1"/>
    <col min="6656" max="6656" width="6.7109375" customWidth="1"/>
    <col min="6657" max="6657" width="35.7109375" customWidth="1"/>
    <col min="6658" max="6658" width="6.42578125" customWidth="1"/>
    <col min="6659" max="6659" width="9.7109375" customWidth="1"/>
    <col min="6660" max="6663" width="10.7109375" customWidth="1"/>
    <col min="6664" max="6664" width="6.7109375" customWidth="1"/>
    <col min="6665" max="6665" width="8.7109375" customWidth="1"/>
    <col min="6666" max="6666" width="13" customWidth="1"/>
    <col min="6667" max="6667" width="19.85546875" customWidth="1"/>
    <col min="6668" max="6668" width="18.5703125" customWidth="1"/>
    <col min="6912" max="6912" width="6.7109375" customWidth="1"/>
    <col min="6913" max="6913" width="35.7109375" customWidth="1"/>
    <col min="6914" max="6914" width="6.42578125" customWidth="1"/>
    <col min="6915" max="6915" width="9.7109375" customWidth="1"/>
    <col min="6916" max="6919" width="10.7109375" customWidth="1"/>
    <col min="6920" max="6920" width="6.7109375" customWidth="1"/>
    <col min="6921" max="6921" width="8.7109375" customWidth="1"/>
    <col min="6922" max="6922" width="13" customWidth="1"/>
    <col min="6923" max="6923" width="19.85546875" customWidth="1"/>
    <col min="6924" max="6924" width="18.5703125" customWidth="1"/>
    <col min="7168" max="7168" width="6.7109375" customWidth="1"/>
    <col min="7169" max="7169" width="35.7109375" customWidth="1"/>
    <col min="7170" max="7170" width="6.42578125" customWidth="1"/>
    <col min="7171" max="7171" width="9.7109375" customWidth="1"/>
    <col min="7172" max="7175" width="10.7109375" customWidth="1"/>
    <col min="7176" max="7176" width="6.7109375" customWidth="1"/>
    <col min="7177" max="7177" width="8.7109375" customWidth="1"/>
    <col min="7178" max="7178" width="13" customWidth="1"/>
    <col min="7179" max="7179" width="19.85546875" customWidth="1"/>
    <col min="7180" max="7180" width="18.5703125" customWidth="1"/>
    <col min="7424" max="7424" width="6.7109375" customWidth="1"/>
    <col min="7425" max="7425" width="35.7109375" customWidth="1"/>
    <col min="7426" max="7426" width="6.42578125" customWidth="1"/>
    <col min="7427" max="7427" width="9.7109375" customWidth="1"/>
    <col min="7428" max="7431" width="10.7109375" customWidth="1"/>
    <col min="7432" max="7432" width="6.7109375" customWidth="1"/>
    <col min="7433" max="7433" width="8.7109375" customWidth="1"/>
    <col min="7434" max="7434" width="13" customWidth="1"/>
    <col min="7435" max="7435" width="19.85546875" customWidth="1"/>
    <col min="7436" max="7436" width="18.5703125" customWidth="1"/>
    <col min="7680" max="7680" width="6.7109375" customWidth="1"/>
    <col min="7681" max="7681" width="35.7109375" customWidth="1"/>
    <col min="7682" max="7682" width="6.42578125" customWidth="1"/>
    <col min="7683" max="7683" width="9.7109375" customWidth="1"/>
    <col min="7684" max="7687" width="10.7109375" customWidth="1"/>
    <col min="7688" max="7688" width="6.7109375" customWidth="1"/>
    <col min="7689" max="7689" width="8.7109375" customWidth="1"/>
    <col min="7690" max="7690" width="13" customWidth="1"/>
    <col min="7691" max="7691" width="19.85546875" customWidth="1"/>
    <col min="7692" max="7692" width="18.5703125" customWidth="1"/>
    <col min="7936" max="7936" width="6.7109375" customWidth="1"/>
    <col min="7937" max="7937" width="35.7109375" customWidth="1"/>
    <col min="7938" max="7938" width="6.42578125" customWidth="1"/>
    <col min="7939" max="7939" width="9.7109375" customWidth="1"/>
    <col min="7940" max="7943" width="10.7109375" customWidth="1"/>
    <col min="7944" max="7944" width="6.7109375" customWidth="1"/>
    <col min="7945" max="7945" width="8.7109375" customWidth="1"/>
    <col min="7946" max="7946" width="13" customWidth="1"/>
    <col min="7947" max="7947" width="19.85546875" customWidth="1"/>
    <col min="7948" max="7948" width="18.5703125" customWidth="1"/>
    <col min="8192" max="8192" width="6.7109375" customWidth="1"/>
    <col min="8193" max="8193" width="35.7109375" customWidth="1"/>
    <col min="8194" max="8194" width="6.42578125" customWidth="1"/>
    <col min="8195" max="8195" width="9.7109375" customWidth="1"/>
    <col min="8196" max="8199" width="10.7109375" customWidth="1"/>
    <col min="8200" max="8200" width="6.7109375" customWidth="1"/>
    <col min="8201" max="8201" width="8.7109375" customWidth="1"/>
    <col min="8202" max="8202" width="13" customWidth="1"/>
    <col min="8203" max="8203" width="19.85546875" customWidth="1"/>
    <col min="8204" max="8204" width="18.5703125" customWidth="1"/>
    <col min="8448" max="8448" width="6.7109375" customWidth="1"/>
    <col min="8449" max="8449" width="35.7109375" customWidth="1"/>
    <col min="8450" max="8450" width="6.42578125" customWidth="1"/>
    <col min="8451" max="8451" width="9.7109375" customWidth="1"/>
    <col min="8452" max="8455" width="10.7109375" customWidth="1"/>
    <col min="8456" max="8456" width="6.7109375" customWidth="1"/>
    <col min="8457" max="8457" width="8.7109375" customWidth="1"/>
    <col min="8458" max="8458" width="13" customWidth="1"/>
    <col min="8459" max="8459" width="19.85546875" customWidth="1"/>
    <col min="8460" max="8460" width="18.5703125" customWidth="1"/>
    <col min="8704" max="8704" width="6.7109375" customWidth="1"/>
    <col min="8705" max="8705" width="35.7109375" customWidth="1"/>
    <col min="8706" max="8706" width="6.42578125" customWidth="1"/>
    <col min="8707" max="8707" width="9.7109375" customWidth="1"/>
    <col min="8708" max="8711" width="10.7109375" customWidth="1"/>
    <col min="8712" max="8712" width="6.7109375" customWidth="1"/>
    <col min="8713" max="8713" width="8.7109375" customWidth="1"/>
    <col min="8714" max="8714" width="13" customWidth="1"/>
    <col min="8715" max="8715" width="19.85546875" customWidth="1"/>
    <col min="8716" max="8716" width="18.5703125" customWidth="1"/>
    <col min="8960" max="8960" width="6.7109375" customWidth="1"/>
    <col min="8961" max="8961" width="35.7109375" customWidth="1"/>
    <col min="8962" max="8962" width="6.42578125" customWidth="1"/>
    <col min="8963" max="8963" width="9.7109375" customWidth="1"/>
    <col min="8964" max="8967" width="10.7109375" customWidth="1"/>
    <col min="8968" max="8968" width="6.7109375" customWidth="1"/>
    <col min="8969" max="8969" width="8.7109375" customWidth="1"/>
    <col min="8970" max="8970" width="13" customWidth="1"/>
    <col min="8971" max="8971" width="19.85546875" customWidth="1"/>
    <col min="8972" max="8972" width="18.5703125" customWidth="1"/>
    <col min="9216" max="9216" width="6.7109375" customWidth="1"/>
    <col min="9217" max="9217" width="35.7109375" customWidth="1"/>
    <col min="9218" max="9218" width="6.42578125" customWidth="1"/>
    <col min="9219" max="9219" width="9.7109375" customWidth="1"/>
    <col min="9220" max="9223" width="10.7109375" customWidth="1"/>
    <col min="9224" max="9224" width="6.7109375" customWidth="1"/>
    <col min="9225" max="9225" width="8.7109375" customWidth="1"/>
    <col min="9226" max="9226" width="13" customWidth="1"/>
    <col min="9227" max="9227" width="19.85546875" customWidth="1"/>
    <col min="9228" max="9228" width="18.5703125" customWidth="1"/>
    <col min="9472" max="9472" width="6.7109375" customWidth="1"/>
    <col min="9473" max="9473" width="35.7109375" customWidth="1"/>
    <col min="9474" max="9474" width="6.42578125" customWidth="1"/>
    <col min="9475" max="9475" width="9.7109375" customWidth="1"/>
    <col min="9476" max="9479" width="10.7109375" customWidth="1"/>
    <col min="9480" max="9480" width="6.7109375" customWidth="1"/>
    <col min="9481" max="9481" width="8.7109375" customWidth="1"/>
    <col min="9482" max="9482" width="13" customWidth="1"/>
    <col min="9483" max="9483" width="19.85546875" customWidth="1"/>
    <col min="9484" max="9484" width="18.5703125" customWidth="1"/>
    <col min="9728" max="9728" width="6.7109375" customWidth="1"/>
    <col min="9729" max="9729" width="35.7109375" customWidth="1"/>
    <col min="9730" max="9730" width="6.42578125" customWidth="1"/>
    <col min="9731" max="9731" width="9.7109375" customWidth="1"/>
    <col min="9732" max="9735" width="10.7109375" customWidth="1"/>
    <col min="9736" max="9736" width="6.7109375" customWidth="1"/>
    <col min="9737" max="9737" width="8.7109375" customWidth="1"/>
    <col min="9738" max="9738" width="13" customWidth="1"/>
    <col min="9739" max="9739" width="19.85546875" customWidth="1"/>
    <col min="9740" max="9740" width="18.5703125" customWidth="1"/>
    <col min="9984" max="9984" width="6.7109375" customWidth="1"/>
    <col min="9985" max="9985" width="35.7109375" customWidth="1"/>
    <col min="9986" max="9986" width="6.42578125" customWidth="1"/>
    <col min="9987" max="9987" width="9.7109375" customWidth="1"/>
    <col min="9988" max="9991" width="10.7109375" customWidth="1"/>
    <col min="9992" max="9992" width="6.7109375" customWidth="1"/>
    <col min="9993" max="9993" width="8.7109375" customWidth="1"/>
    <col min="9994" max="9994" width="13" customWidth="1"/>
    <col min="9995" max="9995" width="19.85546875" customWidth="1"/>
    <col min="9996" max="9996" width="18.5703125" customWidth="1"/>
    <col min="10240" max="10240" width="6.7109375" customWidth="1"/>
    <col min="10241" max="10241" width="35.7109375" customWidth="1"/>
    <col min="10242" max="10242" width="6.42578125" customWidth="1"/>
    <col min="10243" max="10243" width="9.7109375" customWidth="1"/>
    <col min="10244" max="10247" width="10.7109375" customWidth="1"/>
    <col min="10248" max="10248" width="6.7109375" customWidth="1"/>
    <col min="10249" max="10249" width="8.7109375" customWidth="1"/>
    <col min="10250" max="10250" width="13" customWidth="1"/>
    <col min="10251" max="10251" width="19.85546875" customWidth="1"/>
    <col min="10252" max="10252" width="18.5703125" customWidth="1"/>
    <col min="10496" max="10496" width="6.7109375" customWidth="1"/>
    <col min="10497" max="10497" width="35.7109375" customWidth="1"/>
    <col min="10498" max="10498" width="6.42578125" customWidth="1"/>
    <col min="10499" max="10499" width="9.7109375" customWidth="1"/>
    <col min="10500" max="10503" width="10.7109375" customWidth="1"/>
    <col min="10504" max="10504" width="6.7109375" customWidth="1"/>
    <col min="10505" max="10505" width="8.7109375" customWidth="1"/>
    <col min="10506" max="10506" width="13" customWidth="1"/>
    <col min="10507" max="10507" width="19.85546875" customWidth="1"/>
    <col min="10508" max="10508" width="18.5703125" customWidth="1"/>
    <col min="10752" max="10752" width="6.7109375" customWidth="1"/>
    <col min="10753" max="10753" width="35.7109375" customWidth="1"/>
    <col min="10754" max="10754" width="6.42578125" customWidth="1"/>
    <col min="10755" max="10755" width="9.7109375" customWidth="1"/>
    <col min="10756" max="10759" width="10.7109375" customWidth="1"/>
    <col min="10760" max="10760" width="6.7109375" customWidth="1"/>
    <col min="10761" max="10761" width="8.7109375" customWidth="1"/>
    <col min="10762" max="10762" width="13" customWidth="1"/>
    <col min="10763" max="10763" width="19.85546875" customWidth="1"/>
    <col min="10764" max="10764" width="18.5703125" customWidth="1"/>
    <col min="11008" max="11008" width="6.7109375" customWidth="1"/>
    <col min="11009" max="11009" width="35.7109375" customWidth="1"/>
    <col min="11010" max="11010" width="6.42578125" customWidth="1"/>
    <col min="11011" max="11011" width="9.7109375" customWidth="1"/>
    <col min="11012" max="11015" width="10.7109375" customWidth="1"/>
    <col min="11016" max="11016" width="6.7109375" customWidth="1"/>
    <col min="11017" max="11017" width="8.7109375" customWidth="1"/>
    <col min="11018" max="11018" width="13" customWidth="1"/>
    <col min="11019" max="11019" width="19.85546875" customWidth="1"/>
    <col min="11020" max="11020" width="18.5703125" customWidth="1"/>
    <col min="11264" max="11264" width="6.7109375" customWidth="1"/>
    <col min="11265" max="11265" width="35.7109375" customWidth="1"/>
    <col min="11266" max="11266" width="6.42578125" customWidth="1"/>
    <col min="11267" max="11267" width="9.7109375" customWidth="1"/>
    <col min="11268" max="11271" width="10.7109375" customWidth="1"/>
    <col min="11272" max="11272" width="6.7109375" customWidth="1"/>
    <col min="11273" max="11273" width="8.7109375" customWidth="1"/>
    <col min="11274" max="11274" width="13" customWidth="1"/>
    <col min="11275" max="11275" width="19.85546875" customWidth="1"/>
    <col min="11276" max="11276" width="18.5703125" customWidth="1"/>
    <col min="11520" max="11520" width="6.7109375" customWidth="1"/>
    <col min="11521" max="11521" width="35.7109375" customWidth="1"/>
    <col min="11522" max="11522" width="6.42578125" customWidth="1"/>
    <col min="11523" max="11523" width="9.7109375" customWidth="1"/>
    <col min="11524" max="11527" width="10.7109375" customWidth="1"/>
    <col min="11528" max="11528" width="6.7109375" customWidth="1"/>
    <col min="11529" max="11529" width="8.7109375" customWidth="1"/>
    <col min="11530" max="11530" width="13" customWidth="1"/>
    <col min="11531" max="11531" width="19.85546875" customWidth="1"/>
    <col min="11532" max="11532" width="18.5703125" customWidth="1"/>
    <col min="11776" max="11776" width="6.7109375" customWidth="1"/>
    <col min="11777" max="11777" width="35.7109375" customWidth="1"/>
    <col min="11778" max="11778" width="6.42578125" customWidth="1"/>
    <col min="11779" max="11779" width="9.7109375" customWidth="1"/>
    <col min="11780" max="11783" width="10.7109375" customWidth="1"/>
    <col min="11784" max="11784" width="6.7109375" customWidth="1"/>
    <col min="11785" max="11785" width="8.7109375" customWidth="1"/>
    <col min="11786" max="11786" width="13" customWidth="1"/>
    <col min="11787" max="11787" width="19.85546875" customWidth="1"/>
    <col min="11788" max="11788" width="18.5703125" customWidth="1"/>
    <col min="12032" max="12032" width="6.7109375" customWidth="1"/>
    <col min="12033" max="12033" width="35.7109375" customWidth="1"/>
    <col min="12034" max="12034" width="6.42578125" customWidth="1"/>
    <col min="12035" max="12035" width="9.7109375" customWidth="1"/>
    <col min="12036" max="12039" width="10.7109375" customWidth="1"/>
    <col min="12040" max="12040" width="6.7109375" customWidth="1"/>
    <col min="12041" max="12041" width="8.7109375" customWidth="1"/>
    <col min="12042" max="12042" width="13" customWidth="1"/>
    <col min="12043" max="12043" width="19.85546875" customWidth="1"/>
    <col min="12044" max="12044" width="18.5703125" customWidth="1"/>
    <col min="12288" max="12288" width="6.7109375" customWidth="1"/>
    <col min="12289" max="12289" width="35.7109375" customWidth="1"/>
    <col min="12290" max="12290" width="6.42578125" customWidth="1"/>
    <col min="12291" max="12291" width="9.7109375" customWidth="1"/>
    <col min="12292" max="12295" width="10.7109375" customWidth="1"/>
    <col min="12296" max="12296" width="6.7109375" customWidth="1"/>
    <col min="12297" max="12297" width="8.7109375" customWidth="1"/>
    <col min="12298" max="12298" width="13" customWidth="1"/>
    <col min="12299" max="12299" width="19.85546875" customWidth="1"/>
    <col min="12300" max="12300" width="18.5703125" customWidth="1"/>
    <col min="12544" max="12544" width="6.7109375" customWidth="1"/>
    <col min="12545" max="12545" width="35.7109375" customWidth="1"/>
    <col min="12546" max="12546" width="6.42578125" customWidth="1"/>
    <col min="12547" max="12547" width="9.7109375" customWidth="1"/>
    <col min="12548" max="12551" width="10.7109375" customWidth="1"/>
    <col min="12552" max="12552" width="6.7109375" customWidth="1"/>
    <col min="12553" max="12553" width="8.7109375" customWidth="1"/>
    <col min="12554" max="12554" width="13" customWidth="1"/>
    <col min="12555" max="12555" width="19.85546875" customWidth="1"/>
    <col min="12556" max="12556" width="18.5703125" customWidth="1"/>
    <col min="12800" max="12800" width="6.7109375" customWidth="1"/>
    <col min="12801" max="12801" width="35.7109375" customWidth="1"/>
    <col min="12802" max="12802" width="6.42578125" customWidth="1"/>
    <col min="12803" max="12803" width="9.7109375" customWidth="1"/>
    <col min="12804" max="12807" width="10.7109375" customWidth="1"/>
    <col min="12808" max="12808" width="6.7109375" customWidth="1"/>
    <col min="12809" max="12809" width="8.7109375" customWidth="1"/>
    <col min="12810" max="12810" width="13" customWidth="1"/>
    <col min="12811" max="12811" width="19.85546875" customWidth="1"/>
    <col min="12812" max="12812" width="18.5703125" customWidth="1"/>
    <col min="13056" max="13056" width="6.7109375" customWidth="1"/>
    <col min="13057" max="13057" width="35.7109375" customWidth="1"/>
    <col min="13058" max="13058" width="6.42578125" customWidth="1"/>
    <col min="13059" max="13059" width="9.7109375" customWidth="1"/>
    <col min="13060" max="13063" width="10.7109375" customWidth="1"/>
    <col min="13064" max="13064" width="6.7109375" customWidth="1"/>
    <col min="13065" max="13065" width="8.7109375" customWidth="1"/>
    <col min="13066" max="13066" width="13" customWidth="1"/>
    <col min="13067" max="13067" width="19.85546875" customWidth="1"/>
    <col min="13068" max="13068" width="18.5703125" customWidth="1"/>
    <col min="13312" max="13312" width="6.7109375" customWidth="1"/>
    <col min="13313" max="13313" width="35.7109375" customWidth="1"/>
    <col min="13314" max="13314" width="6.42578125" customWidth="1"/>
    <col min="13315" max="13315" width="9.7109375" customWidth="1"/>
    <col min="13316" max="13319" width="10.7109375" customWidth="1"/>
    <col min="13320" max="13320" width="6.7109375" customWidth="1"/>
    <col min="13321" max="13321" width="8.7109375" customWidth="1"/>
    <col min="13322" max="13322" width="13" customWidth="1"/>
    <col min="13323" max="13323" width="19.85546875" customWidth="1"/>
    <col min="13324" max="13324" width="18.5703125" customWidth="1"/>
    <col min="13568" max="13568" width="6.7109375" customWidth="1"/>
    <col min="13569" max="13569" width="35.7109375" customWidth="1"/>
    <col min="13570" max="13570" width="6.42578125" customWidth="1"/>
    <col min="13571" max="13571" width="9.7109375" customWidth="1"/>
    <col min="13572" max="13575" width="10.7109375" customWidth="1"/>
    <col min="13576" max="13576" width="6.7109375" customWidth="1"/>
    <col min="13577" max="13577" width="8.7109375" customWidth="1"/>
    <col min="13578" max="13578" width="13" customWidth="1"/>
    <col min="13579" max="13579" width="19.85546875" customWidth="1"/>
    <col min="13580" max="13580" width="18.5703125" customWidth="1"/>
    <col min="13824" max="13824" width="6.7109375" customWidth="1"/>
    <col min="13825" max="13825" width="35.7109375" customWidth="1"/>
    <col min="13826" max="13826" width="6.42578125" customWidth="1"/>
    <col min="13827" max="13827" width="9.7109375" customWidth="1"/>
    <col min="13828" max="13831" width="10.7109375" customWidth="1"/>
    <col min="13832" max="13832" width="6.7109375" customWidth="1"/>
    <col min="13833" max="13833" width="8.7109375" customWidth="1"/>
    <col min="13834" max="13834" width="13" customWidth="1"/>
    <col min="13835" max="13835" width="19.85546875" customWidth="1"/>
    <col min="13836" max="13836" width="18.5703125" customWidth="1"/>
    <col min="14080" max="14080" width="6.7109375" customWidth="1"/>
    <col min="14081" max="14081" width="35.7109375" customWidth="1"/>
    <col min="14082" max="14082" width="6.42578125" customWidth="1"/>
    <col min="14083" max="14083" width="9.7109375" customWidth="1"/>
    <col min="14084" max="14087" width="10.7109375" customWidth="1"/>
    <col min="14088" max="14088" width="6.7109375" customWidth="1"/>
    <col min="14089" max="14089" width="8.7109375" customWidth="1"/>
    <col min="14090" max="14090" width="13" customWidth="1"/>
    <col min="14091" max="14091" width="19.85546875" customWidth="1"/>
    <col min="14092" max="14092" width="18.5703125" customWidth="1"/>
    <col min="14336" max="14336" width="6.7109375" customWidth="1"/>
    <col min="14337" max="14337" width="35.7109375" customWidth="1"/>
    <col min="14338" max="14338" width="6.42578125" customWidth="1"/>
    <col min="14339" max="14339" width="9.7109375" customWidth="1"/>
    <col min="14340" max="14343" width="10.7109375" customWidth="1"/>
    <col min="14344" max="14344" width="6.7109375" customWidth="1"/>
    <col min="14345" max="14345" width="8.7109375" customWidth="1"/>
    <col min="14346" max="14346" width="13" customWidth="1"/>
    <col min="14347" max="14347" width="19.85546875" customWidth="1"/>
    <col min="14348" max="14348" width="18.5703125" customWidth="1"/>
    <col min="14592" max="14592" width="6.7109375" customWidth="1"/>
    <col min="14593" max="14593" width="35.7109375" customWidth="1"/>
    <col min="14594" max="14594" width="6.42578125" customWidth="1"/>
    <col min="14595" max="14595" width="9.7109375" customWidth="1"/>
    <col min="14596" max="14599" width="10.7109375" customWidth="1"/>
    <col min="14600" max="14600" width="6.7109375" customWidth="1"/>
    <col min="14601" max="14601" width="8.7109375" customWidth="1"/>
    <col min="14602" max="14602" width="13" customWidth="1"/>
    <col min="14603" max="14603" width="19.85546875" customWidth="1"/>
    <col min="14604" max="14604" width="18.5703125" customWidth="1"/>
    <col min="14848" max="14848" width="6.7109375" customWidth="1"/>
    <col min="14849" max="14849" width="35.7109375" customWidth="1"/>
    <col min="14850" max="14850" width="6.42578125" customWidth="1"/>
    <col min="14851" max="14851" width="9.7109375" customWidth="1"/>
    <col min="14852" max="14855" width="10.7109375" customWidth="1"/>
    <col min="14856" max="14856" width="6.7109375" customWidth="1"/>
    <col min="14857" max="14857" width="8.7109375" customWidth="1"/>
    <col min="14858" max="14858" width="13" customWidth="1"/>
    <col min="14859" max="14859" width="19.85546875" customWidth="1"/>
    <col min="14860" max="14860" width="18.5703125" customWidth="1"/>
    <col min="15104" max="15104" width="6.7109375" customWidth="1"/>
    <col min="15105" max="15105" width="35.7109375" customWidth="1"/>
    <col min="15106" max="15106" width="6.42578125" customWidth="1"/>
    <col min="15107" max="15107" width="9.7109375" customWidth="1"/>
    <col min="15108" max="15111" width="10.7109375" customWidth="1"/>
    <col min="15112" max="15112" width="6.7109375" customWidth="1"/>
    <col min="15113" max="15113" width="8.7109375" customWidth="1"/>
    <col min="15114" max="15114" width="13" customWidth="1"/>
    <col min="15115" max="15115" width="19.85546875" customWidth="1"/>
    <col min="15116" max="15116" width="18.5703125" customWidth="1"/>
    <col min="15360" max="15360" width="6.7109375" customWidth="1"/>
    <col min="15361" max="15361" width="35.7109375" customWidth="1"/>
    <col min="15362" max="15362" width="6.42578125" customWidth="1"/>
    <col min="15363" max="15363" width="9.7109375" customWidth="1"/>
    <col min="15364" max="15367" width="10.7109375" customWidth="1"/>
    <col min="15368" max="15368" width="6.7109375" customWidth="1"/>
    <col min="15369" max="15369" width="8.7109375" customWidth="1"/>
    <col min="15370" max="15370" width="13" customWidth="1"/>
    <col min="15371" max="15371" width="19.85546875" customWidth="1"/>
    <col min="15372" max="15372" width="18.5703125" customWidth="1"/>
    <col min="15616" max="15616" width="6.7109375" customWidth="1"/>
    <col min="15617" max="15617" width="35.7109375" customWidth="1"/>
    <col min="15618" max="15618" width="6.42578125" customWidth="1"/>
    <col min="15619" max="15619" width="9.7109375" customWidth="1"/>
    <col min="15620" max="15623" width="10.7109375" customWidth="1"/>
    <col min="15624" max="15624" width="6.7109375" customWidth="1"/>
    <col min="15625" max="15625" width="8.7109375" customWidth="1"/>
    <col min="15626" max="15626" width="13" customWidth="1"/>
    <col min="15627" max="15627" width="19.85546875" customWidth="1"/>
    <col min="15628" max="15628" width="18.5703125" customWidth="1"/>
    <col min="15872" max="15872" width="6.7109375" customWidth="1"/>
    <col min="15873" max="15873" width="35.7109375" customWidth="1"/>
    <col min="15874" max="15874" width="6.42578125" customWidth="1"/>
    <col min="15875" max="15875" width="9.7109375" customWidth="1"/>
    <col min="15876" max="15879" width="10.7109375" customWidth="1"/>
    <col min="15880" max="15880" width="6.7109375" customWidth="1"/>
    <col min="15881" max="15881" width="8.7109375" customWidth="1"/>
    <col min="15882" max="15882" width="13" customWidth="1"/>
    <col min="15883" max="15883" width="19.85546875" customWidth="1"/>
    <col min="15884" max="15884" width="18.5703125" customWidth="1"/>
    <col min="16128" max="16128" width="6.7109375" customWidth="1"/>
    <col min="16129" max="16129" width="35.7109375" customWidth="1"/>
    <col min="16130" max="16130" width="6.42578125" customWidth="1"/>
    <col min="16131" max="16131" width="9.7109375" customWidth="1"/>
    <col min="16132" max="16135" width="10.7109375" customWidth="1"/>
    <col min="16136" max="16136" width="6.7109375" customWidth="1"/>
    <col min="16137" max="16137" width="8.7109375" customWidth="1"/>
    <col min="16138" max="16138" width="13" customWidth="1"/>
    <col min="16139" max="16139" width="19.85546875" customWidth="1"/>
    <col min="16140" max="16140" width="18.5703125" customWidth="1"/>
  </cols>
  <sheetData>
    <row r="6" spans="1:11" ht="81.75" customHeight="1">
      <c r="A6" s="554" t="s">
        <v>879</v>
      </c>
      <c r="B6" s="555"/>
      <c r="C6" s="555"/>
      <c r="D6" s="555"/>
      <c r="E6" s="555"/>
      <c r="F6" s="555"/>
      <c r="G6" s="555"/>
      <c r="H6" s="555"/>
      <c r="I6" s="555"/>
    </row>
    <row r="7" spans="1:11" ht="24.95" customHeight="1">
      <c r="A7" s="556" t="s">
        <v>0</v>
      </c>
      <c r="B7" s="557"/>
      <c r="C7" s="557"/>
      <c r="D7" s="557"/>
      <c r="E7" s="557" t="s">
        <v>1</v>
      </c>
      <c r="F7" s="557"/>
      <c r="G7" s="557"/>
      <c r="H7" s="558" t="s">
        <v>2</v>
      </c>
      <c r="I7" s="557"/>
    </row>
    <row r="8" spans="1:11" ht="21" customHeight="1">
      <c r="A8" s="559" t="s">
        <v>3</v>
      </c>
      <c r="B8" s="559"/>
      <c r="C8" s="560"/>
      <c r="D8" s="558" t="s">
        <v>4</v>
      </c>
      <c r="E8" s="557"/>
      <c r="F8" s="557"/>
      <c r="G8" s="557"/>
      <c r="H8" s="561" t="s">
        <v>256</v>
      </c>
      <c r="I8" s="562"/>
    </row>
    <row r="9" spans="1:11" ht="30" customHeight="1" thickBot="1">
      <c r="A9" s="551" t="s">
        <v>498</v>
      </c>
      <c r="B9" s="551"/>
      <c r="C9" s="552"/>
      <c r="D9" s="551"/>
      <c r="E9" s="551"/>
      <c r="F9" s="551"/>
      <c r="G9" s="553"/>
      <c r="H9" s="546">
        <f>F107</f>
        <v>111361.7015805</v>
      </c>
      <c r="I9" s="547"/>
      <c r="J9" s="1"/>
      <c r="K9" s="2"/>
    </row>
    <row r="10" spans="1:11" ht="42" customHeight="1" thickTop="1" thickBot="1">
      <c r="A10" s="549" t="s">
        <v>5</v>
      </c>
      <c r="B10" s="548" t="s">
        <v>6</v>
      </c>
      <c r="C10" s="548" t="s">
        <v>7</v>
      </c>
      <c r="D10" s="548" t="s">
        <v>8</v>
      </c>
      <c r="E10" s="548" t="s">
        <v>9</v>
      </c>
      <c r="F10" s="548"/>
      <c r="G10" s="548" t="s">
        <v>571</v>
      </c>
      <c r="H10" s="548"/>
      <c r="I10" s="3" t="s">
        <v>10</v>
      </c>
      <c r="K10" s="2"/>
    </row>
    <row r="11" spans="1:11" ht="27.95" customHeight="1" thickTop="1" thickBot="1">
      <c r="A11" s="550"/>
      <c r="B11" s="548"/>
      <c r="C11" s="548"/>
      <c r="D11" s="548"/>
      <c r="E11" s="3" t="s">
        <v>191</v>
      </c>
      <c r="F11" s="3" t="s">
        <v>11</v>
      </c>
      <c r="G11" s="3" t="s">
        <v>12</v>
      </c>
      <c r="H11" s="3" t="s">
        <v>190</v>
      </c>
      <c r="I11" s="4">
        <v>0.28999999999999998</v>
      </c>
    </row>
    <row r="12" spans="1:11" ht="20.100000000000001" customHeight="1" thickTop="1" thickBot="1">
      <c r="A12" s="5" t="s">
        <v>13</v>
      </c>
      <c r="B12" s="6" t="s">
        <v>876</v>
      </c>
      <c r="C12" s="537" t="s">
        <v>14</v>
      </c>
      <c r="D12" s="538"/>
      <c r="E12" s="539"/>
      <c r="F12" s="7">
        <f>SUM(F13,F17,F28,F19)</f>
        <v>54759.945299999992</v>
      </c>
      <c r="G12" s="540"/>
      <c r="H12" s="541"/>
      <c r="I12" s="542"/>
    </row>
    <row r="13" spans="1:11" ht="20.100000000000001" customHeight="1" thickTop="1">
      <c r="A13" s="5" t="s">
        <v>15</v>
      </c>
      <c r="B13" s="8" t="s">
        <v>225</v>
      </c>
      <c r="C13" s="543"/>
      <c r="D13" s="544"/>
      <c r="E13" s="545"/>
      <c r="F13" s="9">
        <f>SUM(F14:F16)</f>
        <v>1525.9925999999998</v>
      </c>
      <c r="G13" s="543"/>
      <c r="H13" s="544"/>
      <c r="I13" s="545"/>
    </row>
    <row r="14" spans="1:11" ht="33" customHeight="1">
      <c r="A14" s="10" t="s">
        <v>16</v>
      </c>
      <c r="B14" s="11" t="s">
        <v>572</v>
      </c>
      <c r="C14" s="12" t="s">
        <v>23</v>
      </c>
      <c r="D14" s="13">
        <v>120</v>
      </c>
      <c r="E14" s="14">
        <f>H14*I14</f>
        <v>6.2823000000000002</v>
      </c>
      <c r="F14" s="15">
        <f>E14*D14</f>
        <v>753.87599999999998</v>
      </c>
      <c r="G14" s="18" t="s">
        <v>573</v>
      </c>
      <c r="H14" s="304">
        <v>4.87</v>
      </c>
      <c r="I14" s="17">
        <v>1.29</v>
      </c>
    </row>
    <row r="15" spans="1:11" ht="24.95" customHeight="1">
      <c r="A15" s="10" t="s">
        <v>18</v>
      </c>
      <c r="B15" s="11" t="s">
        <v>548</v>
      </c>
      <c r="C15" s="12" t="s">
        <v>19</v>
      </c>
      <c r="D15" s="13">
        <v>2</v>
      </c>
      <c r="E15" s="14">
        <f>H15*I15</f>
        <v>227.38830000000002</v>
      </c>
      <c r="F15" s="15">
        <f>E15*D15</f>
        <v>454.77660000000003</v>
      </c>
      <c r="G15" s="18" t="s">
        <v>549</v>
      </c>
      <c r="H15" s="304">
        <v>176.27</v>
      </c>
      <c r="I15" s="17">
        <v>1.29</v>
      </c>
    </row>
    <row r="16" spans="1:11" ht="24.95" customHeight="1">
      <c r="A16" s="10" t="s">
        <v>20</v>
      </c>
      <c r="B16" s="11" t="s">
        <v>550</v>
      </c>
      <c r="C16" s="12" t="s">
        <v>19</v>
      </c>
      <c r="D16" s="13">
        <v>120</v>
      </c>
      <c r="E16" s="14">
        <f>H16*I16</f>
        <v>2.6444999999999999</v>
      </c>
      <c r="F16" s="15">
        <f>E16*D16</f>
        <v>317.33999999999997</v>
      </c>
      <c r="G16" s="18" t="s">
        <v>551</v>
      </c>
      <c r="H16" s="304">
        <v>2.0499999999999998</v>
      </c>
      <c r="I16" s="17">
        <v>1.29</v>
      </c>
    </row>
    <row r="17" spans="1:10" ht="20.100000000000001" customHeight="1">
      <c r="A17" s="21" t="s">
        <v>21</v>
      </c>
      <c r="B17" s="22" t="s">
        <v>224</v>
      </c>
      <c r="C17" s="522"/>
      <c r="D17" s="523"/>
      <c r="E17" s="524"/>
      <c r="F17" s="23">
        <f>SUM(F18)</f>
        <v>43788.946799999998</v>
      </c>
      <c r="G17" s="532"/>
      <c r="H17" s="523"/>
      <c r="I17" s="524"/>
    </row>
    <row r="18" spans="1:10" ht="30" customHeight="1">
      <c r="A18" s="24" t="s">
        <v>22</v>
      </c>
      <c r="B18" s="25" t="s">
        <v>877</v>
      </c>
      <c r="C18" s="26" t="s">
        <v>23</v>
      </c>
      <c r="D18" s="26">
        <v>1</v>
      </c>
      <c r="E18" s="27">
        <f>H18*I18</f>
        <v>43788.946799999998</v>
      </c>
      <c r="F18" s="27">
        <f>E18*D18</f>
        <v>43788.946799999998</v>
      </c>
      <c r="G18" s="18" t="s">
        <v>552</v>
      </c>
      <c r="H18" s="28">
        <f>'CUSTO UNITÁRIO'!G53</f>
        <v>33944.92</v>
      </c>
      <c r="I18" s="29">
        <v>1.29</v>
      </c>
    </row>
    <row r="19" spans="1:10" ht="30" customHeight="1">
      <c r="A19" s="433" t="s">
        <v>24</v>
      </c>
      <c r="B19" s="434" t="s">
        <v>640</v>
      </c>
      <c r="C19" s="533"/>
      <c r="D19" s="534"/>
      <c r="E19" s="535"/>
      <c r="F19" s="435">
        <f>SUM(F20:F27)</f>
        <v>4380.7367999999988</v>
      </c>
      <c r="G19" s="536"/>
      <c r="H19" s="534"/>
      <c r="I19" s="535"/>
    </row>
    <row r="20" spans="1:10" ht="30" customHeight="1">
      <c r="A20" s="35" t="s">
        <v>25</v>
      </c>
      <c r="B20" s="436" t="s">
        <v>664</v>
      </c>
      <c r="C20" s="437" t="s">
        <v>17</v>
      </c>
      <c r="D20" s="437">
        <v>1</v>
      </c>
      <c r="E20" s="32">
        <f t="shared" ref="E20:E27" si="0">H20*I20</f>
        <v>3270.2532000000001</v>
      </c>
      <c r="F20" s="32">
        <f t="shared" ref="F20:F27" si="1">E20*D20</f>
        <v>3270.2532000000001</v>
      </c>
      <c r="G20" s="16" t="s">
        <v>665</v>
      </c>
      <c r="H20" s="305">
        <v>2535.08</v>
      </c>
      <c r="I20" s="34">
        <v>1.29</v>
      </c>
    </row>
    <row r="21" spans="1:10" ht="30" customHeight="1">
      <c r="A21" s="35" t="s">
        <v>565</v>
      </c>
      <c r="B21" s="31" t="s">
        <v>641</v>
      </c>
      <c r="C21" s="16" t="s">
        <v>17</v>
      </c>
      <c r="D21" s="16">
        <v>12</v>
      </c>
      <c r="E21" s="32">
        <f t="shared" si="0"/>
        <v>17.273099999999999</v>
      </c>
      <c r="F21" s="32">
        <f t="shared" si="1"/>
        <v>207.27719999999999</v>
      </c>
      <c r="G21" s="16" t="s">
        <v>642</v>
      </c>
      <c r="H21" s="33">
        <v>13.39</v>
      </c>
      <c r="I21" s="34">
        <v>1.29</v>
      </c>
    </row>
    <row r="22" spans="1:10" ht="49.5" customHeight="1">
      <c r="A22" s="30" t="s">
        <v>566</v>
      </c>
      <c r="B22" s="31" t="s">
        <v>643</v>
      </c>
      <c r="C22" s="16" t="s">
        <v>17</v>
      </c>
      <c r="D22" s="16">
        <v>1</v>
      </c>
      <c r="E22" s="32">
        <f t="shared" si="0"/>
        <v>113.02980000000001</v>
      </c>
      <c r="F22" s="32">
        <f t="shared" si="1"/>
        <v>113.02980000000001</v>
      </c>
      <c r="G22" s="16" t="s">
        <v>644</v>
      </c>
      <c r="H22" s="33">
        <v>87.62</v>
      </c>
      <c r="I22" s="34">
        <v>1.29</v>
      </c>
    </row>
    <row r="23" spans="1:10" ht="30" customHeight="1">
      <c r="A23" s="438" t="s">
        <v>567</v>
      </c>
      <c r="B23" s="439" t="s">
        <v>645</v>
      </c>
      <c r="C23" s="420" t="s">
        <v>17</v>
      </c>
      <c r="D23" s="420">
        <v>1</v>
      </c>
      <c r="E23" s="440">
        <f t="shared" si="0"/>
        <v>196.80240000000001</v>
      </c>
      <c r="F23" s="440">
        <f t="shared" si="1"/>
        <v>196.80240000000001</v>
      </c>
      <c r="G23" s="283" t="s">
        <v>646</v>
      </c>
      <c r="H23" s="306">
        <v>152.56</v>
      </c>
      <c r="I23" s="441">
        <v>1.29</v>
      </c>
    </row>
    <row r="24" spans="1:10" ht="59.25" customHeight="1">
      <c r="A24" s="35" t="s">
        <v>568</v>
      </c>
      <c r="B24" s="436" t="s">
        <v>647</v>
      </c>
      <c r="C24" s="437" t="s">
        <v>17</v>
      </c>
      <c r="D24" s="437">
        <v>2</v>
      </c>
      <c r="E24" s="32">
        <f t="shared" si="0"/>
        <v>56.231100000000005</v>
      </c>
      <c r="F24" s="32">
        <f>E24*D24</f>
        <v>112.46220000000001</v>
      </c>
      <c r="G24" s="437" t="s">
        <v>648</v>
      </c>
      <c r="H24" s="305">
        <v>43.59</v>
      </c>
      <c r="I24" s="34">
        <v>1.29</v>
      </c>
    </row>
    <row r="25" spans="1:10" ht="39.75" customHeight="1">
      <c r="A25" s="35" t="s">
        <v>569</v>
      </c>
      <c r="B25" s="436" t="s">
        <v>702</v>
      </c>
      <c r="C25" s="437" t="s">
        <v>17</v>
      </c>
      <c r="D25" s="437">
        <v>1</v>
      </c>
      <c r="E25" s="32">
        <f t="shared" si="0"/>
        <v>294.23610000000002</v>
      </c>
      <c r="F25" s="32">
        <f t="shared" si="1"/>
        <v>294.23610000000002</v>
      </c>
      <c r="G25" s="437" t="s">
        <v>703</v>
      </c>
      <c r="H25" s="305">
        <v>228.09</v>
      </c>
      <c r="I25" s="34">
        <v>1.29</v>
      </c>
    </row>
    <row r="26" spans="1:10" ht="69" customHeight="1">
      <c r="A26" s="35" t="s">
        <v>570</v>
      </c>
      <c r="B26" s="31" t="s">
        <v>649</v>
      </c>
      <c r="C26" s="16" t="s">
        <v>17</v>
      </c>
      <c r="D26" s="16">
        <v>1</v>
      </c>
      <c r="E26" s="32">
        <f t="shared" si="0"/>
        <v>133.6311</v>
      </c>
      <c r="F26" s="32">
        <f t="shared" si="1"/>
        <v>133.6311</v>
      </c>
      <c r="G26" s="16" t="s">
        <v>650</v>
      </c>
      <c r="H26" s="33">
        <v>103.59</v>
      </c>
      <c r="I26" s="34">
        <v>1.29</v>
      </c>
    </row>
    <row r="27" spans="1:10" ht="30" customHeight="1">
      <c r="A27" s="35" t="s">
        <v>655</v>
      </c>
      <c r="B27" s="31" t="s">
        <v>651</v>
      </c>
      <c r="C27" s="16" t="s">
        <v>17</v>
      </c>
      <c r="D27" s="16">
        <v>2</v>
      </c>
      <c r="E27" s="32">
        <f t="shared" si="0"/>
        <v>26.522399999999998</v>
      </c>
      <c r="F27" s="32">
        <f t="shared" si="1"/>
        <v>53.044799999999995</v>
      </c>
      <c r="G27" s="283" t="s">
        <v>652</v>
      </c>
      <c r="H27" s="33">
        <v>20.56</v>
      </c>
      <c r="I27" s="34">
        <v>1.29</v>
      </c>
    </row>
    <row r="28" spans="1:10" ht="30.75" customHeight="1">
      <c r="A28" s="21" t="s">
        <v>656</v>
      </c>
      <c r="B28" s="22" t="s">
        <v>223</v>
      </c>
      <c r="C28" s="529"/>
      <c r="D28" s="530"/>
      <c r="E28" s="530"/>
      <c r="F28" s="23">
        <f>SUM(F29:F35)</f>
        <v>5064.2691000000004</v>
      </c>
      <c r="G28" s="528"/>
      <c r="H28" s="527"/>
      <c r="I28" s="527"/>
      <c r="J28" s="2"/>
    </row>
    <row r="29" spans="1:10" ht="51.75" customHeight="1">
      <c r="A29" s="24" t="s">
        <v>657</v>
      </c>
      <c r="B29" s="40" t="s">
        <v>554</v>
      </c>
      <c r="C29" s="26" t="s">
        <v>27</v>
      </c>
      <c r="D29" s="41">
        <v>1</v>
      </c>
      <c r="E29" s="32">
        <f t="shared" ref="E29:E35" si="2">H29*I29</f>
        <v>3358.1279999999997</v>
      </c>
      <c r="F29" s="32">
        <f t="shared" ref="F29:F35" si="3">E29*D29</f>
        <v>3358.1279999999997</v>
      </c>
      <c r="G29" s="16" t="s">
        <v>553</v>
      </c>
      <c r="H29" s="305">
        <v>2603.1999999999998</v>
      </c>
      <c r="I29" s="39">
        <v>1.29</v>
      </c>
    </row>
    <row r="30" spans="1:10" ht="24.95" customHeight="1">
      <c r="A30" s="24" t="s">
        <v>658</v>
      </c>
      <c r="B30" s="42" t="s">
        <v>150</v>
      </c>
      <c r="C30" s="16" t="s">
        <v>23</v>
      </c>
      <c r="D30" s="43">
        <v>90</v>
      </c>
      <c r="E30" s="32">
        <f t="shared" si="2"/>
        <v>11.7003</v>
      </c>
      <c r="F30" s="32">
        <f t="shared" si="3"/>
        <v>1053.027</v>
      </c>
      <c r="G30" s="16" t="s">
        <v>152</v>
      </c>
      <c r="H30" s="305">
        <v>9.07</v>
      </c>
      <c r="I30" s="39">
        <v>1.29</v>
      </c>
    </row>
    <row r="31" spans="1:10" ht="38.25">
      <c r="A31" s="24" t="s">
        <v>659</v>
      </c>
      <c r="B31" s="36" t="s">
        <v>158</v>
      </c>
      <c r="C31" s="37" t="s">
        <v>23</v>
      </c>
      <c r="D31" s="37">
        <v>2</v>
      </c>
      <c r="E31" s="32">
        <f t="shared" si="2"/>
        <v>75.774600000000007</v>
      </c>
      <c r="F31" s="32">
        <f t="shared" si="3"/>
        <v>151.54920000000001</v>
      </c>
      <c r="G31" s="37" t="s">
        <v>159</v>
      </c>
      <c r="H31" s="305">
        <v>58.74</v>
      </c>
      <c r="I31" s="34">
        <v>1.29</v>
      </c>
    </row>
    <row r="32" spans="1:10" ht="24.95" customHeight="1">
      <c r="A32" s="24" t="s">
        <v>660</v>
      </c>
      <c r="B32" s="36" t="s">
        <v>160</v>
      </c>
      <c r="C32" s="37" t="s">
        <v>17</v>
      </c>
      <c r="D32" s="37">
        <v>1</v>
      </c>
      <c r="E32" s="32">
        <f t="shared" si="2"/>
        <v>99.188100000000006</v>
      </c>
      <c r="F32" s="32">
        <f t="shared" si="3"/>
        <v>99.188100000000006</v>
      </c>
      <c r="G32" s="16" t="s">
        <v>161</v>
      </c>
      <c r="H32" s="33">
        <v>76.89</v>
      </c>
      <c r="I32" s="34">
        <v>1.29</v>
      </c>
    </row>
    <row r="33" spans="1:9" ht="38.25">
      <c r="A33" s="24" t="s">
        <v>661</v>
      </c>
      <c r="B33" s="44" t="s">
        <v>115</v>
      </c>
      <c r="C33" s="16" t="s">
        <v>23</v>
      </c>
      <c r="D33" s="43">
        <v>6</v>
      </c>
      <c r="E33" s="32">
        <f t="shared" si="2"/>
        <v>23.039400000000001</v>
      </c>
      <c r="F33" s="32">
        <f t="shared" si="3"/>
        <v>138.2364</v>
      </c>
      <c r="G33" s="16" t="s">
        <v>116</v>
      </c>
      <c r="H33" s="306">
        <v>17.86</v>
      </c>
      <c r="I33" s="39">
        <v>1.29</v>
      </c>
    </row>
    <row r="34" spans="1:9" ht="39.950000000000003" customHeight="1">
      <c r="A34" s="24" t="s">
        <v>662</v>
      </c>
      <c r="B34" s="44" t="s">
        <v>261</v>
      </c>
      <c r="C34" s="16" t="s">
        <v>27</v>
      </c>
      <c r="D34" s="43">
        <v>2</v>
      </c>
      <c r="E34" s="32">
        <f t="shared" si="2"/>
        <v>107.56019999999999</v>
      </c>
      <c r="F34" s="32">
        <f t="shared" si="3"/>
        <v>215.12039999999999</v>
      </c>
      <c r="G34" s="16" t="s">
        <v>262</v>
      </c>
      <c r="H34" s="305">
        <v>83.38</v>
      </c>
      <c r="I34" s="39">
        <v>1.29</v>
      </c>
    </row>
    <row r="35" spans="1:9" ht="62.25" customHeight="1" thickBot="1">
      <c r="A35" s="24" t="s">
        <v>663</v>
      </c>
      <c r="B35" s="442" t="s">
        <v>653</v>
      </c>
      <c r="C35" s="86" t="s">
        <v>27</v>
      </c>
      <c r="D35" s="246">
        <v>2</v>
      </c>
      <c r="E35" s="88">
        <f t="shared" si="2"/>
        <v>24.51</v>
      </c>
      <c r="F35" s="88">
        <f t="shared" si="3"/>
        <v>49.02</v>
      </c>
      <c r="G35" s="252" t="s">
        <v>654</v>
      </c>
      <c r="H35" s="89">
        <v>19</v>
      </c>
      <c r="I35" s="90">
        <v>1.29</v>
      </c>
    </row>
    <row r="36" spans="1:9" ht="39" customHeight="1" thickTop="1">
      <c r="A36" s="239" t="s">
        <v>28</v>
      </c>
      <c r="B36" s="240" t="s">
        <v>29</v>
      </c>
      <c r="C36" s="531" t="s">
        <v>14</v>
      </c>
      <c r="D36" s="531"/>
      <c r="E36" s="531"/>
      <c r="F36" s="241">
        <f>SUM(F37,F40,F42,F44,F46,F51,F56,F77,F80,F90,F96,F98,F102)</f>
        <v>56601.756280500013</v>
      </c>
      <c r="G36" s="525"/>
      <c r="H36" s="525"/>
      <c r="I36" s="525"/>
    </row>
    <row r="37" spans="1:9" ht="20.100000000000001" customHeight="1">
      <c r="A37" s="21" t="s">
        <v>30</v>
      </c>
      <c r="B37" s="22" t="s">
        <v>222</v>
      </c>
      <c r="C37" s="527"/>
      <c r="D37" s="527"/>
      <c r="E37" s="527"/>
      <c r="F37" s="23">
        <f>SUM(F38:F39)</f>
        <v>1936.5734775000001</v>
      </c>
      <c r="G37" s="528"/>
      <c r="H37" s="527"/>
      <c r="I37" s="527"/>
    </row>
    <row r="38" spans="1:9" ht="24.95" customHeight="1">
      <c r="A38" s="46" t="s">
        <v>31</v>
      </c>
      <c r="B38" s="27" t="s">
        <v>117</v>
      </c>
      <c r="C38" s="47" t="s">
        <v>26</v>
      </c>
      <c r="D38" s="47">
        <v>5.8150000000000004</v>
      </c>
      <c r="E38" s="27">
        <f>H38*I38</f>
        <v>66.060900000000004</v>
      </c>
      <c r="F38" s="27">
        <f>E38*D38</f>
        <v>384.14413350000007</v>
      </c>
      <c r="G38" s="16" t="s">
        <v>163</v>
      </c>
      <c r="H38" s="28">
        <v>51.21</v>
      </c>
      <c r="I38" s="29">
        <v>1.29</v>
      </c>
    </row>
    <row r="39" spans="1:9" ht="63.75">
      <c r="A39" s="48" t="s">
        <v>32</v>
      </c>
      <c r="B39" s="32" t="s">
        <v>555</v>
      </c>
      <c r="C39" s="49" t="s">
        <v>26</v>
      </c>
      <c r="D39" s="49">
        <v>7.36</v>
      </c>
      <c r="E39" s="32">
        <f>H39*I39</f>
        <v>210.92789999999999</v>
      </c>
      <c r="F39" s="32">
        <f>E39*D39</f>
        <v>1552.4293440000001</v>
      </c>
      <c r="G39" s="16" t="s">
        <v>745</v>
      </c>
      <c r="H39" s="33">
        <v>163.51</v>
      </c>
      <c r="I39" s="34">
        <v>1.29</v>
      </c>
    </row>
    <row r="40" spans="1:9" ht="20.100000000000001" customHeight="1">
      <c r="A40" s="21" t="s">
        <v>33</v>
      </c>
      <c r="B40" s="22" t="s">
        <v>221</v>
      </c>
      <c r="C40" s="527"/>
      <c r="D40" s="527"/>
      <c r="E40" s="527"/>
      <c r="F40" s="23">
        <f>SUM(F41)</f>
        <v>2490.8744160000001</v>
      </c>
      <c r="G40" s="528"/>
      <c r="H40" s="527"/>
      <c r="I40" s="527"/>
    </row>
    <row r="41" spans="1:9" ht="42" customHeight="1">
      <c r="A41" s="50" t="s">
        <v>34</v>
      </c>
      <c r="B41" s="51" t="s">
        <v>556</v>
      </c>
      <c r="C41" s="52" t="s">
        <v>26</v>
      </c>
      <c r="D41" s="52">
        <v>3.24</v>
      </c>
      <c r="E41" s="53">
        <f>H41*I41</f>
        <v>768.78840000000002</v>
      </c>
      <c r="F41" s="51">
        <f>E41*D41</f>
        <v>2490.8744160000001</v>
      </c>
      <c r="G41" s="16" t="s">
        <v>761</v>
      </c>
      <c r="H41" s="53">
        <v>595.96</v>
      </c>
      <c r="I41" s="17">
        <v>1.29</v>
      </c>
    </row>
    <row r="42" spans="1:9" ht="20.100000000000001" customHeight="1">
      <c r="A42" s="21" t="s">
        <v>35</v>
      </c>
      <c r="B42" s="22" t="s">
        <v>212</v>
      </c>
      <c r="C42" s="527"/>
      <c r="D42" s="527"/>
      <c r="E42" s="527"/>
      <c r="F42" s="23">
        <f>SUM(F43)</f>
        <v>253.58252400000003</v>
      </c>
      <c r="G42" s="528"/>
      <c r="H42" s="527"/>
      <c r="I42" s="527"/>
    </row>
    <row r="43" spans="1:9" ht="24.95" customHeight="1">
      <c r="A43" s="50" t="s">
        <v>36</v>
      </c>
      <c r="B43" s="51" t="s">
        <v>118</v>
      </c>
      <c r="C43" s="52" t="s">
        <v>26</v>
      </c>
      <c r="D43" s="52">
        <v>0.06</v>
      </c>
      <c r="E43" s="53">
        <f>H43*I43</f>
        <v>4226.3754000000008</v>
      </c>
      <c r="F43" s="51">
        <f>E43*D43</f>
        <v>253.58252400000003</v>
      </c>
      <c r="G43" s="16" t="s">
        <v>192</v>
      </c>
      <c r="H43" s="53">
        <v>3276.26</v>
      </c>
      <c r="I43" s="17">
        <v>1.29</v>
      </c>
    </row>
    <row r="44" spans="1:9" ht="20.100000000000001" customHeight="1">
      <c r="A44" s="21" t="s">
        <v>37</v>
      </c>
      <c r="B44" s="22" t="s">
        <v>213</v>
      </c>
      <c r="C44" s="527"/>
      <c r="D44" s="527"/>
      <c r="E44" s="527"/>
      <c r="F44" s="23">
        <f>SUM(F45)</f>
        <v>1901.1607200000005</v>
      </c>
      <c r="G44" s="528"/>
      <c r="H44" s="527"/>
      <c r="I44" s="527"/>
    </row>
    <row r="45" spans="1:9" ht="24.95" customHeight="1">
      <c r="A45" s="50" t="s">
        <v>38</v>
      </c>
      <c r="B45" s="51" t="s">
        <v>119</v>
      </c>
      <c r="C45" s="52" t="s">
        <v>19</v>
      </c>
      <c r="D45" s="52">
        <v>21.6</v>
      </c>
      <c r="E45" s="53">
        <f>H45*I45</f>
        <v>88.016700000000014</v>
      </c>
      <c r="F45" s="51">
        <f>E45*D45</f>
        <v>1901.1607200000005</v>
      </c>
      <c r="G45" s="16" t="s">
        <v>171</v>
      </c>
      <c r="H45" s="95">
        <v>68.23</v>
      </c>
      <c r="I45" s="17">
        <v>1.29</v>
      </c>
    </row>
    <row r="46" spans="1:9" ht="20.100000000000001" customHeight="1">
      <c r="A46" s="21" t="s">
        <v>39</v>
      </c>
      <c r="B46" s="22" t="s">
        <v>113</v>
      </c>
      <c r="C46" s="527"/>
      <c r="D46" s="527"/>
      <c r="E46" s="527"/>
      <c r="F46" s="23">
        <f>SUM(F47:F50)</f>
        <v>3662.2676880000004</v>
      </c>
      <c r="G46" s="528"/>
      <c r="H46" s="527"/>
      <c r="I46" s="527"/>
    </row>
    <row r="47" spans="1:9" ht="24.95" customHeight="1">
      <c r="A47" s="46" t="s">
        <v>40</v>
      </c>
      <c r="B47" s="27" t="s">
        <v>121</v>
      </c>
      <c r="C47" s="47" t="s">
        <v>19</v>
      </c>
      <c r="D47" s="47">
        <v>36.76</v>
      </c>
      <c r="E47" s="28">
        <f>H47*I47</f>
        <v>14.048100000000002</v>
      </c>
      <c r="F47" s="27">
        <f>E47*D47</f>
        <v>516.40815600000008</v>
      </c>
      <c r="G47" s="16" t="s">
        <v>193</v>
      </c>
      <c r="H47" s="28">
        <v>10.89</v>
      </c>
      <c r="I47" s="29">
        <v>1.29</v>
      </c>
    </row>
    <row r="48" spans="1:9" ht="24.95" customHeight="1">
      <c r="A48" s="48" t="s">
        <v>41</v>
      </c>
      <c r="B48" s="32" t="s">
        <v>120</v>
      </c>
      <c r="C48" s="49" t="s">
        <v>19</v>
      </c>
      <c r="D48" s="49">
        <v>7.2</v>
      </c>
      <c r="E48" s="33">
        <f>H48*I48</f>
        <v>48.929700000000004</v>
      </c>
      <c r="F48" s="32">
        <f>E48*D48</f>
        <v>352.29384000000005</v>
      </c>
      <c r="G48" s="16" t="s">
        <v>170</v>
      </c>
      <c r="H48" s="33">
        <v>37.93</v>
      </c>
      <c r="I48" s="34">
        <v>1.29</v>
      </c>
    </row>
    <row r="49" spans="1:9" ht="24.95" customHeight="1">
      <c r="A49" s="48" t="s">
        <v>42</v>
      </c>
      <c r="B49" s="32" t="s">
        <v>122</v>
      </c>
      <c r="C49" s="49" t="s">
        <v>19</v>
      </c>
      <c r="D49" s="49">
        <v>35.380000000000003</v>
      </c>
      <c r="E49" s="33">
        <f>H49*I49</f>
        <v>57.353400000000001</v>
      </c>
      <c r="F49" s="32">
        <f>E49*D49</f>
        <v>2029.1632920000002</v>
      </c>
      <c r="G49" s="16" t="s">
        <v>169</v>
      </c>
      <c r="H49" s="33">
        <v>44.46</v>
      </c>
      <c r="I49" s="34">
        <v>1.29</v>
      </c>
    </row>
    <row r="50" spans="1:9" ht="24.95" customHeight="1">
      <c r="A50" s="54" t="s">
        <v>43</v>
      </c>
      <c r="B50" s="55" t="s">
        <v>123</v>
      </c>
      <c r="C50" s="56" t="s">
        <v>19</v>
      </c>
      <c r="D50" s="56">
        <v>7.2</v>
      </c>
      <c r="E50" s="57">
        <f>H50*I50</f>
        <v>106.167</v>
      </c>
      <c r="F50" s="55">
        <f>E50*D50</f>
        <v>764.40240000000006</v>
      </c>
      <c r="G50" s="16" t="s">
        <v>168</v>
      </c>
      <c r="H50" s="57">
        <v>82.3</v>
      </c>
      <c r="I50" s="45">
        <v>1.29</v>
      </c>
    </row>
    <row r="51" spans="1:9" ht="25.5">
      <c r="A51" s="21" t="s">
        <v>44</v>
      </c>
      <c r="B51" s="22" t="s">
        <v>218</v>
      </c>
      <c r="C51" s="527"/>
      <c r="D51" s="527"/>
      <c r="E51" s="527"/>
      <c r="F51" s="59">
        <f>SUM(F52:F55)</f>
        <v>409.58789999999999</v>
      </c>
      <c r="G51" s="528"/>
      <c r="H51" s="527"/>
      <c r="I51" s="527"/>
    </row>
    <row r="52" spans="1:9" ht="76.5">
      <c r="A52" s="50" t="s">
        <v>45</v>
      </c>
      <c r="B52" s="60" t="s">
        <v>46</v>
      </c>
      <c r="C52" s="52" t="s">
        <v>27</v>
      </c>
      <c r="D52" s="61">
        <v>1</v>
      </c>
      <c r="E52" s="62">
        <f>H52*I52</f>
        <v>168.28049999999999</v>
      </c>
      <c r="F52" s="51">
        <f>E52*D52</f>
        <v>168.28049999999999</v>
      </c>
      <c r="G52" s="16" t="s">
        <v>167</v>
      </c>
      <c r="H52" s="53">
        <v>130.44999999999999</v>
      </c>
      <c r="I52" s="17">
        <v>1.29</v>
      </c>
    </row>
    <row r="53" spans="1:9" ht="25.5">
      <c r="A53" s="50" t="s">
        <v>47</v>
      </c>
      <c r="B53" s="44" t="s">
        <v>557</v>
      </c>
      <c r="C53" s="52" t="s">
        <v>27</v>
      </c>
      <c r="D53" s="63">
        <v>2</v>
      </c>
      <c r="E53" s="62">
        <f>H53*I55</f>
        <v>28.9605</v>
      </c>
      <c r="F53" s="51">
        <f>E53*D53</f>
        <v>57.920999999999999</v>
      </c>
      <c r="G53" s="16" t="s">
        <v>634</v>
      </c>
      <c r="H53" s="303">
        <v>22.45</v>
      </c>
      <c r="I53" s="17">
        <v>1.29</v>
      </c>
    </row>
    <row r="54" spans="1:9" ht="24.95" customHeight="1">
      <c r="A54" s="50" t="s">
        <v>48</v>
      </c>
      <c r="B54" s="44" t="s">
        <v>124</v>
      </c>
      <c r="C54" s="52" t="s">
        <v>27</v>
      </c>
      <c r="D54" s="63">
        <v>1</v>
      </c>
      <c r="E54" s="62">
        <f>H54*I54</f>
        <v>67.9572</v>
      </c>
      <c r="F54" s="51">
        <f>E54*D54</f>
        <v>67.9572</v>
      </c>
      <c r="G54" s="77" t="s">
        <v>166</v>
      </c>
      <c r="H54" s="53">
        <v>52.68</v>
      </c>
      <c r="I54" s="17">
        <v>1.29</v>
      </c>
    </row>
    <row r="55" spans="1:9" ht="24.95" customHeight="1" thickBot="1">
      <c r="A55" s="247" t="s">
        <v>164</v>
      </c>
      <c r="B55" s="248" t="s">
        <v>125</v>
      </c>
      <c r="C55" s="249" t="s">
        <v>27</v>
      </c>
      <c r="D55" s="250">
        <v>4</v>
      </c>
      <c r="E55" s="251">
        <f>H55*I55</f>
        <v>28.857300000000002</v>
      </c>
      <c r="F55" s="88">
        <f>E55*D55</f>
        <v>115.42920000000001</v>
      </c>
      <c r="G55" s="252" t="s">
        <v>165</v>
      </c>
      <c r="H55" s="89">
        <v>22.37</v>
      </c>
      <c r="I55" s="90">
        <v>1.29</v>
      </c>
    </row>
    <row r="56" spans="1:9" ht="26.25" thickTop="1">
      <c r="A56" s="239" t="s">
        <v>49</v>
      </c>
      <c r="B56" s="240" t="s">
        <v>187</v>
      </c>
      <c r="C56" s="525"/>
      <c r="D56" s="525"/>
      <c r="E56" s="525"/>
      <c r="F56" s="242">
        <f>SUM(F57:F76)</f>
        <v>14341.536300000002</v>
      </c>
      <c r="G56" s="526"/>
      <c r="H56" s="525"/>
      <c r="I56" s="525"/>
    </row>
    <row r="57" spans="1:9" ht="63.75">
      <c r="A57" s="46" t="s">
        <v>50</v>
      </c>
      <c r="B57" s="64" t="s">
        <v>51</v>
      </c>
      <c r="C57" s="47" t="s">
        <v>27</v>
      </c>
      <c r="D57" s="65">
        <v>5</v>
      </c>
      <c r="E57" s="66">
        <f>H57*I57</f>
        <v>157.9863</v>
      </c>
      <c r="F57" s="27">
        <f>E57*D57</f>
        <v>789.93150000000003</v>
      </c>
      <c r="G57" s="96" t="s">
        <v>186</v>
      </c>
      <c r="H57" s="28">
        <v>122.47</v>
      </c>
      <c r="I57" s="29">
        <v>1.29</v>
      </c>
    </row>
    <row r="58" spans="1:9" ht="66.75" customHeight="1">
      <c r="A58" s="48" t="s">
        <v>52</v>
      </c>
      <c r="B58" s="44" t="s">
        <v>126</v>
      </c>
      <c r="C58" s="49" t="s">
        <v>27</v>
      </c>
      <c r="D58" s="63">
        <v>2</v>
      </c>
      <c r="E58" s="67">
        <f t="shared" ref="E58:E76" si="4">H58*I58</f>
        <v>116.2419</v>
      </c>
      <c r="F58" s="32">
        <f t="shared" ref="F58:F76" si="5">E58*D58</f>
        <v>232.4838</v>
      </c>
      <c r="G58" s="16" t="s">
        <v>185</v>
      </c>
      <c r="H58" s="33">
        <v>90.11</v>
      </c>
      <c r="I58" s="34">
        <v>1.29</v>
      </c>
    </row>
    <row r="59" spans="1:9" ht="41.25" customHeight="1">
      <c r="A59" s="48" t="s">
        <v>53</v>
      </c>
      <c r="B59" s="68" t="s">
        <v>127</v>
      </c>
      <c r="C59" s="49" t="s">
        <v>27</v>
      </c>
      <c r="D59" s="63">
        <v>3</v>
      </c>
      <c r="E59" s="67">
        <f t="shared" si="4"/>
        <v>74.329799999999992</v>
      </c>
      <c r="F59" s="32">
        <f t="shared" si="5"/>
        <v>222.98939999999999</v>
      </c>
      <c r="G59" s="16" t="s">
        <v>194</v>
      </c>
      <c r="H59" s="33">
        <v>57.62</v>
      </c>
      <c r="I59" s="34">
        <v>1.29</v>
      </c>
    </row>
    <row r="60" spans="1:9" ht="39.75" customHeight="1">
      <c r="A60" s="48" t="s">
        <v>54</v>
      </c>
      <c r="B60" s="69" t="s">
        <v>128</v>
      </c>
      <c r="C60" s="49" t="s">
        <v>27</v>
      </c>
      <c r="D60" s="63">
        <v>2</v>
      </c>
      <c r="E60" s="67">
        <f t="shared" si="4"/>
        <v>34.765500000000003</v>
      </c>
      <c r="F60" s="32">
        <f t="shared" si="5"/>
        <v>69.531000000000006</v>
      </c>
      <c r="G60" s="16" t="s">
        <v>195</v>
      </c>
      <c r="H60" s="33">
        <v>26.95</v>
      </c>
      <c r="I60" s="34">
        <v>1.29</v>
      </c>
    </row>
    <row r="61" spans="1:9" ht="40.5" customHeight="1">
      <c r="A61" s="48" t="s">
        <v>55</v>
      </c>
      <c r="B61" s="69" t="s">
        <v>129</v>
      </c>
      <c r="C61" s="49" t="s">
        <v>23</v>
      </c>
      <c r="D61" s="63">
        <v>3</v>
      </c>
      <c r="E61" s="67">
        <f t="shared" si="4"/>
        <v>43.227899999999998</v>
      </c>
      <c r="F61" s="32">
        <f t="shared" si="5"/>
        <v>129.68369999999999</v>
      </c>
      <c r="G61" s="16" t="s">
        <v>181</v>
      </c>
      <c r="H61" s="33">
        <v>33.51</v>
      </c>
      <c r="I61" s="34">
        <v>1.29</v>
      </c>
    </row>
    <row r="62" spans="1:9" ht="40.5" customHeight="1">
      <c r="A62" s="48" t="s">
        <v>56</v>
      </c>
      <c r="B62" s="69" t="s">
        <v>130</v>
      </c>
      <c r="C62" s="49" t="s">
        <v>27</v>
      </c>
      <c r="D62" s="63">
        <v>3</v>
      </c>
      <c r="E62" s="67">
        <f t="shared" si="4"/>
        <v>52.464300000000001</v>
      </c>
      <c r="F62" s="32">
        <f t="shared" si="5"/>
        <v>157.3929</v>
      </c>
      <c r="G62" s="16" t="s">
        <v>180</v>
      </c>
      <c r="H62" s="33">
        <v>40.67</v>
      </c>
      <c r="I62" s="34">
        <v>1.29</v>
      </c>
    </row>
    <row r="63" spans="1:9" ht="38.25" customHeight="1">
      <c r="A63" s="48" t="s">
        <v>57</v>
      </c>
      <c r="B63" s="69" t="s">
        <v>131</v>
      </c>
      <c r="C63" s="49" t="s">
        <v>23</v>
      </c>
      <c r="D63" s="63">
        <v>2</v>
      </c>
      <c r="E63" s="67">
        <f t="shared" si="4"/>
        <v>26.135400000000004</v>
      </c>
      <c r="F63" s="32">
        <f t="shared" si="5"/>
        <v>52.270800000000008</v>
      </c>
      <c r="G63" s="16" t="s">
        <v>196</v>
      </c>
      <c r="H63" s="33">
        <v>20.260000000000002</v>
      </c>
      <c r="I63" s="34">
        <v>1.29</v>
      </c>
    </row>
    <row r="64" spans="1:9" ht="38.25">
      <c r="A64" s="48" t="s">
        <v>58</v>
      </c>
      <c r="B64" s="69" t="s">
        <v>132</v>
      </c>
      <c r="C64" s="49" t="s">
        <v>27</v>
      </c>
      <c r="D64" s="63">
        <v>1</v>
      </c>
      <c r="E64" s="67">
        <f t="shared" si="4"/>
        <v>13.5708</v>
      </c>
      <c r="F64" s="32">
        <f t="shared" si="5"/>
        <v>13.5708</v>
      </c>
      <c r="G64" s="16" t="s">
        <v>179</v>
      </c>
      <c r="H64" s="33">
        <v>10.52</v>
      </c>
      <c r="I64" s="34">
        <v>1.29</v>
      </c>
    </row>
    <row r="65" spans="1:9" ht="38.25">
      <c r="A65" s="48" t="s">
        <v>59</v>
      </c>
      <c r="B65" s="69" t="s">
        <v>133</v>
      </c>
      <c r="C65" s="49" t="s">
        <v>27</v>
      </c>
      <c r="D65" s="63">
        <v>1</v>
      </c>
      <c r="E65" s="67">
        <f t="shared" si="4"/>
        <v>27.554400000000001</v>
      </c>
      <c r="F65" s="32">
        <f t="shared" si="5"/>
        <v>27.554400000000001</v>
      </c>
      <c r="G65" s="16" t="s">
        <v>178</v>
      </c>
      <c r="H65" s="33">
        <v>21.36</v>
      </c>
      <c r="I65" s="34">
        <v>1.29</v>
      </c>
    </row>
    <row r="66" spans="1:9" ht="40.5" customHeight="1">
      <c r="A66" s="48" t="s">
        <v>60</v>
      </c>
      <c r="B66" s="69" t="s">
        <v>134</v>
      </c>
      <c r="C66" s="49" t="s">
        <v>23</v>
      </c>
      <c r="D66" s="63">
        <v>24</v>
      </c>
      <c r="E66" s="67">
        <f t="shared" si="4"/>
        <v>7.4691000000000001</v>
      </c>
      <c r="F66" s="32">
        <f t="shared" si="5"/>
        <v>179.25839999999999</v>
      </c>
      <c r="G66" s="16" t="s">
        <v>177</v>
      </c>
      <c r="H66" s="33">
        <v>5.79</v>
      </c>
      <c r="I66" s="34">
        <v>1.29</v>
      </c>
    </row>
    <row r="67" spans="1:9" ht="24.95" customHeight="1">
      <c r="A67" s="48" t="s">
        <v>61</v>
      </c>
      <c r="B67" s="69" t="s">
        <v>62</v>
      </c>
      <c r="C67" s="49" t="s">
        <v>27</v>
      </c>
      <c r="D67" s="63">
        <v>8</v>
      </c>
      <c r="E67" s="67">
        <f t="shared" si="4"/>
        <v>17.363400000000002</v>
      </c>
      <c r="F67" s="32">
        <f t="shared" si="5"/>
        <v>138.90720000000002</v>
      </c>
      <c r="G67" s="16" t="s">
        <v>182</v>
      </c>
      <c r="H67" s="33">
        <v>13.46</v>
      </c>
      <c r="I67" s="34">
        <v>1.29</v>
      </c>
    </row>
    <row r="68" spans="1:9" ht="24.95" customHeight="1">
      <c r="A68" s="48" t="s">
        <v>63</v>
      </c>
      <c r="B68" s="69" t="s">
        <v>64</v>
      </c>
      <c r="C68" s="49" t="s">
        <v>27</v>
      </c>
      <c r="D68" s="63">
        <v>7</v>
      </c>
      <c r="E68" s="67">
        <f t="shared" si="4"/>
        <v>26.122500000000002</v>
      </c>
      <c r="F68" s="32">
        <f t="shared" si="5"/>
        <v>182.85750000000002</v>
      </c>
      <c r="G68" s="16" t="s">
        <v>184</v>
      </c>
      <c r="H68" s="33">
        <v>20.25</v>
      </c>
      <c r="I68" s="34">
        <v>1.29</v>
      </c>
    </row>
    <row r="69" spans="1:9" ht="24.95" customHeight="1">
      <c r="A69" s="48" t="s">
        <v>65</v>
      </c>
      <c r="B69" s="69" t="s">
        <v>66</v>
      </c>
      <c r="C69" s="49" t="s">
        <v>27</v>
      </c>
      <c r="D69" s="63">
        <v>1</v>
      </c>
      <c r="E69" s="67">
        <f t="shared" si="4"/>
        <v>10.9779</v>
      </c>
      <c r="F69" s="32">
        <f t="shared" si="5"/>
        <v>10.9779</v>
      </c>
      <c r="G69" s="16" t="s">
        <v>183</v>
      </c>
      <c r="H69" s="33">
        <v>8.51</v>
      </c>
      <c r="I69" s="34">
        <v>1.29</v>
      </c>
    </row>
    <row r="70" spans="1:9" ht="24.95" customHeight="1">
      <c r="A70" s="48" t="s">
        <v>67</v>
      </c>
      <c r="B70" s="69" t="s">
        <v>68</v>
      </c>
      <c r="C70" s="49" t="s">
        <v>27</v>
      </c>
      <c r="D70" s="63">
        <v>5</v>
      </c>
      <c r="E70" s="67">
        <f t="shared" si="4"/>
        <v>57.301800000000007</v>
      </c>
      <c r="F70" s="32">
        <f t="shared" si="5"/>
        <v>286.50900000000001</v>
      </c>
      <c r="G70" s="16" t="s">
        <v>176</v>
      </c>
      <c r="H70" s="33">
        <v>44.42</v>
      </c>
      <c r="I70" s="34">
        <v>1.29</v>
      </c>
    </row>
    <row r="71" spans="1:9" ht="41.25" customHeight="1" thickBot="1">
      <c r="A71" s="247" t="s">
        <v>69</v>
      </c>
      <c r="B71" s="253" t="s">
        <v>135</v>
      </c>
      <c r="C71" s="249" t="s">
        <v>27</v>
      </c>
      <c r="D71" s="250">
        <v>4</v>
      </c>
      <c r="E71" s="251">
        <f t="shared" si="4"/>
        <v>13.841700000000001</v>
      </c>
      <c r="F71" s="88">
        <f>E71*D71</f>
        <v>55.366800000000005</v>
      </c>
      <c r="G71" s="86" t="s">
        <v>175</v>
      </c>
      <c r="H71" s="254">
        <v>10.73</v>
      </c>
      <c r="I71" s="90">
        <v>1.29</v>
      </c>
    </row>
    <row r="72" spans="1:9" ht="39" customHeight="1" thickTop="1">
      <c r="A72" s="50" t="s">
        <v>70</v>
      </c>
      <c r="B72" s="243" t="s">
        <v>136</v>
      </c>
      <c r="C72" s="52" t="s">
        <v>27</v>
      </c>
      <c r="D72" s="244">
        <v>4</v>
      </c>
      <c r="E72" s="62">
        <f t="shared" si="4"/>
        <v>5.8953000000000007</v>
      </c>
      <c r="F72" s="51">
        <f t="shared" si="5"/>
        <v>23.581200000000003</v>
      </c>
      <c r="G72" s="18" t="s">
        <v>174</v>
      </c>
      <c r="H72" s="53">
        <v>4.57</v>
      </c>
      <c r="I72" s="17">
        <v>1.29</v>
      </c>
    </row>
    <row r="73" spans="1:9" ht="24.95" customHeight="1">
      <c r="A73" s="48" t="s">
        <v>71</v>
      </c>
      <c r="B73" s="70" t="s">
        <v>72</v>
      </c>
      <c r="C73" s="49" t="s">
        <v>27</v>
      </c>
      <c r="D73" s="63">
        <v>2</v>
      </c>
      <c r="E73" s="67">
        <f t="shared" si="4"/>
        <v>406.41450000000003</v>
      </c>
      <c r="F73" s="32">
        <f t="shared" si="5"/>
        <v>812.82900000000006</v>
      </c>
      <c r="G73" s="16" t="s">
        <v>173</v>
      </c>
      <c r="H73" s="33">
        <v>315.05</v>
      </c>
      <c r="I73" s="34">
        <v>1.29</v>
      </c>
    </row>
    <row r="74" spans="1:9" ht="24.95" customHeight="1">
      <c r="A74" s="48" t="s">
        <v>73</v>
      </c>
      <c r="B74" s="98" t="s">
        <v>74</v>
      </c>
      <c r="C74" s="49" t="s">
        <v>27</v>
      </c>
      <c r="D74" s="63">
        <v>1</v>
      </c>
      <c r="E74" s="67">
        <f t="shared" si="4"/>
        <v>802.97340000000008</v>
      </c>
      <c r="F74" s="32">
        <f t="shared" si="5"/>
        <v>802.97340000000008</v>
      </c>
      <c r="G74" s="16" t="s">
        <v>172</v>
      </c>
      <c r="H74" s="33">
        <v>622.46</v>
      </c>
      <c r="I74" s="34">
        <v>1.29</v>
      </c>
    </row>
    <row r="75" spans="1:9" ht="24.95" customHeight="1">
      <c r="A75" s="48" t="s">
        <v>188</v>
      </c>
      <c r="B75" s="97" t="s">
        <v>110</v>
      </c>
      <c r="C75" s="58" t="s">
        <v>27</v>
      </c>
      <c r="D75" s="79">
        <v>1</v>
      </c>
      <c r="E75" s="99">
        <f t="shared" si="4"/>
        <v>10048.571100000001</v>
      </c>
      <c r="F75" s="55">
        <f t="shared" si="5"/>
        <v>10048.571100000001</v>
      </c>
      <c r="G75" s="58" t="s">
        <v>189</v>
      </c>
      <c r="H75" s="57">
        <v>7789.59</v>
      </c>
      <c r="I75" s="45">
        <v>1.29</v>
      </c>
    </row>
    <row r="76" spans="1:9" ht="39.75" customHeight="1">
      <c r="A76" s="48" t="s">
        <v>637</v>
      </c>
      <c r="B76" s="432" t="s">
        <v>638</v>
      </c>
      <c r="C76" s="58" t="s">
        <v>27</v>
      </c>
      <c r="D76" s="430">
        <v>1</v>
      </c>
      <c r="E76" s="99">
        <f t="shared" si="4"/>
        <v>104.29649999999999</v>
      </c>
      <c r="F76" s="55">
        <f t="shared" si="5"/>
        <v>104.29649999999999</v>
      </c>
      <c r="G76" s="18" t="s">
        <v>639</v>
      </c>
      <c r="H76" s="431">
        <v>80.849999999999994</v>
      </c>
      <c r="I76" s="45">
        <v>1.29</v>
      </c>
    </row>
    <row r="77" spans="1:9" ht="20.100000000000001" customHeight="1">
      <c r="A77" s="21" t="s">
        <v>75</v>
      </c>
      <c r="B77" s="22" t="s">
        <v>114</v>
      </c>
      <c r="C77" s="527"/>
      <c r="D77" s="527"/>
      <c r="E77" s="527"/>
      <c r="F77" s="59">
        <f>SUM(F78)</f>
        <v>448.05312000000004</v>
      </c>
      <c r="G77" s="528"/>
      <c r="H77" s="527"/>
      <c r="I77" s="527"/>
    </row>
    <row r="78" spans="1:9" ht="51">
      <c r="A78" s="50" t="s">
        <v>76</v>
      </c>
      <c r="B78" s="71" t="s">
        <v>257</v>
      </c>
      <c r="C78" s="52" t="s">
        <v>19</v>
      </c>
      <c r="D78" s="52">
        <v>7.2</v>
      </c>
      <c r="E78" s="53">
        <f>H78*I78</f>
        <v>62.229600000000005</v>
      </c>
      <c r="F78" s="51">
        <f>E78*D78</f>
        <v>448.05312000000004</v>
      </c>
      <c r="G78" s="16" t="s">
        <v>258</v>
      </c>
      <c r="H78" s="53">
        <v>48.24</v>
      </c>
      <c r="I78" s="17">
        <v>1.29</v>
      </c>
    </row>
    <row r="79" spans="1:9" ht="25.5">
      <c r="A79" s="21" t="s">
        <v>77</v>
      </c>
      <c r="B79" s="22" t="s">
        <v>78</v>
      </c>
      <c r="C79" s="527"/>
      <c r="D79" s="527"/>
      <c r="E79" s="527"/>
      <c r="F79" s="59">
        <f>SUM(F80,F90,F104)</f>
        <v>20444.982315000001</v>
      </c>
      <c r="G79" s="528"/>
      <c r="H79" s="527"/>
      <c r="I79" s="527"/>
    </row>
    <row r="80" spans="1:9" ht="20.100000000000001" customHeight="1">
      <c r="A80" s="234" t="s">
        <v>79</v>
      </c>
      <c r="B80" s="72" t="s">
        <v>220</v>
      </c>
      <c r="C80" s="73"/>
      <c r="D80" s="73"/>
      <c r="E80" s="74"/>
      <c r="F80" s="23">
        <f>SUM(F81:F89)</f>
        <v>15810.498000000001</v>
      </c>
      <c r="G80" s="75"/>
      <c r="H80" s="238" t="s">
        <v>79</v>
      </c>
      <c r="I80" s="76"/>
    </row>
    <row r="81" spans="1:13" ht="24.95" customHeight="1">
      <c r="A81" s="50" t="s">
        <v>80</v>
      </c>
      <c r="B81" s="11" t="s">
        <v>137</v>
      </c>
      <c r="C81" s="52" t="s">
        <v>27</v>
      </c>
      <c r="D81" s="61">
        <v>5</v>
      </c>
      <c r="E81" s="62">
        <f>H81*I81</f>
        <v>972.3375000000002</v>
      </c>
      <c r="F81" s="51">
        <f>E81*D81</f>
        <v>4861.6875000000009</v>
      </c>
      <c r="G81" s="18" t="s">
        <v>199</v>
      </c>
      <c r="H81" s="275">
        <f>'CUSTO UNITÁRIO DAS LOJAS LOCAIS'!K33</f>
        <v>753.75000000000011</v>
      </c>
      <c r="I81" s="17">
        <v>1.29</v>
      </c>
    </row>
    <row r="82" spans="1:13" ht="24.95" customHeight="1">
      <c r="A82" s="48" t="s">
        <v>81</v>
      </c>
      <c r="B82" s="44" t="s">
        <v>138</v>
      </c>
      <c r="C82" s="49" t="s">
        <v>27</v>
      </c>
      <c r="D82" s="63">
        <v>2</v>
      </c>
      <c r="E82" s="62">
        <f t="shared" ref="E82:E89" si="6">H82*I82</f>
        <v>571.79250000000002</v>
      </c>
      <c r="F82" s="51">
        <f t="shared" ref="F82:F89" si="7">E82*D82</f>
        <v>1143.585</v>
      </c>
      <c r="G82" s="18" t="s">
        <v>199</v>
      </c>
      <c r="H82" s="382">
        <f>'CUSTO UNITÁRIO DAS LOJAS LOCAIS'!K35</f>
        <v>443.25</v>
      </c>
      <c r="I82" s="34">
        <v>1.29</v>
      </c>
    </row>
    <row r="83" spans="1:13" ht="24.95" customHeight="1">
      <c r="A83" s="48" t="s">
        <v>82</v>
      </c>
      <c r="B83" s="44" t="s">
        <v>139</v>
      </c>
      <c r="C83" s="49" t="s">
        <v>27</v>
      </c>
      <c r="D83" s="77">
        <v>2</v>
      </c>
      <c r="E83" s="62">
        <f t="shared" si="6"/>
        <v>470.20500000000004</v>
      </c>
      <c r="F83" s="51">
        <f t="shared" si="7"/>
        <v>940.41000000000008</v>
      </c>
      <c r="G83" s="18" t="s">
        <v>199</v>
      </c>
      <c r="H83" s="382">
        <f>'CUSTO UNITÁRIO DAS LOJAS LOCAIS'!K37</f>
        <v>364.5</v>
      </c>
      <c r="I83" s="34">
        <v>1.29</v>
      </c>
    </row>
    <row r="84" spans="1:13" ht="24.95" customHeight="1">
      <c r="A84" s="48" t="s">
        <v>83</v>
      </c>
      <c r="B84" s="44" t="s">
        <v>140</v>
      </c>
      <c r="C84" s="49" t="s">
        <v>27</v>
      </c>
      <c r="D84" s="77">
        <v>8</v>
      </c>
      <c r="E84" s="62">
        <f t="shared" si="6"/>
        <v>174.15</v>
      </c>
      <c r="F84" s="51">
        <f t="shared" si="7"/>
        <v>1393.2</v>
      </c>
      <c r="G84" s="18" t="s">
        <v>199</v>
      </c>
      <c r="H84" s="383">
        <f>'CUSTO UNITÁRIO DAS LOJAS LOCAIS'!K39</f>
        <v>135</v>
      </c>
      <c r="I84" s="34">
        <v>1.29</v>
      </c>
    </row>
    <row r="85" spans="1:13" ht="24.95" customHeight="1">
      <c r="A85" s="48" t="s">
        <v>84</v>
      </c>
      <c r="B85" s="44" t="s">
        <v>141</v>
      </c>
      <c r="C85" s="49" t="s">
        <v>27</v>
      </c>
      <c r="D85" s="78">
        <v>10</v>
      </c>
      <c r="E85" s="62">
        <f t="shared" si="6"/>
        <v>182.85750000000002</v>
      </c>
      <c r="F85" s="51">
        <f t="shared" si="7"/>
        <v>1828.5750000000003</v>
      </c>
      <c r="G85" s="18" t="s">
        <v>199</v>
      </c>
      <c r="H85" s="383">
        <f>'CUSTO UNITÁRIO DAS LOJAS LOCAIS'!K41</f>
        <v>141.75</v>
      </c>
      <c r="I85" s="34">
        <v>1.29</v>
      </c>
    </row>
    <row r="86" spans="1:13" ht="24.95" customHeight="1">
      <c r="A86" s="48" t="s">
        <v>85</v>
      </c>
      <c r="B86" s="68" t="s">
        <v>142</v>
      </c>
      <c r="C86" s="49" t="s">
        <v>27</v>
      </c>
      <c r="D86" s="78">
        <v>15</v>
      </c>
      <c r="E86" s="62">
        <f t="shared" si="6"/>
        <v>67.047750000000008</v>
      </c>
      <c r="F86" s="51">
        <f t="shared" si="7"/>
        <v>1005.7162500000002</v>
      </c>
      <c r="G86" s="18" t="s">
        <v>199</v>
      </c>
      <c r="H86" s="382">
        <f>'CUSTO UNITÁRIO DAS LOJAS LOCAIS'!K43</f>
        <v>51.975000000000001</v>
      </c>
      <c r="I86" s="34">
        <v>1.29</v>
      </c>
    </row>
    <row r="87" spans="1:13" ht="24.95" customHeight="1">
      <c r="A87" s="48" t="s">
        <v>86</v>
      </c>
      <c r="B87" s="68" t="s">
        <v>143</v>
      </c>
      <c r="C87" s="49" t="s">
        <v>27</v>
      </c>
      <c r="D87" s="78">
        <v>20</v>
      </c>
      <c r="E87" s="62">
        <f t="shared" si="6"/>
        <v>161.37900000000002</v>
      </c>
      <c r="F87" s="51">
        <f t="shared" si="7"/>
        <v>3227.5800000000004</v>
      </c>
      <c r="G87" s="18" t="s">
        <v>199</v>
      </c>
      <c r="H87" s="382">
        <f>'CUSTO UNITÁRIO DAS LOJAS LOCAIS'!K45</f>
        <v>125.10000000000001</v>
      </c>
      <c r="I87" s="34">
        <v>1.29</v>
      </c>
    </row>
    <row r="88" spans="1:13" ht="24.95" customHeight="1">
      <c r="A88" s="48" t="s">
        <v>87</v>
      </c>
      <c r="B88" s="68" t="s">
        <v>144</v>
      </c>
      <c r="C88" s="49" t="s">
        <v>27</v>
      </c>
      <c r="D88" s="78">
        <v>15</v>
      </c>
      <c r="E88" s="62">
        <f t="shared" si="6"/>
        <v>84.753</v>
      </c>
      <c r="F88" s="51">
        <f t="shared" si="7"/>
        <v>1271.2950000000001</v>
      </c>
      <c r="G88" s="18" t="s">
        <v>199</v>
      </c>
      <c r="H88" s="382">
        <f>'CUSTO UNITÁRIO DAS LOJAS LOCAIS'!K47</f>
        <v>65.7</v>
      </c>
      <c r="I88" s="34">
        <v>1.29</v>
      </c>
    </row>
    <row r="89" spans="1:13" ht="24.95" customHeight="1">
      <c r="A89" s="48" t="s">
        <v>88</v>
      </c>
      <c r="B89" s="20" t="s">
        <v>145</v>
      </c>
      <c r="C89" s="49" t="s">
        <v>27</v>
      </c>
      <c r="D89" s="79">
        <v>3</v>
      </c>
      <c r="E89" s="62">
        <f t="shared" si="6"/>
        <v>46.149750000000012</v>
      </c>
      <c r="F89" s="51">
        <f t="shared" si="7"/>
        <v>138.44925000000003</v>
      </c>
      <c r="G89" s="18" t="s">
        <v>199</v>
      </c>
      <c r="H89" s="275">
        <f>'CUSTO UNITÁRIO DAS LOJAS LOCAIS'!K49</f>
        <v>35.775000000000006</v>
      </c>
      <c r="I89" s="34">
        <v>1.29</v>
      </c>
    </row>
    <row r="90" spans="1:13" ht="20.100000000000001" customHeight="1">
      <c r="A90" s="233" t="s">
        <v>79</v>
      </c>
      <c r="B90" s="72" t="s">
        <v>219</v>
      </c>
      <c r="C90" s="73"/>
      <c r="D90" s="73"/>
      <c r="E90" s="74"/>
      <c r="F90" s="23">
        <f>SUM(F91:F95)</f>
        <v>356.121915</v>
      </c>
      <c r="G90" s="75"/>
      <c r="H90" s="74"/>
      <c r="I90" s="76"/>
    </row>
    <row r="91" spans="1:13" ht="24.95" customHeight="1">
      <c r="A91" s="46" t="s">
        <v>89</v>
      </c>
      <c r="B91" s="236" t="s">
        <v>146</v>
      </c>
      <c r="C91" s="47" t="s">
        <v>27</v>
      </c>
      <c r="D91" s="26">
        <v>12</v>
      </c>
      <c r="E91" s="28">
        <f>H91*I91</f>
        <v>13.256899999999998</v>
      </c>
      <c r="F91" s="27">
        <f>E91*D91</f>
        <v>159.08279999999996</v>
      </c>
      <c r="G91" s="18" t="s">
        <v>199</v>
      </c>
      <c r="H91" s="28">
        <f>'CUSTO UNITÁRIO DAS LOJAS LOCAIS'!K23</f>
        <v>10.276666666666666</v>
      </c>
      <c r="I91" s="29">
        <v>1.29</v>
      </c>
    </row>
    <row r="92" spans="1:13" ht="24.95" customHeight="1">
      <c r="A92" s="48" t="s">
        <v>90</v>
      </c>
      <c r="B92" s="237" t="s">
        <v>200</v>
      </c>
      <c r="C92" s="49" t="s">
        <v>27</v>
      </c>
      <c r="D92" s="16">
        <v>96</v>
      </c>
      <c r="E92" s="33">
        <f>H92*I92</f>
        <v>0.46440000000000009</v>
      </c>
      <c r="F92" s="32">
        <f>E92*D92</f>
        <v>44.582400000000007</v>
      </c>
      <c r="G92" s="18" t="s">
        <v>199</v>
      </c>
      <c r="H92" s="33">
        <f>'CUSTO UNITÁRIO DAS LOJAS LOCAIS'!K25</f>
        <v>0.36000000000000004</v>
      </c>
      <c r="I92" s="34">
        <v>1.29</v>
      </c>
    </row>
    <row r="93" spans="1:13" ht="24.95" customHeight="1">
      <c r="A93" s="48" t="s">
        <v>91</v>
      </c>
      <c r="B93" s="237" t="s">
        <v>147</v>
      </c>
      <c r="C93" s="49" t="s">
        <v>27</v>
      </c>
      <c r="D93" s="16">
        <v>96</v>
      </c>
      <c r="E93" s="33">
        <f>H93*I93</f>
        <v>0.27089999999999997</v>
      </c>
      <c r="F93" s="32">
        <f>E93*D93</f>
        <v>26.006399999999999</v>
      </c>
      <c r="G93" s="18" t="s">
        <v>199</v>
      </c>
      <c r="H93" s="33">
        <f>'CUSTO UNITÁRIO DAS LOJAS LOCAIS'!K27</f>
        <v>0.21</v>
      </c>
      <c r="I93" s="34">
        <v>1.29</v>
      </c>
      <c r="K93" s="2"/>
      <c r="L93" s="2"/>
      <c r="M93" s="2"/>
    </row>
    <row r="94" spans="1:13" ht="24.95" customHeight="1">
      <c r="A94" s="48" t="s">
        <v>92</v>
      </c>
      <c r="B94" s="237" t="s">
        <v>93</v>
      </c>
      <c r="C94" s="49" t="s">
        <v>94</v>
      </c>
      <c r="D94" s="16">
        <v>3</v>
      </c>
      <c r="E94" s="33">
        <f>H94*I94</f>
        <v>31.526955000000008</v>
      </c>
      <c r="F94" s="32">
        <f>E94*D94</f>
        <v>94.580865000000017</v>
      </c>
      <c r="G94" s="18" t="s">
        <v>199</v>
      </c>
      <c r="H94" s="33">
        <f>'CUSTO UNITÁRIO DAS LOJAS LOCAIS'!K51</f>
        <v>24.439500000000006</v>
      </c>
      <c r="I94" s="34">
        <v>1.29</v>
      </c>
      <c r="K94" s="2"/>
      <c r="L94" s="2"/>
      <c r="M94" s="2"/>
    </row>
    <row r="95" spans="1:13" ht="24.95" customHeight="1" thickBot="1">
      <c r="A95" s="247" t="s">
        <v>95</v>
      </c>
      <c r="B95" s="255" t="s">
        <v>96</v>
      </c>
      <c r="C95" s="249" t="s">
        <v>94</v>
      </c>
      <c r="D95" s="86">
        <v>1</v>
      </c>
      <c r="E95" s="89">
        <f>H95*I95</f>
        <v>31.869450000000004</v>
      </c>
      <c r="F95" s="88">
        <f>E95*D95</f>
        <v>31.869450000000004</v>
      </c>
      <c r="G95" s="86" t="s">
        <v>199</v>
      </c>
      <c r="H95" s="89">
        <f>'CUSTO UNITÁRIO DAS LOJAS LOCAIS'!K53</f>
        <v>24.705000000000002</v>
      </c>
      <c r="I95" s="90">
        <v>1.29</v>
      </c>
      <c r="K95" s="2"/>
      <c r="L95" s="2"/>
      <c r="M95" s="2"/>
    </row>
    <row r="96" spans="1:13" ht="20.100000000000001" customHeight="1" thickTop="1">
      <c r="A96" s="239" t="s">
        <v>97</v>
      </c>
      <c r="B96" s="245" t="s">
        <v>98</v>
      </c>
      <c r="C96" s="519"/>
      <c r="D96" s="520"/>
      <c r="E96" s="521"/>
      <c r="F96" s="241">
        <f>SUM(F97)</f>
        <v>716.18219999999997</v>
      </c>
      <c r="G96" s="519"/>
      <c r="H96" s="520"/>
      <c r="I96" s="521"/>
      <c r="J96" s="2"/>
      <c r="K96" s="2"/>
      <c r="L96" s="2"/>
      <c r="M96" s="2"/>
    </row>
    <row r="97" spans="1:13" ht="24.95" customHeight="1">
      <c r="A97" s="35" t="s">
        <v>99</v>
      </c>
      <c r="B97" s="36" t="s">
        <v>226</v>
      </c>
      <c r="C97" s="37" t="s">
        <v>19</v>
      </c>
      <c r="D97" s="37">
        <v>2</v>
      </c>
      <c r="E97" s="38">
        <f>H97*I97</f>
        <v>358.09109999999998</v>
      </c>
      <c r="F97" s="81">
        <f>E97*D97</f>
        <v>716.18219999999997</v>
      </c>
      <c r="G97" s="16" t="s">
        <v>197</v>
      </c>
      <c r="H97" s="38">
        <v>277.58999999999997</v>
      </c>
      <c r="I97" s="82">
        <v>1.29</v>
      </c>
      <c r="J97" s="2"/>
      <c r="K97" s="2"/>
      <c r="L97" s="2"/>
      <c r="M97" s="2"/>
    </row>
    <row r="98" spans="1:13" ht="20.100000000000001" customHeight="1">
      <c r="A98" s="21" t="s">
        <v>100</v>
      </c>
      <c r="B98" s="80" t="s">
        <v>101</v>
      </c>
      <c r="C98" s="522"/>
      <c r="D98" s="523"/>
      <c r="E98" s="524"/>
      <c r="F98" s="23">
        <f>SUM(F99:F101)</f>
        <v>6195.2069399999991</v>
      </c>
      <c r="G98" s="522"/>
      <c r="H98" s="523"/>
      <c r="I98" s="524"/>
    </row>
    <row r="99" spans="1:13" ht="38.25">
      <c r="A99" s="30" t="s">
        <v>102</v>
      </c>
      <c r="B99" s="31" t="s">
        <v>148</v>
      </c>
      <c r="C99" s="16" t="s">
        <v>19</v>
      </c>
      <c r="D99" s="49">
        <v>49.78</v>
      </c>
      <c r="E99" s="33">
        <f>H99*I99</f>
        <v>18.447000000000003</v>
      </c>
      <c r="F99" s="32">
        <f>E99*D99</f>
        <v>918.29166000000021</v>
      </c>
      <c r="G99" s="16" t="s">
        <v>198</v>
      </c>
      <c r="H99" s="33">
        <v>14.3</v>
      </c>
      <c r="I99" s="17">
        <v>1.29</v>
      </c>
    </row>
    <row r="100" spans="1:13" ht="24.95" customHeight="1">
      <c r="A100" s="30" t="s">
        <v>103</v>
      </c>
      <c r="B100" s="31" t="s">
        <v>558</v>
      </c>
      <c r="C100" s="16" t="s">
        <v>19</v>
      </c>
      <c r="D100" s="16">
        <v>158.94</v>
      </c>
      <c r="E100" s="33">
        <f>H100*I100</f>
        <v>31.992000000000001</v>
      </c>
      <c r="F100" s="32">
        <f>E100*D100</f>
        <v>5084.8084799999997</v>
      </c>
      <c r="G100" s="16" t="s">
        <v>559</v>
      </c>
      <c r="H100" s="33">
        <v>24.8</v>
      </c>
      <c r="I100" s="17">
        <v>1.29</v>
      </c>
    </row>
    <row r="101" spans="1:13" ht="37.5" customHeight="1">
      <c r="A101" s="35" t="s">
        <v>104</v>
      </c>
      <c r="B101" s="36" t="s">
        <v>149</v>
      </c>
      <c r="C101" s="37" t="s">
        <v>19</v>
      </c>
      <c r="D101" s="83">
        <v>4</v>
      </c>
      <c r="E101" s="38">
        <f>H101*I101</f>
        <v>48.026699999999998</v>
      </c>
      <c r="F101" s="81">
        <f>E101*D101</f>
        <v>192.10679999999999</v>
      </c>
      <c r="G101" s="16" t="s">
        <v>560</v>
      </c>
      <c r="H101" s="38">
        <v>37.229999999999997</v>
      </c>
      <c r="I101" s="39">
        <v>1.29</v>
      </c>
    </row>
    <row r="102" spans="1:13" ht="20.100000000000001" customHeight="1">
      <c r="A102" s="21" t="s">
        <v>105</v>
      </c>
      <c r="B102" s="80" t="s">
        <v>106</v>
      </c>
      <c r="C102" s="522"/>
      <c r="D102" s="523"/>
      <c r="E102" s="524"/>
      <c r="F102" s="23">
        <f>SUM(F103:F105)</f>
        <v>8080.1110799999997</v>
      </c>
      <c r="G102" s="522"/>
      <c r="H102" s="523"/>
      <c r="I102" s="524"/>
      <c r="J102" s="2"/>
    </row>
    <row r="103" spans="1:13" ht="63.75">
      <c r="A103" s="24" t="s">
        <v>107</v>
      </c>
      <c r="B103" s="25" t="s">
        <v>561</v>
      </c>
      <c r="C103" s="26" t="s">
        <v>23</v>
      </c>
      <c r="D103" s="235">
        <v>35.799999999999997</v>
      </c>
      <c r="E103" s="28">
        <f>H103*I103</f>
        <v>86.997600000000006</v>
      </c>
      <c r="F103" s="27">
        <f>E103*D103</f>
        <v>3114.5140799999999</v>
      </c>
      <c r="G103" s="26" t="s">
        <v>562</v>
      </c>
      <c r="H103" s="28">
        <v>67.44</v>
      </c>
      <c r="I103" s="29">
        <v>1.29</v>
      </c>
      <c r="J103" s="2"/>
    </row>
    <row r="104" spans="1:13" ht="24.95" customHeight="1">
      <c r="A104" s="30" t="s">
        <v>108</v>
      </c>
      <c r="B104" s="31" t="s">
        <v>563</v>
      </c>
      <c r="C104" s="16" t="s">
        <v>23</v>
      </c>
      <c r="D104" s="78">
        <v>8</v>
      </c>
      <c r="E104" s="33">
        <f>H104*I104</f>
        <v>534.7953</v>
      </c>
      <c r="F104" s="32">
        <f>E104*D104</f>
        <v>4278.3624</v>
      </c>
      <c r="G104" s="16" t="s">
        <v>564</v>
      </c>
      <c r="H104" s="33">
        <v>414.57</v>
      </c>
      <c r="I104" s="34">
        <v>1.29</v>
      </c>
      <c r="J104" s="19"/>
    </row>
    <row r="105" spans="1:13" ht="24.95" customHeight="1" thickBot="1">
      <c r="A105" s="84" t="s">
        <v>109</v>
      </c>
      <c r="B105" s="85" t="s">
        <v>259</v>
      </c>
      <c r="C105" s="86" t="s">
        <v>19</v>
      </c>
      <c r="D105" s="87">
        <v>78</v>
      </c>
      <c r="E105" s="89">
        <f>H105*I105</f>
        <v>8.8107000000000006</v>
      </c>
      <c r="F105" s="88">
        <f>E105*D105</f>
        <v>687.2346</v>
      </c>
      <c r="G105" s="86" t="s">
        <v>260</v>
      </c>
      <c r="H105" s="89">
        <v>6.83</v>
      </c>
      <c r="I105" s="90">
        <v>1.29</v>
      </c>
    </row>
    <row r="106" spans="1:13" ht="16.5" thickTop="1" thickBot="1">
      <c r="A106" s="513"/>
      <c r="B106" s="513"/>
      <c r="C106" s="513"/>
      <c r="D106" s="513"/>
      <c r="E106" s="513"/>
      <c r="F106" s="513"/>
      <c r="G106" s="513"/>
      <c r="H106" s="513"/>
      <c r="I106" s="513"/>
    </row>
    <row r="107" spans="1:13" ht="24.95" customHeight="1" thickTop="1" thickBot="1">
      <c r="A107" s="514" t="s">
        <v>111</v>
      </c>
      <c r="B107" s="515"/>
      <c r="C107" s="91" t="s">
        <v>112</v>
      </c>
      <c r="D107" s="277">
        <v>78</v>
      </c>
      <c r="E107" s="92">
        <f>F107/D107</f>
        <v>1427.7141228269231</v>
      </c>
      <c r="F107" s="92">
        <f>SUM(F12,F36)</f>
        <v>111361.7015805</v>
      </c>
      <c r="G107" s="516"/>
      <c r="H107" s="517"/>
      <c r="I107" s="518"/>
      <c r="J107" s="2"/>
      <c r="K107" s="2"/>
      <c r="L107" s="2"/>
    </row>
    <row r="108" spans="1:13" ht="13.5" customHeight="1" thickTop="1">
      <c r="A108" s="457"/>
      <c r="B108" s="457"/>
      <c r="C108" s="457"/>
      <c r="D108" s="457"/>
      <c r="E108" s="457"/>
      <c r="F108" s="457"/>
      <c r="G108" s="457"/>
      <c r="H108" s="457"/>
      <c r="I108" s="457"/>
    </row>
    <row r="109" spans="1:13">
      <c r="A109" s="457"/>
      <c r="B109" s="457"/>
      <c r="C109" s="457"/>
      <c r="D109" s="457"/>
      <c r="E109" s="457"/>
      <c r="F109" s="457"/>
      <c r="G109" s="457"/>
      <c r="H109" s="457"/>
      <c r="I109" s="457"/>
    </row>
    <row r="110" spans="1:13">
      <c r="A110" s="457"/>
      <c r="B110" s="457"/>
      <c r="C110" s="457"/>
      <c r="D110" s="457"/>
      <c r="E110" s="457"/>
      <c r="F110" s="457"/>
      <c r="G110" s="457"/>
      <c r="H110" s="457"/>
      <c r="I110" s="457"/>
    </row>
    <row r="111" spans="1:13">
      <c r="A111" s="457"/>
      <c r="B111" s="457"/>
      <c r="C111" s="457"/>
      <c r="D111" s="457"/>
      <c r="E111" s="457"/>
      <c r="F111" s="457"/>
      <c r="G111" s="457"/>
      <c r="H111" s="457"/>
      <c r="I111" s="457"/>
    </row>
    <row r="112" spans="1:13">
      <c r="A112" s="457"/>
      <c r="B112" s="457"/>
      <c r="C112" s="457"/>
      <c r="D112" s="457"/>
      <c r="E112" s="457"/>
      <c r="F112" s="457"/>
      <c r="G112" s="457"/>
      <c r="H112" s="457"/>
      <c r="I112" s="457"/>
    </row>
    <row r="113" spans="1:9">
      <c r="A113" s="457"/>
      <c r="B113" s="457"/>
      <c r="C113" s="457"/>
      <c r="D113" s="457"/>
      <c r="E113" s="457"/>
      <c r="F113" s="457"/>
      <c r="G113" s="457"/>
      <c r="H113" s="457"/>
      <c r="I113" s="457"/>
    </row>
    <row r="114" spans="1:9">
      <c r="A114" s="457"/>
      <c r="B114" s="457"/>
      <c r="C114" s="457"/>
      <c r="D114" s="457"/>
      <c r="E114" s="457"/>
      <c r="F114" s="457"/>
      <c r="G114" s="457"/>
      <c r="H114" s="457"/>
      <c r="I114" s="457"/>
    </row>
    <row r="115" spans="1:9">
      <c r="A115" s="457"/>
      <c r="B115" s="457"/>
      <c r="C115" s="457"/>
      <c r="D115" s="457"/>
      <c r="E115" s="457"/>
      <c r="F115" s="457"/>
      <c r="G115" s="457"/>
      <c r="H115" s="457"/>
      <c r="I115" s="457"/>
    </row>
    <row r="116" spans="1:9">
      <c r="A116" s="457"/>
      <c r="B116" s="457"/>
      <c r="C116" s="457"/>
      <c r="D116" s="457"/>
      <c r="E116" s="457"/>
      <c r="F116" s="457"/>
      <c r="G116" s="457"/>
      <c r="H116" s="457"/>
      <c r="I116" s="457"/>
    </row>
    <row r="117" spans="1:9">
      <c r="A117" s="457"/>
      <c r="B117" s="457"/>
      <c r="C117" s="457"/>
      <c r="D117" s="457"/>
      <c r="E117" s="457"/>
      <c r="F117" s="457"/>
      <c r="G117" s="457"/>
      <c r="H117" s="457"/>
      <c r="I117" s="457"/>
    </row>
    <row r="118" spans="1:9">
      <c r="A118" s="457"/>
      <c r="B118" s="457"/>
      <c r="C118" s="457"/>
      <c r="D118" s="457"/>
      <c r="E118" s="457"/>
      <c r="F118" s="457"/>
      <c r="G118" s="457"/>
      <c r="H118" s="457"/>
      <c r="I118" s="457"/>
    </row>
    <row r="121" spans="1:9">
      <c r="G121" s="93"/>
    </row>
    <row r="122" spans="1:9">
      <c r="G122" s="94"/>
    </row>
    <row r="123" spans="1:9">
      <c r="G123" s="2"/>
    </row>
    <row r="124" spans="1:9">
      <c r="G124" s="2"/>
    </row>
    <row r="125" spans="1:9">
      <c r="G125" s="2"/>
    </row>
  </sheetData>
  <mergeCells count="56">
    <mergeCell ref="A9:B9"/>
    <mergeCell ref="C9:G9"/>
    <mergeCell ref="A6:I6"/>
    <mergeCell ref="A7:D7"/>
    <mergeCell ref="E7:G7"/>
    <mergeCell ref="H7:I7"/>
    <mergeCell ref="A8:C8"/>
    <mergeCell ref="D8:G8"/>
    <mergeCell ref="H8:I8"/>
    <mergeCell ref="A10:A11"/>
    <mergeCell ref="B10:B11"/>
    <mergeCell ref="C10:C11"/>
    <mergeCell ref="D10:D11"/>
    <mergeCell ref="E10:F10"/>
    <mergeCell ref="C12:E12"/>
    <mergeCell ref="G12:I12"/>
    <mergeCell ref="C13:E13"/>
    <mergeCell ref="G13:I13"/>
    <mergeCell ref="H9:I9"/>
    <mergeCell ref="G10:H10"/>
    <mergeCell ref="C28:E28"/>
    <mergeCell ref="G28:I28"/>
    <mergeCell ref="C36:E36"/>
    <mergeCell ref="G36:I36"/>
    <mergeCell ref="C17:E17"/>
    <mergeCell ref="G17:I17"/>
    <mergeCell ref="C19:E19"/>
    <mergeCell ref="G19:I19"/>
    <mergeCell ref="C37:E37"/>
    <mergeCell ref="G37:I37"/>
    <mergeCell ref="C40:E40"/>
    <mergeCell ref="G40:I40"/>
    <mergeCell ref="C42:E42"/>
    <mergeCell ref="G42:I42"/>
    <mergeCell ref="C44:E44"/>
    <mergeCell ref="G44:I44"/>
    <mergeCell ref="C46:E46"/>
    <mergeCell ref="G46:I46"/>
    <mergeCell ref="C51:E51"/>
    <mergeCell ref="G51:I51"/>
    <mergeCell ref="C56:E56"/>
    <mergeCell ref="G56:I56"/>
    <mergeCell ref="C77:E77"/>
    <mergeCell ref="G77:I77"/>
    <mergeCell ref="C79:E79"/>
    <mergeCell ref="G79:I79"/>
    <mergeCell ref="A106:I106"/>
    <mergeCell ref="A107:B107"/>
    <mergeCell ref="G107:I107"/>
    <mergeCell ref="A108:I118"/>
    <mergeCell ref="C96:E96"/>
    <mergeCell ref="G96:I96"/>
    <mergeCell ref="C98:E98"/>
    <mergeCell ref="G98:I98"/>
    <mergeCell ref="C102:E102"/>
    <mergeCell ref="G102:I102"/>
  </mergeCells>
  <conditionalFormatting sqref="D17:D18 D38:D39 D41 D43 D45 D47:D50 D57 D78 D80 D90 D96:D105 D20:D21 D23:D27">
    <cfRule type="cellIs" dxfId="22" priority="36" stopIfTrue="1" operator="equal">
      <formula>0</formula>
    </cfRule>
  </conditionalFormatting>
  <conditionalFormatting sqref="D28">
    <cfRule type="cellIs" dxfId="21" priority="32" stopIfTrue="1" operator="equal">
      <formula>0</formula>
    </cfRule>
  </conditionalFormatting>
  <conditionalFormatting sqref="D29:D30 D33:D35">
    <cfRule type="cellIs" dxfId="20" priority="30" stopIfTrue="1" operator="equal">
      <formula>0</formula>
    </cfRule>
  </conditionalFormatting>
  <conditionalFormatting sqref="D37">
    <cfRule type="cellIs" dxfId="19" priority="29" stopIfTrue="1" operator="equal">
      <formula>0</formula>
    </cfRule>
  </conditionalFormatting>
  <conditionalFormatting sqref="D40">
    <cfRule type="cellIs" dxfId="18" priority="28" stopIfTrue="1" operator="equal">
      <formula>0</formula>
    </cfRule>
  </conditionalFormatting>
  <conditionalFormatting sqref="D42">
    <cfRule type="cellIs" dxfId="17" priority="27" stopIfTrue="1" operator="equal">
      <formula>0</formula>
    </cfRule>
  </conditionalFormatting>
  <conditionalFormatting sqref="D44">
    <cfRule type="cellIs" dxfId="16" priority="26" stopIfTrue="1" operator="equal">
      <formula>0</formula>
    </cfRule>
  </conditionalFormatting>
  <conditionalFormatting sqref="D51">
    <cfRule type="cellIs" dxfId="15" priority="24" stopIfTrue="1" operator="equal">
      <formula>0</formula>
    </cfRule>
  </conditionalFormatting>
  <conditionalFormatting sqref="D46">
    <cfRule type="cellIs" dxfId="14" priority="25" stopIfTrue="1" operator="equal">
      <formula>0</formula>
    </cfRule>
  </conditionalFormatting>
  <conditionalFormatting sqref="D56">
    <cfRule type="cellIs" dxfId="13" priority="23" stopIfTrue="1" operator="equal">
      <formula>0</formula>
    </cfRule>
  </conditionalFormatting>
  <conditionalFormatting sqref="D77">
    <cfRule type="cellIs" dxfId="12" priority="22" stopIfTrue="1" operator="equal">
      <formula>0</formula>
    </cfRule>
  </conditionalFormatting>
  <conditionalFormatting sqref="D79">
    <cfRule type="cellIs" dxfId="11" priority="21" stopIfTrue="1" operator="equal">
      <formula>0</formula>
    </cfRule>
  </conditionalFormatting>
  <conditionalFormatting sqref="D88:D89">
    <cfRule type="cellIs" dxfId="10" priority="19" stopIfTrue="1" operator="equal">
      <formula>0</formula>
    </cfRule>
  </conditionalFormatting>
  <conditionalFormatting sqref="D83:D84">
    <cfRule type="cellIs" dxfId="9" priority="20" stopIfTrue="1" operator="equal">
      <formula>0</formula>
    </cfRule>
  </conditionalFormatting>
  <conditionalFormatting sqref="D85">
    <cfRule type="cellIs" dxfId="8" priority="18" stopIfTrue="1" operator="equal">
      <formula>0</formula>
    </cfRule>
  </conditionalFormatting>
  <conditionalFormatting sqref="D86">
    <cfRule type="cellIs" dxfId="7" priority="17" stopIfTrue="1" operator="equal">
      <formula>0</formula>
    </cfRule>
  </conditionalFormatting>
  <conditionalFormatting sqref="D87">
    <cfRule type="cellIs" dxfId="6" priority="16" stopIfTrue="1" operator="equal">
      <formula>0</formula>
    </cfRule>
  </conditionalFormatting>
  <conditionalFormatting sqref="D36">
    <cfRule type="cellIs" dxfId="5" priority="15" stopIfTrue="1" operator="equal">
      <formula>0</formula>
    </cfRule>
  </conditionalFormatting>
  <conditionalFormatting sqref="D31">
    <cfRule type="cellIs" dxfId="4" priority="9" stopIfTrue="1" operator="equal">
      <formula>0</formula>
    </cfRule>
  </conditionalFormatting>
  <conditionalFormatting sqref="D32">
    <cfRule type="cellIs" dxfId="3" priority="8" stopIfTrue="1" operator="equal">
      <formula>0</formula>
    </cfRule>
  </conditionalFormatting>
  <conditionalFormatting sqref="D75:D76">
    <cfRule type="cellIs" dxfId="2" priority="7" stopIfTrue="1" operator="equal">
      <formula>0</formula>
    </cfRule>
  </conditionalFormatting>
  <conditionalFormatting sqref="D19">
    <cfRule type="cellIs" dxfId="1" priority="4" stopIfTrue="1" operator="equal">
      <formula>0</formula>
    </cfRule>
  </conditionalFormatting>
  <conditionalFormatting sqref="D22">
    <cfRule type="cellIs" dxfId="0" priority="1" stopIfTrue="1" operator="equal">
      <formula>0</formula>
    </cfRule>
  </conditionalFormatting>
  <pageMargins left="0.51181102362204722" right="0.11811023622047245" top="0.39370078740157483" bottom="0.39370078740157483" header="0.31496062992125984" footer="0.11811023622047245"/>
  <pageSetup paperSize="9" scale="83" orientation="portrait" r:id="rId1"/>
  <rowBreaks count="4" manualBreakCount="4">
    <brk id="30" max="8" man="1"/>
    <brk id="50" max="8" man="1"/>
    <brk id="67" max="8" man="1"/>
    <brk id="92" max="8" man="1"/>
  </rowBreaks>
  <ignoredErrors>
    <ignoredError sqref="F17 F40:F43 F44 F46 F51 F77 F90 F96 F98 E53 F102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M190"/>
  <sheetViews>
    <sheetView view="pageBreakPreview" zoomScale="85" zoomScaleNormal="100" zoomScaleSheetLayoutView="85" workbookViewId="0">
      <selection activeCell="H186" sqref="H186"/>
    </sheetView>
  </sheetViews>
  <sheetFormatPr defaultRowHeight="15"/>
  <cols>
    <col min="1" max="1" width="8.140625" customWidth="1"/>
    <col min="2" max="2" width="42.5703125" customWidth="1"/>
    <col min="3" max="3" width="9.5703125" customWidth="1"/>
    <col min="4" max="4" width="13.140625" customWidth="1"/>
    <col min="5" max="5" width="12.85546875" customWidth="1"/>
    <col min="6" max="10" width="12.7109375" customWidth="1"/>
    <col min="11" max="11" width="24.42578125" customWidth="1"/>
    <col min="12" max="12" width="15" customWidth="1"/>
    <col min="257" max="257" width="7.28515625" customWidth="1"/>
    <col min="258" max="258" width="36.28515625" customWidth="1"/>
    <col min="259" max="259" width="9.5703125" customWidth="1"/>
    <col min="260" max="260" width="13.140625" customWidth="1"/>
    <col min="261" max="261" width="13.7109375" customWidth="1"/>
    <col min="262" max="262" width="14.5703125" customWidth="1"/>
    <col min="263" max="264" width="14" customWidth="1"/>
    <col min="265" max="265" width="12.28515625" customWidth="1"/>
    <col min="266" max="266" width="13.7109375" customWidth="1"/>
    <col min="267" max="267" width="24.42578125" customWidth="1"/>
    <col min="268" max="268" width="15" customWidth="1"/>
    <col min="513" max="513" width="7.28515625" customWidth="1"/>
    <col min="514" max="514" width="36.28515625" customWidth="1"/>
    <col min="515" max="515" width="9.5703125" customWidth="1"/>
    <col min="516" max="516" width="13.140625" customWidth="1"/>
    <col min="517" max="517" width="13.7109375" customWidth="1"/>
    <col min="518" max="518" width="14.5703125" customWidth="1"/>
    <col min="519" max="520" width="14" customWidth="1"/>
    <col min="521" max="521" width="12.28515625" customWidth="1"/>
    <col min="522" max="522" width="13.7109375" customWidth="1"/>
    <col min="523" max="523" width="24.42578125" customWidth="1"/>
    <col min="524" max="524" width="15" customWidth="1"/>
    <col min="769" max="769" width="7.28515625" customWidth="1"/>
    <col min="770" max="770" width="36.28515625" customWidth="1"/>
    <col min="771" max="771" width="9.5703125" customWidth="1"/>
    <col min="772" max="772" width="13.140625" customWidth="1"/>
    <col min="773" max="773" width="13.7109375" customWidth="1"/>
    <col min="774" max="774" width="14.5703125" customWidth="1"/>
    <col min="775" max="776" width="14" customWidth="1"/>
    <col min="777" max="777" width="12.28515625" customWidth="1"/>
    <col min="778" max="778" width="13.7109375" customWidth="1"/>
    <col min="779" max="779" width="24.42578125" customWidth="1"/>
    <col min="780" max="780" width="15" customWidth="1"/>
    <col min="1025" max="1025" width="7.28515625" customWidth="1"/>
    <col min="1026" max="1026" width="36.28515625" customWidth="1"/>
    <col min="1027" max="1027" width="9.5703125" customWidth="1"/>
    <col min="1028" max="1028" width="13.140625" customWidth="1"/>
    <col min="1029" max="1029" width="13.7109375" customWidth="1"/>
    <col min="1030" max="1030" width="14.5703125" customWidth="1"/>
    <col min="1031" max="1032" width="14" customWidth="1"/>
    <col min="1033" max="1033" width="12.28515625" customWidth="1"/>
    <col min="1034" max="1034" width="13.7109375" customWidth="1"/>
    <col min="1035" max="1035" width="24.42578125" customWidth="1"/>
    <col min="1036" max="1036" width="15" customWidth="1"/>
    <col min="1281" max="1281" width="7.28515625" customWidth="1"/>
    <col min="1282" max="1282" width="36.28515625" customWidth="1"/>
    <col min="1283" max="1283" width="9.5703125" customWidth="1"/>
    <col min="1284" max="1284" width="13.140625" customWidth="1"/>
    <col min="1285" max="1285" width="13.7109375" customWidth="1"/>
    <col min="1286" max="1286" width="14.5703125" customWidth="1"/>
    <col min="1287" max="1288" width="14" customWidth="1"/>
    <col min="1289" max="1289" width="12.28515625" customWidth="1"/>
    <col min="1290" max="1290" width="13.7109375" customWidth="1"/>
    <col min="1291" max="1291" width="24.42578125" customWidth="1"/>
    <col min="1292" max="1292" width="15" customWidth="1"/>
    <col min="1537" max="1537" width="7.28515625" customWidth="1"/>
    <col min="1538" max="1538" width="36.28515625" customWidth="1"/>
    <col min="1539" max="1539" width="9.5703125" customWidth="1"/>
    <col min="1540" max="1540" width="13.140625" customWidth="1"/>
    <col min="1541" max="1541" width="13.7109375" customWidth="1"/>
    <col min="1542" max="1542" width="14.5703125" customWidth="1"/>
    <col min="1543" max="1544" width="14" customWidth="1"/>
    <col min="1545" max="1545" width="12.28515625" customWidth="1"/>
    <col min="1546" max="1546" width="13.7109375" customWidth="1"/>
    <col min="1547" max="1547" width="24.42578125" customWidth="1"/>
    <col min="1548" max="1548" width="15" customWidth="1"/>
    <col min="1793" max="1793" width="7.28515625" customWidth="1"/>
    <col min="1794" max="1794" width="36.28515625" customWidth="1"/>
    <col min="1795" max="1795" width="9.5703125" customWidth="1"/>
    <col min="1796" max="1796" width="13.140625" customWidth="1"/>
    <col min="1797" max="1797" width="13.7109375" customWidth="1"/>
    <col min="1798" max="1798" width="14.5703125" customWidth="1"/>
    <col min="1799" max="1800" width="14" customWidth="1"/>
    <col min="1801" max="1801" width="12.28515625" customWidth="1"/>
    <col min="1802" max="1802" width="13.7109375" customWidth="1"/>
    <col min="1803" max="1803" width="24.42578125" customWidth="1"/>
    <col min="1804" max="1804" width="15" customWidth="1"/>
    <col min="2049" max="2049" width="7.28515625" customWidth="1"/>
    <col min="2050" max="2050" width="36.28515625" customWidth="1"/>
    <col min="2051" max="2051" width="9.5703125" customWidth="1"/>
    <col min="2052" max="2052" width="13.140625" customWidth="1"/>
    <col min="2053" max="2053" width="13.7109375" customWidth="1"/>
    <col min="2054" max="2054" width="14.5703125" customWidth="1"/>
    <col min="2055" max="2056" width="14" customWidth="1"/>
    <col min="2057" max="2057" width="12.28515625" customWidth="1"/>
    <col min="2058" max="2058" width="13.7109375" customWidth="1"/>
    <col min="2059" max="2059" width="24.42578125" customWidth="1"/>
    <col min="2060" max="2060" width="15" customWidth="1"/>
    <col min="2305" max="2305" width="7.28515625" customWidth="1"/>
    <col min="2306" max="2306" width="36.28515625" customWidth="1"/>
    <col min="2307" max="2307" width="9.5703125" customWidth="1"/>
    <col min="2308" max="2308" width="13.140625" customWidth="1"/>
    <col min="2309" max="2309" width="13.7109375" customWidth="1"/>
    <col min="2310" max="2310" width="14.5703125" customWidth="1"/>
    <col min="2311" max="2312" width="14" customWidth="1"/>
    <col min="2313" max="2313" width="12.28515625" customWidth="1"/>
    <col min="2314" max="2314" width="13.7109375" customWidth="1"/>
    <col min="2315" max="2315" width="24.42578125" customWidth="1"/>
    <col min="2316" max="2316" width="15" customWidth="1"/>
    <col min="2561" max="2561" width="7.28515625" customWidth="1"/>
    <col min="2562" max="2562" width="36.28515625" customWidth="1"/>
    <col min="2563" max="2563" width="9.5703125" customWidth="1"/>
    <col min="2564" max="2564" width="13.140625" customWidth="1"/>
    <col min="2565" max="2565" width="13.7109375" customWidth="1"/>
    <col min="2566" max="2566" width="14.5703125" customWidth="1"/>
    <col min="2567" max="2568" width="14" customWidth="1"/>
    <col min="2569" max="2569" width="12.28515625" customWidth="1"/>
    <col min="2570" max="2570" width="13.7109375" customWidth="1"/>
    <col min="2571" max="2571" width="24.42578125" customWidth="1"/>
    <col min="2572" max="2572" width="15" customWidth="1"/>
    <col min="2817" max="2817" width="7.28515625" customWidth="1"/>
    <col min="2818" max="2818" width="36.28515625" customWidth="1"/>
    <col min="2819" max="2819" width="9.5703125" customWidth="1"/>
    <col min="2820" max="2820" width="13.140625" customWidth="1"/>
    <col min="2821" max="2821" width="13.7109375" customWidth="1"/>
    <col min="2822" max="2822" width="14.5703125" customWidth="1"/>
    <col min="2823" max="2824" width="14" customWidth="1"/>
    <col min="2825" max="2825" width="12.28515625" customWidth="1"/>
    <col min="2826" max="2826" width="13.7109375" customWidth="1"/>
    <col min="2827" max="2827" width="24.42578125" customWidth="1"/>
    <col min="2828" max="2828" width="15" customWidth="1"/>
    <col min="3073" max="3073" width="7.28515625" customWidth="1"/>
    <col min="3074" max="3074" width="36.28515625" customWidth="1"/>
    <col min="3075" max="3075" width="9.5703125" customWidth="1"/>
    <col min="3076" max="3076" width="13.140625" customWidth="1"/>
    <col min="3077" max="3077" width="13.7109375" customWidth="1"/>
    <col min="3078" max="3078" width="14.5703125" customWidth="1"/>
    <col min="3079" max="3080" width="14" customWidth="1"/>
    <col min="3081" max="3081" width="12.28515625" customWidth="1"/>
    <col min="3082" max="3082" width="13.7109375" customWidth="1"/>
    <col min="3083" max="3083" width="24.42578125" customWidth="1"/>
    <col min="3084" max="3084" width="15" customWidth="1"/>
    <col min="3329" max="3329" width="7.28515625" customWidth="1"/>
    <col min="3330" max="3330" width="36.28515625" customWidth="1"/>
    <col min="3331" max="3331" width="9.5703125" customWidth="1"/>
    <col min="3332" max="3332" width="13.140625" customWidth="1"/>
    <col min="3333" max="3333" width="13.7109375" customWidth="1"/>
    <col min="3334" max="3334" width="14.5703125" customWidth="1"/>
    <col min="3335" max="3336" width="14" customWidth="1"/>
    <col min="3337" max="3337" width="12.28515625" customWidth="1"/>
    <col min="3338" max="3338" width="13.7109375" customWidth="1"/>
    <col min="3339" max="3339" width="24.42578125" customWidth="1"/>
    <col min="3340" max="3340" width="15" customWidth="1"/>
    <col min="3585" max="3585" width="7.28515625" customWidth="1"/>
    <col min="3586" max="3586" width="36.28515625" customWidth="1"/>
    <col min="3587" max="3587" width="9.5703125" customWidth="1"/>
    <col min="3588" max="3588" width="13.140625" customWidth="1"/>
    <col min="3589" max="3589" width="13.7109375" customWidth="1"/>
    <col min="3590" max="3590" width="14.5703125" customWidth="1"/>
    <col min="3591" max="3592" width="14" customWidth="1"/>
    <col min="3593" max="3593" width="12.28515625" customWidth="1"/>
    <col min="3594" max="3594" width="13.7109375" customWidth="1"/>
    <col min="3595" max="3595" width="24.42578125" customWidth="1"/>
    <col min="3596" max="3596" width="15" customWidth="1"/>
    <col min="3841" max="3841" width="7.28515625" customWidth="1"/>
    <col min="3842" max="3842" width="36.28515625" customWidth="1"/>
    <col min="3843" max="3843" width="9.5703125" customWidth="1"/>
    <col min="3844" max="3844" width="13.140625" customWidth="1"/>
    <col min="3845" max="3845" width="13.7109375" customWidth="1"/>
    <col min="3846" max="3846" width="14.5703125" customWidth="1"/>
    <col min="3847" max="3848" width="14" customWidth="1"/>
    <col min="3849" max="3849" width="12.28515625" customWidth="1"/>
    <col min="3850" max="3850" width="13.7109375" customWidth="1"/>
    <col min="3851" max="3851" width="24.42578125" customWidth="1"/>
    <col min="3852" max="3852" width="15" customWidth="1"/>
    <col min="4097" max="4097" width="7.28515625" customWidth="1"/>
    <col min="4098" max="4098" width="36.28515625" customWidth="1"/>
    <col min="4099" max="4099" width="9.5703125" customWidth="1"/>
    <col min="4100" max="4100" width="13.140625" customWidth="1"/>
    <col min="4101" max="4101" width="13.7109375" customWidth="1"/>
    <col min="4102" max="4102" width="14.5703125" customWidth="1"/>
    <col min="4103" max="4104" width="14" customWidth="1"/>
    <col min="4105" max="4105" width="12.28515625" customWidth="1"/>
    <col min="4106" max="4106" width="13.7109375" customWidth="1"/>
    <col min="4107" max="4107" width="24.42578125" customWidth="1"/>
    <col min="4108" max="4108" width="15" customWidth="1"/>
    <col min="4353" max="4353" width="7.28515625" customWidth="1"/>
    <col min="4354" max="4354" width="36.28515625" customWidth="1"/>
    <col min="4355" max="4355" width="9.5703125" customWidth="1"/>
    <col min="4356" max="4356" width="13.140625" customWidth="1"/>
    <col min="4357" max="4357" width="13.7109375" customWidth="1"/>
    <col min="4358" max="4358" width="14.5703125" customWidth="1"/>
    <col min="4359" max="4360" width="14" customWidth="1"/>
    <col min="4361" max="4361" width="12.28515625" customWidth="1"/>
    <col min="4362" max="4362" width="13.7109375" customWidth="1"/>
    <col min="4363" max="4363" width="24.42578125" customWidth="1"/>
    <col min="4364" max="4364" width="15" customWidth="1"/>
    <col min="4609" max="4609" width="7.28515625" customWidth="1"/>
    <col min="4610" max="4610" width="36.28515625" customWidth="1"/>
    <col min="4611" max="4611" width="9.5703125" customWidth="1"/>
    <col min="4612" max="4612" width="13.140625" customWidth="1"/>
    <col min="4613" max="4613" width="13.7109375" customWidth="1"/>
    <col min="4614" max="4614" width="14.5703125" customWidth="1"/>
    <col min="4615" max="4616" width="14" customWidth="1"/>
    <col min="4617" max="4617" width="12.28515625" customWidth="1"/>
    <col min="4618" max="4618" width="13.7109375" customWidth="1"/>
    <col min="4619" max="4619" width="24.42578125" customWidth="1"/>
    <col min="4620" max="4620" width="15" customWidth="1"/>
    <col min="4865" max="4865" width="7.28515625" customWidth="1"/>
    <col min="4866" max="4866" width="36.28515625" customWidth="1"/>
    <col min="4867" max="4867" width="9.5703125" customWidth="1"/>
    <col min="4868" max="4868" width="13.140625" customWidth="1"/>
    <col min="4869" max="4869" width="13.7109375" customWidth="1"/>
    <col min="4870" max="4870" width="14.5703125" customWidth="1"/>
    <col min="4871" max="4872" width="14" customWidth="1"/>
    <col min="4873" max="4873" width="12.28515625" customWidth="1"/>
    <col min="4874" max="4874" width="13.7109375" customWidth="1"/>
    <col min="4875" max="4875" width="24.42578125" customWidth="1"/>
    <col min="4876" max="4876" width="15" customWidth="1"/>
    <col min="5121" max="5121" width="7.28515625" customWidth="1"/>
    <col min="5122" max="5122" width="36.28515625" customWidth="1"/>
    <col min="5123" max="5123" width="9.5703125" customWidth="1"/>
    <col min="5124" max="5124" width="13.140625" customWidth="1"/>
    <col min="5125" max="5125" width="13.7109375" customWidth="1"/>
    <col min="5126" max="5126" width="14.5703125" customWidth="1"/>
    <col min="5127" max="5128" width="14" customWidth="1"/>
    <col min="5129" max="5129" width="12.28515625" customWidth="1"/>
    <col min="5130" max="5130" width="13.7109375" customWidth="1"/>
    <col min="5131" max="5131" width="24.42578125" customWidth="1"/>
    <col min="5132" max="5132" width="15" customWidth="1"/>
    <col min="5377" max="5377" width="7.28515625" customWidth="1"/>
    <col min="5378" max="5378" width="36.28515625" customWidth="1"/>
    <col min="5379" max="5379" width="9.5703125" customWidth="1"/>
    <col min="5380" max="5380" width="13.140625" customWidth="1"/>
    <col min="5381" max="5381" width="13.7109375" customWidth="1"/>
    <col min="5382" max="5382" width="14.5703125" customWidth="1"/>
    <col min="5383" max="5384" width="14" customWidth="1"/>
    <col min="5385" max="5385" width="12.28515625" customWidth="1"/>
    <col min="5386" max="5386" width="13.7109375" customWidth="1"/>
    <col min="5387" max="5387" width="24.42578125" customWidth="1"/>
    <col min="5388" max="5388" width="15" customWidth="1"/>
    <col min="5633" max="5633" width="7.28515625" customWidth="1"/>
    <col min="5634" max="5634" width="36.28515625" customWidth="1"/>
    <col min="5635" max="5635" width="9.5703125" customWidth="1"/>
    <col min="5636" max="5636" width="13.140625" customWidth="1"/>
    <col min="5637" max="5637" width="13.7109375" customWidth="1"/>
    <col min="5638" max="5638" width="14.5703125" customWidth="1"/>
    <col min="5639" max="5640" width="14" customWidth="1"/>
    <col min="5641" max="5641" width="12.28515625" customWidth="1"/>
    <col min="5642" max="5642" width="13.7109375" customWidth="1"/>
    <col min="5643" max="5643" width="24.42578125" customWidth="1"/>
    <col min="5644" max="5644" width="15" customWidth="1"/>
    <col min="5889" max="5889" width="7.28515625" customWidth="1"/>
    <col min="5890" max="5890" width="36.28515625" customWidth="1"/>
    <col min="5891" max="5891" width="9.5703125" customWidth="1"/>
    <col min="5892" max="5892" width="13.140625" customWidth="1"/>
    <col min="5893" max="5893" width="13.7109375" customWidth="1"/>
    <col min="5894" max="5894" width="14.5703125" customWidth="1"/>
    <col min="5895" max="5896" width="14" customWidth="1"/>
    <col min="5897" max="5897" width="12.28515625" customWidth="1"/>
    <col min="5898" max="5898" width="13.7109375" customWidth="1"/>
    <col min="5899" max="5899" width="24.42578125" customWidth="1"/>
    <col min="5900" max="5900" width="15" customWidth="1"/>
    <col min="6145" max="6145" width="7.28515625" customWidth="1"/>
    <col min="6146" max="6146" width="36.28515625" customWidth="1"/>
    <col min="6147" max="6147" width="9.5703125" customWidth="1"/>
    <col min="6148" max="6148" width="13.140625" customWidth="1"/>
    <col min="6149" max="6149" width="13.7109375" customWidth="1"/>
    <col min="6150" max="6150" width="14.5703125" customWidth="1"/>
    <col min="6151" max="6152" width="14" customWidth="1"/>
    <col min="6153" max="6153" width="12.28515625" customWidth="1"/>
    <col min="6154" max="6154" width="13.7109375" customWidth="1"/>
    <col min="6155" max="6155" width="24.42578125" customWidth="1"/>
    <col min="6156" max="6156" width="15" customWidth="1"/>
    <col min="6401" max="6401" width="7.28515625" customWidth="1"/>
    <col min="6402" max="6402" width="36.28515625" customWidth="1"/>
    <col min="6403" max="6403" width="9.5703125" customWidth="1"/>
    <col min="6404" max="6404" width="13.140625" customWidth="1"/>
    <col min="6405" max="6405" width="13.7109375" customWidth="1"/>
    <col min="6406" max="6406" width="14.5703125" customWidth="1"/>
    <col min="6407" max="6408" width="14" customWidth="1"/>
    <col min="6409" max="6409" width="12.28515625" customWidth="1"/>
    <col min="6410" max="6410" width="13.7109375" customWidth="1"/>
    <col min="6411" max="6411" width="24.42578125" customWidth="1"/>
    <col min="6412" max="6412" width="15" customWidth="1"/>
    <col min="6657" max="6657" width="7.28515625" customWidth="1"/>
    <col min="6658" max="6658" width="36.28515625" customWidth="1"/>
    <col min="6659" max="6659" width="9.5703125" customWidth="1"/>
    <col min="6660" max="6660" width="13.140625" customWidth="1"/>
    <col min="6661" max="6661" width="13.7109375" customWidth="1"/>
    <col min="6662" max="6662" width="14.5703125" customWidth="1"/>
    <col min="6663" max="6664" width="14" customWidth="1"/>
    <col min="6665" max="6665" width="12.28515625" customWidth="1"/>
    <col min="6666" max="6666" width="13.7109375" customWidth="1"/>
    <col min="6667" max="6667" width="24.42578125" customWidth="1"/>
    <col min="6668" max="6668" width="15" customWidth="1"/>
    <col min="6913" max="6913" width="7.28515625" customWidth="1"/>
    <col min="6914" max="6914" width="36.28515625" customWidth="1"/>
    <col min="6915" max="6915" width="9.5703125" customWidth="1"/>
    <col min="6916" max="6916" width="13.140625" customWidth="1"/>
    <col min="6917" max="6917" width="13.7109375" customWidth="1"/>
    <col min="6918" max="6918" width="14.5703125" customWidth="1"/>
    <col min="6919" max="6920" width="14" customWidth="1"/>
    <col min="6921" max="6921" width="12.28515625" customWidth="1"/>
    <col min="6922" max="6922" width="13.7109375" customWidth="1"/>
    <col min="6923" max="6923" width="24.42578125" customWidth="1"/>
    <col min="6924" max="6924" width="15" customWidth="1"/>
    <col min="7169" max="7169" width="7.28515625" customWidth="1"/>
    <col min="7170" max="7170" width="36.28515625" customWidth="1"/>
    <col min="7171" max="7171" width="9.5703125" customWidth="1"/>
    <col min="7172" max="7172" width="13.140625" customWidth="1"/>
    <col min="7173" max="7173" width="13.7109375" customWidth="1"/>
    <col min="7174" max="7174" width="14.5703125" customWidth="1"/>
    <col min="7175" max="7176" width="14" customWidth="1"/>
    <col min="7177" max="7177" width="12.28515625" customWidth="1"/>
    <col min="7178" max="7178" width="13.7109375" customWidth="1"/>
    <col min="7179" max="7179" width="24.42578125" customWidth="1"/>
    <col min="7180" max="7180" width="15" customWidth="1"/>
    <col min="7425" max="7425" width="7.28515625" customWidth="1"/>
    <col min="7426" max="7426" width="36.28515625" customWidth="1"/>
    <col min="7427" max="7427" width="9.5703125" customWidth="1"/>
    <col min="7428" max="7428" width="13.140625" customWidth="1"/>
    <col min="7429" max="7429" width="13.7109375" customWidth="1"/>
    <col min="7430" max="7430" width="14.5703125" customWidth="1"/>
    <col min="7431" max="7432" width="14" customWidth="1"/>
    <col min="7433" max="7433" width="12.28515625" customWidth="1"/>
    <col min="7434" max="7434" width="13.7109375" customWidth="1"/>
    <col min="7435" max="7435" width="24.42578125" customWidth="1"/>
    <col min="7436" max="7436" width="15" customWidth="1"/>
    <col min="7681" max="7681" width="7.28515625" customWidth="1"/>
    <col min="7682" max="7682" width="36.28515625" customWidth="1"/>
    <col min="7683" max="7683" width="9.5703125" customWidth="1"/>
    <col min="7684" max="7684" width="13.140625" customWidth="1"/>
    <col min="7685" max="7685" width="13.7109375" customWidth="1"/>
    <col min="7686" max="7686" width="14.5703125" customWidth="1"/>
    <col min="7687" max="7688" width="14" customWidth="1"/>
    <col min="7689" max="7689" width="12.28515625" customWidth="1"/>
    <col min="7690" max="7690" width="13.7109375" customWidth="1"/>
    <col min="7691" max="7691" width="24.42578125" customWidth="1"/>
    <col min="7692" max="7692" width="15" customWidth="1"/>
    <col min="7937" max="7937" width="7.28515625" customWidth="1"/>
    <col min="7938" max="7938" width="36.28515625" customWidth="1"/>
    <col min="7939" max="7939" width="9.5703125" customWidth="1"/>
    <col min="7940" max="7940" width="13.140625" customWidth="1"/>
    <col min="7941" max="7941" width="13.7109375" customWidth="1"/>
    <col min="7942" max="7942" width="14.5703125" customWidth="1"/>
    <col min="7943" max="7944" width="14" customWidth="1"/>
    <col min="7945" max="7945" width="12.28515625" customWidth="1"/>
    <col min="7946" max="7946" width="13.7109375" customWidth="1"/>
    <col min="7947" max="7947" width="24.42578125" customWidth="1"/>
    <col min="7948" max="7948" width="15" customWidth="1"/>
    <col min="8193" max="8193" width="7.28515625" customWidth="1"/>
    <col min="8194" max="8194" width="36.28515625" customWidth="1"/>
    <col min="8195" max="8195" width="9.5703125" customWidth="1"/>
    <col min="8196" max="8196" width="13.140625" customWidth="1"/>
    <col min="8197" max="8197" width="13.7109375" customWidth="1"/>
    <col min="8198" max="8198" width="14.5703125" customWidth="1"/>
    <col min="8199" max="8200" width="14" customWidth="1"/>
    <col min="8201" max="8201" width="12.28515625" customWidth="1"/>
    <col min="8202" max="8202" width="13.7109375" customWidth="1"/>
    <col min="8203" max="8203" width="24.42578125" customWidth="1"/>
    <col min="8204" max="8204" width="15" customWidth="1"/>
    <col min="8449" max="8449" width="7.28515625" customWidth="1"/>
    <col min="8450" max="8450" width="36.28515625" customWidth="1"/>
    <col min="8451" max="8451" width="9.5703125" customWidth="1"/>
    <col min="8452" max="8452" width="13.140625" customWidth="1"/>
    <col min="8453" max="8453" width="13.7109375" customWidth="1"/>
    <col min="8454" max="8454" width="14.5703125" customWidth="1"/>
    <col min="8455" max="8456" width="14" customWidth="1"/>
    <col min="8457" max="8457" width="12.28515625" customWidth="1"/>
    <col min="8458" max="8458" width="13.7109375" customWidth="1"/>
    <col min="8459" max="8459" width="24.42578125" customWidth="1"/>
    <col min="8460" max="8460" width="15" customWidth="1"/>
    <col min="8705" max="8705" width="7.28515625" customWidth="1"/>
    <col min="8706" max="8706" width="36.28515625" customWidth="1"/>
    <col min="8707" max="8707" width="9.5703125" customWidth="1"/>
    <col min="8708" max="8708" width="13.140625" customWidth="1"/>
    <col min="8709" max="8709" width="13.7109375" customWidth="1"/>
    <col min="8710" max="8710" width="14.5703125" customWidth="1"/>
    <col min="8711" max="8712" width="14" customWidth="1"/>
    <col min="8713" max="8713" width="12.28515625" customWidth="1"/>
    <col min="8714" max="8714" width="13.7109375" customWidth="1"/>
    <col min="8715" max="8715" width="24.42578125" customWidth="1"/>
    <col min="8716" max="8716" width="15" customWidth="1"/>
    <col min="8961" max="8961" width="7.28515625" customWidth="1"/>
    <col min="8962" max="8962" width="36.28515625" customWidth="1"/>
    <col min="8963" max="8963" width="9.5703125" customWidth="1"/>
    <col min="8964" max="8964" width="13.140625" customWidth="1"/>
    <col min="8965" max="8965" width="13.7109375" customWidth="1"/>
    <col min="8966" max="8966" width="14.5703125" customWidth="1"/>
    <col min="8967" max="8968" width="14" customWidth="1"/>
    <col min="8969" max="8969" width="12.28515625" customWidth="1"/>
    <col min="8970" max="8970" width="13.7109375" customWidth="1"/>
    <col min="8971" max="8971" width="24.42578125" customWidth="1"/>
    <col min="8972" max="8972" width="15" customWidth="1"/>
    <col min="9217" max="9217" width="7.28515625" customWidth="1"/>
    <col min="9218" max="9218" width="36.28515625" customWidth="1"/>
    <col min="9219" max="9219" width="9.5703125" customWidth="1"/>
    <col min="9220" max="9220" width="13.140625" customWidth="1"/>
    <col min="9221" max="9221" width="13.7109375" customWidth="1"/>
    <col min="9222" max="9222" width="14.5703125" customWidth="1"/>
    <col min="9223" max="9224" width="14" customWidth="1"/>
    <col min="9225" max="9225" width="12.28515625" customWidth="1"/>
    <col min="9226" max="9226" width="13.7109375" customWidth="1"/>
    <col min="9227" max="9227" width="24.42578125" customWidth="1"/>
    <col min="9228" max="9228" width="15" customWidth="1"/>
    <col min="9473" max="9473" width="7.28515625" customWidth="1"/>
    <col min="9474" max="9474" width="36.28515625" customWidth="1"/>
    <col min="9475" max="9475" width="9.5703125" customWidth="1"/>
    <col min="9476" max="9476" width="13.140625" customWidth="1"/>
    <col min="9477" max="9477" width="13.7109375" customWidth="1"/>
    <col min="9478" max="9478" width="14.5703125" customWidth="1"/>
    <col min="9479" max="9480" width="14" customWidth="1"/>
    <col min="9481" max="9481" width="12.28515625" customWidth="1"/>
    <col min="9482" max="9482" width="13.7109375" customWidth="1"/>
    <col min="9483" max="9483" width="24.42578125" customWidth="1"/>
    <col min="9484" max="9484" width="15" customWidth="1"/>
    <col min="9729" max="9729" width="7.28515625" customWidth="1"/>
    <col min="9730" max="9730" width="36.28515625" customWidth="1"/>
    <col min="9731" max="9731" width="9.5703125" customWidth="1"/>
    <col min="9732" max="9732" width="13.140625" customWidth="1"/>
    <col min="9733" max="9733" width="13.7109375" customWidth="1"/>
    <col min="9734" max="9734" width="14.5703125" customWidth="1"/>
    <col min="9735" max="9736" width="14" customWidth="1"/>
    <col min="9737" max="9737" width="12.28515625" customWidth="1"/>
    <col min="9738" max="9738" width="13.7109375" customWidth="1"/>
    <col min="9739" max="9739" width="24.42578125" customWidth="1"/>
    <col min="9740" max="9740" width="15" customWidth="1"/>
    <col min="9985" max="9985" width="7.28515625" customWidth="1"/>
    <col min="9986" max="9986" width="36.28515625" customWidth="1"/>
    <col min="9987" max="9987" width="9.5703125" customWidth="1"/>
    <col min="9988" max="9988" width="13.140625" customWidth="1"/>
    <col min="9989" max="9989" width="13.7109375" customWidth="1"/>
    <col min="9990" max="9990" width="14.5703125" customWidth="1"/>
    <col min="9991" max="9992" width="14" customWidth="1"/>
    <col min="9993" max="9993" width="12.28515625" customWidth="1"/>
    <col min="9994" max="9994" width="13.7109375" customWidth="1"/>
    <col min="9995" max="9995" width="24.42578125" customWidth="1"/>
    <col min="9996" max="9996" width="15" customWidth="1"/>
    <col min="10241" max="10241" width="7.28515625" customWidth="1"/>
    <col min="10242" max="10242" width="36.28515625" customWidth="1"/>
    <col min="10243" max="10243" width="9.5703125" customWidth="1"/>
    <col min="10244" max="10244" width="13.140625" customWidth="1"/>
    <col min="10245" max="10245" width="13.7109375" customWidth="1"/>
    <col min="10246" max="10246" width="14.5703125" customWidth="1"/>
    <col min="10247" max="10248" width="14" customWidth="1"/>
    <col min="10249" max="10249" width="12.28515625" customWidth="1"/>
    <col min="10250" max="10250" width="13.7109375" customWidth="1"/>
    <col min="10251" max="10251" width="24.42578125" customWidth="1"/>
    <col min="10252" max="10252" width="15" customWidth="1"/>
    <col min="10497" max="10497" width="7.28515625" customWidth="1"/>
    <col min="10498" max="10498" width="36.28515625" customWidth="1"/>
    <col min="10499" max="10499" width="9.5703125" customWidth="1"/>
    <col min="10500" max="10500" width="13.140625" customWidth="1"/>
    <col min="10501" max="10501" width="13.7109375" customWidth="1"/>
    <col min="10502" max="10502" width="14.5703125" customWidth="1"/>
    <col min="10503" max="10504" width="14" customWidth="1"/>
    <col min="10505" max="10505" width="12.28515625" customWidth="1"/>
    <col min="10506" max="10506" width="13.7109375" customWidth="1"/>
    <col min="10507" max="10507" width="24.42578125" customWidth="1"/>
    <col min="10508" max="10508" width="15" customWidth="1"/>
    <col min="10753" max="10753" width="7.28515625" customWidth="1"/>
    <col min="10754" max="10754" width="36.28515625" customWidth="1"/>
    <col min="10755" max="10755" width="9.5703125" customWidth="1"/>
    <col min="10756" max="10756" width="13.140625" customWidth="1"/>
    <col min="10757" max="10757" width="13.7109375" customWidth="1"/>
    <col min="10758" max="10758" width="14.5703125" customWidth="1"/>
    <col min="10759" max="10760" width="14" customWidth="1"/>
    <col min="10761" max="10761" width="12.28515625" customWidth="1"/>
    <col min="10762" max="10762" width="13.7109375" customWidth="1"/>
    <col min="10763" max="10763" width="24.42578125" customWidth="1"/>
    <col min="10764" max="10764" width="15" customWidth="1"/>
    <col min="11009" max="11009" width="7.28515625" customWidth="1"/>
    <col min="11010" max="11010" width="36.28515625" customWidth="1"/>
    <col min="11011" max="11011" width="9.5703125" customWidth="1"/>
    <col min="11012" max="11012" width="13.140625" customWidth="1"/>
    <col min="11013" max="11013" width="13.7109375" customWidth="1"/>
    <col min="11014" max="11014" width="14.5703125" customWidth="1"/>
    <col min="11015" max="11016" width="14" customWidth="1"/>
    <col min="11017" max="11017" width="12.28515625" customWidth="1"/>
    <col min="11018" max="11018" width="13.7109375" customWidth="1"/>
    <col min="11019" max="11019" width="24.42578125" customWidth="1"/>
    <col min="11020" max="11020" width="15" customWidth="1"/>
    <col min="11265" max="11265" width="7.28515625" customWidth="1"/>
    <col min="11266" max="11266" width="36.28515625" customWidth="1"/>
    <col min="11267" max="11267" width="9.5703125" customWidth="1"/>
    <col min="11268" max="11268" width="13.140625" customWidth="1"/>
    <col min="11269" max="11269" width="13.7109375" customWidth="1"/>
    <col min="11270" max="11270" width="14.5703125" customWidth="1"/>
    <col min="11271" max="11272" width="14" customWidth="1"/>
    <col min="11273" max="11273" width="12.28515625" customWidth="1"/>
    <col min="11274" max="11274" width="13.7109375" customWidth="1"/>
    <col min="11275" max="11275" width="24.42578125" customWidth="1"/>
    <col min="11276" max="11276" width="15" customWidth="1"/>
    <col min="11521" max="11521" width="7.28515625" customWidth="1"/>
    <col min="11522" max="11522" width="36.28515625" customWidth="1"/>
    <col min="11523" max="11523" width="9.5703125" customWidth="1"/>
    <col min="11524" max="11524" width="13.140625" customWidth="1"/>
    <col min="11525" max="11525" width="13.7109375" customWidth="1"/>
    <col min="11526" max="11526" width="14.5703125" customWidth="1"/>
    <col min="11527" max="11528" width="14" customWidth="1"/>
    <col min="11529" max="11529" width="12.28515625" customWidth="1"/>
    <col min="11530" max="11530" width="13.7109375" customWidth="1"/>
    <col min="11531" max="11531" width="24.42578125" customWidth="1"/>
    <col min="11532" max="11532" width="15" customWidth="1"/>
    <col min="11777" max="11777" width="7.28515625" customWidth="1"/>
    <col min="11778" max="11778" width="36.28515625" customWidth="1"/>
    <col min="11779" max="11779" width="9.5703125" customWidth="1"/>
    <col min="11780" max="11780" width="13.140625" customWidth="1"/>
    <col min="11781" max="11781" width="13.7109375" customWidth="1"/>
    <col min="11782" max="11782" width="14.5703125" customWidth="1"/>
    <col min="11783" max="11784" width="14" customWidth="1"/>
    <col min="11785" max="11785" width="12.28515625" customWidth="1"/>
    <col min="11786" max="11786" width="13.7109375" customWidth="1"/>
    <col min="11787" max="11787" width="24.42578125" customWidth="1"/>
    <col min="11788" max="11788" width="15" customWidth="1"/>
    <col min="12033" max="12033" width="7.28515625" customWidth="1"/>
    <col min="12034" max="12034" width="36.28515625" customWidth="1"/>
    <col min="12035" max="12035" width="9.5703125" customWidth="1"/>
    <col min="12036" max="12036" width="13.140625" customWidth="1"/>
    <col min="12037" max="12037" width="13.7109375" customWidth="1"/>
    <col min="12038" max="12038" width="14.5703125" customWidth="1"/>
    <col min="12039" max="12040" width="14" customWidth="1"/>
    <col min="12041" max="12041" width="12.28515625" customWidth="1"/>
    <col min="12042" max="12042" width="13.7109375" customWidth="1"/>
    <col min="12043" max="12043" width="24.42578125" customWidth="1"/>
    <col min="12044" max="12044" width="15" customWidth="1"/>
    <col min="12289" max="12289" width="7.28515625" customWidth="1"/>
    <col min="12290" max="12290" width="36.28515625" customWidth="1"/>
    <col min="12291" max="12291" width="9.5703125" customWidth="1"/>
    <col min="12292" max="12292" width="13.140625" customWidth="1"/>
    <col min="12293" max="12293" width="13.7109375" customWidth="1"/>
    <col min="12294" max="12294" width="14.5703125" customWidth="1"/>
    <col min="12295" max="12296" width="14" customWidth="1"/>
    <col min="12297" max="12297" width="12.28515625" customWidth="1"/>
    <col min="12298" max="12298" width="13.7109375" customWidth="1"/>
    <col min="12299" max="12299" width="24.42578125" customWidth="1"/>
    <col min="12300" max="12300" width="15" customWidth="1"/>
    <col min="12545" max="12545" width="7.28515625" customWidth="1"/>
    <col min="12546" max="12546" width="36.28515625" customWidth="1"/>
    <col min="12547" max="12547" width="9.5703125" customWidth="1"/>
    <col min="12548" max="12548" width="13.140625" customWidth="1"/>
    <col min="12549" max="12549" width="13.7109375" customWidth="1"/>
    <col min="12550" max="12550" width="14.5703125" customWidth="1"/>
    <col min="12551" max="12552" width="14" customWidth="1"/>
    <col min="12553" max="12553" width="12.28515625" customWidth="1"/>
    <col min="12554" max="12554" width="13.7109375" customWidth="1"/>
    <col min="12555" max="12555" width="24.42578125" customWidth="1"/>
    <col min="12556" max="12556" width="15" customWidth="1"/>
    <col min="12801" max="12801" width="7.28515625" customWidth="1"/>
    <col min="12802" max="12802" width="36.28515625" customWidth="1"/>
    <col min="12803" max="12803" width="9.5703125" customWidth="1"/>
    <col min="12804" max="12804" width="13.140625" customWidth="1"/>
    <col min="12805" max="12805" width="13.7109375" customWidth="1"/>
    <col min="12806" max="12806" width="14.5703125" customWidth="1"/>
    <col min="12807" max="12808" width="14" customWidth="1"/>
    <col min="12809" max="12809" width="12.28515625" customWidth="1"/>
    <col min="12810" max="12810" width="13.7109375" customWidth="1"/>
    <col min="12811" max="12811" width="24.42578125" customWidth="1"/>
    <col min="12812" max="12812" width="15" customWidth="1"/>
    <col min="13057" max="13057" width="7.28515625" customWidth="1"/>
    <col min="13058" max="13058" width="36.28515625" customWidth="1"/>
    <col min="13059" max="13059" width="9.5703125" customWidth="1"/>
    <col min="13060" max="13060" width="13.140625" customWidth="1"/>
    <col min="13061" max="13061" width="13.7109375" customWidth="1"/>
    <col min="13062" max="13062" width="14.5703125" customWidth="1"/>
    <col min="13063" max="13064" width="14" customWidth="1"/>
    <col min="13065" max="13065" width="12.28515625" customWidth="1"/>
    <col min="13066" max="13066" width="13.7109375" customWidth="1"/>
    <col min="13067" max="13067" width="24.42578125" customWidth="1"/>
    <col min="13068" max="13068" width="15" customWidth="1"/>
    <col min="13313" max="13313" width="7.28515625" customWidth="1"/>
    <col min="13314" max="13314" width="36.28515625" customWidth="1"/>
    <col min="13315" max="13315" width="9.5703125" customWidth="1"/>
    <col min="13316" max="13316" width="13.140625" customWidth="1"/>
    <col min="13317" max="13317" width="13.7109375" customWidth="1"/>
    <col min="13318" max="13318" width="14.5703125" customWidth="1"/>
    <col min="13319" max="13320" width="14" customWidth="1"/>
    <col min="13321" max="13321" width="12.28515625" customWidth="1"/>
    <col min="13322" max="13322" width="13.7109375" customWidth="1"/>
    <col min="13323" max="13323" width="24.42578125" customWidth="1"/>
    <col min="13324" max="13324" width="15" customWidth="1"/>
    <col min="13569" max="13569" width="7.28515625" customWidth="1"/>
    <col min="13570" max="13570" width="36.28515625" customWidth="1"/>
    <col min="13571" max="13571" width="9.5703125" customWidth="1"/>
    <col min="13572" max="13572" width="13.140625" customWidth="1"/>
    <col min="13573" max="13573" width="13.7109375" customWidth="1"/>
    <col min="13574" max="13574" width="14.5703125" customWidth="1"/>
    <col min="13575" max="13576" width="14" customWidth="1"/>
    <col min="13577" max="13577" width="12.28515625" customWidth="1"/>
    <col min="13578" max="13578" width="13.7109375" customWidth="1"/>
    <col min="13579" max="13579" width="24.42578125" customWidth="1"/>
    <col min="13580" max="13580" width="15" customWidth="1"/>
    <col min="13825" max="13825" width="7.28515625" customWidth="1"/>
    <col min="13826" max="13826" width="36.28515625" customWidth="1"/>
    <col min="13827" max="13827" width="9.5703125" customWidth="1"/>
    <col min="13828" max="13828" width="13.140625" customWidth="1"/>
    <col min="13829" max="13829" width="13.7109375" customWidth="1"/>
    <col min="13830" max="13830" width="14.5703125" customWidth="1"/>
    <col min="13831" max="13832" width="14" customWidth="1"/>
    <col min="13833" max="13833" width="12.28515625" customWidth="1"/>
    <col min="13834" max="13834" width="13.7109375" customWidth="1"/>
    <col min="13835" max="13835" width="24.42578125" customWidth="1"/>
    <col min="13836" max="13836" width="15" customWidth="1"/>
    <col min="14081" max="14081" width="7.28515625" customWidth="1"/>
    <col min="14082" max="14082" width="36.28515625" customWidth="1"/>
    <col min="14083" max="14083" width="9.5703125" customWidth="1"/>
    <col min="14084" max="14084" width="13.140625" customWidth="1"/>
    <col min="14085" max="14085" width="13.7109375" customWidth="1"/>
    <col min="14086" max="14086" width="14.5703125" customWidth="1"/>
    <col min="14087" max="14088" width="14" customWidth="1"/>
    <col min="14089" max="14089" width="12.28515625" customWidth="1"/>
    <col min="14090" max="14090" width="13.7109375" customWidth="1"/>
    <col min="14091" max="14091" width="24.42578125" customWidth="1"/>
    <col min="14092" max="14092" width="15" customWidth="1"/>
    <col min="14337" max="14337" width="7.28515625" customWidth="1"/>
    <col min="14338" max="14338" width="36.28515625" customWidth="1"/>
    <col min="14339" max="14339" width="9.5703125" customWidth="1"/>
    <col min="14340" max="14340" width="13.140625" customWidth="1"/>
    <col min="14341" max="14341" width="13.7109375" customWidth="1"/>
    <col min="14342" max="14342" width="14.5703125" customWidth="1"/>
    <col min="14343" max="14344" width="14" customWidth="1"/>
    <col min="14345" max="14345" width="12.28515625" customWidth="1"/>
    <col min="14346" max="14346" width="13.7109375" customWidth="1"/>
    <col min="14347" max="14347" width="24.42578125" customWidth="1"/>
    <col min="14348" max="14348" width="15" customWidth="1"/>
    <col min="14593" max="14593" width="7.28515625" customWidth="1"/>
    <col min="14594" max="14594" width="36.28515625" customWidth="1"/>
    <col min="14595" max="14595" width="9.5703125" customWidth="1"/>
    <col min="14596" max="14596" width="13.140625" customWidth="1"/>
    <col min="14597" max="14597" width="13.7109375" customWidth="1"/>
    <col min="14598" max="14598" width="14.5703125" customWidth="1"/>
    <col min="14599" max="14600" width="14" customWidth="1"/>
    <col min="14601" max="14601" width="12.28515625" customWidth="1"/>
    <col min="14602" max="14602" width="13.7109375" customWidth="1"/>
    <col min="14603" max="14603" width="24.42578125" customWidth="1"/>
    <col min="14604" max="14604" width="15" customWidth="1"/>
    <col min="14849" max="14849" width="7.28515625" customWidth="1"/>
    <col min="14850" max="14850" width="36.28515625" customWidth="1"/>
    <col min="14851" max="14851" width="9.5703125" customWidth="1"/>
    <col min="14852" max="14852" width="13.140625" customWidth="1"/>
    <col min="14853" max="14853" width="13.7109375" customWidth="1"/>
    <col min="14854" max="14854" width="14.5703125" customWidth="1"/>
    <col min="14855" max="14856" width="14" customWidth="1"/>
    <col min="14857" max="14857" width="12.28515625" customWidth="1"/>
    <col min="14858" max="14858" width="13.7109375" customWidth="1"/>
    <col min="14859" max="14859" width="24.42578125" customWidth="1"/>
    <col min="14860" max="14860" width="15" customWidth="1"/>
    <col min="15105" max="15105" width="7.28515625" customWidth="1"/>
    <col min="15106" max="15106" width="36.28515625" customWidth="1"/>
    <col min="15107" max="15107" width="9.5703125" customWidth="1"/>
    <col min="15108" max="15108" width="13.140625" customWidth="1"/>
    <col min="15109" max="15109" width="13.7109375" customWidth="1"/>
    <col min="15110" max="15110" width="14.5703125" customWidth="1"/>
    <col min="15111" max="15112" width="14" customWidth="1"/>
    <col min="15113" max="15113" width="12.28515625" customWidth="1"/>
    <col min="15114" max="15114" width="13.7109375" customWidth="1"/>
    <col min="15115" max="15115" width="24.42578125" customWidth="1"/>
    <col min="15116" max="15116" width="15" customWidth="1"/>
    <col min="15361" max="15361" width="7.28515625" customWidth="1"/>
    <col min="15362" max="15362" width="36.28515625" customWidth="1"/>
    <col min="15363" max="15363" width="9.5703125" customWidth="1"/>
    <col min="15364" max="15364" width="13.140625" customWidth="1"/>
    <col min="15365" max="15365" width="13.7109375" customWidth="1"/>
    <col min="15366" max="15366" width="14.5703125" customWidth="1"/>
    <col min="15367" max="15368" width="14" customWidth="1"/>
    <col min="15369" max="15369" width="12.28515625" customWidth="1"/>
    <col min="15370" max="15370" width="13.7109375" customWidth="1"/>
    <col min="15371" max="15371" width="24.42578125" customWidth="1"/>
    <col min="15372" max="15372" width="15" customWidth="1"/>
    <col min="15617" max="15617" width="7.28515625" customWidth="1"/>
    <col min="15618" max="15618" width="36.28515625" customWidth="1"/>
    <col min="15619" max="15619" width="9.5703125" customWidth="1"/>
    <col min="15620" max="15620" width="13.140625" customWidth="1"/>
    <col min="15621" max="15621" width="13.7109375" customWidth="1"/>
    <col min="15622" max="15622" width="14.5703125" customWidth="1"/>
    <col min="15623" max="15624" width="14" customWidth="1"/>
    <col min="15625" max="15625" width="12.28515625" customWidth="1"/>
    <col min="15626" max="15626" width="13.7109375" customWidth="1"/>
    <col min="15627" max="15627" width="24.42578125" customWidth="1"/>
    <col min="15628" max="15628" width="15" customWidth="1"/>
    <col min="15873" max="15873" width="7.28515625" customWidth="1"/>
    <col min="15874" max="15874" width="36.28515625" customWidth="1"/>
    <col min="15875" max="15875" width="9.5703125" customWidth="1"/>
    <col min="15876" max="15876" width="13.140625" customWidth="1"/>
    <col min="15877" max="15877" width="13.7109375" customWidth="1"/>
    <col min="15878" max="15878" width="14.5703125" customWidth="1"/>
    <col min="15879" max="15880" width="14" customWidth="1"/>
    <col min="15881" max="15881" width="12.28515625" customWidth="1"/>
    <col min="15882" max="15882" width="13.7109375" customWidth="1"/>
    <col min="15883" max="15883" width="24.42578125" customWidth="1"/>
    <col min="15884" max="15884" width="15" customWidth="1"/>
    <col min="16129" max="16129" width="7.28515625" customWidth="1"/>
    <col min="16130" max="16130" width="36.28515625" customWidth="1"/>
    <col min="16131" max="16131" width="9.5703125" customWidth="1"/>
    <col min="16132" max="16132" width="13.140625" customWidth="1"/>
    <col min="16133" max="16133" width="13.7109375" customWidth="1"/>
    <col min="16134" max="16134" width="14.5703125" customWidth="1"/>
    <col min="16135" max="16136" width="14" customWidth="1"/>
    <col min="16137" max="16137" width="12.28515625" customWidth="1"/>
    <col min="16138" max="16138" width="13.7109375" customWidth="1"/>
    <col min="16139" max="16139" width="24.42578125" customWidth="1"/>
    <col min="16140" max="16140" width="15" customWidth="1"/>
  </cols>
  <sheetData>
    <row r="5" spans="1:13" ht="27.75" customHeight="1" thickBot="1"/>
    <row r="6" spans="1:13" ht="19.5" customHeight="1" thickTop="1" thickBot="1">
      <c r="A6" s="578" t="s">
        <v>201</v>
      </c>
      <c r="B6" s="579"/>
      <c r="C6" s="579"/>
      <c r="D6" s="579"/>
      <c r="E6" s="579"/>
      <c r="F6" s="579"/>
      <c r="G6" s="579"/>
      <c r="H6" s="579"/>
      <c r="I6" s="580"/>
      <c r="J6" s="581" t="s">
        <v>202</v>
      </c>
    </row>
    <row r="7" spans="1:13" ht="16.5" customHeight="1" thickTop="1" thickBot="1">
      <c r="A7" s="582" t="s">
        <v>873</v>
      </c>
      <c r="B7" s="583"/>
      <c r="C7" s="583"/>
      <c r="D7" s="583"/>
      <c r="E7" s="583"/>
      <c r="F7" s="583"/>
      <c r="G7" s="583"/>
      <c r="H7" s="583"/>
      <c r="I7" s="583"/>
      <c r="J7" s="581"/>
      <c r="K7" s="100"/>
      <c r="L7" s="100"/>
      <c r="M7" s="101"/>
    </row>
    <row r="8" spans="1:13" ht="66" customHeight="1" thickTop="1" thickBot="1">
      <c r="A8" s="584"/>
      <c r="B8" s="585"/>
      <c r="C8" s="585"/>
      <c r="D8" s="585"/>
      <c r="E8" s="585"/>
      <c r="F8" s="585"/>
      <c r="G8" s="585"/>
      <c r="H8" s="585"/>
      <c r="I8" s="585"/>
      <c r="J8" s="102" t="s">
        <v>499</v>
      </c>
      <c r="K8" s="100"/>
      <c r="L8" s="100"/>
      <c r="M8" s="101"/>
    </row>
    <row r="9" spans="1:13" ht="40.5" customHeight="1" thickTop="1" thickBot="1">
      <c r="A9" s="103" t="s">
        <v>5</v>
      </c>
      <c r="B9" s="104" t="s">
        <v>203</v>
      </c>
      <c r="C9" s="105" t="s">
        <v>204</v>
      </c>
      <c r="D9" s="105" t="s">
        <v>205</v>
      </c>
      <c r="E9" s="106" t="s">
        <v>206</v>
      </c>
      <c r="F9" s="106" t="s">
        <v>207</v>
      </c>
      <c r="G9" s="104" t="s">
        <v>208</v>
      </c>
      <c r="H9" s="104" t="s">
        <v>209</v>
      </c>
      <c r="I9" s="104" t="s">
        <v>210</v>
      </c>
      <c r="J9" s="107" t="s">
        <v>14</v>
      </c>
      <c r="M9" s="101"/>
    </row>
    <row r="10" spans="1:13" ht="20.100000000000001" customHeight="1" thickTop="1">
      <c r="A10" s="126" t="str">
        <f>'POÇO ARTESIANO; RESERVATÓRIO '!A12</f>
        <v>1.0</v>
      </c>
      <c r="B10" s="213" t="str">
        <f>'POÇO ARTESIANO; RESERVATÓRIO '!B12</f>
        <v xml:space="preserve">PERFURAÇÃO DO POÇO - 80 m </v>
      </c>
      <c r="C10" s="589"/>
      <c r="D10" s="590"/>
      <c r="E10" s="590"/>
      <c r="F10" s="590"/>
      <c r="G10" s="590"/>
      <c r="H10" s="590"/>
      <c r="I10" s="590"/>
      <c r="J10" s="591"/>
      <c r="M10" s="101"/>
    </row>
    <row r="11" spans="1:13" ht="20.100000000000001" customHeight="1">
      <c r="A11" s="108" t="str">
        <f>'POÇO ARTESIANO; RESERVATÓRIO '!A13</f>
        <v>1.1</v>
      </c>
      <c r="B11" s="212" t="str">
        <f>'POÇO ARTESIANO; RESERVATÓRIO '!B13</f>
        <v>SERVIÇOS PRELIMINARES:</v>
      </c>
      <c r="C11" s="586"/>
      <c r="D11" s="587"/>
      <c r="E11" s="587"/>
      <c r="F11" s="587"/>
      <c r="G11" s="587"/>
      <c r="H11" s="587"/>
      <c r="I11" s="587"/>
      <c r="J11" s="588"/>
      <c r="M11" s="101"/>
    </row>
    <row r="12" spans="1:13" ht="35.1" customHeight="1">
      <c r="A12" s="592" t="str">
        <f>'POÇO ARTESIANO; RESERVATÓRIO '!A14</f>
        <v>1.1.1</v>
      </c>
      <c r="B12" s="603" t="str">
        <f>'POÇO ARTESIANO; RESERVATÓRIO '!B14</f>
        <v>Locação da obra a trena</v>
      </c>
      <c r="C12" s="605" t="str">
        <f>'POÇO ARTESIANO; RESERVATÓRIO '!C14</f>
        <v>m</v>
      </c>
      <c r="D12" s="607">
        <f>'POÇO ARTESIANO; RESERVATÓRIO '!D14</f>
        <v>120</v>
      </c>
      <c r="E12" s="609">
        <f>'POÇO ARTESIANO; RESERVATÓRIO '!E14</f>
        <v>6.2823000000000002</v>
      </c>
      <c r="F12" s="117">
        <v>1</v>
      </c>
      <c r="G12" s="117">
        <v>1</v>
      </c>
      <c r="H12" s="114" t="s">
        <v>211</v>
      </c>
      <c r="I12" s="115" t="s">
        <v>211</v>
      </c>
      <c r="J12" s="118">
        <v>1</v>
      </c>
      <c r="K12" s="276">
        <f>F13+F15+F17</f>
        <v>1525.9925999999998</v>
      </c>
      <c r="M12" s="101"/>
    </row>
    <row r="13" spans="1:13" ht="35.1" customHeight="1">
      <c r="A13" s="602"/>
      <c r="B13" s="604"/>
      <c r="C13" s="606"/>
      <c r="D13" s="608"/>
      <c r="E13" s="610"/>
      <c r="F13" s="112">
        <f>E12*D12</f>
        <v>753.87599999999998</v>
      </c>
      <c r="G13" s="113">
        <f>F13</f>
        <v>753.87599999999998</v>
      </c>
      <c r="H13" s="114" t="s">
        <v>211</v>
      </c>
      <c r="I13" s="115" t="s">
        <v>211</v>
      </c>
      <c r="J13" s="116">
        <f>G13</f>
        <v>753.87599999999998</v>
      </c>
      <c r="K13" s="276"/>
      <c r="M13" s="101"/>
    </row>
    <row r="14" spans="1:13" ht="15.95" customHeight="1">
      <c r="A14" s="592" t="str">
        <f>'POÇO ARTESIANO; RESERVATÓRIO '!A15</f>
        <v>1.1.2</v>
      </c>
      <c r="B14" s="603" t="str">
        <f>'POÇO ARTESIANO; RESERVATÓRIO '!B15</f>
        <v>Placa de obra em lona com plotagem de gráfica. 2,00x1,20m.</v>
      </c>
      <c r="C14" s="605" t="str">
        <f>'POÇO ARTESIANO; RESERVATÓRIO '!C15</f>
        <v>m²</v>
      </c>
      <c r="D14" s="607">
        <f>'POÇO ARTESIANO; RESERVATÓRIO '!D15</f>
        <v>2</v>
      </c>
      <c r="E14" s="609">
        <f>'POÇO ARTESIANO; RESERVATÓRIO '!E15</f>
        <v>227.38830000000002</v>
      </c>
      <c r="F14" s="117">
        <v>1</v>
      </c>
      <c r="G14" s="117">
        <v>1</v>
      </c>
      <c r="H14" s="114" t="s">
        <v>211</v>
      </c>
      <c r="I14" s="115" t="s">
        <v>211</v>
      </c>
      <c r="J14" s="118">
        <v>1</v>
      </c>
      <c r="K14" s="276"/>
      <c r="M14" s="101"/>
    </row>
    <row r="15" spans="1:13" ht="15.95" customHeight="1">
      <c r="A15" s="602"/>
      <c r="B15" s="604"/>
      <c r="C15" s="606"/>
      <c r="D15" s="608"/>
      <c r="E15" s="610"/>
      <c r="F15" s="112">
        <f>E14*D14</f>
        <v>454.77660000000003</v>
      </c>
      <c r="G15" s="113">
        <f>F15</f>
        <v>454.77660000000003</v>
      </c>
      <c r="H15" s="114" t="s">
        <v>211</v>
      </c>
      <c r="I15" s="115" t="s">
        <v>211</v>
      </c>
      <c r="J15" s="116">
        <f>G15</f>
        <v>454.77660000000003</v>
      </c>
      <c r="K15" s="276"/>
      <c r="M15" s="101"/>
    </row>
    <row r="16" spans="1:13" ht="15.95" customHeight="1">
      <c r="A16" s="592" t="str">
        <f>'POÇO ARTESIANO; RESERVATÓRIO '!A16</f>
        <v>1.1.3</v>
      </c>
      <c r="B16" s="594" t="str">
        <f>'POÇO ARTESIANO; RESERVATÓRIO '!B16</f>
        <v>Limpeza do terreno</v>
      </c>
      <c r="C16" s="596" t="str">
        <f>'POÇO ARTESIANO; RESERVATÓRIO '!C16</f>
        <v>m²</v>
      </c>
      <c r="D16" s="598">
        <f>'POÇO ARTESIANO; RESERVATÓRIO '!D16</f>
        <v>120</v>
      </c>
      <c r="E16" s="600">
        <f>'POÇO ARTESIANO; RESERVATÓRIO '!E16</f>
        <v>2.6444999999999999</v>
      </c>
      <c r="F16" s="119">
        <v>1</v>
      </c>
      <c r="G16" s="119">
        <v>1</v>
      </c>
      <c r="H16" s="114" t="s">
        <v>211</v>
      </c>
      <c r="I16" s="115" t="s">
        <v>211</v>
      </c>
      <c r="J16" s="120">
        <v>1</v>
      </c>
      <c r="K16" s="276"/>
    </row>
    <row r="17" spans="1:11" ht="15.95" customHeight="1">
      <c r="A17" s="593"/>
      <c r="B17" s="595"/>
      <c r="C17" s="597"/>
      <c r="D17" s="599"/>
      <c r="E17" s="601"/>
      <c r="F17" s="121">
        <f>D16*E16</f>
        <v>317.33999999999997</v>
      </c>
      <c r="G17" s="122">
        <f>F17</f>
        <v>317.33999999999997</v>
      </c>
      <c r="H17" s="123" t="s">
        <v>211</v>
      </c>
      <c r="I17" s="124" t="s">
        <v>211</v>
      </c>
      <c r="J17" s="125">
        <f>SUM(G17)</f>
        <v>317.33999999999997</v>
      </c>
      <c r="K17" s="276"/>
    </row>
    <row r="18" spans="1:11" ht="20.100000000000001" customHeight="1">
      <c r="A18" s="126" t="str">
        <f>'POÇO ARTESIANO; RESERVATÓRIO '!A17</f>
        <v>1.2</v>
      </c>
      <c r="B18" s="213" t="str">
        <f>'POÇO ARTESIANO; RESERVATÓRIO '!B17</f>
        <v>ALARGAMENTO DO FURO:</v>
      </c>
      <c r="C18" s="589"/>
      <c r="D18" s="590"/>
      <c r="E18" s="590"/>
      <c r="F18" s="590"/>
      <c r="G18" s="590"/>
      <c r="H18" s="590"/>
      <c r="I18" s="590"/>
      <c r="J18" s="591"/>
      <c r="K18" s="276"/>
    </row>
    <row r="19" spans="1:11" ht="15.95" customHeight="1">
      <c r="A19" s="611" t="str">
        <f>'POÇO ARTESIANO; RESERVATÓRIO '!A18</f>
        <v>1.2.1</v>
      </c>
      <c r="B19" s="613" t="str">
        <f>'POÇO ARTESIANO; RESERVATÓRIO '!B18</f>
        <v>Poço Tubular  - prof.= 80m</v>
      </c>
      <c r="C19" s="615" t="str">
        <f>'POÇO ARTESIANO; RESERVATÓRIO '!C18</f>
        <v>m</v>
      </c>
      <c r="D19" s="617">
        <f>'POÇO ARTESIANO; RESERVATÓRIO '!D18</f>
        <v>1</v>
      </c>
      <c r="E19" s="618">
        <f>'POÇO ARTESIANO; RESERVATÓRIO '!E18</f>
        <v>43788.946799999998</v>
      </c>
      <c r="F19" s="132">
        <v>1</v>
      </c>
      <c r="G19" s="132">
        <v>1</v>
      </c>
      <c r="H19" s="215" t="s">
        <v>211</v>
      </c>
      <c r="I19" s="216" t="s">
        <v>211</v>
      </c>
      <c r="J19" s="133">
        <v>1</v>
      </c>
      <c r="K19" s="276"/>
    </row>
    <row r="20" spans="1:11" ht="15.95" customHeight="1" thickBot="1">
      <c r="A20" s="612"/>
      <c r="B20" s="614"/>
      <c r="C20" s="616"/>
      <c r="D20" s="616"/>
      <c r="E20" s="619"/>
      <c r="F20" s="127">
        <f>D19*E19</f>
        <v>43788.946799999998</v>
      </c>
      <c r="G20" s="128">
        <f>F20</f>
        <v>43788.946799999998</v>
      </c>
      <c r="H20" s="129" t="s">
        <v>211</v>
      </c>
      <c r="I20" s="130" t="s">
        <v>211</v>
      </c>
      <c r="J20" s="131">
        <f>SUM(G20)</f>
        <v>43788.946799999998</v>
      </c>
      <c r="K20" s="276">
        <f>F20</f>
        <v>43788.946799999998</v>
      </c>
    </row>
    <row r="21" spans="1:11" ht="30" customHeight="1" thickTop="1">
      <c r="A21" s="108" t="str">
        <f>'POÇO ARTESIANO; RESERVATÓRIO '!A19</f>
        <v>1.3</v>
      </c>
      <c r="B21" s="212" t="str">
        <f>'POÇO ARTESIANO; RESERVATÓRIO '!B19</f>
        <v>FORNECIMENTO E INSTALAÇÃO TUBO DE RECALQUE</v>
      </c>
      <c r="C21" s="620"/>
      <c r="D21" s="621"/>
      <c r="E21" s="621"/>
      <c r="F21" s="621"/>
      <c r="G21" s="621"/>
      <c r="H21" s="621"/>
      <c r="I21" s="621"/>
      <c r="J21" s="622"/>
      <c r="K21" s="276"/>
    </row>
    <row r="22" spans="1:11" ht="15.95" customHeight="1">
      <c r="A22" s="573" t="str">
        <f>'POÇO ARTESIANO; RESERVATÓRIO '!A20</f>
        <v>1.3.1</v>
      </c>
      <c r="B22" s="623" t="str">
        <f>'POÇO ARTESIANO; RESERVATÓRIO '!B20</f>
        <v>Bomba Submersa 3 CV</v>
      </c>
      <c r="C22" s="624" t="str">
        <f>'POÇO ARTESIANO; RESERVATÓRIO '!C20</f>
        <v>und.</v>
      </c>
      <c r="D22" s="625">
        <f>'POÇO ARTESIANO; RESERVATÓRIO '!D20</f>
        <v>1</v>
      </c>
      <c r="E22" s="626">
        <f>'POÇO ARTESIANO; RESERVATÓRIO '!F20</f>
        <v>3270.2532000000001</v>
      </c>
      <c r="F22" s="195">
        <v>1</v>
      </c>
      <c r="G22" s="195">
        <v>0.5</v>
      </c>
      <c r="H22" s="195">
        <v>0.5</v>
      </c>
      <c r="I22" s="195" t="s">
        <v>211</v>
      </c>
      <c r="J22" s="196">
        <v>1</v>
      </c>
      <c r="K22" s="276"/>
    </row>
    <row r="23" spans="1:11" ht="15.95" customHeight="1">
      <c r="A23" s="563"/>
      <c r="B23" s="565"/>
      <c r="C23" s="567"/>
      <c r="D23" s="569"/>
      <c r="E23" s="571"/>
      <c r="F23" s="197">
        <f>E22*D22</f>
        <v>3270.2532000000001</v>
      </c>
      <c r="G23" s="198">
        <f>F23*G22</f>
        <v>1635.1266000000001</v>
      </c>
      <c r="H23" s="198">
        <f>F23*H22</f>
        <v>1635.1266000000001</v>
      </c>
      <c r="I23" s="199" t="s">
        <v>211</v>
      </c>
      <c r="J23" s="200">
        <f>SUM(G23:H23)</f>
        <v>3270.2532000000001</v>
      </c>
      <c r="K23" s="276">
        <f>F23+F25+F27+F29+F31+F33+F35+F37</f>
        <v>4380.7367999999988</v>
      </c>
    </row>
    <row r="24" spans="1:11" ht="15.95" customHeight="1">
      <c r="A24" s="573" t="str">
        <f>'POÇO ARTESIANO; RESERVATÓRIO '!A21</f>
        <v>1.3.2</v>
      </c>
      <c r="B24" s="565" t="str">
        <f>'POÇO ARTESIANO; RESERVATÓRIO '!B21</f>
        <v>Luva F°G° de 1 1/2" (IE)</v>
      </c>
      <c r="C24" s="567" t="str">
        <f>'POÇO ARTESIANO; RESERVATÓRIO '!C21</f>
        <v>und.</v>
      </c>
      <c r="D24" s="569">
        <f>'POÇO ARTESIANO; RESERVATÓRIO '!D21</f>
        <v>12</v>
      </c>
      <c r="E24" s="571">
        <f>'POÇO ARTESIANO; RESERVATÓRIO '!E21</f>
        <v>17.273099999999999</v>
      </c>
      <c r="F24" s="201">
        <v>1</v>
      </c>
      <c r="G24" s="201">
        <v>0.5</v>
      </c>
      <c r="H24" s="201">
        <v>0.5</v>
      </c>
      <c r="I24" s="201" t="s">
        <v>211</v>
      </c>
      <c r="J24" s="202">
        <v>1</v>
      </c>
      <c r="K24" s="276"/>
    </row>
    <row r="25" spans="1:11" ht="15.95" customHeight="1">
      <c r="A25" s="563"/>
      <c r="B25" s="565"/>
      <c r="C25" s="567"/>
      <c r="D25" s="569"/>
      <c r="E25" s="571"/>
      <c r="F25" s="197">
        <f>E24*D24</f>
        <v>207.27719999999999</v>
      </c>
      <c r="G25" s="198">
        <f>F25*G24</f>
        <v>103.6386</v>
      </c>
      <c r="H25" s="198">
        <f>F25*H24</f>
        <v>103.6386</v>
      </c>
      <c r="I25" s="199" t="s">
        <v>211</v>
      </c>
      <c r="J25" s="200">
        <f>SUM(G25:H25)</f>
        <v>207.27719999999999</v>
      </c>
      <c r="K25" s="276"/>
    </row>
    <row r="26" spans="1:11" ht="15.95" customHeight="1">
      <c r="A26" s="573" t="str">
        <f>'POÇO ARTESIANO; RESERVATÓRIO '!A22</f>
        <v>1.3.3</v>
      </c>
      <c r="B26" s="565" t="str">
        <f>'POÇO ARTESIANO; RESERVATÓRIO '!B22</f>
        <v>UNIÃO, EM FERRO GALVANIZADO, DN 40 (1 1/2"), CONEXÃO ROSQUEADA, INSTALADO EM REDE DE ALIMENTAÇÃO - FORNECIMENTO E INSTALAÇÃO. AF_12/2015</v>
      </c>
      <c r="C26" s="567" t="str">
        <f>'POÇO ARTESIANO; RESERVATÓRIO '!C22</f>
        <v>und.</v>
      </c>
      <c r="D26" s="569">
        <f>'POÇO ARTESIANO; RESERVATÓRIO '!D22</f>
        <v>1</v>
      </c>
      <c r="E26" s="571">
        <f>'POÇO ARTESIANO; RESERVATÓRIO '!E22</f>
        <v>113.02980000000001</v>
      </c>
      <c r="F26" s="201">
        <v>1</v>
      </c>
      <c r="G26" s="201">
        <v>0.5</v>
      </c>
      <c r="H26" s="201">
        <v>0.5</v>
      </c>
      <c r="I26" s="201" t="s">
        <v>211</v>
      </c>
      <c r="J26" s="202">
        <v>1</v>
      </c>
      <c r="K26" s="276"/>
    </row>
    <row r="27" spans="1:11" ht="51" customHeight="1" thickBot="1">
      <c r="A27" s="563"/>
      <c r="B27" s="566"/>
      <c r="C27" s="568"/>
      <c r="D27" s="570"/>
      <c r="E27" s="572"/>
      <c r="F27" s="259">
        <f>E26*D26</f>
        <v>113.02980000000001</v>
      </c>
      <c r="G27" s="262">
        <f>F27*G26</f>
        <v>56.514900000000004</v>
      </c>
      <c r="H27" s="262">
        <f>F27*H26</f>
        <v>56.514900000000004</v>
      </c>
      <c r="I27" s="260" t="s">
        <v>211</v>
      </c>
      <c r="J27" s="261">
        <f>SUM(G27:H27)</f>
        <v>113.02980000000001</v>
      </c>
      <c r="K27" s="276"/>
    </row>
    <row r="28" spans="1:11" ht="15.95" customHeight="1" thickTop="1">
      <c r="A28" s="573" t="str">
        <f>'POÇO ARTESIANO; RESERVATÓRIO '!A23</f>
        <v>1.3.4</v>
      </c>
      <c r="B28" s="574" t="str">
        <f>'POÇO ARTESIANO; RESERVATÓRIO '!B23</f>
        <v>Curva 90° F°G° 1 1/2" (IE)</v>
      </c>
      <c r="C28" s="575" t="str">
        <f>'POÇO ARTESIANO; RESERVATÓRIO '!C23</f>
        <v>und.</v>
      </c>
      <c r="D28" s="576">
        <f>'POÇO ARTESIANO; RESERVATÓRIO '!D23</f>
        <v>1</v>
      </c>
      <c r="E28" s="577">
        <f>'POÇO ARTESIANO; RESERVATÓRIO '!E23</f>
        <v>196.80240000000001</v>
      </c>
      <c r="F28" s="256">
        <v>1</v>
      </c>
      <c r="G28" s="256">
        <v>0.5</v>
      </c>
      <c r="H28" s="256">
        <v>0.5</v>
      </c>
      <c r="I28" s="256" t="s">
        <v>211</v>
      </c>
      <c r="J28" s="257">
        <v>1</v>
      </c>
      <c r="K28" s="276"/>
    </row>
    <row r="29" spans="1:11" ht="15.95" customHeight="1">
      <c r="A29" s="563"/>
      <c r="B29" s="565"/>
      <c r="C29" s="567"/>
      <c r="D29" s="569"/>
      <c r="E29" s="571"/>
      <c r="F29" s="197">
        <f>E28*D28</f>
        <v>196.80240000000001</v>
      </c>
      <c r="G29" s="198">
        <f>F29*G28</f>
        <v>98.401200000000003</v>
      </c>
      <c r="H29" s="198">
        <f>F29*H28</f>
        <v>98.401200000000003</v>
      </c>
      <c r="I29" s="199" t="s">
        <v>211</v>
      </c>
      <c r="J29" s="200">
        <f>SUM(G29:H29)</f>
        <v>196.80240000000001</v>
      </c>
      <c r="K29" s="276"/>
    </row>
    <row r="30" spans="1:11" ht="15.95" customHeight="1">
      <c r="A30" s="563" t="str">
        <f>'POÇO ARTESIANO; RESERVATÓRIO '!A24</f>
        <v>1.3.5</v>
      </c>
      <c r="B30" s="565" t="str">
        <f>'POÇO ARTESIANO; RESERVATÓRIO '!B24</f>
        <v>NIPLE, EM FERRO GALVANIZADO, DN 40 (1 1/2"), CONEXÃO ROSQUEADA, INSTALADO EM REDE DE ALIMENTAÇÃO PARA HIDRANTE - FORNECIMENTO E INSTALAÇÃO. AF_12/2015</v>
      </c>
      <c r="C30" s="567" t="str">
        <f>'POÇO ARTESIANO; RESERVATÓRIO '!C24</f>
        <v>und.</v>
      </c>
      <c r="D30" s="569">
        <f>'POÇO ARTESIANO; RESERVATÓRIO '!D24</f>
        <v>2</v>
      </c>
      <c r="E30" s="571">
        <f>'POÇO ARTESIANO; RESERVATÓRIO '!E24</f>
        <v>56.231100000000005</v>
      </c>
      <c r="F30" s="201">
        <v>1</v>
      </c>
      <c r="G30" s="201">
        <v>0.5</v>
      </c>
      <c r="H30" s="201">
        <v>0.5</v>
      </c>
      <c r="I30" s="201" t="s">
        <v>211</v>
      </c>
      <c r="J30" s="202">
        <v>1</v>
      </c>
      <c r="K30" s="276"/>
    </row>
    <row r="31" spans="1:11" ht="59.25" customHeight="1">
      <c r="A31" s="563"/>
      <c r="B31" s="565"/>
      <c r="C31" s="567"/>
      <c r="D31" s="569"/>
      <c r="E31" s="571"/>
      <c r="F31" s="197">
        <f>E30*D30</f>
        <v>112.46220000000001</v>
      </c>
      <c r="G31" s="198">
        <f>F31*G30</f>
        <v>56.231100000000005</v>
      </c>
      <c r="H31" s="198">
        <f>F31*H30</f>
        <v>56.231100000000005</v>
      </c>
      <c r="I31" s="199" t="s">
        <v>211</v>
      </c>
      <c r="J31" s="200">
        <f>SUM(G31:H31)</f>
        <v>112.46220000000001</v>
      </c>
      <c r="K31" s="276"/>
    </row>
    <row r="32" spans="1:11" ht="15.95" customHeight="1">
      <c r="A32" s="563" t="str">
        <f>'POÇO ARTESIANO; RESERVATÓRIO '!A25</f>
        <v>1.3.6</v>
      </c>
      <c r="B32" s="565" t="str">
        <f>'POÇO ARTESIANO; RESERVATÓRIO '!B25</f>
        <v>VÁLVULA DE RETENÇÃO HORIZONTAL, DE BRONZE, ROSCÁVEL, 1 1/2" - FORNECIMENTO E INSTALAÇÃO. AF_08/2021</v>
      </c>
      <c r="C32" s="567" t="str">
        <f>'POÇO ARTESIANO; RESERVATÓRIO '!C25</f>
        <v>und.</v>
      </c>
      <c r="D32" s="569">
        <f>'POÇO ARTESIANO; RESERVATÓRIO '!D25</f>
        <v>1</v>
      </c>
      <c r="E32" s="571">
        <f>'POÇO ARTESIANO; RESERVATÓRIO '!E25</f>
        <v>294.23610000000002</v>
      </c>
      <c r="F32" s="201">
        <v>1</v>
      </c>
      <c r="G32" s="201">
        <v>0.5</v>
      </c>
      <c r="H32" s="201">
        <v>0.5</v>
      </c>
      <c r="I32" s="201" t="s">
        <v>211</v>
      </c>
      <c r="J32" s="202">
        <v>1</v>
      </c>
      <c r="K32" s="276"/>
    </row>
    <row r="33" spans="1:11" ht="43.5" customHeight="1">
      <c r="A33" s="563"/>
      <c r="B33" s="565"/>
      <c r="C33" s="567"/>
      <c r="D33" s="569"/>
      <c r="E33" s="571"/>
      <c r="F33" s="197">
        <f>E32*D32</f>
        <v>294.23610000000002</v>
      </c>
      <c r="G33" s="198">
        <f>F33*G32</f>
        <v>147.11805000000001</v>
      </c>
      <c r="H33" s="198">
        <f>F33*H32</f>
        <v>147.11805000000001</v>
      </c>
      <c r="I33" s="199" t="s">
        <v>211</v>
      </c>
      <c r="J33" s="200">
        <f>SUM(G33:H33)</f>
        <v>294.23610000000002</v>
      </c>
      <c r="K33" s="276"/>
    </row>
    <row r="34" spans="1:11" ht="15.95" customHeight="1">
      <c r="A34" s="563" t="str">
        <f>'POÇO ARTESIANO; RESERVATÓRIO '!A26</f>
        <v>1.3.7</v>
      </c>
      <c r="B34" s="565" t="str">
        <f>'POÇO ARTESIANO; RESERVATÓRIO '!B26</f>
        <v>REGISTRO DE GAVETA BRUTO, LATÃO, ROSCÁVEL, 1 1/2, INSTALADO EM RESERVAÇÃO DE ÁGUA DE EDIFICAÇÃO QUE POSSUA RESERVATÓRIO DE FIBRA/   FIBROCIMENTO FORNECIMENTO E INSTALAÇÃO. AF_06/2016.</v>
      </c>
      <c r="C34" s="567" t="str">
        <f>'POÇO ARTESIANO; RESERVATÓRIO '!C26</f>
        <v>und.</v>
      </c>
      <c r="D34" s="569">
        <f>'POÇO ARTESIANO; RESERVATÓRIO '!D26</f>
        <v>1</v>
      </c>
      <c r="E34" s="571">
        <f>'POÇO ARTESIANO; RESERVATÓRIO '!E26</f>
        <v>133.6311</v>
      </c>
      <c r="F34" s="201">
        <v>1</v>
      </c>
      <c r="G34" s="201">
        <v>0.5</v>
      </c>
      <c r="H34" s="201">
        <v>0.5</v>
      </c>
      <c r="I34" s="201" t="s">
        <v>211</v>
      </c>
      <c r="J34" s="202">
        <v>1</v>
      </c>
      <c r="K34" s="276"/>
    </row>
    <row r="35" spans="1:11" ht="66.75" customHeight="1" thickBot="1">
      <c r="A35" s="564"/>
      <c r="B35" s="566"/>
      <c r="C35" s="568"/>
      <c r="D35" s="570"/>
      <c r="E35" s="572"/>
      <c r="F35" s="259">
        <f>E34*D34</f>
        <v>133.6311</v>
      </c>
      <c r="G35" s="262">
        <f>F35*G34</f>
        <v>66.815550000000002</v>
      </c>
      <c r="H35" s="262">
        <f>F35*H34</f>
        <v>66.815550000000002</v>
      </c>
      <c r="I35" s="260" t="s">
        <v>211</v>
      </c>
      <c r="J35" s="261">
        <f>SUM(G35:H35)</f>
        <v>133.6311</v>
      </c>
      <c r="K35" s="276"/>
    </row>
    <row r="36" spans="1:11" ht="15.95" customHeight="1" thickTop="1">
      <c r="A36" s="563" t="str">
        <f>'POÇO ARTESIANO; RESERVATÓRIO '!A27</f>
        <v>1.3.8</v>
      </c>
      <c r="B36" s="565" t="str">
        <f>'POÇO ARTESIANO; RESERVATÓRIO '!B27</f>
        <v>Curva 135° p/ elet. PVC 1 1/2" (IE)</v>
      </c>
      <c r="C36" s="567" t="str">
        <f>'POÇO ARTESIANO; RESERVATÓRIO '!C27</f>
        <v>und.</v>
      </c>
      <c r="D36" s="569">
        <f>'POÇO ARTESIANO; RESERVATÓRIO '!D27</f>
        <v>2</v>
      </c>
      <c r="E36" s="571">
        <f>'POÇO ARTESIANO; RESERVATÓRIO '!E27</f>
        <v>26.522399999999998</v>
      </c>
      <c r="F36" s="201">
        <v>1</v>
      </c>
      <c r="G36" s="201">
        <v>0.5</v>
      </c>
      <c r="H36" s="201">
        <v>0.5</v>
      </c>
      <c r="I36" s="201" t="s">
        <v>211</v>
      </c>
      <c r="J36" s="202">
        <v>1</v>
      </c>
      <c r="K36" s="276"/>
    </row>
    <row r="37" spans="1:11" ht="15.95" customHeight="1" thickBot="1">
      <c r="A37" s="564"/>
      <c r="B37" s="566"/>
      <c r="C37" s="568"/>
      <c r="D37" s="570"/>
      <c r="E37" s="572"/>
      <c r="F37" s="259">
        <f>E36*D36</f>
        <v>53.044799999999995</v>
      </c>
      <c r="G37" s="262">
        <f>F37*G36</f>
        <v>26.522399999999998</v>
      </c>
      <c r="H37" s="262">
        <f>F37*H36</f>
        <v>26.522399999999998</v>
      </c>
      <c r="I37" s="260" t="s">
        <v>211</v>
      </c>
      <c r="J37" s="261">
        <f>SUM(G37:H37)</f>
        <v>53.044799999999995</v>
      </c>
      <c r="K37" s="276"/>
    </row>
    <row r="38" spans="1:11" ht="32.25" thickTop="1">
      <c r="A38" s="108" t="str">
        <f>'POÇO ARTESIANO; RESERVATÓRIO '!A28</f>
        <v>1.4</v>
      </c>
      <c r="B38" s="212" t="str">
        <f>'POÇO ARTESIANO; RESERVATÓRIO '!B28</f>
        <v>FORNECIMENTO E INSTALAÇÃO ELÉTRICAS DA BOMBA:</v>
      </c>
      <c r="C38" s="620"/>
      <c r="D38" s="621"/>
      <c r="E38" s="621"/>
      <c r="F38" s="621"/>
      <c r="G38" s="621"/>
      <c r="H38" s="621"/>
      <c r="I38" s="621"/>
      <c r="J38" s="622"/>
      <c r="K38" s="276"/>
    </row>
    <row r="39" spans="1:11" ht="26.1" customHeight="1">
      <c r="A39" s="573" t="str">
        <f>'POÇO ARTESIANO; RESERVATÓRIO '!A29</f>
        <v>1.4.1</v>
      </c>
      <c r="B39" s="623" t="str">
        <f>'POÇO ARTESIANO; RESERVATÓRIO '!B29</f>
        <v>POSTE DE AÇO CONICO CONTÍNUO SIMPLES, ENGASTADO, H=9M, INCLUSIVE LUMINÁRIA, SEM LÂMPADA - FORNECIMENTO E INSTALACAO. AF_11/2019</v>
      </c>
      <c r="C39" s="624" t="str">
        <f>'POÇO ARTESIANO; RESERVATÓRIO '!C29</f>
        <v>unid.</v>
      </c>
      <c r="D39" s="625">
        <f>'POÇO ARTESIANO; RESERVATÓRIO '!D29</f>
        <v>1</v>
      </c>
      <c r="E39" s="626">
        <f>'POÇO ARTESIANO; RESERVATÓRIO '!E29</f>
        <v>3358.1279999999997</v>
      </c>
      <c r="F39" s="195">
        <v>1</v>
      </c>
      <c r="G39" s="195">
        <v>0.5</v>
      </c>
      <c r="H39" s="195">
        <v>0.5</v>
      </c>
      <c r="I39" s="195" t="s">
        <v>211</v>
      </c>
      <c r="J39" s="196">
        <v>1</v>
      </c>
      <c r="K39" s="276"/>
    </row>
    <row r="40" spans="1:11" ht="26.1" customHeight="1">
      <c r="A40" s="563"/>
      <c r="B40" s="565"/>
      <c r="C40" s="567"/>
      <c r="D40" s="569"/>
      <c r="E40" s="571"/>
      <c r="F40" s="197">
        <f>E39*D39</f>
        <v>3358.1279999999997</v>
      </c>
      <c r="G40" s="198">
        <f>F40*G39</f>
        <v>1679.0639999999999</v>
      </c>
      <c r="H40" s="198">
        <f>F40*H39</f>
        <v>1679.0639999999999</v>
      </c>
      <c r="I40" s="199" t="s">
        <v>211</v>
      </c>
      <c r="J40" s="200">
        <f>SUM(G40:H40)</f>
        <v>3358.1279999999997</v>
      </c>
      <c r="K40" s="276"/>
    </row>
    <row r="41" spans="1:11" ht="15.95" customHeight="1">
      <c r="A41" s="563" t="str">
        <f>'POÇO ARTESIANO; RESERVATÓRIO '!A30</f>
        <v>1.4.2</v>
      </c>
      <c r="B41" s="565" t="str">
        <f>'POÇO ARTESIANO; RESERVATÓRIO '!B30</f>
        <v>Cabo multiplex 3 x 10mm²</v>
      </c>
      <c r="C41" s="567" t="str">
        <f>'POÇO ARTESIANO; RESERVATÓRIO '!C30</f>
        <v>m</v>
      </c>
      <c r="D41" s="569">
        <f>'POÇO ARTESIANO; RESERVATÓRIO '!D30</f>
        <v>90</v>
      </c>
      <c r="E41" s="571">
        <f>'POÇO ARTESIANO; RESERVATÓRIO '!E30</f>
        <v>11.7003</v>
      </c>
      <c r="F41" s="201">
        <v>1</v>
      </c>
      <c r="G41" s="201">
        <v>0.5</v>
      </c>
      <c r="H41" s="201">
        <v>0.5</v>
      </c>
      <c r="I41" s="201" t="s">
        <v>211</v>
      </c>
      <c r="J41" s="202">
        <v>1</v>
      </c>
      <c r="K41" s="276"/>
    </row>
    <row r="42" spans="1:11" ht="15.95" customHeight="1">
      <c r="A42" s="563"/>
      <c r="B42" s="565"/>
      <c r="C42" s="567"/>
      <c r="D42" s="569"/>
      <c r="E42" s="571"/>
      <c r="F42" s="197">
        <f>E41*D41</f>
        <v>1053.027</v>
      </c>
      <c r="G42" s="198">
        <f>F42*G41</f>
        <v>526.51350000000002</v>
      </c>
      <c r="H42" s="198">
        <f>F42*H41</f>
        <v>526.51350000000002</v>
      </c>
      <c r="I42" s="199" t="s">
        <v>211</v>
      </c>
      <c r="J42" s="200">
        <f>SUM(G42:H42)</f>
        <v>1053.027</v>
      </c>
      <c r="K42" s="276"/>
    </row>
    <row r="43" spans="1:11" ht="26.1" customHeight="1">
      <c r="A43" s="563" t="str">
        <f>'POÇO ARTESIANO; RESERVATÓRIO '!A31</f>
        <v>1.4.3</v>
      </c>
      <c r="B43" s="565" t="str">
        <f>'POÇO ARTESIANO; RESERVATÓRIO '!B31</f>
        <v>DISJUNTOR BIPOLAR TIPO DIN, CORRENTE NOMINAL DE 20A - FORNECIMENTO E INSTALAÇÃO. AF_04/2016</v>
      </c>
      <c r="C43" s="567" t="str">
        <f>'POÇO ARTESIANO; RESERVATÓRIO '!C31</f>
        <v>m</v>
      </c>
      <c r="D43" s="569">
        <f>'POÇO ARTESIANO; RESERVATÓRIO '!D31</f>
        <v>2</v>
      </c>
      <c r="E43" s="571">
        <f>'POÇO ARTESIANO; RESERVATÓRIO '!E31</f>
        <v>75.774600000000007</v>
      </c>
      <c r="F43" s="201">
        <v>1</v>
      </c>
      <c r="G43" s="201">
        <v>0.5</v>
      </c>
      <c r="H43" s="201">
        <v>0.5</v>
      </c>
      <c r="I43" s="201" t="s">
        <v>211</v>
      </c>
      <c r="J43" s="202">
        <v>1</v>
      </c>
      <c r="K43" s="276"/>
    </row>
    <row r="44" spans="1:11" ht="26.1" customHeight="1" thickBot="1">
      <c r="A44" s="564"/>
      <c r="B44" s="566"/>
      <c r="C44" s="568"/>
      <c r="D44" s="570"/>
      <c r="E44" s="572"/>
      <c r="F44" s="259">
        <f>E43*D43</f>
        <v>151.54920000000001</v>
      </c>
      <c r="G44" s="262">
        <f>F44*G43</f>
        <v>75.774600000000007</v>
      </c>
      <c r="H44" s="262">
        <f>F44*H43</f>
        <v>75.774600000000007</v>
      </c>
      <c r="I44" s="260" t="s">
        <v>211</v>
      </c>
      <c r="J44" s="261">
        <f>SUM(G44:H44)</f>
        <v>151.54920000000001</v>
      </c>
      <c r="K44" s="276"/>
    </row>
    <row r="45" spans="1:11" ht="15.95" customHeight="1" thickTop="1">
      <c r="A45" s="630" t="str">
        <f>'POÇO ARTESIANO; RESERVATÓRIO '!A32</f>
        <v>1.4.4</v>
      </c>
      <c r="B45" s="574" t="str">
        <f>'POÇO ARTESIANO; RESERVATÓRIO '!B32</f>
        <v>Centro de distribuição p/ 06 disjuntores (s/ barramento).</v>
      </c>
      <c r="C45" s="575" t="str">
        <f>'POÇO ARTESIANO; RESERVATÓRIO '!C32</f>
        <v>und.</v>
      </c>
      <c r="D45" s="576">
        <f>'POÇO ARTESIANO; RESERVATÓRIO '!D32</f>
        <v>1</v>
      </c>
      <c r="E45" s="577">
        <f>'POÇO ARTESIANO; RESERVATÓRIO '!E32</f>
        <v>99.188100000000006</v>
      </c>
      <c r="F45" s="256">
        <v>1</v>
      </c>
      <c r="G45" s="256">
        <v>0.5</v>
      </c>
      <c r="H45" s="256">
        <v>0.5</v>
      </c>
      <c r="I45" s="256" t="s">
        <v>211</v>
      </c>
      <c r="J45" s="257">
        <v>1</v>
      </c>
      <c r="K45" s="276"/>
    </row>
    <row r="46" spans="1:11" ht="15.95" customHeight="1">
      <c r="A46" s="563"/>
      <c r="B46" s="565"/>
      <c r="C46" s="567"/>
      <c r="D46" s="569"/>
      <c r="E46" s="571"/>
      <c r="F46" s="197">
        <f>E45*D45</f>
        <v>99.188100000000006</v>
      </c>
      <c r="G46" s="198">
        <f>F46*G45</f>
        <v>49.594050000000003</v>
      </c>
      <c r="H46" s="198">
        <f>F46*H45</f>
        <v>49.594050000000003</v>
      </c>
      <c r="I46" s="199" t="s">
        <v>211</v>
      </c>
      <c r="J46" s="200">
        <f>SUM(G46:H46)</f>
        <v>99.188100000000006</v>
      </c>
      <c r="K46" s="276"/>
    </row>
    <row r="47" spans="1:11" ht="20.100000000000001" customHeight="1">
      <c r="A47" s="563" t="str">
        <f>'POÇO ARTESIANO; RESERVATÓRIO '!A33</f>
        <v>1.4.5</v>
      </c>
      <c r="B47" s="565" t="str">
        <f>'POÇO ARTESIANO; RESERVATÓRIO '!B33</f>
        <v>ELETRODUTO RÍGIDO ROSCÁVEL, PVC, DN 50 MM (1 1/2") - FORNECIMENTO E INSTALAÇÃO. AF_12/2015.</v>
      </c>
      <c r="C47" s="567" t="str">
        <f>'POÇO ARTESIANO; RESERVATÓRIO '!C33</f>
        <v>m</v>
      </c>
      <c r="D47" s="569">
        <f>'POÇO ARTESIANO; RESERVATÓRIO '!D33</f>
        <v>6</v>
      </c>
      <c r="E47" s="571">
        <f>'POÇO ARTESIANO; RESERVATÓRIO '!E33</f>
        <v>23.039400000000001</v>
      </c>
      <c r="F47" s="201">
        <v>1</v>
      </c>
      <c r="G47" s="201">
        <v>0.5</v>
      </c>
      <c r="H47" s="201">
        <v>0.5</v>
      </c>
      <c r="I47" s="201" t="s">
        <v>211</v>
      </c>
      <c r="J47" s="202">
        <v>1</v>
      </c>
      <c r="K47" s="276"/>
    </row>
    <row r="48" spans="1:11" ht="20.100000000000001" customHeight="1">
      <c r="A48" s="563"/>
      <c r="B48" s="565"/>
      <c r="C48" s="567"/>
      <c r="D48" s="569"/>
      <c r="E48" s="571"/>
      <c r="F48" s="197">
        <f>E47*D47</f>
        <v>138.2364</v>
      </c>
      <c r="G48" s="198">
        <f>F48*G47</f>
        <v>69.118200000000002</v>
      </c>
      <c r="H48" s="198">
        <f>F48*H47</f>
        <v>69.118200000000002</v>
      </c>
      <c r="I48" s="199" t="s">
        <v>211</v>
      </c>
      <c r="J48" s="200">
        <f>SUM(G48:H48)</f>
        <v>138.2364</v>
      </c>
      <c r="K48" s="276"/>
    </row>
    <row r="49" spans="1:11" ht="26.1" customHeight="1">
      <c r="A49" s="563" t="str">
        <f>'POÇO ARTESIANO; RESERVATÓRIO '!A34</f>
        <v>1.4.6</v>
      </c>
      <c r="B49" s="565" t="str">
        <f>'POÇO ARTESIANO; RESERVATÓRIO '!B34</f>
        <v>HASTE DE ATERRAMENTO 5/8 PARA SPDA - FORNECIMENTO E INSTALAÇÃO.</v>
      </c>
      <c r="C49" s="567" t="str">
        <f>'POÇO ARTESIANO; RESERVATÓRIO '!C34</f>
        <v>unid.</v>
      </c>
      <c r="D49" s="569">
        <f>'POÇO ARTESIANO; RESERVATÓRIO '!D34</f>
        <v>2</v>
      </c>
      <c r="E49" s="571">
        <f>'POÇO ARTESIANO; RESERVATÓRIO '!E34</f>
        <v>107.56019999999999</v>
      </c>
      <c r="F49" s="201">
        <v>1</v>
      </c>
      <c r="G49" s="201">
        <v>0.5</v>
      </c>
      <c r="H49" s="201">
        <v>0.5</v>
      </c>
      <c r="I49" s="201" t="s">
        <v>211</v>
      </c>
      <c r="J49" s="202">
        <v>1</v>
      </c>
      <c r="K49" s="276"/>
    </row>
    <row r="50" spans="1:11" ht="26.1" customHeight="1">
      <c r="A50" s="563"/>
      <c r="B50" s="565"/>
      <c r="C50" s="567"/>
      <c r="D50" s="569"/>
      <c r="E50" s="571"/>
      <c r="F50" s="197">
        <f>E49*D49</f>
        <v>215.12039999999999</v>
      </c>
      <c r="G50" s="198">
        <f>F50*G49</f>
        <v>107.56019999999999</v>
      </c>
      <c r="H50" s="198">
        <f>F50*H49</f>
        <v>107.56019999999999</v>
      </c>
      <c r="I50" s="199" t="s">
        <v>211</v>
      </c>
      <c r="J50" s="200">
        <f>SUM(G50:H50)</f>
        <v>215.12039999999999</v>
      </c>
      <c r="K50" s="276"/>
    </row>
    <row r="51" spans="1:11" ht="41.1" customHeight="1">
      <c r="A51" s="563" t="str">
        <f>'POÇO ARTESIANO; RESERVATÓRIO '!A35</f>
        <v>1.4.7</v>
      </c>
      <c r="B51" s="565" t="str">
        <f>'POÇO ARTESIANO; RESERVATÓRIO '!B35</f>
        <v>GRAMPO PARALELO METÁLICO, PARA REDES AÉREAS DE DISTRIBUIÇÃO DE ENERGIA ELÉTRICA DE BAIXA TENSÃO - FORNECIMENTO E INSTALAÇÃO. AF_07/2020</v>
      </c>
      <c r="C51" s="567" t="str">
        <f>'POÇO ARTESIANO; RESERVATÓRIO '!C35</f>
        <v>unid.</v>
      </c>
      <c r="D51" s="569">
        <f>'POÇO ARTESIANO; RESERVATÓRIO '!D35</f>
        <v>2</v>
      </c>
      <c r="E51" s="571">
        <f>'POÇO ARTESIANO; RESERVATÓRIO '!E35</f>
        <v>24.51</v>
      </c>
      <c r="F51" s="201">
        <v>1</v>
      </c>
      <c r="G51" s="201">
        <v>0.5</v>
      </c>
      <c r="H51" s="201">
        <v>0.5</v>
      </c>
      <c r="I51" s="201" t="s">
        <v>211</v>
      </c>
      <c r="J51" s="202">
        <v>1</v>
      </c>
      <c r="K51" s="276"/>
    </row>
    <row r="52" spans="1:11" ht="41.1" customHeight="1" thickBot="1">
      <c r="A52" s="564"/>
      <c r="B52" s="566"/>
      <c r="C52" s="568"/>
      <c r="D52" s="570"/>
      <c r="E52" s="572"/>
      <c r="F52" s="259">
        <f>E51*D51</f>
        <v>49.02</v>
      </c>
      <c r="G52" s="262">
        <f>F52*G51</f>
        <v>24.51</v>
      </c>
      <c r="H52" s="262">
        <f>F52*H51</f>
        <v>24.51</v>
      </c>
      <c r="I52" s="260" t="s">
        <v>211</v>
      </c>
      <c r="J52" s="261">
        <f>SUM(G52:H52)</f>
        <v>49.02</v>
      </c>
      <c r="K52" s="276"/>
    </row>
    <row r="53" spans="1:11" ht="50.1" customHeight="1" thickTop="1">
      <c r="A53" s="108" t="str">
        <f>'POÇO ARTESIANO; RESERVATÓRIO '!A36</f>
        <v>2.0</v>
      </c>
      <c r="B53" s="212" t="str">
        <f>'POÇO ARTESIANO; RESERVATÓRIO '!B36</f>
        <v>ÁREA DE PROTEÇÃO; RESERVATÓRIO ELEVADO E DISTRIBUIÇÃO LOCAL DE ÁGUA FRIA.</v>
      </c>
      <c r="C53" s="620"/>
      <c r="D53" s="621"/>
      <c r="E53" s="621"/>
      <c r="F53" s="621"/>
      <c r="G53" s="621"/>
      <c r="H53" s="621"/>
      <c r="I53" s="621"/>
      <c r="J53" s="622"/>
      <c r="K53" s="276"/>
    </row>
    <row r="54" spans="1:11" ht="20.100000000000001" customHeight="1">
      <c r="A54" s="140" t="str">
        <f>'POÇO ARTESIANO; RESERVATÓRIO '!A37</f>
        <v>2.1</v>
      </c>
      <c r="B54" s="214" t="str">
        <f>'POÇO ARTESIANO; RESERVATÓRIO '!B37</f>
        <v>MOVIMENTO DE TERRA:</v>
      </c>
      <c r="C54" s="627"/>
      <c r="D54" s="628"/>
      <c r="E54" s="628"/>
      <c r="F54" s="628"/>
      <c r="G54" s="628"/>
      <c r="H54" s="628"/>
      <c r="I54" s="628"/>
      <c r="J54" s="629"/>
      <c r="K54" s="276"/>
    </row>
    <row r="55" spans="1:11" ht="15.95" customHeight="1">
      <c r="A55" s="732" t="str">
        <f>'POÇO ARTESIANO; RESERVATÓRIO '!A38</f>
        <v>2.1.1</v>
      </c>
      <c r="B55" s="748" t="str">
        <f>'POÇO ARTESIANO; RESERVATÓRIO '!B38</f>
        <v>Escavação manual ate 1.50m de profundidade.</v>
      </c>
      <c r="C55" s="625" t="str">
        <f>'POÇO ARTESIANO; RESERVATÓRIO '!C38</f>
        <v>m³</v>
      </c>
      <c r="D55" s="625">
        <f>'POÇO ARTESIANO; RESERVATÓRIO '!D38</f>
        <v>5.8150000000000004</v>
      </c>
      <c r="E55" s="626">
        <f>'POÇO ARTESIANO; RESERVATÓRIO '!E38</f>
        <v>66.060900000000004</v>
      </c>
      <c r="F55" s="195">
        <v>1</v>
      </c>
      <c r="G55" s="195">
        <v>0.5</v>
      </c>
      <c r="H55" s="195">
        <v>0.5</v>
      </c>
      <c r="I55" s="195" t="s">
        <v>211</v>
      </c>
      <c r="J55" s="196">
        <v>1</v>
      </c>
      <c r="K55" s="276"/>
    </row>
    <row r="56" spans="1:11" ht="15.95" customHeight="1">
      <c r="A56" s="563"/>
      <c r="B56" s="565"/>
      <c r="C56" s="567"/>
      <c r="D56" s="569"/>
      <c r="E56" s="571"/>
      <c r="F56" s="197">
        <f>E55*D55</f>
        <v>384.14413350000007</v>
      </c>
      <c r="G56" s="198">
        <f>F56*G55</f>
        <v>192.07206675000003</v>
      </c>
      <c r="H56" s="198">
        <f>F56*H55</f>
        <v>192.07206675000003</v>
      </c>
      <c r="I56" s="199" t="s">
        <v>211</v>
      </c>
      <c r="J56" s="200">
        <f>SUM(G56:H56)</f>
        <v>384.14413350000007</v>
      </c>
      <c r="K56" s="276"/>
    </row>
    <row r="57" spans="1:11" ht="48" customHeight="1">
      <c r="A57" s="640" t="str">
        <f>'POÇO ARTESIANO; RESERVATÓRIO '!A39</f>
        <v>2.1.2</v>
      </c>
      <c r="B57" s="642" t="str">
        <f>'POÇO ARTESIANO; RESERVATÓRIO '!B39</f>
        <v>LASTRO COM MATERIAL GRANULAR (PEDRA BRITADA N.2), APLICADO EM PISOS OU LAJES SOBRE SOLO, ESPESSURA DE *10 CM*. AF_08/2017 (Área Interna do Terreno do Reservatório).</v>
      </c>
      <c r="C57" s="569" t="str">
        <f>'POÇO ARTESIANO; RESERVATÓRIO '!C39</f>
        <v>m³</v>
      </c>
      <c r="D57" s="569">
        <f>'POÇO ARTESIANO; RESERVATÓRIO '!D39</f>
        <v>7.36</v>
      </c>
      <c r="E57" s="571">
        <f>'POÇO ARTESIANO; RESERVATÓRIO '!E39</f>
        <v>210.92789999999999</v>
      </c>
      <c r="F57" s="201">
        <v>1</v>
      </c>
      <c r="G57" s="201">
        <v>0.5</v>
      </c>
      <c r="H57" s="201">
        <v>0.5</v>
      </c>
      <c r="I57" s="201" t="s">
        <v>211</v>
      </c>
      <c r="J57" s="202">
        <v>1</v>
      </c>
      <c r="K57" s="276"/>
    </row>
    <row r="58" spans="1:11" ht="48" customHeight="1">
      <c r="A58" s="641"/>
      <c r="B58" s="643"/>
      <c r="C58" s="644"/>
      <c r="D58" s="645"/>
      <c r="E58" s="646"/>
      <c r="F58" s="203">
        <f>E57*D57</f>
        <v>1552.4293440000001</v>
      </c>
      <c r="G58" s="204">
        <f>F58*G57</f>
        <v>776.21467200000006</v>
      </c>
      <c r="H58" s="204">
        <f>F58*H57</f>
        <v>776.21467200000006</v>
      </c>
      <c r="I58" s="205" t="s">
        <v>211</v>
      </c>
      <c r="J58" s="206">
        <f>SUM(G58:H58)</f>
        <v>1552.4293440000001</v>
      </c>
      <c r="K58" s="276"/>
    </row>
    <row r="59" spans="1:11" ht="20.100000000000001" customHeight="1">
      <c r="A59" s="108" t="str">
        <f>'POÇO ARTESIANO; RESERVATÓRIO '!A40</f>
        <v>2.2</v>
      </c>
      <c r="B59" s="221" t="str">
        <f>'POÇO ARTESIANO; RESERVATÓRIO '!B40</f>
        <v>INFRAESTRUTURA:</v>
      </c>
      <c r="C59" s="620"/>
      <c r="D59" s="621"/>
      <c r="E59" s="621"/>
      <c r="F59" s="621"/>
      <c r="G59" s="621"/>
      <c r="H59" s="621"/>
      <c r="I59" s="621"/>
      <c r="J59" s="622"/>
      <c r="K59" s="276"/>
    </row>
    <row r="60" spans="1:11" ht="15.95" customHeight="1">
      <c r="A60" s="631" t="str">
        <f>'POÇO ARTESIANO; RESERVATÓRIO '!A41</f>
        <v>2.2.1</v>
      </c>
      <c r="B60" s="633" t="str">
        <f>'POÇO ARTESIANO; RESERVATÓRIO '!B41</f>
        <v>CONCRETO CICLÓPICO FCK = 15MPA, 30% PEDRA DE MÃO EM VOLUME REAL, INCLUSIVE LANÇAMENTO. AF_05/2021</v>
      </c>
      <c r="C60" s="635" t="str">
        <f>'POÇO ARTESIANO; RESERVATÓRIO '!C41</f>
        <v>m³</v>
      </c>
      <c r="D60" s="635">
        <f>'POÇO ARTESIANO; RESERVATÓRIO '!D41</f>
        <v>3.24</v>
      </c>
      <c r="E60" s="638">
        <f>'POÇO ARTESIANO; RESERVATÓRIO '!E41</f>
        <v>768.78840000000002</v>
      </c>
      <c r="F60" s="132">
        <v>1</v>
      </c>
      <c r="G60" s="132">
        <v>0.3</v>
      </c>
      <c r="H60" s="132">
        <v>0.7</v>
      </c>
      <c r="I60" s="132" t="s">
        <v>211</v>
      </c>
      <c r="J60" s="133">
        <v>1</v>
      </c>
      <c r="K60" s="276"/>
    </row>
    <row r="61" spans="1:11" ht="25.5" customHeight="1">
      <c r="A61" s="632"/>
      <c r="B61" s="634"/>
      <c r="C61" s="636"/>
      <c r="D61" s="637"/>
      <c r="E61" s="639"/>
      <c r="F61" s="217">
        <f>E60*D60</f>
        <v>2490.8744160000001</v>
      </c>
      <c r="G61" s="218">
        <f>F61*G60</f>
        <v>747.26232479999999</v>
      </c>
      <c r="H61" s="218">
        <f>F61*H60</f>
        <v>1743.6120911999999</v>
      </c>
      <c r="I61" s="220" t="s">
        <v>211</v>
      </c>
      <c r="J61" s="219">
        <f>SUM(G61:H61)</f>
        <v>2490.8744159999997</v>
      </c>
      <c r="K61" s="276"/>
    </row>
    <row r="62" spans="1:11" ht="20.100000000000001" customHeight="1">
      <c r="A62" s="108" t="str">
        <f>'POÇO ARTESIANO; RESERVATÓRIO '!A42</f>
        <v>2.3</v>
      </c>
      <c r="B62" s="221" t="str">
        <f>'POÇO ARTESIANO; RESERVATÓRIO '!B42</f>
        <v>ESTRUTURA:</v>
      </c>
      <c r="C62" s="620"/>
      <c r="D62" s="621"/>
      <c r="E62" s="621"/>
      <c r="F62" s="621"/>
      <c r="G62" s="621"/>
      <c r="H62" s="621"/>
      <c r="I62" s="621"/>
      <c r="J62" s="622"/>
      <c r="K62" s="276"/>
    </row>
    <row r="63" spans="1:11" ht="15.95" customHeight="1">
      <c r="A63" s="647" t="str">
        <f>'POÇO ARTESIANO; RESERVATÓRIO '!A43</f>
        <v>2.3.1</v>
      </c>
      <c r="B63" s="649" t="str">
        <f>'POÇO ARTESIANO; RESERVATÓRIO '!B43</f>
        <v xml:space="preserve">CONCRETO ARMADO FCK=20MPA C/ FORMA MAD. BRANCA </v>
      </c>
      <c r="C63" s="651" t="str">
        <f>'POÇO ARTESIANO; RESERVATÓRIO '!C43</f>
        <v>m³</v>
      </c>
      <c r="D63" s="651">
        <f>'POÇO ARTESIANO; RESERVATÓRIO '!D43</f>
        <v>0.06</v>
      </c>
      <c r="E63" s="660">
        <f>'POÇO ARTESIANO; RESERVATÓRIO '!E43</f>
        <v>4226.3754000000008</v>
      </c>
      <c r="F63" s="134">
        <v>1</v>
      </c>
      <c r="G63" s="134">
        <v>0.2</v>
      </c>
      <c r="H63" s="134">
        <v>0.8</v>
      </c>
      <c r="I63" s="134" t="s">
        <v>211</v>
      </c>
      <c r="J63" s="135">
        <v>1</v>
      </c>
      <c r="K63" s="276"/>
    </row>
    <row r="64" spans="1:11" ht="15.95" customHeight="1">
      <c r="A64" s="656"/>
      <c r="B64" s="657"/>
      <c r="C64" s="658"/>
      <c r="D64" s="659"/>
      <c r="E64" s="661"/>
      <c r="F64" s="171">
        <f>E63*D63</f>
        <v>253.58252400000003</v>
      </c>
      <c r="G64" s="173">
        <f>F64*G63</f>
        <v>50.71650480000001</v>
      </c>
      <c r="H64" s="173">
        <f>F64*H63</f>
        <v>202.86601920000004</v>
      </c>
      <c r="I64" s="172" t="s">
        <v>211</v>
      </c>
      <c r="J64" s="174">
        <f>SUM(G64:H64)</f>
        <v>253.58252400000003</v>
      </c>
      <c r="K64" s="276"/>
    </row>
    <row r="65" spans="1:11" ht="20.100000000000001" customHeight="1">
      <c r="A65" s="222" t="str">
        <f>'POÇO ARTESIANO; RESERVATÓRIO '!A44</f>
        <v>2.4</v>
      </c>
      <c r="B65" s="223" t="str">
        <f>'POÇO ARTESIANO; RESERVATÓRIO '!B44</f>
        <v>PAREDES E PAINÉIS:</v>
      </c>
      <c r="C65" s="749"/>
      <c r="D65" s="750"/>
      <c r="E65" s="750"/>
      <c r="F65" s="750"/>
      <c r="G65" s="750"/>
      <c r="H65" s="750"/>
      <c r="I65" s="750"/>
      <c r="J65" s="751"/>
      <c r="K65" s="276"/>
    </row>
    <row r="66" spans="1:11" ht="15.95" customHeight="1">
      <c r="A66" s="662" t="str">
        <f>'POÇO ARTESIANO; RESERVATÓRIO '!A45</f>
        <v>2.4.1</v>
      </c>
      <c r="B66" s="664" t="str">
        <f>'POÇO ARTESIANO; RESERVATÓRIO '!B45</f>
        <v xml:space="preserve">Alvenaria tijolo de barro a cutelo. </v>
      </c>
      <c r="C66" s="653" t="str">
        <f>'POÇO ARTESIANO; RESERVATÓRIO '!C45</f>
        <v>m²</v>
      </c>
      <c r="D66" s="667">
        <f>'POÇO ARTESIANO; RESERVATÓRIO '!D45</f>
        <v>21.6</v>
      </c>
      <c r="E66" s="669">
        <f>'POÇO ARTESIANO; RESERVATÓRIO '!E45</f>
        <v>88.016700000000014</v>
      </c>
      <c r="F66" s="142">
        <v>1</v>
      </c>
      <c r="G66" s="142">
        <v>0.1</v>
      </c>
      <c r="H66" s="142">
        <v>0.9</v>
      </c>
      <c r="I66" s="143" t="s">
        <v>211</v>
      </c>
      <c r="J66" s="144"/>
      <c r="K66" s="276"/>
    </row>
    <row r="67" spans="1:11" ht="15.95" customHeight="1" thickBot="1">
      <c r="A67" s="663"/>
      <c r="B67" s="665"/>
      <c r="C67" s="666"/>
      <c r="D67" s="668"/>
      <c r="E67" s="670"/>
      <c r="F67" s="150">
        <f>E66*D66</f>
        <v>1901.1607200000005</v>
      </c>
      <c r="G67" s="151">
        <f>F67*G66</f>
        <v>190.11607200000006</v>
      </c>
      <c r="H67" s="151">
        <f>F67*H66</f>
        <v>1711.0446480000005</v>
      </c>
      <c r="I67" s="152"/>
      <c r="J67" s="153">
        <f>SUM(G67,H67)</f>
        <v>1901.1607200000005</v>
      </c>
      <c r="K67" s="276"/>
    </row>
    <row r="68" spans="1:11" ht="20.100000000000001" customHeight="1" thickTop="1">
      <c r="A68" s="108" t="str">
        <f>'POÇO ARTESIANO; RESERVATÓRIO '!A46</f>
        <v>2.5</v>
      </c>
      <c r="B68" s="221" t="str">
        <f>'POÇO ARTESIANO; RESERVATÓRIO '!B46</f>
        <v>REVESTIMENTO:</v>
      </c>
      <c r="C68" s="620"/>
      <c r="D68" s="621"/>
      <c r="E68" s="621"/>
      <c r="F68" s="621"/>
      <c r="G68" s="621"/>
      <c r="H68" s="621"/>
      <c r="I68" s="621"/>
      <c r="J68" s="622"/>
      <c r="K68" s="276"/>
    </row>
    <row r="69" spans="1:11" ht="15.95" customHeight="1">
      <c r="A69" s="647" t="str">
        <f>'POÇO ARTESIANO; RESERVATÓRIO '!A47</f>
        <v>2.5.1</v>
      </c>
      <c r="B69" s="649" t="str">
        <f>'POÇO ARTESIANO; RESERVATÓRIO '!B47</f>
        <v>Chapisco de cimento e areia no traço 1:3</v>
      </c>
      <c r="C69" s="651" t="str">
        <f>'POÇO ARTESIANO; RESERVATÓRIO '!C47</f>
        <v>m²</v>
      </c>
      <c r="D69" s="651">
        <f>'POÇO ARTESIANO; RESERVATÓRIO '!D47</f>
        <v>36.76</v>
      </c>
      <c r="E69" s="654">
        <f>'POÇO ARTESIANO; RESERVATÓRIO '!E47</f>
        <v>14.048100000000002</v>
      </c>
      <c r="F69" s="134">
        <v>1</v>
      </c>
      <c r="G69" s="134"/>
      <c r="H69" s="134">
        <v>1</v>
      </c>
      <c r="I69" s="134" t="s">
        <v>211</v>
      </c>
      <c r="J69" s="135">
        <v>1</v>
      </c>
      <c r="K69" s="276"/>
    </row>
    <row r="70" spans="1:11" ht="15.95" customHeight="1">
      <c r="A70" s="648"/>
      <c r="B70" s="650"/>
      <c r="C70" s="652"/>
      <c r="D70" s="653"/>
      <c r="E70" s="655"/>
      <c r="F70" s="136">
        <f>E69*D69</f>
        <v>516.40815600000008</v>
      </c>
      <c r="G70" s="137"/>
      <c r="H70" s="137">
        <f>F70*H69</f>
        <v>516.40815600000008</v>
      </c>
      <c r="I70" s="138" t="s">
        <v>211</v>
      </c>
      <c r="J70" s="139">
        <f>SUM(H70)</f>
        <v>516.40815600000008</v>
      </c>
      <c r="K70" s="276"/>
    </row>
    <row r="71" spans="1:11" ht="15.95" customHeight="1">
      <c r="A71" s="662" t="str">
        <f>'POÇO ARTESIANO; RESERVATÓRIO '!A48</f>
        <v>2.5.2</v>
      </c>
      <c r="B71" s="664" t="str">
        <f>'POÇO ARTESIANO; RESERVATÓRIO '!B48</f>
        <v>Emboço com argamassa 1:6:Adit. Plast.</v>
      </c>
      <c r="C71" s="653" t="str">
        <f>'POÇO ARTESIANO; RESERVATÓRIO '!C48</f>
        <v>m²</v>
      </c>
      <c r="D71" s="667">
        <f>'POÇO ARTESIANO; RESERVATÓRIO '!D48</f>
        <v>7.2</v>
      </c>
      <c r="E71" s="655">
        <f>'POÇO ARTESIANO; RESERVATÓRIO '!E48</f>
        <v>48.929700000000004</v>
      </c>
      <c r="F71" s="145">
        <v>1</v>
      </c>
      <c r="G71" s="145"/>
      <c r="H71" s="145">
        <v>1</v>
      </c>
      <c r="I71" s="146" t="s">
        <v>211</v>
      </c>
      <c r="J71" s="147">
        <v>1</v>
      </c>
      <c r="K71" s="276"/>
    </row>
    <row r="72" spans="1:11" ht="15.95" customHeight="1">
      <c r="A72" s="648"/>
      <c r="B72" s="650"/>
      <c r="C72" s="652"/>
      <c r="D72" s="667"/>
      <c r="E72" s="655"/>
      <c r="F72" s="136">
        <f>E71*D71</f>
        <v>352.29384000000005</v>
      </c>
      <c r="G72" s="137"/>
      <c r="H72" s="137">
        <f>F72*H71</f>
        <v>352.29384000000005</v>
      </c>
      <c r="I72" s="138"/>
      <c r="J72" s="139">
        <f>SUM(H72)</f>
        <v>352.29384000000005</v>
      </c>
      <c r="K72" s="276"/>
    </row>
    <row r="73" spans="1:11" ht="15.95" customHeight="1">
      <c r="A73" s="662" t="str">
        <f>'POÇO ARTESIANO; RESERVATÓRIO '!A49</f>
        <v>2.5.3</v>
      </c>
      <c r="B73" s="664" t="str">
        <f>'POÇO ARTESIANO; RESERVATÓRIO '!B49</f>
        <v>Reboco com argamassa 1:6:Adit. Plast.</v>
      </c>
      <c r="C73" s="653" t="str">
        <f>'POÇO ARTESIANO; RESERVATÓRIO '!C49</f>
        <v>m²</v>
      </c>
      <c r="D73" s="667">
        <f>'POÇO ARTESIANO; RESERVATÓRIO '!D49</f>
        <v>35.380000000000003</v>
      </c>
      <c r="E73" s="655">
        <f>'POÇO ARTESIANO; RESERVATÓRIO '!E49</f>
        <v>57.353400000000001</v>
      </c>
      <c r="F73" s="148">
        <v>1</v>
      </c>
      <c r="G73" s="148"/>
      <c r="H73" s="148">
        <v>1</v>
      </c>
      <c r="I73" s="148" t="s">
        <v>211</v>
      </c>
      <c r="J73" s="149">
        <v>1</v>
      </c>
      <c r="K73" s="276"/>
    </row>
    <row r="74" spans="1:11" ht="15.95" customHeight="1">
      <c r="A74" s="681"/>
      <c r="B74" s="682"/>
      <c r="C74" s="683"/>
      <c r="D74" s="684"/>
      <c r="E74" s="685"/>
      <c r="F74" s="175">
        <f>E73*D73</f>
        <v>2029.1632920000002</v>
      </c>
      <c r="G74" s="176"/>
      <c r="H74" s="176">
        <f>F74*H73</f>
        <v>2029.1632920000002</v>
      </c>
      <c r="I74" s="224" t="s">
        <v>211</v>
      </c>
      <c r="J74" s="177">
        <f>SUM(H74)</f>
        <v>2029.1632920000002</v>
      </c>
      <c r="K74" s="276"/>
    </row>
    <row r="75" spans="1:11" ht="15.95" customHeight="1">
      <c r="A75" s="671" t="str">
        <f>'POÇO ARTESIANO; RESERVATÓRIO '!A50</f>
        <v>2.5.4</v>
      </c>
      <c r="B75" s="673" t="str">
        <f>'POÇO ARTESIANO; RESERVATÓRIO '!B50</f>
        <v>Revestimento Cerâmico Padrão Médio</v>
      </c>
      <c r="C75" s="675" t="str">
        <f>'POÇO ARTESIANO; RESERVATÓRIO '!C50</f>
        <v>m²</v>
      </c>
      <c r="D75" s="677">
        <f>'POÇO ARTESIANO; RESERVATÓRIO '!D50</f>
        <v>7.2</v>
      </c>
      <c r="E75" s="679">
        <f>'POÇO ARTESIANO; RESERVATÓRIO '!E50</f>
        <v>106.167</v>
      </c>
      <c r="F75" s="263">
        <v>1</v>
      </c>
      <c r="G75" s="263"/>
      <c r="H75" s="263">
        <v>1</v>
      </c>
      <c r="I75" s="263" t="s">
        <v>211</v>
      </c>
      <c r="J75" s="264">
        <v>1</v>
      </c>
      <c r="K75" s="276"/>
    </row>
    <row r="76" spans="1:11" ht="15.95" customHeight="1">
      <c r="A76" s="672"/>
      <c r="B76" s="674"/>
      <c r="C76" s="676"/>
      <c r="D76" s="678"/>
      <c r="E76" s="680"/>
      <c r="F76" s="265">
        <f>E75*D75</f>
        <v>764.40240000000006</v>
      </c>
      <c r="G76" s="266"/>
      <c r="H76" s="266">
        <f>F76*H75</f>
        <v>764.40240000000006</v>
      </c>
      <c r="I76" s="267" t="s">
        <v>211</v>
      </c>
      <c r="J76" s="268">
        <f>SUM(H76)</f>
        <v>764.40240000000006</v>
      </c>
      <c r="K76" s="276"/>
    </row>
    <row r="77" spans="1:11" ht="30" customHeight="1">
      <c r="A77" s="108" t="str">
        <f>'POÇO ARTESIANO; RESERVATÓRIO '!A51</f>
        <v>2.6</v>
      </c>
      <c r="B77" s="212" t="str">
        <f>'POÇO ARTESIANO; RESERVATÓRIO '!B51</f>
        <v>INSTALAÇÕES ELÉTRICA DO RESEVATÓRIO E PROTEÇÃO.</v>
      </c>
      <c r="C77" s="620"/>
      <c r="D77" s="621"/>
      <c r="E77" s="621"/>
      <c r="F77" s="621"/>
      <c r="G77" s="621"/>
      <c r="H77" s="621"/>
      <c r="I77" s="621"/>
      <c r="J77" s="622"/>
      <c r="K77" s="276"/>
    </row>
    <row r="78" spans="1:11" ht="39.950000000000003" customHeight="1">
      <c r="A78" s="631" t="str">
        <f>'POÇO ARTESIANO; RESERVATÓRIO '!A52</f>
        <v>2.6.1</v>
      </c>
      <c r="B78" s="692" t="str">
        <f>'POÇO ARTESIANO; RESERVATÓRIO '!B52</f>
        <v>PONTO DE ILUMINAÇÃO RESIDENCIAL INCLUINDO INTERRUPTOR SIMPLES CONJUGADO COM PARALELO, CAIXA ELÉTRICA, ELETRODUTO, CABO, RASGO, QUEBRA E CHUMBAMENTO (EXCLUINDO LUMINÁRIA E LÂMPADA). AF_01/2016</v>
      </c>
      <c r="C78" s="635" t="str">
        <f>'POÇO ARTESIANO; RESERVATÓRIO '!C52</f>
        <v>unid.</v>
      </c>
      <c r="D78" s="695">
        <f>'POÇO ARTESIANO; RESERVATÓRIO '!D52</f>
        <v>1</v>
      </c>
      <c r="E78" s="638">
        <f>'POÇO ARTESIANO; RESERVATÓRIO '!E52</f>
        <v>168.28049999999999</v>
      </c>
      <c r="F78" s="132">
        <v>1</v>
      </c>
      <c r="G78" s="132">
        <v>0.15</v>
      </c>
      <c r="H78" s="132">
        <v>0.85</v>
      </c>
      <c r="I78" s="132" t="s">
        <v>211</v>
      </c>
      <c r="J78" s="133">
        <v>1</v>
      </c>
      <c r="K78" s="276"/>
    </row>
    <row r="79" spans="1:11" ht="39.950000000000003" customHeight="1">
      <c r="A79" s="691"/>
      <c r="B79" s="693"/>
      <c r="C79" s="694"/>
      <c r="D79" s="696"/>
      <c r="E79" s="697"/>
      <c r="F79" s="167">
        <f>E78*D78</f>
        <v>168.28049999999999</v>
      </c>
      <c r="G79" s="169">
        <f>F79*G78</f>
        <v>25.242074999999996</v>
      </c>
      <c r="H79" s="169">
        <f>F79*H78</f>
        <v>143.03842499999999</v>
      </c>
      <c r="I79" s="168" t="s">
        <v>211</v>
      </c>
      <c r="J79" s="170">
        <f>SUM(G79:H79)</f>
        <v>168.28049999999999</v>
      </c>
      <c r="K79" s="276"/>
    </row>
    <row r="80" spans="1:11" ht="20.100000000000001" customHeight="1">
      <c r="A80" s="698" t="str">
        <f>'POÇO ARTESIANO; RESERVATÓRIO '!A53</f>
        <v>2.6.2</v>
      </c>
      <c r="B80" s="604" t="str">
        <f>'POÇO ARTESIANO; RESERVATÓRIO '!B53</f>
        <v>Disjuntor 1P - 6 a 32A - PADRÃO DIN</v>
      </c>
      <c r="C80" s="700" t="str">
        <f>'POÇO ARTESIANO; RESERVATÓRIO '!C53</f>
        <v>unid.</v>
      </c>
      <c r="D80" s="608">
        <f>'POÇO ARTESIANO; RESERVATÓRIO '!D53</f>
        <v>2</v>
      </c>
      <c r="E80" s="703">
        <f>'POÇO ARTESIANO; RESERVATÓRIO '!E53</f>
        <v>28.9605</v>
      </c>
      <c r="F80" s="109">
        <v>1</v>
      </c>
      <c r="G80" s="109">
        <v>0.15</v>
      </c>
      <c r="H80" s="109">
        <v>0.85</v>
      </c>
      <c r="I80" s="109" t="s">
        <v>211</v>
      </c>
      <c r="J80" s="110">
        <v>1</v>
      </c>
      <c r="K80" s="276"/>
    </row>
    <row r="81" spans="1:11" ht="20.100000000000001" customHeight="1">
      <c r="A81" s="602"/>
      <c r="B81" s="699"/>
      <c r="C81" s="701"/>
      <c r="D81" s="702"/>
      <c r="E81" s="704"/>
      <c r="F81" s="112">
        <f>E80*D80</f>
        <v>57.920999999999999</v>
      </c>
      <c r="G81" s="113">
        <f>F81*G80</f>
        <v>8.6881500000000003</v>
      </c>
      <c r="H81" s="113">
        <f>F81*H80</f>
        <v>49.232849999999999</v>
      </c>
      <c r="I81" s="115" t="s">
        <v>211</v>
      </c>
      <c r="J81" s="116">
        <f>SUM(G81:H81)</f>
        <v>57.920999999999999</v>
      </c>
      <c r="K81" s="276"/>
    </row>
    <row r="82" spans="1:11" ht="15.95" customHeight="1">
      <c r="A82" s="756" t="str">
        <f>'POÇO ARTESIANO; RESERVATÓRIO '!A54</f>
        <v>2.6.3</v>
      </c>
      <c r="B82" s="699" t="str">
        <f>'POÇO ARTESIANO; RESERVATÓRIO '!B54</f>
        <v>Centro de distribuição p/ 03 disjuntores (s/ barramento).</v>
      </c>
      <c r="C82" s="757" t="str">
        <f>'POÇO ARTESIANO; RESERVATÓRIO '!C54</f>
        <v>unid.</v>
      </c>
      <c r="D82" s="702">
        <f>'POÇO ARTESIANO; RESERVATÓRIO '!D54</f>
        <v>1</v>
      </c>
      <c r="E82" s="704">
        <f>'POÇO ARTESIANO; RESERVATÓRIO '!E54</f>
        <v>67.9572</v>
      </c>
      <c r="F82" s="119">
        <v>1</v>
      </c>
      <c r="G82" s="119">
        <v>0.15</v>
      </c>
      <c r="H82" s="119">
        <v>0.85</v>
      </c>
      <c r="I82" s="119" t="s">
        <v>211</v>
      </c>
      <c r="J82" s="120">
        <v>1</v>
      </c>
      <c r="K82" s="276"/>
    </row>
    <row r="83" spans="1:11" ht="15.95" customHeight="1">
      <c r="A83" s="602"/>
      <c r="B83" s="603"/>
      <c r="C83" s="605"/>
      <c r="D83" s="607"/>
      <c r="E83" s="708"/>
      <c r="F83" s="121">
        <f>E82*D82</f>
        <v>67.9572</v>
      </c>
      <c r="G83" s="122">
        <f>F83*G82</f>
        <v>10.193579999999999</v>
      </c>
      <c r="H83" s="122">
        <f>F83*H82</f>
        <v>57.763619999999996</v>
      </c>
      <c r="I83" s="154" t="s">
        <v>211</v>
      </c>
      <c r="J83" s="125">
        <f>SUM(G83:H83)</f>
        <v>67.9572</v>
      </c>
      <c r="K83" s="276"/>
    </row>
    <row r="84" spans="1:11" ht="15.95" customHeight="1">
      <c r="A84" s="756" t="str">
        <f>'POÇO ARTESIANO; RESERVATÓRIO '!A55</f>
        <v>2.6.4</v>
      </c>
      <c r="B84" s="603" t="str">
        <f>'POÇO ARTESIANO; RESERVATÓRIO '!B55</f>
        <v>Isolador roldana 72x72</v>
      </c>
      <c r="C84" s="687" t="str">
        <f>'POÇO ARTESIANO; RESERVATÓRIO '!C55</f>
        <v>unid.</v>
      </c>
      <c r="D84" s="607">
        <f>'POÇO ARTESIANO; RESERVATÓRIO '!D55</f>
        <v>4</v>
      </c>
      <c r="E84" s="687">
        <f>'POÇO ARTESIANO; RESERVATÓRIO '!E55</f>
        <v>28.857300000000002</v>
      </c>
      <c r="F84" s="119">
        <v>1</v>
      </c>
      <c r="G84" s="119">
        <v>0.15</v>
      </c>
      <c r="H84" s="119">
        <v>0.85</v>
      </c>
      <c r="I84" s="154" t="s">
        <v>211</v>
      </c>
      <c r="J84" s="120">
        <v>1</v>
      </c>
      <c r="K84" s="276"/>
    </row>
    <row r="85" spans="1:11" ht="15.95" customHeight="1" thickBot="1">
      <c r="A85" s="612"/>
      <c r="B85" s="686"/>
      <c r="C85" s="688"/>
      <c r="D85" s="689"/>
      <c r="E85" s="690"/>
      <c r="F85" s="128">
        <f>E84*D84</f>
        <v>115.42920000000001</v>
      </c>
      <c r="G85" s="128">
        <f>F85*G84</f>
        <v>17.31438</v>
      </c>
      <c r="H85" s="128">
        <f>F85*H84</f>
        <v>98.114820000000009</v>
      </c>
      <c r="I85" s="141" t="s">
        <v>211</v>
      </c>
      <c r="J85" s="131">
        <f>G85+H85</f>
        <v>115.42920000000001</v>
      </c>
      <c r="K85" s="276"/>
    </row>
    <row r="86" spans="1:11" ht="30" customHeight="1" thickTop="1">
      <c r="A86" s="108" t="str">
        <f>'POÇO ARTESIANO; RESERVATÓRIO '!A56</f>
        <v>2.7</v>
      </c>
      <c r="B86" s="212" t="str">
        <f>'POÇO ARTESIANO; RESERVATÓRIO '!B56</f>
        <v>INSTALAÇÕES HIDROSANITÁRIA                             DO RESERVATÓRIO</v>
      </c>
      <c r="C86" s="620"/>
      <c r="D86" s="621"/>
      <c r="E86" s="621"/>
      <c r="F86" s="621"/>
      <c r="G86" s="621"/>
      <c r="H86" s="621"/>
      <c r="I86" s="621"/>
      <c r="J86" s="622"/>
      <c r="K86" s="276"/>
    </row>
    <row r="87" spans="1:11" ht="39.950000000000003" customHeight="1">
      <c r="A87" s="631" t="str">
        <f>'POÇO ARTESIANO; RESERVATÓRIO '!A57</f>
        <v>2.7.1</v>
      </c>
      <c r="B87" s="752" t="str">
        <f>'POÇO ARTESIANO; RESERVATÓRIO '!B57</f>
        <v>PONTO DE CONSUMO TERMINAL DE ÁGUA FRIA (SUBRAMAL) COM TUBULAÇÃO DE PVC, DN 25 mm, INSTALADO EM RAMAL DE ÁGUA, INCLUSOS RASGO E CHUMBAMENTO EM ALVENARIA. AF_12/2014</v>
      </c>
      <c r="C87" s="753" t="str">
        <f>'POÇO ARTESIANO; RESERVATÓRIO '!C57</f>
        <v>unid.</v>
      </c>
      <c r="D87" s="754">
        <f>'POÇO ARTESIANO; RESERVATÓRIO '!D57</f>
        <v>5</v>
      </c>
      <c r="E87" s="755">
        <f>'POÇO ARTESIANO; RESERVATÓRIO '!E57</f>
        <v>157.9863</v>
      </c>
      <c r="F87" s="132">
        <v>1</v>
      </c>
      <c r="G87" s="132">
        <v>0.15</v>
      </c>
      <c r="H87" s="132">
        <v>0.85</v>
      </c>
      <c r="I87" s="216" t="s">
        <v>211</v>
      </c>
      <c r="J87" s="269">
        <v>1</v>
      </c>
      <c r="K87" s="276"/>
    </row>
    <row r="88" spans="1:11" ht="39.950000000000003" customHeight="1">
      <c r="A88" s="691"/>
      <c r="B88" s="574"/>
      <c r="C88" s="575"/>
      <c r="D88" s="718"/>
      <c r="E88" s="577"/>
      <c r="F88" s="270">
        <f>SUM(E87*D87)</f>
        <v>789.93150000000003</v>
      </c>
      <c r="G88" s="169">
        <f>F88*G87</f>
        <v>118.48972499999999</v>
      </c>
      <c r="H88" s="169">
        <f>F88*H87</f>
        <v>671.44177500000001</v>
      </c>
      <c r="I88" s="168" t="s">
        <v>211</v>
      </c>
      <c r="J88" s="170">
        <f>G88+H88</f>
        <v>789.93150000000003</v>
      </c>
      <c r="K88" s="276"/>
    </row>
    <row r="89" spans="1:11" ht="39.950000000000003" customHeight="1">
      <c r="A89" s="698" t="str">
        <f>'POÇO ARTESIANO; RESERVATÓRIO '!A58</f>
        <v>2.7.2</v>
      </c>
      <c r="B89" s="604" t="str">
        <f>'POÇO ARTESIANO; RESERVATÓRIO '!B58</f>
        <v>REGISTRO DE ESFERA, PVC, SOLDÁVEL, DN 60 MM, INSTALADO EM RESERVAÇÃODE ÁGUA DE EDIFICAÇÃO QUE POSSUA RESERVATÓRIO DE FIBRA/FIBROCIMENTOFORNECIMENTO E INSTALAÇÃO. AF_06/2016.</v>
      </c>
      <c r="C89" s="700" t="str">
        <f>'POÇO ARTESIANO; RESERVATÓRIO '!C58</f>
        <v>unid.</v>
      </c>
      <c r="D89" s="608">
        <f>'POÇO ARTESIANO; RESERVATÓRIO '!D58</f>
        <v>2</v>
      </c>
      <c r="E89" s="703">
        <f>'POÇO ARTESIANO; RESERVATÓRIO '!E58</f>
        <v>116.2419</v>
      </c>
      <c r="F89" s="109">
        <v>1</v>
      </c>
      <c r="G89" s="109">
        <v>0.15</v>
      </c>
      <c r="H89" s="109">
        <v>0.85</v>
      </c>
      <c r="I89" s="109" t="s">
        <v>211</v>
      </c>
      <c r="J89" s="110">
        <v>1</v>
      </c>
      <c r="K89" s="276"/>
    </row>
    <row r="90" spans="1:11" ht="39.950000000000003" customHeight="1">
      <c r="A90" s="602"/>
      <c r="B90" s="699"/>
      <c r="C90" s="701"/>
      <c r="D90" s="702"/>
      <c r="E90" s="704"/>
      <c r="F90" s="112">
        <f>E89*D89</f>
        <v>232.4838</v>
      </c>
      <c r="G90" s="113">
        <f>F90*G89</f>
        <v>34.872569999999996</v>
      </c>
      <c r="H90" s="113">
        <f>F90*H89</f>
        <v>197.61123000000001</v>
      </c>
      <c r="I90" s="115" t="s">
        <v>211</v>
      </c>
      <c r="J90" s="116">
        <f>SUM(G90:H90)</f>
        <v>232.4838</v>
      </c>
      <c r="K90" s="276"/>
    </row>
    <row r="91" spans="1:11" ht="26.1" customHeight="1">
      <c r="A91" s="756" t="str">
        <f>'POÇO ARTESIANO; RESERVATÓRIO '!A59</f>
        <v>2.7.3</v>
      </c>
      <c r="B91" s="699" t="str">
        <f>'POÇO ARTESIANO; RESERVATÓRIO '!B59</f>
        <v>CURVA 90 GRAUS, PVC, SOLDÁVEL, DN 60MM, INSTALADO EM PRUMADA DE ÁGUA - FORNECIMENTO E INSTALAÇÃO. AF_12/2014.</v>
      </c>
      <c r="C91" s="757" t="str">
        <f>'POÇO ARTESIANO; RESERVATÓRIO '!C59</f>
        <v>unid.</v>
      </c>
      <c r="D91" s="702">
        <f>'POÇO ARTESIANO; RESERVATÓRIO '!D59</f>
        <v>3</v>
      </c>
      <c r="E91" s="704">
        <f>'POÇO ARTESIANO; RESERVATÓRIO '!E59</f>
        <v>74.329799999999992</v>
      </c>
      <c r="F91" s="119">
        <v>1</v>
      </c>
      <c r="G91" s="119">
        <v>0.15</v>
      </c>
      <c r="H91" s="119">
        <v>0.85</v>
      </c>
      <c r="I91" s="119" t="s">
        <v>211</v>
      </c>
      <c r="J91" s="120">
        <v>1</v>
      </c>
      <c r="K91" s="276"/>
    </row>
    <row r="92" spans="1:11" ht="26.1" customHeight="1">
      <c r="A92" s="602"/>
      <c r="B92" s="699"/>
      <c r="C92" s="701"/>
      <c r="D92" s="702"/>
      <c r="E92" s="704"/>
      <c r="F92" s="112">
        <f>E91*D91</f>
        <v>222.98939999999999</v>
      </c>
      <c r="G92" s="113">
        <f>F92*G91</f>
        <v>33.448409999999996</v>
      </c>
      <c r="H92" s="113">
        <f>F92*H91</f>
        <v>189.54098999999999</v>
      </c>
      <c r="I92" s="115" t="s">
        <v>211</v>
      </c>
      <c r="J92" s="116">
        <f>SUM(G92:H92)</f>
        <v>222.98939999999999</v>
      </c>
      <c r="K92" s="276"/>
    </row>
    <row r="93" spans="1:11" ht="26.1" customHeight="1">
      <c r="A93" s="756" t="str">
        <f>'POÇO ARTESIANO; RESERVATÓRIO '!A60</f>
        <v>2.7.4</v>
      </c>
      <c r="B93" s="699" t="str">
        <f>'POÇO ARTESIANO; RESERVATÓRIO '!B60</f>
        <v>CURVA 90 GRAUS, PVC, SOLDÁVEL, DN 50MM, INSTALADO EM PRUMADA DE ÁGUA - FORNECIMENTO E INSTALAÇÃO. AF_12/2014.</v>
      </c>
      <c r="C93" s="757" t="str">
        <f>'POÇO ARTESIANO; RESERVATÓRIO '!C60</f>
        <v>unid.</v>
      </c>
      <c r="D93" s="702">
        <f>'POÇO ARTESIANO; RESERVATÓRIO '!D60</f>
        <v>2</v>
      </c>
      <c r="E93" s="704">
        <f>'POÇO ARTESIANO; RESERVATÓRIO '!E60</f>
        <v>34.765500000000003</v>
      </c>
      <c r="F93" s="119">
        <v>1</v>
      </c>
      <c r="G93" s="119">
        <v>0.15</v>
      </c>
      <c r="H93" s="119">
        <v>0.85</v>
      </c>
      <c r="I93" s="119" t="s">
        <v>211</v>
      </c>
      <c r="J93" s="120">
        <v>1</v>
      </c>
      <c r="K93" s="276"/>
    </row>
    <row r="94" spans="1:11" ht="26.1" customHeight="1" thickBot="1">
      <c r="A94" s="612"/>
      <c r="B94" s="736"/>
      <c r="C94" s="737"/>
      <c r="D94" s="758"/>
      <c r="E94" s="739"/>
      <c r="F94" s="127">
        <f>E93*D93</f>
        <v>69.531000000000006</v>
      </c>
      <c r="G94" s="128">
        <f>F94*G93</f>
        <v>10.429650000000001</v>
      </c>
      <c r="H94" s="128">
        <f>F94*H93</f>
        <v>59.101350000000004</v>
      </c>
      <c r="I94" s="141" t="s">
        <v>211</v>
      </c>
      <c r="J94" s="131">
        <f>SUM(G94:H94)</f>
        <v>69.531000000000006</v>
      </c>
      <c r="K94" s="276"/>
    </row>
    <row r="95" spans="1:11" ht="26.1" customHeight="1" thickTop="1">
      <c r="A95" s="698" t="str">
        <f>'POÇO ARTESIANO; RESERVATÓRIO '!A61</f>
        <v>2.7.5</v>
      </c>
      <c r="B95" s="604" t="str">
        <f>'POÇO ARTESIANO; RESERVATÓRIO '!B61</f>
        <v>TUBO, PVC, SOLDÁVEL, DN 60MM, INSTALADO EM PRUMADA DE ÁGUA - FORNECIMENTO E INSTALAÇÃO. AF_12/2014.</v>
      </c>
      <c r="C95" s="700" t="str">
        <f>'POÇO ARTESIANO; RESERVATÓRIO '!C61</f>
        <v>m</v>
      </c>
      <c r="D95" s="608">
        <f>'POÇO ARTESIANO; RESERVATÓRIO '!D61</f>
        <v>3</v>
      </c>
      <c r="E95" s="703">
        <f>'POÇO ARTESIANO; RESERVATÓRIO '!E61</f>
        <v>43.227899999999998</v>
      </c>
      <c r="F95" s="109">
        <v>1</v>
      </c>
      <c r="G95" s="109">
        <v>0.15</v>
      </c>
      <c r="H95" s="109">
        <v>0.85</v>
      </c>
      <c r="I95" s="109" t="s">
        <v>211</v>
      </c>
      <c r="J95" s="110">
        <v>1</v>
      </c>
      <c r="K95" s="276"/>
    </row>
    <row r="96" spans="1:11" ht="26.1" customHeight="1">
      <c r="A96" s="602"/>
      <c r="B96" s="699"/>
      <c r="C96" s="701"/>
      <c r="D96" s="702"/>
      <c r="E96" s="704"/>
      <c r="F96" s="112">
        <f>E95*D95</f>
        <v>129.68369999999999</v>
      </c>
      <c r="G96" s="113">
        <f>F96*G95</f>
        <v>19.452554999999997</v>
      </c>
      <c r="H96" s="113">
        <f>F96*H95</f>
        <v>110.23114499999998</v>
      </c>
      <c r="I96" s="115" t="s">
        <v>211</v>
      </c>
      <c r="J96" s="116">
        <f>SUM(G96:H96)</f>
        <v>129.68369999999999</v>
      </c>
      <c r="K96" s="276"/>
    </row>
    <row r="97" spans="1:11" ht="26.1" customHeight="1">
      <c r="A97" s="756" t="str">
        <f>'POÇO ARTESIANO; RESERVATÓRIO '!A62</f>
        <v>2.7.6</v>
      </c>
      <c r="B97" s="699" t="str">
        <f>'POÇO ARTESIANO; RESERVATÓRIO '!B62</f>
        <v>JOELHO 90 GRAUS, PVC, SOLDÁVEL, DN 60MM, INSTALADO EM PRUMADA DE ÁGUA- FORNECIMENTO E INSTALAÇÃO. AF_12/2014.</v>
      </c>
      <c r="C97" s="757" t="str">
        <f>'POÇO ARTESIANO; RESERVATÓRIO '!C62</f>
        <v>unid.</v>
      </c>
      <c r="D97" s="702">
        <f>'POÇO ARTESIANO; RESERVATÓRIO '!D62</f>
        <v>3</v>
      </c>
      <c r="E97" s="704">
        <f>'POÇO ARTESIANO; RESERVATÓRIO '!E62</f>
        <v>52.464300000000001</v>
      </c>
      <c r="F97" s="119">
        <v>1</v>
      </c>
      <c r="G97" s="119">
        <v>0.15</v>
      </c>
      <c r="H97" s="119">
        <v>0.85</v>
      </c>
      <c r="I97" s="119" t="s">
        <v>211</v>
      </c>
      <c r="J97" s="120">
        <v>1</v>
      </c>
      <c r="K97" s="276"/>
    </row>
    <row r="98" spans="1:11" ht="26.1" customHeight="1">
      <c r="A98" s="602"/>
      <c r="B98" s="699"/>
      <c r="C98" s="701"/>
      <c r="D98" s="702"/>
      <c r="E98" s="704"/>
      <c r="F98" s="112">
        <f>E97*D97</f>
        <v>157.3929</v>
      </c>
      <c r="G98" s="113">
        <f>F98*G97</f>
        <v>23.608934999999999</v>
      </c>
      <c r="H98" s="113">
        <f>F98*H97</f>
        <v>133.78396499999999</v>
      </c>
      <c r="I98" s="115" t="s">
        <v>211</v>
      </c>
      <c r="J98" s="116">
        <f>SUM(G98:H98)</f>
        <v>157.3929</v>
      </c>
      <c r="K98" s="276"/>
    </row>
    <row r="99" spans="1:11" ht="26.1" customHeight="1">
      <c r="A99" s="756" t="str">
        <f>'POÇO ARTESIANO; RESERVATÓRIO '!A63</f>
        <v>2.7.7</v>
      </c>
      <c r="B99" s="699" t="str">
        <f>'POÇO ARTESIANO; RESERVATÓRIO '!B63</f>
        <v>TUBO, PVC, SOLDÁVEL, DN 50MM, INSTALADO EM PRUMADA DE ÁGUA - FORNECIMENTO E INSTALAÇÃO. AF_12/2014.</v>
      </c>
      <c r="C99" s="757" t="str">
        <f>'POÇO ARTESIANO; RESERVATÓRIO '!C63</f>
        <v>m</v>
      </c>
      <c r="D99" s="702">
        <f>'POÇO ARTESIANO; RESERVATÓRIO '!D63</f>
        <v>2</v>
      </c>
      <c r="E99" s="704">
        <f>'POÇO ARTESIANO; RESERVATÓRIO '!E63</f>
        <v>26.135400000000004</v>
      </c>
      <c r="F99" s="119">
        <v>1</v>
      </c>
      <c r="G99" s="119">
        <v>0.15</v>
      </c>
      <c r="H99" s="119">
        <v>0.85</v>
      </c>
      <c r="I99" s="119" t="s">
        <v>211</v>
      </c>
      <c r="J99" s="120">
        <v>1</v>
      </c>
      <c r="K99" s="276"/>
    </row>
    <row r="100" spans="1:11" ht="26.1" customHeight="1">
      <c r="A100" s="602"/>
      <c r="B100" s="699"/>
      <c r="C100" s="701"/>
      <c r="D100" s="702"/>
      <c r="E100" s="704"/>
      <c r="F100" s="112">
        <f>E99*D99</f>
        <v>52.270800000000008</v>
      </c>
      <c r="G100" s="113">
        <f>F100*G99</f>
        <v>7.8406200000000013</v>
      </c>
      <c r="H100" s="113">
        <f>F100*H99</f>
        <v>44.430180000000007</v>
      </c>
      <c r="I100" s="115" t="s">
        <v>211</v>
      </c>
      <c r="J100" s="116">
        <f>SUM(G100:H100)</f>
        <v>52.270800000000008</v>
      </c>
      <c r="K100" s="276"/>
    </row>
    <row r="101" spans="1:11" ht="26.1" customHeight="1">
      <c r="A101" s="756" t="str">
        <f>'POÇO ARTESIANO; RESERVATÓRIO '!A64</f>
        <v>2.7.8</v>
      </c>
      <c r="B101" s="699" t="str">
        <f>'POÇO ARTESIANO; RESERVATÓRIO '!B64</f>
        <v>LUVA DE REDUÇÃO, PVC, SOLDÁVEL, DN 50MM X 25MM, INSTALADO EM PRUMADA DE ÁGUA FORNECIMENTO E INSTALAÇÃO. AF_12/2014.</v>
      </c>
      <c r="C101" s="757" t="str">
        <f>'POÇO ARTESIANO; RESERVATÓRIO '!C64</f>
        <v>unid.</v>
      </c>
      <c r="D101" s="702">
        <f>'POÇO ARTESIANO; RESERVATÓRIO '!D64</f>
        <v>1</v>
      </c>
      <c r="E101" s="704">
        <f>'POÇO ARTESIANO; RESERVATÓRIO '!E64</f>
        <v>13.5708</v>
      </c>
      <c r="F101" s="119">
        <v>1</v>
      </c>
      <c r="G101" s="119">
        <v>0.15</v>
      </c>
      <c r="H101" s="119">
        <v>0.85</v>
      </c>
      <c r="I101" s="119" t="s">
        <v>211</v>
      </c>
      <c r="J101" s="120">
        <v>1</v>
      </c>
      <c r="K101" s="276"/>
    </row>
    <row r="102" spans="1:11" ht="26.1" customHeight="1">
      <c r="A102" s="691"/>
      <c r="B102" s="693"/>
      <c r="C102" s="694"/>
      <c r="D102" s="696"/>
      <c r="E102" s="697"/>
      <c r="F102" s="167">
        <f>E101*D101</f>
        <v>13.5708</v>
      </c>
      <c r="G102" s="169">
        <f>F102*G101</f>
        <v>2.0356199999999998</v>
      </c>
      <c r="H102" s="169">
        <f>F102*H101</f>
        <v>11.53518</v>
      </c>
      <c r="I102" s="168" t="s">
        <v>211</v>
      </c>
      <c r="J102" s="170">
        <f>SUM(G102:H102)</f>
        <v>13.5708</v>
      </c>
      <c r="K102" s="276"/>
    </row>
    <row r="103" spans="1:11" ht="26.1" customHeight="1">
      <c r="A103" s="698" t="str">
        <f>'POÇO ARTESIANO; RESERVATÓRIO '!A65</f>
        <v>2.7.9</v>
      </c>
      <c r="B103" s="604" t="str">
        <f>'POÇO ARTESIANO; RESERVATÓRIO '!B65</f>
        <v>LUVA DE REDUÇÃO, PVC, SOLDÁVEL, DN 60MM X 50MM, INSTALADO EM PRUMADA DE ÁGUA - FORNECIMENTO E INSTALAÇÃO. AF_12/2014.</v>
      </c>
      <c r="C103" s="700" t="str">
        <f>'POÇO ARTESIANO; RESERVATÓRIO '!C65</f>
        <v>unid.</v>
      </c>
      <c r="D103" s="608">
        <f>'POÇO ARTESIANO; RESERVATÓRIO '!D65</f>
        <v>1</v>
      </c>
      <c r="E103" s="703">
        <f>'POÇO ARTESIANO; RESERVATÓRIO '!E65</f>
        <v>27.554400000000001</v>
      </c>
      <c r="F103" s="109">
        <v>1</v>
      </c>
      <c r="G103" s="109">
        <v>0.15</v>
      </c>
      <c r="H103" s="109">
        <v>0.85</v>
      </c>
      <c r="I103" s="109" t="s">
        <v>211</v>
      </c>
      <c r="J103" s="110">
        <v>1</v>
      </c>
      <c r="K103" s="276"/>
    </row>
    <row r="104" spans="1:11" ht="26.1" customHeight="1">
      <c r="A104" s="602"/>
      <c r="B104" s="699"/>
      <c r="C104" s="701"/>
      <c r="D104" s="702"/>
      <c r="E104" s="704"/>
      <c r="F104" s="112">
        <f>E103*D103</f>
        <v>27.554400000000001</v>
      </c>
      <c r="G104" s="113">
        <f>F104*G103</f>
        <v>4.1331600000000002</v>
      </c>
      <c r="H104" s="113">
        <f>F104*H103</f>
        <v>23.421240000000001</v>
      </c>
      <c r="I104" s="115" t="s">
        <v>211</v>
      </c>
      <c r="J104" s="116">
        <f>SUM(G104:H104)</f>
        <v>27.554400000000001</v>
      </c>
      <c r="K104" s="276"/>
    </row>
    <row r="105" spans="1:11" ht="26.1" customHeight="1">
      <c r="A105" s="756" t="str">
        <f>'POÇO ARTESIANO; RESERVATÓRIO '!A66</f>
        <v>2.7.10</v>
      </c>
      <c r="B105" s="699" t="str">
        <f>'POÇO ARTESIANO; RESERVATÓRIO '!B66</f>
        <v>TUBO, PVC, SOLDÁVEL, DN 25MM, INSTALADO EM PRUMADA DE ÁGUA - FORNECIMENTO E INSTALAÇÃO. AF_12/2014.</v>
      </c>
      <c r="C105" s="757" t="str">
        <f>'POÇO ARTESIANO; RESERVATÓRIO '!C66</f>
        <v>m</v>
      </c>
      <c r="D105" s="702">
        <f>'POÇO ARTESIANO; RESERVATÓRIO '!D66</f>
        <v>24</v>
      </c>
      <c r="E105" s="704">
        <f>'POÇO ARTESIANO; RESERVATÓRIO '!E66</f>
        <v>7.4691000000000001</v>
      </c>
      <c r="F105" s="119">
        <v>1</v>
      </c>
      <c r="G105" s="119">
        <v>0.15</v>
      </c>
      <c r="H105" s="119">
        <v>0.85</v>
      </c>
      <c r="I105" s="119" t="s">
        <v>211</v>
      </c>
      <c r="J105" s="120">
        <v>1</v>
      </c>
      <c r="K105" s="276"/>
    </row>
    <row r="106" spans="1:11" ht="26.1" customHeight="1">
      <c r="A106" s="602"/>
      <c r="B106" s="699"/>
      <c r="C106" s="701"/>
      <c r="D106" s="702"/>
      <c r="E106" s="704"/>
      <c r="F106" s="112">
        <f>E105*D105</f>
        <v>179.25839999999999</v>
      </c>
      <c r="G106" s="113">
        <f>F106*G105</f>
        <v>26.888759999999998</v>
      </c>
      <c r="H106" s="113">
        <f>F106*H105</f>
        <v>152.36964</v>
      </c>
      <c r="I106" s="115" t="s">
        <v>211</v>
      </c>
      <c r="J106" s="116">
        <f>SUM(G106:H106)</f>
        <v>179.25839999999999</v>
      </c>
      <c r="K106" s="276"/>
    </row>
    <row r="107" spans="1:11" ht="15.95" customHeight="1">
      <c r="A107" s="756" t="str">
        <f>'POÇO ARTESIANO; RESERVATÓRIO '!A67</f>
        <v>2.7.11</v>
      </c>
      <c r="B107" s="699" t="str">
        <f>'POÇO ARTESIANO; RESERVATÓRIO '!B67</f>
        <v>Joelho/Cotovelo 90º PVC SRM - 25mm X 1/2" (LH)</v>
      </c>
      <c r="C107" s="757" t="str">
        <f>'POÇO ARTESIANO; RESERVATÓRIO '!C67</f>
        <v>unid.</v>
      </c>
      <c r="D107" s="702">
        <f>'POÇO ARTESIANO; RESERVATÓRIO '!D67</f>
        <v>8</v>
      </c>
      <c r="E107" s="704">
        <f>'POÇO ARTESIANO; RESERVATÓRIO '!E67</f>
        <v>17.363400000000002</v>
      </c>
      <c r="F107" s="119">
        <v>1</v>
      </c>
      <c r="G107" s="119">
        <v>0.15</v>
      </c>
      <c r="H107" s="119">
        <v>0.85</v>
      </c>
      <c r="I107" s="119" t="s">
        <v>211</v>
      </c>
      <c r="J107" s="120">
        <v>1</v>
      </c>
      <c r="K107" s="276"/>
    </row>
    <row r="108" spans="1:11" ht="15.95" customHeight="1">
      <c r="A108" s="602"/>
      <c r="B108" s="699"/>
      <c r="C108" s="701"/>
      <c r="D108" s="702"/>
      <c r="E108" s="704"/>
      <c r="F108" s="112">
        <f>E107*D107</f>
        <v>138.90720000000002</v>
      </c>
      <c r="G108" s="113">
        <f>F108*G107</f>
        <v>20.836080000000003</v>
      </c>
      <c r="H108" s="113">
        <f>F108*H107</f>
        <v>118.07112000000001</v>
      </c>
      <c r="I108" s="115" t="s">
        <v>211</v>
      </c>
      <c r="J108" s="116">
        <f>SUM(G108:H108)</f>
        <v>138.90720000000002</v>
      </c>
      <c r="K108" s="276"/>
    </row>
    <row r="109" spans="1:11" ht="15.95" customHeight="1">
      <c r="A109" s="756" t="str">
        <f>'POÇO ARTESIANO; RESERVATÓRIO '!A68</f>
        <v>2.7.12</v>
      </c>
      <c r="B109" s="699" t="str">
        <f>'POÇO ARTESIANO; RESERVATÓRIO '!B68</f>
        <v>Tê em PVC - SRM - 25mm x 1/2" (LH)</v>
      </c>
      <c r="C109" s="757" t="str">
        <f>'POÇO ARTESIANO; RESERVATÓRIO '!C68</f>
        <v>unid.</v>
      </c>
      <c r="D109" s="702">
        <f>'POÇO ARTESIANO; RESERVATÓRIO '!D68</f>
        <v>7</v>
      </c>
      <c r="E109" s="704">
        <f>'POÇO ARTESIANO; RESERVATÓRIO '!E68</f>
        <v>26.122500000000002</v>
      </c>
      <c r="F109" s="119">
        <v>1</v>
      </c>
      <c r="G109" s="119">
        <v>0.15</v>
      </c>
      <c r="H109" s="119">
        <v>0.85</v>
      </c>
      <c r="I109" s="119" t="s">
        <v>211</v>
      </c>
      <c r="J109" s="120">
        <v>1</v>
      </c>
      <c r="K109" s="276"/>
    </row>
    <row r="110" spans="1:11" ht="15.95" customHeight="1" thickBot="1">
      <c r="A110" s="612"/>
      <c r="B110" s="736"/>
      <c r="C110" s="737"/>
      <c r="D110" s="758"/>
      <c r="E110" s="739"/>
      <c r="F110" s="127">
        <f>E109*D109</f>
        <v>182.85750000000002</v>
      </c>
      <c r="G110" s="128">
        <f>F110*G109</f>
        <v>27.428625</v>
      </c>
      <c r="H110" s="128">
        <f>F110*H109</f>
        <v>155.42887500000001</v>
      </c>
      <c r="I110" s="141" t="s">
        <v>211</v>
      </c>
      <c r="J110" s="131">
        <f>SUM(G110:H110)</f>
        <v>182.85750000000002</v>
      </c>
      <c r="K110" s="276"/>
    </row>
    <row r="111" spans="1:11" ht="15.95" customHeight="1" thickTop="1">
      <c r="A111" s="698" t="str">
        <f>'POÇO ARTESIANO; RESERVATÓRIO '!A69</f>
        <v>2.7.13</v>
      </c>
      <c r="B111" s="604" t="str">
        <f>'POÇO ARTESIANO; RESERVATÓRIO '!B69</f>
        <v>Tê em PVC - JS - 25mm-LH</v>
      </c>
      <c r="C111" s="700" t="str">
        <f>'POÇO ARTESIANO; RESERVATÓRIO '!C69</f>
        <v>unid.</v>
      </c>
      <c r="D111" s="608">
        <f>'POÇO ARTESIANO; RESERVATÓRIO '!D69</f>
        <v>1</v>
      </c>
      <c r="E111" s="703">
        <f>'POÇO ARTESIANO; RESERVATÓRIO '!E69</f>
        <v>10.9779</v>
      </c>
      <c r="F111" s="109">
        <v>1</v>
      </c>
      <c r="G111" s="109">
        <v>0.15</v>
      </c>
      <c r="H111" s="109">
        <v>0.85</v>
      </c>
      <c r="I111" s="109" t="s">
        <v>211</v>
      </c>
      <c r="J111" s="110">
        <v>1</v>
      </c>
      <c r="K111" s="276"/>
    </row>
    <row r="112" spans="1:11" ht="15.95" customHeight="1">
      <c r="A112" s="602"/>
      <c r="B112" s="699"/>
      <c r="C112" s="701"/>
      <c r="D112" s="702"/>
      <c r="E112" s="704"/>
      <c r="F112" s="112">
        <f>E111*D111</f>
        <v>10.9779</v>
      </c>
      <c r="G112" s="113">
        <f>F112*G111</f>
        <v>1.646685</v>
      </c>
      <c r="H112" s="113">
        <f>F112*H111</f>
        <v>9.3312150000000003</v>
      </c>
      <c r="I112" s="115" t="s">
        <v>211</v>
      </c>
      <c r="J112" s="116">
        <f>SUM(G112:H112)</f>
        <v>10.9779</v>
      </c>
      <c r="K112" s="276"/>
    </row>
    <row r="113" spans="1:11" ht="15.95" customHeight="1">
      <c r="A113" s="756" t="str">
        <f>'POÇO ARTESIANO; RESERVATÓRIO '!A70</f>
        <v>2.7.14</v>
      </c>
      <c r="B113" s="699" t="str">
        <f>'POÇO ARTESIANO; RESERVATÓRIO '!B70</f>
        <v>Torneira plastica de 1/2"</v>
      </c>
      <c r="C113" s="757" t="str">
        <f>'POÇO ARTESIANO; RESERVATÓRIO '!C70</f>
        <v>unid.</v>
      </c>
      <c r="D113" s="702">
        <f>'POÇO ARTESIANO; RESERVATÓRIO '!D70</f>
        <v>5</v>
      </c>
      <c r="E113" s="704">
        <f>'POÇO ARTESIANO; RESERVATÓRIO '!E70</f>
        <v>57.301800000000007</v>
      </c>
      <c r="F113" s="119">
        <v>1</v>
      </c>
      <c r="G113" s="119">
        <v>0.15</v>
      </c>
      <c r="H113" s="119">
        <v>0.85</v>
      </c>
      <c r="I113" s="119" t="s">
        <v>211</v>
      </c>
      <c r="J113" s="120">
        <v>1</v>
      </c>
      <c r="K113" s="276"/>
    </row>
    <row r="114" spans="1:11" ht="15.95" customHeight="1">
      <c r="A114" s="602"/>
      <c r="B114" s="699"/>
      <c r="C114" s="701"/>
      <c r="D114" s="702"/>
      <c r="E114" s="704"/>
      <c r="F114" s="112">
        <f>E113*D113</f>
        <v>286.50900000000001</v>
      </c>
      <c r="G114" s="113">
        <f>F114*G113</f>
        <v>42.976350000000004</v>
      </c>
      <c r="H114" s="113">
        <f>F114*H113</f>
        <v>243.53265000000002</v>
      </c>
      <c r="I114" s="115" t="s">
        <v>211</v>
      </c>
      <c r="J114" s="116">
        <f>SUM(G114:H114)</f>
        <v>286.50900000000001</v>
      </c>
      <c r="K114" s="276"/>
    </row>
    <row r="115" spans="1:11" ht="26.1" customHeight="1">
      <c r="A115" s="756" t="str">
        <f>'POÇO ARTESIANO; RESERVATÓRIO '!A71</f>
        <v>2.7.15</v>
      </c>
      <c r="B115" s="699" t="str">
        <f>'POÇO ARTESIANO; RESERVATÓRIO '!B71</f>
        <v>CURVA 90 GRAUS, PVC, SOLDÁVEL, DN 25MM, INSTALADO EM RAMAL OU SUB-RAMAL DE ÁGUA - FORNECIMENTO E INSTALAÇÃO. AF_12/2014.</v>
      </c>
      <c r="C115" s="757" t="str">
        <f>'POÇO ARTESIANO; RESERVATÓRIO '!C71</f>
        <v>unid.</v>
      </c>
      <c r="D115" s="702">
        <f>'POÇO ARTESIANO; RESERVATÓRIO '!D71</f>
        <v>4</v>
      </c>
      <c r="E115" s="704">
        <f>'POÇO ARTESIANO; RESERVATÓRIO '!E71</f>
        <v>13.841700000000001</v>
      </c>
      <c r="F115" s="119">
        <v>1</v>
      </c>
      <c r="G115" s="119">
        <v>0.15</v>
      </c>
      <c r="H115" s="119">
        <v>0.85</v>
      </c>
      <c r="I115" s="119" t="s">
        <v>211</v>
      </c>
      <c r="J115" s="120">
        <v>1</v>
      </c>
      <c r="K115" s="276"/>
    </row>
    <row r="116" spans="1:11" ht="26.1" customHeight="1">
      <c r="A116" s="602"/>
      <c r="B116" s="699"/>
      <c r="C116" s="701"/>
      <c r="D116" s="702"/>
      <c r="E116" s="704"/>
      <c r="F116" s="112">
        <f>E115*D115</f>
        <v>55.366800000000005</v>
      </c>
      <c r="G116" s="113">
        <f>F116*G115</f>
        <v>8.3050200000000007</v>
      </c>
      <c r="H116" s="113">
        <f>F116*H115</f>
        <v>47.061780000000006</v>
      </c>
      <c r="I116" s="115" t="s">
        <v>211</v>
      </c>
      <c r="J116" s="116">
        <f>SUM(G116:H116)</f>
        <v>55.366800000000005</v>
      </c>
      <c r="K116" s="276"/>
    </row>
    <row r="117" spans="1:11" ht="26.1" customHeight="1">
      <c r="A117" s="756" t="str">
        <f>'POÇO ARTESIANO; RESERVATÓRIO '!A72</f>
        <v>2.7.16</v>
      </c>
      <c r="B117" s="699" t="str">
        <f>'POÇO ARTESIANO; RESERVATÓRIO '!B72</f>
        <v>JOELHO 90 GRAUS, PVC, SOLDÁVEL, DN 25MM, INSTALADO EM PRUMADA DE ÁGUA - FORNECIMENTO E INSTALAÇÃO. AF_12/2014</v>
      </c>
      <c r="C117" s="757" t="str">
        <f>'POÇO ARTESIANO; RESERVATÓRIO '!C72</f>
        <v>unid.</v>
      </c>
      <c r="D117" s="702">
        <f>'POÇO ARTESIANO; RESERVATÓRIO '!D72</f>
        <v>4</v>
      </c>
      <c r="E117" s="704">
        <f>'POÇO ARTESIANO; RESERVATÓRIO '!E72</f>
        <v>5.8953000000000007</v>
      </c>
      <c r="F117" s="119">
        <v>1</v>
      </c>
      <c r="G117" s="119">
        <v>0.15</v>
      </c>
      <c r="H117" s="119">
        <v>0.85</v>
      </c>
      <c r="I117" s="119" t="s">
        <v>211</v>
      </c>
      <c r="J117" s="120">
        <v>1</v>
      </c>
      <c r="K117" s="276"/>
    </row>
    <row r="118" spans="1:11" ht="26.1" customHeight="1">
      <c r="A118" s="602"/>
      <c r="B118" s="699"/>
      <c r="C118" s="701"/>
      <c r="D118" s="702"/>
      <c r="E118" s="704"/>
      <c r="F118" s="112">
        <f>E117*D117</f>
        <v>23.581200000000003</v>
      </c>
      <c r="G118" s="113">
        <f>F118*G117</f>
        <v>3.5371800000000002</v>
      </c>
      <c r="H118" s="113">
        <f>F118*H117</f>
        <v>20.044020000000003</v>
      </c>
      <c r="I118" s="115" t="s">
        <v>211</v>
      </c>
      <c r="J118" s="116">
        <f>SUM(G118:H118)</f>
        <v>23.581200000000003</v>
      </c>
      <c r="K118" s="276"/>
    </row>
    <row r="119" spans="1:11" ht="15.95" customHeight="1">
      <c r="A119" s="756" t="str">
        <f>'POÇO ARTESIANO; RESERVATÓRIO '!A73</f>
        <v>2.7.17</v>
      </c>
      <c r="B119" s="699" t="str">
        <f>'POÇO ARTESIANO; RESERVATÓRIO '!B73</f>
        <v>Caixa em alvenaria de  40x40x50cm c/ tpo. concreto</v>
      </c>
      <c r="C119" s="757" t="str">
        <f>'POÇO ARTESIANO; RESERVATÓRIO '!C73</f>
        <v>unid.</v>
      </c>
      <c r="D119" s="702">
        <f>'POÇO ARTESIANO; RESERVATÓRIO '!D73</f>
        <v>2</v>
      </c>
      <c r="E119" s="704">
        <f>'POÇO ARTESIANO; RESERVATÓRIO '!E73</f>
        <v>406.41450000000003</v>
      </c>
      <c r="F119" s="156">
        <v>1</v>
      </c>
      <c r="G119" s="119">
        <v>0.15</v>
      </c>
      <c r="H119" s="119">
        <v>0.85</v>
      </c>
      <c r="I119" s="119" t="s">
        <v>211</v>
      </c>
      <c r="J119" s="120">
        <v>1</v>
      </c>
      <c r="K119" s="276"/>
    </row>
    <row r="120" spans="1:11" ht="15.95" customHeight="1">
      <c r="A120" s="602"/>
      <c r="B120" s="699"/>
      <c r="C120" s="701"/>
      <c r="D120" s="702"/>
      <c r="E120" s="704"/>
      <c r="F120" s="112">
        <f>E119*D119</f>
        <v>812.82900000000006</v>
      </c>
      <c r="G120" s="113">
        <f>F120*G119</f>
        <v>121.92435</v>
      </c>
      <c r="H120" s="113">
        <f>F120*H119</f>
        <v>690.90465000000006</v>
      </c>
      <c r="I120" s="115" t="s">
        <v>211</v>
      </c>
      <c r="J120" s="116">
        <f>SUM(G120:H120)</f>
        <v>812.82900000000006</v>
      </c>
      <c r="K120" s="276"/>
    </row>
    <row r="121" spans="1:11" ht="15.95" customHeight="1">
      <c r="A121" s="756" t="str">
        <f>'POÇO ARTESIANO; RESERVATÓRIO '!A74</f>
        <v>2.7.18</v>
      </c>
      <c r="B121" s="699" t="str">
        <f>'POÇO ARTESIANO; RESERVATÓRIO '!B74</f>
        <v>Caixa em alvenaria de  60x60x80cm c/ tpo. concreto</v>
      </c>
      <c r="C121" s="757" t="str">
        <f>'POÇO ARTESIANO; RESERVATÓRIO '!C74</f>
        <v>unid.</v>
      </c>
      <c r="D121" s="702">
        <f>'POÇO ARTESIANO; RESERVATÓRIO '!D74</f>
        <v>1</v>
      </c>
      <c r="E121" s="704">
        <f>'POÇO ARTESIANO; RESERVATÓRIO '!E74</f>
        <v>802.97340000000008</v>
      </c>
      <c r="F121" s="119">
        <v>1</v>
      </c>
      <c r="G121" s="119">
        <v>0.15</v>
      </c>
      <c r="H121" s="119">
        <v>0.85</v>
      </c>
      <c r="I121" s="119" t="s">
        <v>211</v>
      </c>
      <c r="J121" s="120">
        <v>1</v>
      </c>
      <c r="K121" s="276"/>
    </row>
    <row r="122" spans="1:11" ht="15.95" customHeight="1">
      <c r="A122" s="691"/>
      <c r="B122" s="693"/>
      <c r="C122" s="694"/>
      <c r="D122" s="696"/>
      <c r="E122" s="697"/>
      <c r="F122" s="167">
        <f>E121*D121</f>
        <v>802.97340000000008</v>
      </c>
      <c r="G122" s="169">
        <f>F122*G121</f>
        <v>120.44601</v>
      </c>
      <c r="H122" s="169">
        <f>F122*H121</f>
        <v>682.52739000000008</v>
      </c>
      <c r="I122" s="168" t="s">
        <v>211</v>
      </c>
      <c r="J122" s="170">
        <f>SUM(G122:H122)</f>
        <v>802.97340000000008</v>
      </c>
      <c r="K122" s="276"/>
    </row>
    <row r="123" spans="1:11" ht="15.95" customHeight="1">
      <c r="A123" s="698" t="str">
        <f>'POÇO ARTESIANO; RESERVATÓRIO '!A75</f>
        <v>2.7.19</v>
      </c>
      <c r="B123" s="604" t="str">
        <f>'POÇO ARTESIANO; RESERVATÓRIO '!B75</f>
        <v>Reservatório em Fibra de Vidro - Capac.  10.000 litros</v>
      </c>
      <c r="C123" s="606" t="str">
        <f>'POÇO ARTESIANO; RESERVATÓRIO '!C75</f>
        <v>unid.</v>
      </c>
      <c r="D123" s="608">
        <f>'POÇO ARTESIANO; RESERVATÓRIO '!D75</f>
        <v>1</v>
      </c>
      <c r="E123" s="703">
        <f>'POÇO ARTESIANO; RESERVATÓRIO '!E75</f>
        <v>10048.571100000001</v>
      </c>
      <c r="F123" s="109">
        <v>1</v>
      </c>
      <c r="G123" s="109">
        <v>0.15</v>
      </c>
      <c r="H123" s="109">
        <v>0.85</v>
      </c>
      <c r="I123" s="109" t="s">
        <v>211</v>
      </c>
      <c r="J123" s="110">
        <v>1</v>
      </c>
      <c r="K123" s="276"/>
    </row>
    <row r="124" spans="1:11" ht="15.95" customHeight="1">
      <c r="A124" s="593"/>
      <c r="B124" s="603"/>
      <c r="C124" s="605"/>
      <c r="D124" s="607"/>
      <c r="E124" s="708"/>
      <c r="F124" s="121">
        <f>E123*D123</f>
        <v>10048.571100000001</v>
      </c>
      <c r="G124" s="122">
        <f>F124*G123</f>
        <v>1507.2856650000001</v>
      </c>
      <c r="H124" s="122">
        <f>F124*H123</f>
        <v>8541.2854349999998</v>
      </c>
      <c r="I124" s="154" t="s">
        <v>211</v>
      </c>
      <c r="J124" s="125">
        <f>SUM(G124:H124)</f>
        <v>10048.571099999999</v>
      </c>
      <c r="K124" s="276"/>
    </row>
    <row r="125" spans="1:11" ht="15.95" customHeight="1">
      <c r="A125" s="698" t="str">
        <f>'POÇO ARTESIANO; RESERVATÓRIO '!A76</f>
        <v>2.7.20</v>
      </c>
      <c r="B125" s="604" t="str">
        <f>'POÇO ARTESIANO; RESERVATÓRIO '!B76</f>
        <v>CHAVE DE BOIA AUTOMÁTICA SUPERIOR/INFERIOR 15A/250V - FORNECIMENTO E INSTALAÇÃO. AF_12/2020</v>
      </c>
      <c r="C125" s="606" t="str">
        <f>'POÇO ARTESIANO; RESERVATÓRIO '!C76</f>
        <v>unid.</v>
      </c>
      <c r="D125" s="608">
        <f>'POÇO ARTESIANO; RESERVATÓRIO '!D76</f>
        <v>1</v>
      </c>
      <c r="E125" s="703">
        <f>'POÇO ARTESIANO; RESERVATÓRIO '!E76</f>
        <v>104.29649999999999</v>
      </c>
      <c r="F125" s="109">
        <v>1</v>
      </c>
      <c r="G125" s="109">
        <v>0.15</v>
      </c>
      <c r="H125" s="109">
        <v>0.85</v>
      </c>
      <c r="I125" s="109" t="s">
        <v>211</v>
      </c>
      <c r="J125" s="110">
        <v>1</v>
      </c>
      <c r="K125" s="276"/>
    </row>
    <row r="126" spans="1:11" ht="15.95" customHeight="1">
      <c r="A126" s="593"/>
      <c r="B126" s="603"/>
      <c r="C126" s="605"/>
      <c r="D126" s="607"/>
      <c r="E126" s="708"/>
      <c r="F126" s="121">
        <f>E125*D125</f>
        <v>104.29649999999999</v>
      </c>
      <c r="G126" s="122">
        <f>F126*G125</f>
        <v>15.644474999999998</v>
      </c>
      <c r="H126" s="122">
        <f>F126*H125</f>
        <v>88.652024999999995</v>
      </c>
      <c r="I126" s="154" t="s">
        <v>211</v>
      </c>
      <c r="J126" s="125">
        <f>SUM(G126:H126)</f>
        <v>104.29649999999999</v>
      </c>
      <c r="K126" s="276"/>
    </row>
    <row r="127" spans="1:11" ht="20.100000000000001" customHeight="1">
      <c r="A127" s="157" t="str">
        <f>'POÇO ARTESIANO; RESERVATÓRIO '!A77</f>
        <v>2.8</v>
      </c>
      <c r="B127" s="225" t="str">
        <f>'POÇO ARTESIANO; RESERVATÓRIO '!B77</f>
        <v>PAVIMENTAÇÃO:</v>
      </c>
      <c r="C127" s="709"/>
      <c r="D127" s="710"/>
      <c r="E127" s="710"/>
      <c r="F127" s="710"/>
      <c r="G127" s="710"/>
      <c r="H127" s="710"/>
      <c r="I127" s="710"/>
      <c r="J127" s="711"/>
      <c r="K127" s="276"/>
    </row>
    <row r="128" spans="1:11" ht="20.100000000000001" customHeight="1">
      <c r="A128" s="647" t="str">
        <f>'POÇO ARTESIANO; RESERVATÓRIO '!A78</f>
        <v>2.8.1</v>
      </c>
      <c r="B128" s="706" t="str">
        <f>'POÇO ARTESIANO; RESERVATÓRIO '!B78</f>
        <v>PISO CIMENTADO, TRAÇO 1:3 (CIMENTO E AREIA), ACABAMENTO LISO, ESPESSURA 3,0 CM, PREPARO MECÂNICO DA ARGAMASSA. AF_06/2018</v>
      </c>
      <c r="C128" s="651" t="str">
        <f>'POÇO ARTESIANO; RESERVATÓRIO '!C78</f>
        <v>m²</v>
      </c>
      <c r="D128" s="707">
        <f>'POÇO ARTESIANO; RESERVATÓRIO '!D78</f>
        <v>7.2</v>
      </c>
      <c r="E128" s="660">
        <f>'POÇO ARTESIANO; RESERVATÓRIO '!E78</f>
        <v>62.229600000000005</v>
      </c>
      <c r="F128" s="134">
        <v>1</v>
      </c>
      <c r="G128" s="134" t="s">
        <v>211</v>
      </c>
      <c r="H128" s="134">
        <v>1</v>
      </c>
      <c r="I128" s="134" t="s">
        <v>211</v>
      </c>
      <c r="J128" s="135">
        <v>1</v>
      </c>
      <c r="K128" s="276"/>
    </row>
    <row r="129" spans="1:11" ht="38.25" customHeight="1" thickBot="1">
      <c r="A129" s="663"/>
      <c r="B129" s="665"/>
      <c r="C129" s="666"/>
      <c r="D129" s="668"/>
      <c r="E129" s="670"/>
      <c r="F129" s="150">
        <f>E128*D128</f>
        <v>448.05312000000004</v>
      </c>
      <c r="G129" s="152" t="s">
        <v>211</v>
      </c>
      <c r="H129" s="151">
        <f>F129*H128</f>
        <v>448.05312000000004</v>
      </c>
      <c r="I129" s="152" t="s">
        <v>211</v>
      </c>
      <c r="J129" s="153">
        <f>SUM(H129)</f>
        <v>448.05312000000004</v>
      </c>
      <c r="K129" s="276"/>
    </row>
    <row r="130" spans="1:11" ht="30" customHeight="1" thickTop="1">
      <c r="A130" s="108" t="str">
        <f>'POÇO ARTESIANO; RESERVATÓRIO '!A79</f>
        <v>2.9</v>
      </c>
      <c r="B130" s="212" t="str">
        <f>'POÇO ARTESIANO; RESERVATÓRIO '!B79</f>
        <v>ESTRUTURA EM MADEIRA PARA O RESERVATÓRIO ELEVADO</v>
      </c>
      <c r="C130" s="712"/>
      <c r="D130" s="713"/>
      <c r="E130" s="713"/>
      <c r="F130" s="713"/>
      <c r="G130" s="713"/>
      <c r="H130" s="713"/>
      <c r="I130" s="713"/>
      <c r="J130" s="714"/>
      <c r="K130" s="276"/>
    </row>
    <row r="131" spans="1:11" ht="20.100000000000001" customHeight="1">
      <c r="A131" s="232" t="str">
        <f>'POÇO ARTESIANO; RESERVATÓRIO '!A80</f>
        <v>*</v>
      </c>
      <c r="B131" s="226" t="str">
        <f>'POÇO ARTESIANO; RESERVATÓRIO '!B80</f>
        <v>MADEIRA:</v>
      </c>
      <c r="C131" s="759"/>
      <c r="D131" s="760"/>
      <c r="E131" s="760"/>
      <c r="F131" s="760"/>
      <c r="G131" s="760"/>
      <c r="H131" s="760"/>
      <c r="I131" s="760"/>
      <c r="J131" s="761"/>
      <c r="K131" s="276"/>
    </row>
    <row r="132" spans="1:11" ht="15.95" customHeight="1">
      <c r="A132" s="647" t="str">
        <f>'POÇO ARTESIANO; RESERVATÓRIO '!A81</f>
        <v>2.9.1</v>
      </c>
      <c r="B132" s="706" t="str">
        <f>'POÇO ARTESIANO; RESERVATÓRIO '!B81</f>
        <v>Esteio em Madeira -&gt; (0,25m x 0,25m x 7,00m) - Fonecimento e Execução.</v>
      </c>
      <c r="C132" s="651" t="str">
        <f>'POÇO ARTESIANO; RESERVATÓRIO '!C81</f>
        <v>unid.</v>
      </c>
      <c r="D132" s="721">
        <f>'POÇO ARTESIANO; RESERVATÓRIO '!D81</f>
        <v>5</v>
      </c>
      <c r="E132" s="660">
        <f>'POÇO ARTESIANO; RESERVATÓRIO '!E81</f>
        <v>972.3375000000002</v>
      </c>
      <c r="F132" s="159">
        <v>1</v>
      </c>
      <c r="G132" s="159" t="s">
        <v>211</v>
      </c>
      <c r="H132" s="134">
        <v>1</v>
      </c>
      <c r="I132" s="227" t="s">
        <v>211</v>
      </c>
      <c r="J132" s="160">
        <v>1</v>
      </c>
      <c r="K132" s="276"/>
    </row>
    <row r="133" spans="1:11" ht="15.95" customHeight="1">
      <c r="A133" s="648"/>
      <c r="B133" s="650"/>
      <c r="C133" s="652"/>
      <c r="D133" s="722"/>
      <c r="E133" s="723"/>
      <c r="F133" s="136">
        <f>E132*D132</f>
        <v>4861.6875000000009</v>
      </c>
      <c r="G133" s="138" t="s">
        <v>211</v>
      </c>
      <c r="H133" s="137">
        <f>F133*H132</f>
        <v>4861.6875000000009</v>
      </c>
      <c r="I133" s="199" t="s">
        <v>211</v>
      </c>
      <c r="J133" s="139">
        <f>SUM(H133)</f>
        <v>4861.6875000000009</v>
      </c>
      <c r="K133" s="276"/>
    </row>
    <row r="134" spans="1:11" ht="15.95" customHeight="1">
      <c r="A134" s="715" t="str">
        <f>'POÇO ARTESIANO; RESERVATÓRIO '!A82</f>
        <v>2.9.2</v>
      </c>
      <c r="B134" s="693" t="str">
        <f>'POÇO ARTESIANO; RESERVATÓRIO '!B82</f>
        <v>Peça em Madeira -&gt;  (0,10m x 0,20m x 6,00m) - Fonecimento e Execução.</v>
      </c>
      <c r="C134" s="716" t="str">
        <f>'POÇO ARTESIANO; RESERVATÓRIO '!C82</f>
        <v>unid.</v>
      </c>
      <c r="D134" s="696">
        <f>'POÇO ARTESIANO; RESERVATÓRIO '!D82</f>
        <v>2</v>
      </c>
      <c r="E134" s="697">
        <f>'POÇO ARTESIANO; RESERVATÓRIO '!E82</f>
        <v>571.79250000000002</v>
      </c>
      <c r="F134" s="227">
        <v>1</v>
      </c>
      <c r="G134" s="168" t="s">
        <v>211</v>
      </c>
      <c r="H134" s="227">
        <v>1</v>
      </c>
      <c r="I134" s="227" t="s">
        <v>211</v>
      </c>
      <c r="J134" s="228">
        <v>1</v>
      </c>
      <c r="K134" s="276"/>
    </row>
    <row r="135" spans="1:11" ht="15.95" customHeight="1">
      <c r="A135" s="563"/>
      <c r="B135" s="565"/>
      <c r="C135" s="567"/>
      <c r="D135" s="567"/>
      <c r="E135" s="571"/>
      <c r="F135" s="197">
        <f>E134*D134</f>
        <v>1143.585</v>
      </c>
      <c r="G135" s="199" t="s">
        <v>211</v>
      </c>
      <c r="H135" s="198">
        <f>F135*H134</f>
        <v>1143.585</v>
      </c>
      <c r="I135" s="199" t="s">
        <v>211</v>
      </c>
      <c r="J135" s="200">
        <f>SUM(H135)</f>
        <v>1143.585</v>
      </c>
      <c r="K135" s="276"/>
    </row>
    <row r="136" spans="1:11" ht="15.95" customHeight="1">
      <c r="A136" s="640" t="str">
        <f>'POÇO ARTESIANO; RESERVATÓRIO '!A83</f>
        <v>2.9.3</v>
      </c>
      <c r="B136" s="565" t="str">
        <f>'POÇO ARTESIANO; RESERVATÓRIO '!B83</f>
        <v>Peça em Madeira -&gt;  (0,10m x 0,20m x 4,50m) - Fonecimento e Execução.</v>
      </c>
      <c r="C136" s="569" t="str">
        <f>'POÇO ARTESIANO; RESERVATÓRIO '!C83</f>
        <v>unid.</v>
      </c>
      <c r="D136" s="567">
        <f>'POÇO ARTESIANO; RESERVATÓRIO '!D83</f>
        <v>2</v>
      </c>
      <c r="E136" s="571">
        <f>'POÇO ARTESIANO; RESERVATÓRIO '!E83</f>
        <v>470.20500000000004</v>
      </c>
      <c r="F136" s="201">
        <v>1</v>
      </c>
      <c r="G136" s="199" t="s">
        <v>211</v>
      </c>
      <c r="H136" s="201">
        <v>1</v>
      </c>
      <c r="I136" s="201" t="s">
        <v>211</v>
      </c>
      <c r="J136" s="202">
        <v>1</v>
      </c>
      <c r="K136" s="276"/>
    </row>
    <row r="137" spans="1:11" ht="15.95" customHeight="1">
      <c r="A137" s="563"/>
      <c r="B137" s="565"/>
      <c r="C137" s="567"/>
      <c r="D137" s="567"/>
      <c r="E137" s="571"/>
      <c r="F137" s="197">
        <f>E136*D136</f>
        <v>940.41000000000008</v>
      </c>
      <c r="G137" s="199" t="s">
        <v>211</v>
      </c>
      <c r="H137" s="198">
        <f>F137*H136</f>
        <v>940.41000000000008</v>
      </c>
      <c r="I137" s="199" t="s">
        <v>211</v>
      </c>
      <c r="J137" s="200">
        <f>SUM(H137)</f>
        <v>940.41000000000008</v>
      </c>
      <c r="K137" s="276"/>
    </row>
    <row r="138" spans="1:11" ht="15.95" customHeight="1">
      <c r="A138" s="640" t="str">
        <f>'POÇO ARTESIANO; RESERVATÓRIO '!A84</f>
        <v>2.9.4</v>
      </c>
      <c r="B138" s="565" t="str">
        <f>'POÇO ARTESIANO; RESERVATÓRIO '!B84</f>
        <v>Peça em Madeira -&gt;  (0,075m x 0,15m x 4,00m) - Fonecimento e Execução.</v>
      </c>
      <c r="C138" s="569" t="str">
        <f>'POÇO ARTESIANO; RESERVATÓRIO '!C84</f>
        <v>unid.</v>
      </c>
      <c r="D138" s="567">
        <f>'POÇO ARTESIANO; RESERVATÓRIO '!D84</f>
        <v>8</v>
      </c>
      <c r="E138" s="571">
        <f>'POÇO ARTESIANO; RESERVATÓRIO '!E84</f>
        <v>174.15</v>
      </c>
      <c r="F138" s="201">
        <v>1</v>
      </c>
      <c r="G138" s="199" t="s">
        <v>211</v>
      </c>
      <c r="H138" s="201">
        <v>1</v>
      </c>
      <c r="I138" s="201" t="s">
        <v>211</v>
      </c>
      <c r="J138" s="202">
        <v>1</v>
      </c>
      <c r="K138" s="276"/>
    </row>
    <row r="139" spans="1:11" ht="15.95" customHeight="1">
      <c r="A139" s="563"/>
      <c r="B139" s="565"/>
      <c r="C139" s="567"/>
      <c r="D139" s="567"/>
      <c r="E139" s="571"/>
      <c r="F139" s="197">
        <f>E138*D138</f>
        <v>1393.2</v>
      </c>
      <c r="G139" s="199" t="s">
        <v>211</v>
      </c>
      <c r="H139" s="198">
        <f>F139*H138</f>
        <v>1393.2</v>
      </c>
      <c r="I139" s="199" t="s">
        <v>211</v>
      </c>
      <c r="J139" s="200">
        <f>SUM(H139)</f>
        <v>1393.2</v>
      </c>
      <c r="K139" s="276"/>
    </row>
    <row r="140" spans="1:11" ht="15.95" customHeight="1">
      <c r="A140" s="640" t="str">
        <f>'POÇO ARTESIANO; RESERVATÓRIO '!A85</f>
        <v>2.9.5</v>
      </c>
      <c r="B140" s="565" t="str">
        <f>'POÇO ARTESIANO; RESERVATÓRIO '!B85</f>
        <v>Peça em Madeira -&gt;  (0,06m x 0,12m x 4,50m) - Fonecimento e Execução.</v>
      </c>
      <c r="C140" s="569" t="str">
        <f>'POÇO ARTESIANO; RESERVATÓRIO '!C85</f>
        <v>unid.</v>
      </c>
      <c r="D140" s="705">
        <f>'POÇO ARTESIANO; RESERVATÓRIO '!D85</f>
        <v>10</v>
      </c>
      <c r="E140" s="571">
        <f>'POÇO ARTESIANO; RESERVATÓRIO '!E85</f>
        <v>182.85750000000002</v>
      </c>
      <c r="F140" s="201">
        <v>1</v>
      </c>
      <c r="G140" s="199" t="s">
        <v>211</v>
      </c>
      <c r="H140" s="201">
        <v>1</v>
      </c>
      <c r="I140" s="201" t="s">
        <v>211</v>
      </c>
      <c r="J140" s="202">
        <v>1</v>
      </c>
      <c r="K140" s="276"/>
    </row>
    <row r="141" spans="1:11" ht="15.95" customHeight="1">
      <c r="A141" s="563"/>
      <c r="B141" s="565"/>
      <c r="C141" s="567"/>
      <c r="D141" s="567"/>
      <c r="E141" s="571"/>
      <c r="F141" s="197">
        <f>E140*D140</f>
        <v>1828.5750000000003</v>
      </c>
      <c r="G141" s="199" t="s">
        <v>211</v>
      </c>
      <c r="H141" s="198">
        <f>F141*H140</f>
        <v>1828.5750000000003</v>
      </c>
      <c r="I141" s="199" t="s">
        <v>211</v>
      </c>
      <c r="J141" s="200">
        <f>SUM(H141)</f>
        <v>1828.5750000000003</v>
      </c>
      <c r="K141" s="276"/>
    </row>
    <row r="142" spans="1:11" ht="15.95" customHeight="1">
      <c r="A142" s="640" t="str">
        <f>'POÇO ARTESIANO; RESERVATÓRIO '!A86</f>
        <v>2.9.6</v>
      </c>
      <c r="B142" s="565" t="str">
        <f>'POÇO ARTESIANO; RESERVATÓRIO '!B86</f>
        <v>Pernamanca -&gt; (0,075m x 0,05m x 5,00m) - Fonecimento e Execução.</v>
      </c>
      <c r="C142" s="569" t="str">
        <f>'POÇO ARTESIANO; RESERVATÓRIO '!C86</f>
        <v>unid.</v>
      </c>
      <c r="D142" s="705">
        <f>'POÇO ARTESIANO; RESERVATÓRIO '!D86</f>
        <v>15</v>
      </c>
      <c r="E142" s="571">
        <f>'POÇO ARTESIANO; RESERVATÓRIO '!E86</f>
        <v>67.047750000000008</v>
      </c>
      <c r="F142" s="201">
        <v>1</v>
      </c>
      <c r="G142" s="199" t="s">
        <v>211</v>
      </c>
      <c r="H142" s="201">
        <v>1</v>
      </c>
      <c r="I142" s="201" t="s">
        <v>211</v>
      </c>
      <c r="J142" s="202">
        <v>1</v>
      </c>
      <c r="K142" s="276"/>
    </row>
    <row r="143" spans="1:11" ht="15.95" customHeight="1">
      <c r="A143" s="563"/>
      <c r="B143" s="565"/>
      <c r="C143" s="567"/>
      <c r="D143" s="567"/>
      <c r="E143" s="571"/>
      <c r="F143" s="197">
        <f>E142*D142</f>
        <v>1005.7162500000002</v>
      </c>
      <c r="G143" s="199" t="s">
        <v>211</v>
      </c>
      <c r="H143" s="198">
        <f>F143*H142</f>
        <v>1005.7162500000002</v>
      </c>
      <c r="I143" s="199" t="s">
        <v>211</v>
      </c>
      <c r="J143" s="200">
        <f>SUM(H143)</f>
        <v>1005.7162500000002</v>
      </c>
      <c r="K143" s="276"/>
    </row>
    <row r="144" spans="1:11" ht="15.95" customHeight="1">
      <c r="A144" s="640" t="str">
        <f>'POÇO ARTESIANO; RESERVATÓRIO '!A87</f>
        <v>2.9.7</v>
      </c>
      <c r="B144" s="565" t="str">
        <f>'POÇO ARTESIANO; RESERVATÓRIO '!B87</f>
        <v>Pranchinha -&gt; (0,035m x 0,20m x 4,50m) - Fonecimento e Execução.</v>
      </c>
      <c r="C144" s="569" t="str">
        <f>'POÇO ARTESIANO; RESERVATÓRIO '!C87</f>
        <v>unid.</v>
      </c>
      <c r="D144" s="705">
        <f>'POÇO ARTESIANO; RESERVATÓRIO '!D87</f>
        <v>20</v>
      </c>
      <c r="E144" s="571">
        <f>'POÇO ARTESIANO; RESERVATÓRIO '!E87</f>
        <v>161.37900000000002</v>
      </c>
      <c r="F144" s="201">
        <v>1</v>
      </c>
      <c r="G144" s="199" t="s">
        <v>211</v>
      </c>
      <c r="H144" s="201">
        <v>1</v>
      </c>
      <c r="I144" s="201" t="s">
        <v>211</v>
      </c>
      <c r="J144" s="202">
        <v>1</v>
      </c>
      <c r="K144" s="276"/>
    </row>
    <row r="145" spans="1:11" ht="15.95" customHeight="1">
      <c r="A145" s="563"/>
      <c r="B145" s="565"/>
      <c r="C145" s="567"/>
      <c r="D145" s="567"/>
      <c r="E145" s="571"/>
      <c r="F145" s="197">
        <f>E144*D144</f>
        <v>3227.5800000000004</v>
      </c>
      <c r="G145" s="199" t="s">
        <v>211</v>
      </c>
      <c r="H145" s="198">
        <f>F145*H144</f>
        <v>3227.5800000000004</v>
      </c>
      <c r="I145" s="199" t="s">
        <v>211</v>
      </c>
      <c r="J145" s="200">
        <f>SUM(H145)</f>
        <v>3227.5800000000004</v>
      </c>
      <c r="K145" s="276"/>
    </row>
    <row r="146" spans="1:11" ht="15.95" customHeight="1">
      <c r="A146" s="640" t="str">
        <f>'POÇO ARTESIANO; RESERVATÓRIO '!A88</f>
        <v>2.9.8</v>
      </c>
      <c r="B146" s="565" t="str">
        <f>'POÇO ARTESIANO; RESERVATÓRIO '!B88</f>
        <v>Tábua -&gt; (0,025m x 0,20m x 4,50m) - Fonecimento e Execução.</v>
      </c>
      <c r="C146" s="569" t="str">
        <f>'POÇO ARTESIANO; RESERVATÓRIO '!C88</f>
        <v>unid.</v>
      </c>
      <c r="D146" s="705">
        <f>'POÇO ARTESIANO; RESERVATÓRIO '!D88</f>
        <v>15</v>
      </c>
      <c r="E146" s="571">
        <f>'POÇO ARTESIANO; RESERVATÓRIO '!E88</f>
        <v>84.753</v>
      </c>
      <c r="F146" s="201">
        <v>1</v>
      </c>
      <c r="G146" s="199" t="s">
        <v>211</v>
      </c>
      <c r="H146" s="201">
        <v>1</v>
      </c>
      <c r="I146" s="201" t="s">
        <v>211</v>
      </c>
      <c r="J146" s="202">
        <v>1</v>
      </c>
      <c r="K146" s="276"/>
    </row>
    <row r="147" spans="1:11" ht="15.95" customHeight="1">
      <c r="A147" s="563"/>
      <c r="B147" s="565"/>
      <c r="C147" s="567"/>
      <c r="D147" s="567"/>
      <c r="E147" s="571"/>
      <c r="F147" s="197">
        <f>E146*D146</f>
        <v>1271.2950000000001</v>
      </c>
      <c r="G147" s="199" t="s">
        <v>211</v>
      </c>
      <c r="H147" s="198">
        <f>F147*H146</f>
        <v>1271.2950000000001</v>
      </c>
      <c r="I147" s="199" t="s">
        <v>211</v>
      </c>
      <c r="J147" s="200">
        <f>SUM(H147)</f>
        <v>1271.2950000000001</v>
      </c>
      <c r="K147" s="276"/>
    </row>
    <row r="148" spans="1:11" ht="15.95" customHeight="1">
      <c r="A148" s="717" t="str">
        <f>'POÇO ARTESIANO; RESERVATÓRIO '!A89</f>
        <v>2.9.9</v>
      </c>
      <c r="B148" s="574" t="str">
        <f>'POÇO ARTESIANO; RESERVATÓRIO '!B89</f>
        <v>Ripão -&gt; (0,025m x 0,10m x 4,50m) - Fonecimento e Execução.</v>
      </c>
      <c r="C148" s="576" t="str">
        <f>'POÇO ARTESIANO; RESERVATÓRIO '!C89</f>
        <v>unid.</v>
      </c>
      <c r="D148" s="718">
        <f>'POÇO ARTESIANO; RESERVATÓRIO '!D89</f>
        <v>3</v>
      </c>
      <c r="E148" s="577">
        <f>'POÇO ARTESIANO; RESERVATÓRIO '!E89</f>
        <v>46.149750000000012</v>
      </c>
      <c r="F148" s="258">
        <v>1</v>
      </c>
      <c r="G148" s="258" t="s">
        <v>211</v>
      </c>
      <c r="H148" s="258">
        <v>1</v>
      </c>
      <c r="I148" s="258" t="s">
        <v>211</v>
      </c>
      <c r="J148" s="257">
        <v>1</v>
      </c>
      <c r="K148" s="276"/>
    </row>
    <row r="149" spans="1:11" ht="15.95" customHeight="1" thickBot="1">
      <c r="A149" s="564"/>
      <c r="B149" s="566"/>
      <c r="C149" s="568"/>
      <c r="D149" s="719"/>
      <c r="E149" s="720"/>
      <c r="F149" s="271">
        <f>E148*D148</f>
        <v>138.44925000000003</v>
      </c>
      <c r="G149" s="272" t="s">
        <v>211</v>
      </c>
      <c r="H149" s="273">
        <f>F149*H148</f>
        <v>138.44925000000003</v>
      </c>
      <c r="I149" s="272" t="s">
        <v>211</v>
      </c>
      <c r="J149" s="274">
        <f>SUM(H149)</f>
        <v>138.44925000000003</v>
      </c>
      <c r="K149" s="276"/>
    </row>
    <row r="150" spans="1:11" ht="20.100000000000001" customHeight="1" thickTop="1">
      <c r="A150" s="279" t="str">
        <f>'POÇO ARTESIANO; RESERVATÓRIO '!A90</f>
        <v>*</v>
      </c>
      <c r="B150" s="158" t="str">
        <f>'POÇO ARTESIANO; RESERVATÓRIO '!B90</f>
        <v>FERRAGENS:</v>
      </c>
      <c r="C150" s="712"/>
      <c r="D150" s="713"/>
      <c r="E150" s="713"/>
      <c r="F150" s="713"/>
      <c r="G150" s="713"/>
      <c r="H150" s="713"/>
      <c r="I150" s="713"/>
      <c r="J150" s="714"/>
      <c r="K150" s="276"/>
    </row>
    <row r="151" spans="1:11" ht="20.100000000000001" customHeight="1">
      <c r="A151" s="732" t="str">
        <f>'POÇO ARTESIANO; RESERVATÓRIO '!A91</f>
        <v>2.9.10</v>
      </c>
      <c r="B151" s="623" t="str">
        <f>'POÇO ARTESIANO; RESERVATÓRIO '!B91</f>
        <v>Barra de Parafuso Ø 3/8'de 100m (0,25m x 48unid.) - Fonecimento e Execução.</v>
      </c>
      <c r="C151" s="625" t="str">
        <f>'POÇO ARTESIANO; RESERVATÓRIO '!C91</f>
        <v>unid.</v>
      </c>
      <c r="D151" s="733">
        <f>'POÇO ARTESIANO; RESERVATÓRIO '!D91</f>
        <v>12</v>
      </c>
      <c r="E151" s="626">
        <f>'POÇO ARTESIANO; RESERVATÓRIO '!E91</f>
        <v>13.256899999999998</v>
      </c>
      <c r="F151" s="195">
        <v>1</v>
      </c>
      <c r="G151" s="230" t="s">
        <v>211</v>
      </c>
      <c r="H151" s="195">
        <v>1</v>
      </c>
      <c r="I151" s="230" t="s">
        <v>211</v>
      </c>
      <c r="J151" s="196">
        <v>1</v>
      </c>
      <c r="K151" s="276"/>
    </row>
    <row r="152" spans="1:11" ht="20.100000000000001" customHeight="1">
      <c r="A152" s="563"/>
      <c r="B152" s="565"/>
      <c r="C152" s="567"/>
      <c r="D152" s="705"/>
      <c r="E152" s="731"/>
      <c r="F152" s="197">
        <f>E151*D151</f>
        <v>159.08279999999996</v>
      </c>
      <c r="G152" s="199" t="s">
        <v>211</v>
      </c>
      <c r="H152" s="198">
        <f>F152*H151</f>
        <v>159.08279999999996</v>
      </c>
      <c r="I152" s="199" t="s">
        <v>211</v>
      </c>
      <c r="J152" s="200">
        <f>SUM(H152)</f>
        <v>159.08279999999996</v>
      </c>
      <c r="K152" s="276"/>
    </row>
    <row r="153" spans="1:11" ht="15.95" customHeight="1">
      <c r="A153" s="640" t="str">
        <f>'POÇO ARTESIANO; RESERVATÓRIO '!A92</f>
        <v>2.9.11</v>
      </c>
      <c r="B153" s="565" t="str">
        <f>'POÇO ARTESIANO; RESERVATÓRIO '!B92</f>
        <v>Porca Sextavada Ø 3/8' (48unid x 2unid.) - Fonecimento e Execução.</v>
      </c>
      <c r="C153" s="569" t="str">
        <f>'POÇO ARTESIANO; RESERVATÓRIO '!C92</f>
        <v>unid.</v>
      </c>
      <c r="D153" s="705">
        <f>'POÇO ARTESIANO; RESERVATÓRIO '!D92</f>
        <v>96</v>
      </c>
      <c r="E153" s="571">
        <f>'POÇO ARTESIANO; RESERVATÓRIO '!E92</f>
        <v>0.46440000000000009</v>
      </c>
      <c r="F153" s="201">
        <v>1</v>
      </c>
      <c r="G153" s="229" t="s">
        <v>211</v>
      </c>
      <c r="H153" s="201">
        <v>1</v>
      </c>
      <c r="I153" s="229" t="s">
        <v>211</v>
      </c>
      <c r="J153" s="202">
        <v>1</v>
      </c>
      <c r="K153" s="276"/>
    </row>
    <row r="154" spans="1:11" ht="15.95" customHeight="1">
      <c r="A154" s="563"/>
      <c r="B154" s="565"/>
      <c r="C154" s="567"/>
      <c r="D154" s="705"/>
      <c r="E154" s="731"/>
      <c r="F154" s="197">
        <f>E153*D153</f>
        <v>44.582400000000007</v>
      </c>
      <c r="G154" s="199" t="s">
        <v>211</v>
      </c>
      <c r="H154" s="198">
        <f>F154*H153</f>
        <v>44.582400000000007</v>
      </c>
      <c r="I154" s="199" t="s">
        <v>211</v>
      </c>
      <c r="J154" s="200">
        <f>SUM(H154)</f>
        <v>44.582400000000007</v>
      </c>
      <c r="K154" s="276"/>
    </row>
    <row r="155" spans="1:11" ht="15.95" customHeight="1">
      <c r="A155" s="640" t="str">
        <f>'POÇO ARTESIANO; RESERVATÓRIO '!A93</f>
        <v>2.9.12</v>
      </c>
      <c r="B155" s="565" t="str">
        <f>'POÇO ARTESIANO; RESERVATÓRIO '!B93</f>
        <v>Arruela Ø 3/8' (48unid x 2unid.) - Fonecimento e Execução.</v>
      </c>
      <c r="C155" s="569" t="str">
        <f>'POÇO ARTESIANO; RESERVATÓRIO '!C93</f>
        <v>unid.</v>
      </c>
      <c r="D155" s="705">
        <f>'POÇO ARTESIANO; RESERVATÓRIO '!D93</f>
        <v>96</v>
      </c>
      <c r="E155" s="571">
        <f>'POÇO ARTESIANO; RESERVATÓRIO '!E93</f>
        <v>0.27089999999999997</v>
      </c>
      <c r="F155" s="201">
        <v>1</v>
      </c>
      <c r="G155" s="229" t="s">
        <v>211</v>
      </c>
      <c r="H155" s="201">
        <v>1</v>
      </c>
      <c r="I155" s="229" t="s">
        <v>211</v>
      </c>
      <c r="J155" s="202">
        <v>1</v>
      </c>
      <c r="K155" s="276"/>
    </row>
    <row r="156" spans="1:11" ht="15.95" customHeight="1">
      <c r="A156" s="563"/>
      <c r="B156" s="565"/>
      <c r="C156" s="567"/>
      <c r="D156" s="705"/>
      <c r="E156" s="731"/>
      <c r="F156" s="197">
        <f>E155*D155</f>
        <v>26.006399999999999</v>
      </c>
      <c r="G156" s="199" t="s">
        <v>211</v>
      </c>
      <c r="H156" s="198">
        <f>F156*H155</f>
        <v>26.006399999999999</v>
      </c>
      <c r="I156" s="199" t="s">
        <v>211</v>
      </c>
      <c r="J156" s="200">
        <f>SUM(H156)</f>
        <v>26.006399999999999</v>
      </c>
      <c r="K156" s="276"/>
    </row>
    <row r="157" spans="1:11" ht="15.95" customHeight="1">
      <c r="A157" s="640" t="str">
        <f>'POÇO ARTESIANO; RESERVATÓRIO '!A94</f>
        <v>2.9.13</v>
      </c>
      <c r="B157" s="565" t="str">
        <f>'POÇO ARTESIANO; RESERVATÓRIO '!B94</f>
        <v>Prego 17x27</v>
      </c>
      <c r="C157" s="569" t="str">
        <f>'POÇO ARTESIANO; RESERVATÓRIO '!C94</f>
        <v>kg</v>
      </c>
      <c r="D157" s="705">
        <f>'POÇO ARTESIANO; RESERVATÓRIO '!D94</f>
        <v>3</v>
      </c>
      <c r="E157" s="571">
        <f>'POÇO ARTESIANO; RESERVATÓRIO '!E94</f>
        <v>31.526955000000008</v>
      </c>
      <c r="F157" s="201">
        <v>1</v>
      </c>
      <c r="G157" s="229" t="s">
        <v>211</v>
      </c>
      <c r="H157" s="201">
        <v>1</v>
      </c>
      <c r="I157" s="229" t="s">
        <v>211</v>
      </c>
      <c r="J157" s="202">
        <v>1</v>
      </c>
      <c r="K157" s="276"/>
    </row>
    <row r="158" spans="1:11" ht="15.95" customHeight="1">
      <c r="A158" s="563"/>
      <c r="B158" s="565"/>
      <c r="C158" s="567"/>
      <c r="D158" s="705"/>
      <c r="E158" s="731"/>
      <c r="F158" s="197">
        <f>E157*D157</f>
        <v>94.580865000000017</v>
      </c>
      <c r="G158" s="199" t="s">
        <v>211</v>
      </c>
      <c r="H158" s="198">
        <f>F158*H157</f>
        <v>94.580865000000017</v>
      </c>
      <c r="I158" s="199" t="s">
        <v>211</v>
      </c>
      <c r="J158" s="200">
        <f>SUM(H158)</f>
        <v>94.580865000000017</v>
      </c>
      <c r="K158" s="276"/>
    </row>
    <row r="159" spans="1:11" ht="15.95" customHeight="1">
      <c r="A159" s="640" t="str">
        <f>'POÇO ARTESIANO; RESERVATÓRIO '!A95</f>
        <v>2.9.14</v>
      </c>
      <c r="B159" s="565" t="str">
        <f>'POÇO ARTESIANO; RESERVATÓRIO '!B95</f>
        <v>Prego 19x36</v>
      </c>
      <c r="C159" s="569" t="str">
        <f>'POÇO ARTESIANO; RESERVATÓRIO '!C95</f>
        <v>kg</v>
      </c>
      <c r="D159" s="705">
        <f>'POÇO ARTESIANO; RESERVATÓRIO '!D95</f>
        <v>1</v>
      </c>
      <c r="E159" s="571">
        <f>'POÇO ARTESIANO; RESERVATÓRIO '!E95</f>
        <v>31.869450000000004</v>
      </c>
      <c r="F159" s="201">
        <v>1</v>
      </c>
      <c r="G159" s="229" t="s">
        <v>211</v>
      </c>
      <c r="H159" s="201">
        <v>1</v>
      </c>
      <c r="I159" s="229" t="s">
        <v>211</v>
      </c>
      <c r="J159" s="202">
        <v>1</v>
      </c>
      <c r="K159" s="276"/>
    </row>
    <row r="160" spans="1:11" ht="15.95" customHeight="1">
      <c r="A160" s="726"/>
      <c r="B160" s="727"/>
      <c r="C160" s="728"/>
      <c r="D160" s="729"/>
      <c r="E160" s="730"/>
      <c r="F160" s="207">
        <f>E159*D159</f>
        <v>31.869450000000004</v>
      </c>
      <c r="G160" s="209" t="s">
        <v>211</v>
      </c>
      <c r="H160" s="208">
        <f>F160*H159</f>
        <v>31.869450000000004</v>
      </c>
      <c r="I160" s="209" t="s">
        <v>211</v>
      </c>
      <c r="J160" s="210">
        <f>SUM(H160)</f>
        <v>31.869450000000004</v>
      </c>
      <c r="K160" s="276"/>
    </row>
    <row r="161" spans="1:11" ht="20.100000000000001" customHeight="1">
      <c r="A161" s="140" t="str">
        <f>'POÇO ARTESIANO; RESERVATÓRIO '!A96</f>
        <v>2.10</v>
      </c>
      <c r="B161" s="211" t="str">
        <f>'POÇO ARTESIANO; RESERVATÓRIO '!B96</f>
        <v>ESQUADRIAS:</v>
      </c>
      <c r="C161" s="627"/>
      <c r="D161" s="628"/>
      <c r="E161" s="628"/>
      <c r="F161" s="628"/>
      <c r="G161" s="628"/>
      <c r="H161" s="628"/>
      <c r="I161" s="628"/>
      <c r="J161" s="629"/>
      <c r="K161" s="276"/>
    </row>
    <row r="162" spans="1:11" ht="20.100000000000001" customHeight="1">
      <c r="A162" s="611" t="str">
        <f>'POÇO ARTESIANO; RESERVATÓRIO '!A97</f>
        <v>2.10.1</v>
      </c>
      <c r="B162" s="692" t="str">
        <f>'POÇO ARTESIANO; RESERVATÓRIO '!B97</f>
        <v>Portão de ferro 1/2" c/ ferragens (incl. pint. anti-corrosiva). (1,00x2,00)m x 1unid.</v>
      </c>
      <c r="C162" s="763" t="str">
        <f>'POÇO ARTESIANO; RESERVATÓRIO '!C97</f>
        <v>m²</v>
      </c>
      <c r="D162" s="724">
        <f>'POÇO ARTESIANO; RESERVATÓRIO '!D97</f>
        <v>2</v>
      </c>
      <c r="E162" s="638">
        <f>'POÇO ARTESIANO; RESERVATÓRIO '!E97</f>
        <v>358.09109999999998</v>
      </c>
      <c r="F162" s="132">
        <v>1</v>
      </c>
      <c r="G162" s="115" t="s">
        <v>211</v>
      </c>
      <c r="H162" s="132">
        <v>0.8</v>
      </c>
      <c r="I162" s="132">
        <v>0.2</v>
      </c>
      <c r="J162" s="133">
        <v>1</v>
      </c>
      <c r="K162" s="276"/>
    </row>
    <row r="163" spans="1:11" ht="20.100000000000001" customHeight="1">
      <c r="A163" s="602"/>
      <c r="B163" s="699"/>
      <c r="C163" s="701"/>
      <c r="D163" s="725"/>
      <c r="E163" s="704"/>
      <c r="F163" s="112">
        <f>E162*D162</f>
        <v>716.18219999999997</v>
      </c>
      <c r="G163" s="115" t="s">
        <v>211</v>
      </c>
      <c r="H163" s="113">
        <f>F163*H162</f>
        <v>572.94575999999995</v>
      </c>
      <c r="I163" s="113">
        <f>F163*I162</f>
        <v>143.23643999999999</v>
      </c>
      <c r="J163" s="116">
        <f>SUM(H163:I163)</f>
        <v>716.18219999999997</v>
      </c>
      <c r="K163" s="276">
        <f>F163</f>
        <v>716.18219999999997</v>
      </c>
    </row>
    <row r="164" spans="1:11" ht="20.100000000000001" customHeight="1">
      <c r="A164" s="140" t="str">
        <f>'POÇO ARTESIANO; RESERVATÓRIO '!A98</f>
        <v>2.11</v>
      </c>
      <c r="B164" s="214" t="str">
        <f>'POÇO ARTESIANO; RESERVATÓRIO '!B98</f>
        <v>PINTURA:</v>
      </c>
      <c r="C164" s="627"/>
      <c r="D164" s="628"/>
      <c r="E164" s="628"/>
      <c r="F164" s="628"/>
      <c r="G164" s="628"/>
      <c r="H164" s="628"/>
      <c r="I164" s="628"/>
      <c r="J164" s="629"/>
      <c r="K164" s="276"/>
    </row>
    <row r="165" spans="1:11" ht="20.100000000000001" customHeight="1">
      <c r="A165" s="573" t="str">
        <f>'POÇO ARTESIANO; RESERVATÓRIO '!A99</f>
        <v>2.11.1</v>
      </c>
      <c r="B165" s="623" t="str">
        <f>'POÇO ARTESIANO; RESERVATÓRIO '!B99</f>
        <v>APLICAÇÃO MANUAL DE TINTA LÁTEX ACRÍLICA EM PAREDE EXTERNAS,DUAS DEMÃOS. AF_11/2016</v>
      </c>
      <c r="C165" s="762" t="str">
        <f>'POÇO ARTESIANO; RESERVATÓRIO '!C99</f>
        <v>m²</v>
      </c>
      <c r="D165" s="625">
        <f>'POÇO ARTESIANO; RESERVATÓRIO '!D99</f>
        <v>49.78</v>
      </c>
      <c r="E165" s="626">
        <f>'POÇO ARTESIANO; RESERVATÓRIO '!E99</f>
        <v>18.447000000000003</v>
      </c>
      <c r="F165" s="195">
        <v>1</v>
      </c>
      <c r="G165" s="231" t="s">
        <v>211</v>
      </c>
      <c r="H165" s="231" t="s">
        <v>211</v>
      </c>
      <c r="I165" s="195">
        <v>1</v>
      </c>
      <c r="J165" s="196">
        <v>1</v>
      </c>
      <c r="K165" s="276">
        <f>F166+F168+F170</f>
        <v>6195.2069399999991</v>
      </c>
    </row>
    <row r="166" spans="1:11" ht="20.100000000000001" customHeight="1">
      <c r="A166" s="563"/>
      <c r="B166" s="565"/>
      <c r="C166" s="567"/>
      <c r="D166" s="567"/>
      <c r="E166" s="571"/>
      <c r="F166" s="197">
        <f>E165*D165</f>
        <v>918.29166000000021</v>
      </c>
      <c r="G166" s="199" t="s">
        <v>211</v>
      </c>
      <c r="H166" s="199" t="s">
        <v>211</v>
      </c>
      <c r="I166" s="198">
        <f>F166*I165</f>
        <v>918.29166000000021</v>
      </c>
      <c r="J166" s="200">
        <f>SUM(I166)</f>
        <v>918.29166000000021</v>
      </c>
      <c r="K166" s="276"/>
    </row>
    <row r="167" spans="1:11" ht="15.95" customHeight="1">
      <c r="A167" s="563" t="str">
        <f>'POÇO ARTESIANO; RESERVATÓRIO '!A100</f>
        <v>2.11.2</v>
      </c>
      <c r="B167" s="565" t="str">
        <f>'POÇO ARTESIANO; RESERVATÓRIO '!B100</f>
        <v>Esmalte s/ madeira c/ selador sem massa</v>
      </c>
      <c r="C167" s="567" t="str">
        <f>'POÇO ARTESIANO; RESERVATÓRIO '!C100</f>
        <v>m²</v>
      </c>
      <c r="D167" s="567">
        <f>'POÇO ARTESIANO; RESERVATÓRIO '!D100</f>
        <v>158.94</v>
      </c>
      <c r="E167" s="571">
        <f>'POÇO ARTESIANO; RESERVATÓRIO '!E100</f>
        <v>31.992000000000001</v>
      </c>
      <c r="F167" s="201">
        <v>1</v>
      </c>
      <c r="G167" s="199" t="s">
        <v>211</v>
      </c>
      <c r="H167" s="199" t="s">
        <v>211</v>
      </c>
      <c r="I167" s="201">
        <v>1</v>
      </c>
      <c r="J167" s="202">
        <v>1</v>
      </c>
      <c r="K167" s="276"/>
    </row>
    <row r="168" spans="1:11" ht="15.95" customHeight="1">
      <c r="A168" s="563"/>
      <c r="B168" s="565"/>
      <c r="C168" s="567"/>
      <c r="D168" s="567"/>
      <c r="E168" s="571"/>
      <c r="F168" s="197">
        <f>E167*D167</f>
        <v>5084.8084799999997</v>
      </c>
      <c r="G168" s="199" t="s">
        <v>211</v>
      </c>
      <c r="H168" s="199" t="s">
        <v>211</v>
      </c>
      <c r="I168" s="198">
        <f>F168*I167</f>
        <v>5084.8084799999997</v>
      </c>
      <c r="J168" s="200">
        <f>SUM(I168)</f>
        <v>5084.8084799999997</v>
      </c>
      <c r="K168" s="276"/>
    </row>
    <row r="169" spans="1:11" ht="20.100000000000001" customHeight="1">
      <c r="A169" s="735" t="str">
        <f>'POÇO ARTESIANO; RESERVATÓRIO '!A101</f>
        <v>2.11.3</v>
      </c>
      <c r="B169" s="604" t="str">
        <f>'POÇO ARTESIANO; RESERVATÓRIO '!B101</f>
        <v>PINTURA COM TINTA PROTETORA ACABAMENTO GRAFITE ESMALTE SOBRE SUPERFICIE METALICA, 2 DEMAOS.</v>
      </c>
      <c r="C169" s="606" t="str">
        <f>'POÇO ARTESIANO; RESERVATÓRIO '!C101</f>
        <v>m²</v>
      </c>
      <c r="D169" s="738">
        <f>'POÇO ARTESIANO; RESERVATÓRIO '!D101</f>
        <v>4</v>
      </c>
      <c r="E169" s="703">
        <f>'POÇO ARTESIANO; RESERVATÓRIO '!E101</f>
        <v>48.026699999999998</v>
      </c>
      <c r="F169" s="109">
        <v>1</v>
      </c>
      <c r="G169" s="155" t="s">
        <v>211</v>
      </c>
      <c r="H169" s="155" t="s">
        <v>211</v>
      </c>
      <c r="I169" s="109">
        <v>1</v>
      </c>
      <c r="J169" s="110">
        <v>1</v>
      </c>
      <c r="K169" s="276"/>
    </row>
    <row r="170" spans="1:11" ht="20.100000000000001" customHeight="1" thickBot="1">
      <c r="A170" s="663"/>
      <c r="B170" s="736"/>
      <c r="C170" s="737"/>
      <c r="D170" s="737"/>
      <c r="E170" s="739"/>
      <c r="F170" s="127">
        <f>E169*D169</f>
        <v>192.10679999999999</v>
      </c>
      <c r="G170" s="141" t="s">
        <v>211</v>
      </c>
      <c r="H170" s="141" t="s">
        <v>211</v>
      </c>
      <c r="I170" s="128">
        <f>F170*I169</f>
        <v>192.10679999999999</v>
      </c>
      <c r="J170" s="131">
        <f>SUM(I170)</f>
        <v>192.10679999999999</v>
      </c>
      <c r="K170" s="276"/>
    </row>
    <row r="171" spans="1:11" ht="20.100000000000001" customHeight="1" thickTop="1">
      <c r="A171" s="108" t="str">
        <f>'POÇO ARTESIANO; RESERVATÓRIO '!A102</f>
        <v>2.12</v>
      </c>
      <c r="B171" s="221" t="str">
        <f>'POÇO ARTESIANO; RESERVATÓRIO '!B102</f>
        <v>DIVERSOS:</v>
      </c>
      <c r="C171" s="620"/>
      <c r="D171" s="621"/>
      <c r="E171" s="621"/>
      <c r="F171" s="621"/>
      <c r="G171" s="621"/>
      <c r="H171" s="621"/>
      <c r="I171" s="621"/>
      <c r="J171" s="622"/>
      <c r="K171" s="276"/>
    </row>
    <row r="172" spans="1:11" ht="33.950000000000003" customHeight="1">
      <c r="A172" s="735" t="str">
        <f>'POÇO ARTESIANO; RESERVATÓRIO '!A103</f>
        <v>2.12.1</v>
      </c>
      <c r="B172" s="746" t="str">
        <f>'POÇO ARTESIANO; RESERVATÓRIO '!B103</f>
        <v>CERCA COM MOURÕES DE CONCRETO, RETO, H=3,00 M, ESPAÇAMENTO DE 2,5 M, CRAVADOS 0,5 M, COM 4 FIOS DE ARAME DE AÇO OVALADO 15X17 - FORNECIMENTO E INSTALAÇÃO. AF_05/2020</v>
      </c>
      <c r="C172" s="747" t="str">
        <f>'POÇO ARTESIANO; RESERVATÓRIO '!C103</f>
        <v>m</v>
      </c>
      <c r="D172" s="747">
        <f>'POÇO ARTESIANO; RESERVATÓRIO '!D103</f>
        <v>35.799999999999997</v>
      </c>
      <c r="E172" s="734">
        <f>'POÇO ARTESIANO; RESERVATÓRIO '!E103</f>
        <v>86.997600000000006</v>
      </c>
      <c r="F172" s="161">
        <v>1</v>
      </c>
      <c r="G172" s="155" t="s">
        <v>211</v>
      </c>
      <c r="H172" s="162">
        <v>1</v>
      </c>
      <c r="I172" s="155" t="s">
        <v>211</v>
      </c>
      <c r="J172" s="163">
        <v>1</v>
      </c>
      <c r="K172" s="276"/>
    </row>
    <row r="173" spans="1:11" ht="33.950000000000003" customHeight="1">
      <c r="A173" s="648"/>
      <c r="B173" s="604"/>
      <c r="C173" s="606"/>
      <c r="D173" s="606"/>
      <c r="E173" s="703"/>
      <c r="F173" s="112">
        <f>E172*D172</f>
        <v>3114.5140799999999</v>
      </c>
      <c r="G173" s="115" t="s">
        <v>211</v>
      </c>
      <c r="H173" s="113">
        <f>F173*H172</f>
        <v>3114.5140799999999</v>
      </c>
      <c r="I173" s="115" t="s">
        <v>211</v>
      </c>
      <c r="J173" s="116">
        <f>SUM(H173)</f>
        <v>3114.5140799999999</v>
      </c>
      <c r="K173" s="276">
        <f>F173+F175+F177</f>
        <v>8080.1110799999997</v>
      </c>
    </row>
    <row r="174" spans="1:11" ht="15.95" customHeight="1">
      <c r="A174" s="648" t="str">
        <f>'POÇO ARTESIANO; RESERVATÓRIO '!A104</f>
        <v>2.12.2</v>
      </c>
      <c r="B174" s="603" t="str">
        <f>'POÇO ARTESIANO; RESERVATÓRIO '!B104</f>
        <v>Escada de marinheiro s/ proteçao</v>
      </c>
      <c r="C174" s="605" t="str">
        <f>'POÇO ARTESIANO; RESERVATÓRIO '!C104</f>
        <v>m</v>
      </c>
      <c r="D174" s="687">
        <f>'POÇO ARTESIANO; RESERVATÓRIO '!D104</f>
        <v>8</v>
      </c>
      <c r="E174" s="708">
        <f>'POÇO ARTESIANO; RESERVATÓRIO '!E104</f>
        <v>534.7953</v>
      </c>
      <c r="F174" s="164">
        <v>1</v>
      </c>
      <c r="G174" s="115" t="s">
        <v>211</v>
      </c>
      <c r="H174" s="165" t="s">
        <v>211</v>
      </c>
      <c r="I174" s="165">
        <v>1</v>
      </c>
      <c r="J174" s="166">
        <v>1</v>
      </c>
      <c r="K174" s="276"/>
    </row>
    <row r="175" spans="1:11" ht="15.95" customHeight="1">
      <c r="A175" s="648"/>
      <c r="B175" s="604"/>
      <c r="C175" s="606"/>
      <c r="D175" s="606"/>
      <c r="E175" s="703"/>
      <c r="F175" s="112">
        <f>E174*D174</f>
        <v>4278.3624</v>
      </c>
      <c r="G175" s="115" t="s">
        <v>211</v>
      </c>
      <c r="H175" s="114" t="s">
        <v>211</v>
      </c>
      <c r="I175" s="113">
        <f>F175*I174</f>
        <v>4278.3624</v>
      </c>
      <c r="J175" s="116">
        <f>SUM(I175)</f>
        <v>4278.3624</v>
      </c>
      <c r="K175" s="276"/>
    </row>
    <row r="176" spans="1:11" ht="15.95" customHeight="1">
      <c r="A176" s="648" t="str">
        <f>'POÇO ARTESIANO; RESERVATÓRIO '!A105</f>
        <v>2.12.3</v>
      </c>
      <c r="B176" s="603" t="str">
        <f>'POÇO ARTESIANO; RESERVATÓRIO '!B105</f>
        <v>Limpeza geral e entrega da obra</v>
      </c>
      <c r="C176" s="605" t="str">
        <f>'POÇO ARTESIANO; RESERVATÓRIO '!C105</f>
        <v>m²</v>
      </c>
      <c r="D176" s="687">
        <f>'POÇO ARTESIANO; RESERVATÓRIO '!D105</f>
        <v>78</v>
      </c>
      <c r="E176" s="708">
        <f>'POÇO ARTESIANO; RESERVATÓRIO '!E105</f>
        <v>8.8107000000000006</v>
      </c>
      <c r="F176" s="164">
        <v>1</v>
      </c>
      <c r="G176" s="164" t="s">
        <v>211</v>
      </c>
      <c r="H176" s="165" t="s">
        <v>211</v>
      </c>
      <c r="I176" s="165">
        <v>1</v>
      </c>
      <c r="J176" s="166">
        <v>1</v>
      </c>
      <c r="K176" s="276"/>
    </row>
    <row r="177" spans="1:12" ht="15.95" customHeight="1" thickBot="1">
      <c r="A177" s="663"/>
      <c r="B177" s="686"/>
      <c r="C177" s="688"/>
      <c r="D177" s="688"/>
      <c r="E177" s="745"/>
      <c r="F177" s="127">
        <f>E176*D176</f>
        <v>687.2346</v>
      </c>
      <c r="G177" s="141" t="s">
        <v>211</v>
      </c>
      <c r="H177" s="129" t="s">
        <v>211</v>
      </c>
      <c r="I177" s="128">
        <f>F177*I176</f>
        <v>687.2346</v>
      </c>
      <c r="J177" s="131">
        <f>SUM(I177)</f>
        <v>687.2346</v>
      </c>
      <c r="K177" s="276"/>
    </row>
    <row r="178" spans="1:12" ht="20.100000000000001" customHeight="1" thickTop="1" thickBot="1">
      <c r="A178" s="743" t="s">
        <v>214</v>
      </c>
      <c r="B178" s="744"/>
      <c r="C178" s="744"/>
      <c r="D178" s="744"/>
      <c r="E178" s="744"/>
      <c r="F178" s="178">
        <f>F177+F175+F173+F170+F168+F166+F163+F160+F158+F156+F154+F152+F149+F147+F145+F143+F141+F139+F137+F135+F133+F129+F126+F124+F122+F120+F118+F116+F114+F112+F110+F108+F106+F104+F102+F100+F98+F96+F94+F92+F90+F88+F85+F83+F81+F79+F76+F74+F72+F70+F67+F64+F61+F58+F56+F52+F50+F48+F46+F44+F42+F40+F37+F35+F33+F31+F29+F27+F25+F23+F20+F17+F15+F13</f>
        <v>111361.7015805</v>
      </c>
      <c r="G178" s="179">
        <f>SUM(G13+G15+G17+G20+G40+G42+G44+G46+G48+G50+G52+G56+G58+G61+G64+G67+G79+G81+G83+G85+G23+G25+G27+G29+G31+G33+G35+G37+G126+G88+G90+G92+G94+G96+G98+G100+G102+G104+G106+G108+G110+G112+G114+G116+G118+G120+G122+G124)</f>
        <v>54206.49262035</v>
      </c>
      <c r="H178" s="179">
        <f>SUM(H40+H42+H44+H46+H48+H50+H52+H56+H58+H61+H64+H67+H70+H72+H74+H76+H79+H81+H83+H85+H88+H90+H92+H94+H96+H98+H100+H102+H104+H106+H108+H110+H112+H114+H116+H118+H120+H122+H124+H129+H133+H135+H137+H139+H141+H143+H145+H147+H149+H152+H154+H156+H158+H160+H163+H173+H37+H35+H33+H31+H29+H27+H25+H23+H126)</f>
        <v>45851.168580149999</v>
      </c>
      <c r="I178" s="180">
        <f>SUM(I163,I166,I168,I170,I175,I177)</f>
        <v>11304.040379999999</v>
      </c>
      <c r="J178" s="181">
        <f>SUM(J13+J15+J17+J20+J40+J42+J44+J46+J48+J50+J52+J56+J58+J61+J64+J67+J70+J72+J74+J76+J79+J81+J83+J85+J88+J90+J92+J94+J96+J98+J100+J102+J104+J106+J108+J110+J112+J114+J116+J118+J120+J122+J124+J129+J133+J135+J137+J139+J141+J143+J145+J147+J149+J152+J154+J156+J158+J160+J163+J166+J168+J170+J173+J175+J177+J126+J37+J35+J33+J31+J29+J27+J25+J23)</f>
        <v>111361.70158049995</v>
      </c>
      <c r="K178" s="1"/>
    </row>
    <row r="179" spans="1:12" ht="20.100000000000001" customHeight="1" thickTop="1" thickBot="1">
      <c r="A179" s="740" t="s">
        <v>215</v>
      </c>
      <c r="B179" s="741"/>
      <c r="C179" s="741"/>
      <c r="D179" s="741"/>
      <c r="E179" s="742"/>
      <c r="F179" s="182" t="s">
        <v>211</v>
      </c>
      <c r="G179" s="183">
        <f>G178</f>
        <v>54206.49262035</v>
      </c>
      <c r="H179" s="183">
        <f>G179+H178</f>
        <v>100057.66120050001</v>
      </c>
      <c r="I179" s="278">
        <f>H179+I178</f>
        <v>111361.7015805</v>
      </c>
      <c r="J179" s="184" t="s">
        <v>211</v>
      </c>
      <c r="K179" s="111"/>
    </row>
    <row r="180" spans="1:12" ht="20.100000000000001" customHeight="1" thickTop="1" thickBot="1">
      <c r="A180" s="740" t="s">
        <v>216</v>
      </c>
      <c r="B180" s="741"/>
      <c r="C180" s="741"/>
      <c r="D180" s="741"/>
      <c r="E180" s="742"/>
      <c r="F180" s="185" t="s">
        <v>211</v>
      </c>
      <c r="G180" s="186">
        <f>G178/F178*100%</f>
        <v>0.4867606353982098</v>
      </c>
      <c r="H180" s="186">
        <f>H178/F178*100%</f>
        <v>0.41173193233766797</v>
      </c>
      <c r="I180" s="186">
        <f>I178/F178*100%</f>
        <v>0.10150743226412225</v>
      </c>
      <c r="J180" s="187" t="s">
        <v>211</v>
      </c>
      <c r="K180" s="111"/>
    </row>
    <row r="181" spans="1:12" ht="20.100000000000001" customHeight="1" thickTop="1" thickBot="1">
      <c r="A181" s="740" t="s">
        <v>217</v>
      </c>
      <c r="B181" s="741"/>
      <c r="C181" s="741"/>
      <c r="D181" s="741"/>
      <c r="E181" s="742"/>
      <c r="F181" s="185" t="s">
        <v>211</v>
      </c>
      <c r="G181" s="186">
        <f>G180</f>
        <v>0.4867606353982098</v>
      </c>
      <c r="H181" s="186">
        <f>H179/F178*100%</f>
        <v>0.89849256773587782</v>
      </c>
      <c r="I181" s="186">
        <f>I179/F178*100%</f>
        <v>1</v>
      </c>
      <c r="J181" s="187" t="s">
        <v>211</v>
      </c>
      <c r="K181" s="111"/>
    </row>
    <row r="182" spans="1:12" ht="18" customHeight="1" thickTop="1">
      <c r="K182" s="111"/>
    </row>
    <row r="183" spans="1:12">
      <c r="B183" s="2"/>
      <c r="G183" s="188"/>
      <c r="H183" s="188"/>
      <c r="I183" s="188"/>
      <c r="K183" s="189"/>
    </row>
    <row r="184" spans="1:12">
      <c r="B184" s="2"/>
      <c r="F184" s="2"/>
      <c r="G184" s="2"/>
      <c r="H184" s="2"/>
      <c r="I184" s="2"/>
      <c r="J184" s="2"/>
      <c r="K184" s="189"/>
    </row>
    <row r="186" spans="1:12">
      <c r="F186" s="2"/>
      <c r="G186" s="2"/>
      <c r="H186" s="2"/>
      <c r="I186" s="2"/>
    </row>
    <row r="187" spans="1:12">
      <c r="F187" s="190"/>
      <c r="I187" s="2"/>
    </row>
    <row r="188" spans="1:12" ht="15.75">
      <c r="F188" s="191"/>
      <c r="G188" s="192"/>
      <c r="H188" s="2"/>
      <c r="I188" s="2"/>
      <c r="J188" s="193"/>
      <c r="K188" s="189"/>
      <c r="L188" s="194"/>
    </row>
    <row r="189" spans="1:12" ht="15.75">
      <c r="F189" s="190"/>
      <c r="K189" s="189"/>
      <c r="L189" s="194"/>
    </row>
    <row r="190" spans="1:12">
      <c r="F190" s="190"/>
    </row>
  </sheetData>
  <mergeCells count="397">
    <mergeCell ref="E146:E147"/>
    <mergeCell ref="E142:E143"/>
    <mergeCell ref="C157:C158"/>
    <mergeCell ref="D157:D158"/>
    <mergeCell ref="E157:E158"/>
    <mergeCell ref="C171:J171"/>
    <mergeCell ref="A144:A145"/>
    <mergeCell ref="B144:B145"/>
    <mergeCell ref="C144:C145"/>
    <mergeCell ref="D144:D145"/>
    <mergeCell ref="E144:E145"/>
    <mergeCell ref="A146:A147"/>
    <mergeCell ref="B146:B147"/>
    <mergeCell ref="C146:C147"/>
    <mergeCell ref="D146:D147"/>
    <mergeCell ref="C164:J164"/>
    <mergeCell ref="A165:A166"/>
    <mergeCell ref="B165:B166"/>
    <mergeCell ref="C165:C166"/>
    <mergeCell ref="D165:D166"/>
    <mergeCell ref="E165:E166"/>
    <mergeCell ref="A162:A163"/>
    <mergeCell ref="B162:B163"/>
    <mergeCell ref="C162:C163"/>
    <mergeCell ref="A136:A137"/>
    <mergeCell ref="B136:B137"/>
    <mergeCell ref="C136:C137"/>
    <mergeCell ref="D136:D137"/>
    <mergeCell ref="E136:E137"/>
    <mergeCell ref="C131:J131"/>
    <mergeCell ref="A115:A116"/>
    <mergeCell ref="B115:B116"/>
    <mergeCell ref="C115:C116"/>
    <mergeCell ref="D115:D116"/>
    <mergeCell ref="E115:E116"/>
    <mergeCell ref="A117:A118"/>
    <mergeCell ref="B117:B118"/>
    <mergeCell ref="C117:C118"/>
    <mergeCell ref="D117:D118"/>
    <mergeCell ref="E117:E118"/>
    <mergeCell ref="A119:A120"/>
    <mergeCell ref="B119:B120"/>
    <mergeCell ref="C119:C120"/>
    <mergeCell ref="D119:D120"/>
    <mergeCell ref="E119:E120"/>
    <mergeCell ref="A121:A122"/>
    <mergeCell ref="B121:B122"/>
    <mergeCell ref="C121:C122"/>
    <mergeCell ref="D121:D122"/>
    <mergeCell ref="E121:E122"/>
    <mergeCell ref="A111:A112"/>
    <mergeCell ref="B111:B112"/>
    <mergeCell ref="C111:C112"/>
    <mergeCell ref="D111:D112"/>
    <mergeCell ref="E111:E112"/>
    <mergeCell ref="A113:A114"/>
    <mergeCell ref="B113:B114"/>
    <mergeCell ref="C113:C114"/>
    <mergeCell ref="D113:D114"/>
    <mergeCell ref="E113:E114"/>
    <mergeCell ref="A107:A108"/>
    <mergeCell ref="B107:B108"/>
    <mergeCell ref="C107:C108"/>
    <mergeCell ref="D107:D108"/>
    <mergeCell ref="E107:E108"/>
    <mergeCell ref="A109:A110"/>
    <mergeCell ref="B109:B110"/>
    <mergeCell ref="C109:C110"/>
    <mergeCell ref="D109:D110"/>
    <mergeCell ref="E109:E110"/>
    <mergeCell ref="A103:A104"/>
    <mergeCell ref="B103:B104"/>
    <mergeCell ref="C103:C104"/>
    <mergeCell ref="D103:D104"/>
    <mergeCell ref="E103:E104"/>
    <mergeCell ref="A105:A106"/>
    <mergeCell ref="B105:B106"/>
    <mergeCell ref="C105:C106"/>
    <mergeCell ref="D105:D106"/>
    <mergeCell ref="E105:E106"/>
    <mergeCell ref="A99:A100"/>
    <mergeCell ref="B99:B100"/>
    <mergeCell ref="C99:C100"/>
    <mergeCell ref="D99:D100"/>
    <mergeCell ref="E99:E100"/>
    <mergeCell ref="A101:A102"/>
    <mergeCell ref="B101:B102"/>
    <mergeCell ref="C101:C102"/>
    <mergeCell ref="D101:D102"/>
    <mergeCell ref="E101:E102"/>
    <mergeCell ref="A95:A96"/>
    <mergeCell ref="B95:B96"/>
    <mergeCell ref="C95:C96"/>
    <mergeCell ref="D95:D96"/>
    <mergeCell ref="E95:E96"/>
    <mergeCell ref="A97:A98"/>
    <mergeCell ref="B97:B98"/>
    <mergeCell ref="C97:C98"/>
    <mergeCell ref="D97:D98"/>
    <mergeCell ref="E97:E98"/>
    <mergeCell ref="A91:A92"/>
    <mergeCell ref="B91:B92"/>
    <mergeCell ref="C91:C92"/>
    <mergeCell ref="D91:D92"/>
    <mergeCell ref="E91:E92"/>
    <mergeCell ref="A93:A94"/>
    <mergeCell ref="B93:B94"/>
    <mergeCell ref="C93:C94"/>
    <mergeCell ref="D93:D94"/>
    <mergeCell ref="E93:E94"/>
    <mergeCell ref="C53:J53"/>
    <mergeCell ref="A55:A56"/>
    <mergeCell ref="B55:B56"/>
    <mergeCell ref="C55:C56"/>
    <mergeCell ref="D55:D56"/>
    <mergeCell ref="E55:E56"/>
    <mergeCell ref="C65:J65"/>
    <mergeCell ref="C86:J86"/>
    <mergeCell ref="A89:A90"/>
    <mergeCell ref="B89:B90"/>
    <mergeCell ref="C89:C90"/>
    <mergeCell ref="D89:D90"/>
    <mergeCell ref="E89:E90"/>
    <mergeCell ref="A87:A88"/>
    <mergeCell ref="B87:B88"/>
    <mergeCell ref="C87:C88"/>
    <mergeCell ref="D87:D88"/>
    <mergeCell ref="E87:E88"/>
    <mergeCell ref="A82:A83"/>
    <mergeCell ref="B82:B83"/>
    <mergeCell ref="C82:C83"/>
    <mergeCell ref="D82:D83"/>
    <mergeCell ref="E82:E83"/>
    <mergeCell ref="A84:A85"/>
    <mergeCell ref="A179:E179"/>
    <mergeCell ref="A180:E180"/>
    <mergeCell ref="A181:E181"/>
    <mergeCell ref="C18:J18"/>
    <mergeCell ref="A178:E178"/>
    <mergeCell ref="A174:A175"/>
    <mergeCell ref="B174:B175"/>
    <mergeCell ref="C174:C175"/>
    <mergeCell ref="D174:D175"/>
    <mergeCell ref="E174:E175"/>
    <mergeCell ref="A176:A177"/>
    <mergeCell ref="B176:B177"/>
    <mergeCell ref="C176:C177"/>
    <mergeCell ref="D176:D177"/>
    <mergeCell ref="E176:E177"/>
    <mergeCell ref="A172:A173"/>
    <mergeCell ref="B172:B173"/>
    <mergeCell ref="C172:C173"/>
    <mergeCell ref="D172:D173"/>
    <mergeCell ref="C41:C42"/>
    <mergeCell ref="D41:D42"/>
    <mergeCell ref="E41:E42"/>
    <mergeCell ref="A43:A44"/>
    <mergeCell ref="B43:B44"/>
    <mergeCell ref="E172:E173"/>
    <mergeCell ref="A167:A168"/>
    <mergeCell ref="B167:B168"/>
    <mergeCell ref="C167:C168"/>
    <mergeCell ref="D167:D168"/>
    <mergeCell ref="E167:E168"/>
    <mergeCell ref="A169:A170"/>
    <mergeCell ref="B169:B170"/>
    <mergeCell ref="C169:C170"/>
    <mergeCell ref="D169:D170"/>
    <mergeCell ref="E169:E170"/>
    <mergeCell ref="D162:D163"/>
    <mergeCell ref="E162:E163"/>
    <mergeCell ref="A159:A160"/>
    <mergeCell ref="B159:B160"/>
    <mergeCell ref="C159:C160"/>
    <mergeCell ref="D159:D160"/>
    <mergeCell ref="E159:E160"/>
    <mergeCell ref="C161:J161"/>
    <mergeCell ref="C150:J150"/>
    <mergeCell ref="A155:A156"/>
    <mergeCell ref="B155:B156"/>
    <mergeCell ref="C155:C156"/>
    <mergeCell ref="D155:D156"/>
    <mergeCell ref="E155:E156"/>
    <mergeCell ref="A151:A152"/>
    <mergeCell ref="B151:B152"/>
    <mergeCell ref="C151:C152"/>
    <mergeCell ref="D151:D152"/>
    <mergeCell ref="E151:E152"/>
    <mergeCell ref="A153:A154"/>
    <mergeCell ref="B153:B154"/>
    <mergeCell ref="C153:C154"/>
    <mergeCell ref="D153:D154"/>
    <mergeCell ref="E153:E154"/>
    <mergeCell ref="A157:A158"/>
    <mergeCell ref="B157:B158"/>
    <mergeCell ref="A148:A149"/>
    <mergeCell ref="B148:B149"/>
    <mergeCell ref="C148:C149"/>
    <mergeCell ref="D148:D149"/>
    <mergeCell ref="E148:E149"/>
    <mergeCell ref="A132:A133"/>
    <mergeCell ref="B132:B133"/>
    <mergeCell ref="C132:C133"/>
    <mergeCell ref="D132:D133"/>
    <mergeCell ref="E132:E133"/>
    <mergeCell ref="A138:A139"/>
    <mergeCell ref="B138:B139"/>
    <mergeCell ref="C138:C139"/>
    <mergeCell ref="D138:D139"/>
    <mergeCell ref="E138:E139"/>
    <mergeCell ref="A140:A141"/>
    <mergeCell ref="B140:B141"/>
    <mergeCell ref="C140:C141"/>
    <mergeCell ref="D140:D141"/>
    <mergeCell ref="E140:E141"/>
    <mergeCell ref="A142:A143"/>
    <mergeCell ref="B142:B143"/>
    <mergeCell ref="C142:C143"/>
    <mergeCell ref="D142:D143"/>
    <mergeCell ref="B128:B129"/>
    <mergeCell ref="C128:C129"/>
    <mergeCell ref="D128:D129"/>
    <mergeCell ref="E128:E129"/>
    <mergeCell ref="A123:A124"/>
    <mergeCell ref="B123:B124"/>
    <mergeCell ref="C123:C124"/>
    <mergeCell ref="D123:D124"/>
    <mergeCell ref="E123:E124"/>
    <mergeCell ref="C127:J127"/>
    <mergeCell ref="A125:A126"/>
    <mergeCell ref="B125:B126"/>
    <mergeCell ref="C125:C126"/>
    <mergeCell ref="D125:D126"/>
    <mergeCell ref="E125:E126"/>
    <mergeCell ref="A128:A129"/>
    <mergeCell ref="C130:J130"/>
    <mergeCell ref="A134:A135"/>
    <mergeCell ref="B134:B135"/>
    <mergeCell ref="C134:C135"/>
    <mergeCell ref="D134:D135"/>
    <mergeCell ref="E134:E135"/>
    <mergeCell ref="B84:B85"/>
    <mergeCell ref="C84:C85"/>
    <mergeCell ref="D84:D85"/>
    <mergeCell ref="E84:E85"/>
    <mergeCell ref="A78:A79"/>
    <mergeCell ref="B78:B79"/>
    <mergeCell ref="C78:C79"/>
    <mergeCell ref="D78:D79"/>
    <mergeCell ref="E78:E79"/>
    <mergeCell ref="A80:A81"/>
    <mergeCell ref="B80:B81"/>
    <mergeCell ref="C80:C81"/>
    <mergeCell ref="D80:D81"/>
    <mergeCell ref="E80:E81"/>
    <mergeCell ref="A75:A76"/>
    <mergeCell ref="B75:B76"/>
    <mergeCell ref="C75:C76"/>
    <mergeCell ref="D75:D76"/>
    <mergeCell ref="E75:E76"/>
    <mergeCell ref="C77:J77"/>
    <mergeCell ref="A71:A72"/>
    <mergeCell ref="B71:B72"/>
    <mergeCell ref="C71:C72"/>
    <mergeCell ref="D71:D72"/>
    <mergeCell ref="E71:E72"/>
    <mergeCell ref="A73:A74"/>
    <mergeCell ref="B73:B74"/>
    <mergeCell ref="C73:C74"/>
    <mergeCell ref="D73:D74"/>
    <mergeCell ref="E73:E74"/>
    <mergeCell ref="A69:A70"/>
    <mergeCell ref="B69:B70"/>
    <mergeCell ref="C69:C70"/>
    <mergeCell ref="D69:D70"/>
    <mergeCell ref="E69:E70"/>
    <mergeCell ref="C68:J68"/>
    <mergeCell ref="A63:A64"/>
    <mergeCell ref="B63:B64"/>
    <mergeCell ref="C63:C64"/>
    <mergeCell ref="D63:D64"/>
    <mergeCell ref="E63:E64"/>
    <mergeCell ref="A66:A67"/>
    <mergeCell ref="B66:B67"/>
    <mergeCell ref="C66:C67"/>
    <mergeCell ref="D66:D67"/>
    <mergeCell ref="E66:E67"/>
    <mergeCell ref="A60:A61"/>
    <mergeCell ref="B60:B61"/>
    <mergeCell ref="C60:C61"/>
    <mergeCell ref="D60:D61"/>
    <mergeCell ref="E60:E61"/>
    <mergeCell ref="C62:J62"/>
    <mergeCell ref="A57:A58"/>
    <mergeCell ref="B57:B58"/>
    <mergeCell ref="C57:C58"/>
    <mergeCell ref="D57:D58"/>
    <mergeCell ref="E57:E58"/>
    <mergeCell ref="C59:J59"/>
    <mergeCell ref="C54:J54"/>
    <mergeCell ref="C38:J38"/>
    <mergeCell ref="A39:A40"/>
    <mergeCell ref="B39:B40"/>
    <mergeCell ref="C39:C40"/>
    <mergeCell ref="D39:D40"/>
    <mergeCell ref="E39:E40"/>
    <mergeCell ref="A41:A42"/>
    <mergeCell ref="B41:B42"/>
    <mergeCell ref="C43:C44"/>
    <mergeCell ref="D43:D44"/>
    <mergeCell ref="E43:E44"/>
    <mergeCell ref="A45:A46"/>
    <mergeCell ref="B45:B46"/>
    <mergeCell ref="C45:C46"/>
    <mergeCell ref="D45:D46"/>
    <mergeCell ref="E45:E46"/>
    <mergeCell ref="A47:A48"/>
    <mergeCell ref="B47:B48"/>
    <mergeCell ref="C47:C48"/>
    <mergeCell ref="D47:D48"/>
    <mergeCell ref="E47:E48"/>
    <mergeCell ref="A49:A50"/>
    <mergeCell ref="B49:B50"/>
    <mergeCell ref="A19:A20"/>
    <mergeCell ref="B19:B20"/>
    <mergeCell ref="C19:C20"/>
    <mergeCell ref="D19:D20"/>
    <mergeCell ref="E19:E20"/>
    <mergeCell ref="A51:A52"/>
    <mergeCell ref="B51:B52"/>
    <mergeCell ref="C51:C52"/>
    <mergeCell ref="D51:D52"/>
    <mergeCell ref="E51:E52"/>
    <mergeCell ref="C49:C50"/>
    <mergeCell ref="D49:D50"/>
    <mergeCell ref="E49:E50"/>
    <mergeCell ref="C21:J21"/>
    <mergeCell ref="A22:A23"/>
    <mergeCell ref="B22:B23"/>
    <mergeCell ref="C22:C23"/>
    <mergeCell ref="D22:D23"/>
    <mergeCell ref="E22:E23"/>
    <mergeCell ref="A24:A25"/>
    <mergeCell ref="B24:B25"/>
    <mergeCell ref="C24:C25"/>
    <mergeCell ref="D24:D25"/>
    <mergeCell ref="E24:E25"/>
    <mergeCell ref="A6:I6"/>
    <mergeCell ref="J6:J7"/>
    <mergeCell ref="A7:I8"/>
    <mergeCell ref="C11:J11"/>
    <mergeCell ref="C10:J10"/>
    <mergeCell ref="A16:A17"/>
    <mergeCell ref="B16:B17"/>
    <mergeCell ref="C16:C17"/>
    <mergeCell ref="D16:D17"/>
    <mergeCell ref="E16:E17"/>
    <mergeCell ref="A12:A13"/>
    <mergeCell ref="B12:B13"/>
    <mergeCell ref="C12:C13"/>
    <mergeCell ref="D12:D13"/>
    <mergeCell ref="E12:E13"/>
    <mergeCell ref="A14:A15"/>
    <mergeCell ref="B14:B15"/>
    <mergeCell ref="C14:C15"/>
    <mergeCell ref="D14:D15"/>
    <mergeCell ref="E14:E15"/>
    <mergeCell ref="A26:A27"/>
    <mergeCell ref="B26:B27"/>
    <mergeCell ref="C26:C27"/>
    <mergeCell ref="D26:D27"/>
    <mergeCell ref="E26:E27"/>
    <mergeCell ref="A28:A29"/>
    <mergeCell ref="B28:B29"/>
    <mergeCell ref="C28:C29"/>
    <mergeCell ref="D28:D29"/>
    <mergeCell ref="E28:E29"/>
    <mergeCell ref="A30:A31"/>
    <mergeCell ref="B30:B31"/>
    <mergeCell ref="C30:C31"/>
    <mergeCell ref="D30:D31"/>
    <mergeCell ref="E30:E31"/>
    <mergeCell ref="A32:A33"/>
    <mergeCell ref="B32:B33"/>
    <mergeCell ref="C32:C33"/>
    <mergeCell ref="D32:D33"/>
    <mergeCell ref="E32:E33"/>
    <mergeCell ref="A34:A35"/>
    <mergeCell ref="B34:B35"/>
    <mergeCell ref="C34:C35"/>
    <mergeCell ref="D34:D35"/>
    <mergeCell ref="E34:E35"/>
    <mergeCell ref="A36:A37"/>
    <mergeCell ref="B36:B37"/>
    <mergeCell ref="C36:C37"/>
    <mergeCell ref="D36:D37"/>
    <mergeCell ref="E36:E37"/>
  </mergeCells>
  <pageMargins left="0.70866141732283472" right="0.11811023622047245" top="0.39370078740157483" bottom="0.39370078740157483" header="0.31496062992125984" footer="0.31496062992125984"/>
  <pageSetup paperSize="9" scale="85" orientation="landscape" r:id="rId1"/>
  <rowBreaks count="8" manualBreakCount="8">
    <brk id="29" max="9" man="1"/>
    <brk id="44" max="9" man="1"/>
    <brk id="58" max="9" man="1"/>
    <brk id="94" max="9" man="1"/>
    <brk id="110" max="9" man="1"/>
    <brk id="131" max="9" man="1"/>
    <brk id="152" max="9" man="1"/>
    <brk id="170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78"/>
  <sheetViews>
    <sheetView tabSelected="1" view="pageBreakPreview" topLeftCell="A19" zoomScale="90" zoomScaleNormal="90" zoomScaleSheetLayoutView="90" workbookViewId="0">
      <selection activeCell="E45" sqref="E45"/>
    </sheetView>
  </sheetViews>
  <sheetFormatPr defaultRowHeight="15"/>
  <cols>
    <col min="1" max="1" width="12.28515625" customWidth="1"/>
    <col min="2" max="2" width="46" customWidth="1"/>
    <col min="3" max="3" width="11" customWidth="1"/>
    <col min="4" max="4" width="13" customWidth="1"/>
    <col min="5" max="5" width="17.28515625" customWidth="1"/>
    <col min="6" max="6" width="25.5703125" customWidth="1"/>
    <col min="7" max="7" width="12.85546875" customWidth="1"/>
  </cols>
  <sheetData>
    <row r="1" spans="1:11">
      <c r="A1" s="457"/>
      <c r="B1" s="457"/>
      <c r="C1" s="457"/>
      <c r="D1" s="457"/>
      <c r="E1" s="457"/>
      <c r="F1" s="457"/>
      <c r="G1" s="457"/>
    </row>
    <row r="2" spans="1:11">
      <c r="A2" s="457"/>
      <c r="B2" s="457"/>
      <c r="C2" s="457"/>
      <c r="D2" s="457"/>
      <c r="E2" s="457"/>
      <c r="F2" s="457"/>
      <c r="G2" s="457"/>
    </row>
    <row r="3" spans="1:11">
      <c r="A3" s="457"/>
      <c r="B3" s="457"/>
      <c r="C3" s="457"/>
      <c r="D3" s="457"/>
      <c r="E3" s="457"/>
      <c r="F3" s="457"/>
      <c r="G3" s="457"/>
    </row>
    <row r="4" spans="1:11">
      <c r="A4" s="457"/>
      <c r="B4" s="457"/>
      <c r="C4" s="457"/>
      <c r="D4" s="457"/>
      <c r="E4" s="457"/>
      <c r="F4" s="457"/>
      <c r="G4" s="457"/>
    </row>
    <row r="5" spans="1:11">
      <c r="A5" s="457"/>
      <c r="B5" s="457"/>
      <c r="C5" s="457"/>
      <c r="D5" s="457"/>
      <c r="E5" s="457"/>
      <c r="F5" s="457"/>
      <c r="G5" s="457"/>
    </row>
    <row r="6" spans="1:11" ht="15.75" thickBot="1">
      <c r="A6" s="785"/>
      <c r="B6" s="785"/>
      <c r="C6" s="785"/>
      <c r="D6" s="785"/>
      <c r="E6" s="785"/>
      <c r="F6" s="785"/>
      <c r="G6" s="785"/>
    </row>
    <row r="7" spans="1:11" ht="27.75" customHeight="1" thickTop="1" thickBot="1">
      <c r="A7" s="786" t="s">
        <v>263</v>
      </c>
      <c r="B7" s="786"/>
      <c r="C7" s="786"/>
      <c r="D7" s="308" t="s">
        <v>264</v>
      </c>
      <c r="E7" s="309"/>
      <c r="F7" s="310" t="s">
        <v>265</v>
      </c>
      <c r="G7" s="312"/>
    </row>
    <row r="8" spans="1:11" ht="41.25" customHeight="1" thickTop="1" thickBot="1">
      <c r="A8" s="377" t="s">
        <v>497</v>
      </c>
      <c r="B8" s="777" t="s">
        <v>874</v>
      </c>
      <c r="C8" s="778"/>
      <c r="D8" s="779"/>
      <c r="E8" s="307" t="s">
        <v>266</v>
      </c>
      <c r="F8" s="783">
        <f>'POÇO ARTESIANO; RESERVATÓRIO '!F107</f>
        <v>111361.7015805</v>
      </c>
      <c r="G8" s="784"/>
      <c r="I8" s="775"/>
      <c r="J8" s="775"/>
      <c r="K8" s="775"/>
    </row>
    <row r="9" spans="1:11" ht="43.5" customHeight="1" thickTop="1" thickBot="1">
      <c r="A9" s="780" t="s">
        <v>574</v>
      </c>
      <c r="B9" s="781"/>
      <c r="C9" s="782"/>
      <c r="D9" s="307" t="s">
        <v>319</v>
      </c>
      <c r="E9" s="780"/>
      <c r="F9" s="781"/>
      <c r="G9" s="782"/>
    </row>
    <row r="10" spans="1:11" ht="15.75" thickTop="1">
      <c r="A10" s="311"/>
      <c r="B10" s="313"/>
      <c r="C10" s="313"/>
      <c r="D10" s="313"/>
      <c r="E10" s="313"/>
      <c r="F10" s="313"/>
      <c r="G10" s="311"/>
    </row>
    <row r="11" spans="1:11" ht="18" customHeight="1">
      <c r="A11" s="787" t="s">
        <v>575</v>
      </c>
      <c r="B11" s="788"/>
      <c r="C11" s="788"/>
      <c r="D11" s="788"/>
      <c r="E11" s="788"/>
      <c r="F11" s="788"/>
      <c r="G11" s="789"/>
    </row>
    <row r="12" spans="1:11">
      <c r="A12" s="767" t="s">
        <v>267</v>
      </c>
      <c r="B12" s="768"/>
      <c r="C12" s="314" t="s">
        <v>268</v>
      </c>
      <c r="D12" s="314" t="s">
        <v>7</v>
      </c>
      <c r="E12" s="314" t="s">
        <v>269</v>
      </c>
      <c r="F12" s="314" t="s">
        <v>270</v>
      </c>
      <c r="G12" s="314" t="s">
        <v>11</v>
      </c>
    </row>
    <row r="13" spans="1:11">
      <c r="A13" s="342" t="s">
        <v>581</v>
      </c>
      <c r="B13" s="363" t="s">
        <v>576</v>
      </c>
      <c r="C13" s="327" t="s">
        <v>271</v>
      </c>
      <c r="D13" s="342" t="s">
        <v>315</v>
      </c>
      <c r="E13" s="425">
        <v>0.01</v>
      </c>
      <c r="F13" s="423">
        <v>85</v>
      </c>
      <c r="G13" s="423">
        <v>0.85</v>
      </c>
    </row>
    <row r="14" spans="1:11">
      <c r="A14" s="342" t="s">
        <v>275</v>
      </c>
      <c r="B14" s="363" t="s">
        <v>326</v>
      </c>
      <c r="C14" s="327" t="s">
        <v>271</v>
      </c>
      <c r="D14" s="342" t="s">
        <v>315</v>
      </c>
      <c r="E14" s="425">
        <v>0.01</v>
      </c>
      <c r="F14" s="423">
        <v>152</v>
      </c>
      <c r="G14" s="423">
        <v>1.52</v>
      </c>
    </row>
    <row r="15" spans="1:11">
      <c r="A15" s="342" t="s">
        <v>582</v>
      </c>
      <c r="B15" s="363" t="s">
        <v>577</v>
      </c>
      <c r="C15" s="327" t="s">
        <v>271</v>
      </c>
      <c r="D15" s="342" t="s">
        <v>274</v>
      </c>
      <c r="E15" s="425">
        <v>3.0000000000000001E-3</v>
      </c>
      <c r="F15" s="423">
        <v>16.88</v>
      </c>
      <c r="G15" s="423">
        <v>0.05</v>
      </c>
    </row>
    <row r="16" spans="1:11">
      <c r="A16" s="342" t="s">
        <v>583</v>
      </c>
      <c r="B16" s="363" t="s">
        <v>578</v>
      </c>
      <c r="C16" s="327" t="s">
        <v>271</v>
      </c>
      <c r="D16" s="342" t="s">
        <v>274</v>
      </c>
      <c r="E16" s="425">
        <v>2E-3</v>
      </c>
      <c r="F16" s="423">
        <v>20.72</v>
      </c>
      <c r="G16" s="423">
        <v>0.04</v>
      </c>
    </row>
    <row r="17" spans="1:7">
      <c r="A17" s="342" t="s">
        <v>584</v>
      </c>
      <c r="B17" s="363" t="s">
        <v>579</v>
      </c>
      <c r="C17" s="327" t="s">
        <v>271</v>
      </c>
      <c r="D17" s="342" t="s">
        <v>585</v>
      </c>
      <c r="E17" s="425">
        <v>0.01</v>
      </c>
      <c r="F17" s="423">
        <v>8.4499999999999993</v>
      </c>
      <c r="G17" s="423">
        <v>0.08</v>
      </c>
    </row>
    <row r="18" spans="1:7" ht="30">
      <c r="A18" s="342">
        <v>280013</v>
      </c>
      <c r="B18" s="364" t="s">
        <v>580</v>
      </c>
      <c r="C18" s="335" t="s">
        <v>271</v>
      </c>
      <c r="D18" s="342" t="s">
        <v>272</v>
      </c>
      <c r="E18" s="425">
        <v>7.0000000000000007E-2</v>
      </c>
      <c r="F18" s="424">
        <v>21.1</v>
      </c>
      <c r="G18" s="424">
        <v>1.48</v>
      </c>
    </row>
    <row r="19" spans="1:7">
      <c r="A19" s="342">
        <v>280026</v>
      </c>
      <c r="B19" s="363" t="s">
        <v>283</v>
      </c>
      <c r="C19" s="327" t="s">
        <v>271</v>
      </c>
      <c r="D19" s="342" t="s">
        <v>272</v>
      </c>
      <c r="E19" s="425">
        <v>0.05</v>
      </c>
      <c r="F19" s="423">
        <v>17.07</v>
      </c>
      <c r="G19" s="423">
        <v>0.85</v>
      </c>
    </row>
    <row r="20" spans="1:7" ht="20.25" customHeight="1">
      <c r="A20" s="769"/>
      <c r="B20" s="770"/>
      <c r="C20" s="770"/>
      <c r="D20" s="770"/>
      <c r="E20" s="771"/>
      <c r="F20" s="329" t="s">
        <v>276</v>
      </c>
      <c r="G20" s="330">
        <f>SUM(G13:G19)</f>
        <v>4.8699999999999992</v>
      </c>
    </row>
    <row r="21" spans="1:7">
      <c r="A21" s="787" t="s">
        <v>586</v>
      </c>
      <c r="B21" s="788"/>
      <c r="C21" s="788"/>
      <c r="D21" s="788"/>
      <c r="E21" s="788"/>
      <c r="F21" s="788"/>
      <c r="G21" s="789"/>
    </row>
    <row r="22" spans="1:7">
      <c r="A22" s="767" t="s">
        <v>267</v>
      </c>
      <c r="B22" s="768"/>
      <c r="C22" s="314" t="s">
        <v>268</v>
      </c>
      <c r="D22" s="314" t="s">
        <v>7</v>
      </c>
      <c r="E22" s="314" t="s">
        <v>269</v>
      </c>
      <c r="F22" s="314" t="s">
        <v>270</v>
      </c>
      <c r="G22" s="314" t="s">
        <v>11</v>
      </c>
    </row>
    <row r="23" spans="1:7">
      <c r="A23" s="427" t="s">
        <v>273</v>
      </c>
      <c r="B23" s="344" t="s">
        <v>326</v>
      </c>
      <c r="C23" s="335" t="s">
        <v>271</v>
      </c>
      <c r="D23" s="376" t="s">
        <v>315</v>
      </c>
      <c r="E23" s="345">
        <v>0.41</v>
      </c>
      <c r="F23" s="346">
        <v>152</v>
      </c>
      <c r="G23" s="346">
        <v>62.32</v>
      </c>
    </row>
    <row r="24" spans="1:7">
      <c r="A24" s="426" t="s">
        <v>278</v>
      </c>
      <c r="B24" s="428" t="s">
        <v>587</v>
      </c>
      <c r="C24" s="335" t="s">
        <v>271</v>
      </c>
      <c r="D24" s="347" t="s">
        <v>363</v>
      </c>
      <c r="E24" s="345">
        <v>1</v>
      </c>
      <c r="F24" s="346">
        <v>97</v>
      </c>
      <c r="G24" s="346">
        <v>97</v>
      </c>
    </row>
    <row r="25" spans="1:7">
      <c r="A25" s="426" t="s">
        <v>273</v>
      </c>
      <c r="B25" s="428" t="s">
        <v>588</v>
      </c>
      <c r="C25" s="335" t="s">
        <v>271</v>
      </c>
      <c r="D25" s="347" t="s">
        <v>274</v>
      </c>
      <c r="E25" s="345">
        <v>0.1</v>
      </c>
      <c r="F25" s="346">
        <v>16.829999999999998</v>
      </c>
      <c r="G25" s="346">
        <v>1.68</v>
      </c>
    </row>
    <row r="26" spans="1:7">
      <c r="A26" s="426" t="s">
        <v>324</v>
      </c>
      <c r="B26" s="428" t="s">
        <v>580</v>
      </c>
      <c r="C26" s="335" t="s">
        <v>271</v>
      </c>
      <c r="D26" s="347" t="s">
        <v>272</v>
      </c>
      <c r="E26" s="345">
        <v>0.4</v>
      </c>
      <c r="F26" s="346">
        <v>21.1</v>
      </c>
      <c r="G26" s="346">
        <v>8.44</v>
      </c>
    </row>
    <row r="27" spans="1:7">
      <c r="A27" s="426" t="s">
        <v>325</v>
      </c>
      <c r="B27" s="428" t="s">
        <v>283</v>
      </c>
      <c r="C27" s="335" t="s">
        <v>271</v>
      </c>
      <c r="D27" s="347" t="s">
        <v>272</v>
      </c>
      <c r="E27" s="345">
        <v>0.4</v>
      </c>
      <c r="F27" s="346">
        <v>17.07</v>
      </c>
      <c r="G27" s="346">
        <v>6.83</v>
      </c>
    </row>
    <row r="28" spans="1:7">
      <c r="A28" s="772"/>
      <c r="B28" s="773"/>
      <c r="C28" s="773"/>
      <c r="D28" s="773"/>
      <c r="E28" s="774"/>
      <c r="F28" s="329" t="s">
        <v>276</v>
      </c>
      <c r="G28" s="330">
        <f>SUM(G23:G27)</f>
        <v>176.27</v>
      </c>
    </row>
    <row r="29" spans="1:7" ht="16.5" customHeight="1">
      <c r="A29" s="787" t="s">
        <v>589</v>
      </c>
      <c r="B29" s="788"/>
      <c r="C29" s="788"/>
      <c r="D29" s="788"/>
      <c r="E29" s="788"/>
      <c r="F29" s="788"/>
      <c r="G29" s="789"/>
    </row>
    <row r="30" spans="1:7">
      <c r="A30" s="767" t="s">
        <v>267</v>
      </c>
      <c r="B30" s="768"/>
      <c r="C30" s="314" t="s">
        <v>268</v>
      </c>
      <c r="D30" s="314" t="s">
        <v>7</v>
      </c>
      <c r="E30" s="314" t="s">
        <v>269</v>
      </c>
      <c r="F30" s="314" t="s">
        <v>270</v>
      </c>
      <c r="G30" s="314" t="s">
        <v>11</v>
      </c>
    </row>
    <row r="31" spans="1:7" ht="20.25" customHeight="1">
      <c r="A31" s="320" t="s">
        <v>317</v>
      </c>
      <c r="B31" s="320" t="s">
        <v>283</v>
      </c>
      <c r="C31" s="335" t="s">
        <v>271</v>
      </c>
      <c r="D31" s="335" t="s">
        <v>272</v>
      </c>
      <c r="E31" s="334">
        <v>0.12</v>
      </c>
      <c r="F31" s="323">
        <v>17.07</v>
      </c>
      <c r="G31" s="323">
        <v>2.0499999999999998</v>
      </c>
    </row>
    <row r="32" spans="1:7" ht="17.25" customHeight="1">
      <c r="A32" s="776"/>
      <c r="B32" s="776"/>
      <c r="C32" s="776"/>
      <c r="D32" s="776"/>
      <c r="E32" s="776"/>
      <c r="F32" s="317" t="s">
        <v>276</v>
      </c>
      <c r="G32" s="318">
        <f>SUM(G29:G31)</f>
        <v>2.0499999999999998</v>
      </c>
    </row>
    <row r="33" spans="1:7" ht="19.5" customHeight="1">
      <c r="A33" s="787" t="s">
        <v>878</v>
      </c>
      <c r="B33" s="788"/>
      <c r="C33" s="788"/>
      <c r="D33" s="788"/>
      <c r="E33" s="788"/>
      <c r="F33" s="788"/>
      <c r="G33" s="789"/>
    </row>
    <row r="34" spans="1:7">
      <c r="A34" s="767" t="s">
        <v>267</v>
      </c>
      <c r="B34" s="768"/>
      <c r="C34" s="314" t="s">
        <v>268</v>
      </c>
      <c r="D34" s="314" t="s">
        <v>7</v>
      </c>
      <c r="E34" s="314" t="s">
        <v>269</v>
      </c>
      <c r="F34" s="314" t="s">
        <v>270</v>
      </c>
      <c r="G34" s="314" t="s">
        <v>11</v>
      </c>
    </row>
    <row r="35" spans="1:7">
      <c r="A35" s="320" t="s">
        <v>590</v>
      </c>
      <c r="B35" s="328" t="s">
        <v>608</v>
      </c>
      <c r="C35" s="335" t="s">
        <v>271</v>
      </c>
      <c r="D35" s="321" t="s">
        <v>277</v>
      </c>
      <c r="E35" s="336">
        <v>4</v>
      </c>
      <c r="F35" s="333">
        <v>156.36000000000001</v>
      </c>
      <c r="G35" s="333">
        <v>625.44000000000005</v>
      </c>
    </row>
    <row r="36" spans="1:7">
      <c r="A36" s="320" t="s">
        <v>591</v>
      </c>
      <c r="B36" s="328" t="s">
        <v>609</v>
      </c>
      <c r="C36" s="335" t="s">
        <v>271</v>
      </c>
      <c r="D36" s="321" t="s">
        <v>281</v>
      </c>
      <c r="E36" s="336">
        <v>3</v>
      </c>
      <c r="F36" s="333">
        <v>918.25</v>
      </c>
      <c r="G36" s="333">
        <v>2754.75</v>
      </c>
    </row>
    <row r="37" spans="1:7">
      <c r="A37" s="320" t="s">
        <v>592</v>
      </c>
      <c r="B37" s="328" t="s">
        <v>610</v>
      </c>
      <c r="C37" s="335" t="s">
        <v>271</v>
      </c>
      <c r="D37" s="321" t="s">
        <v>281</v>
      </c>
      <c r="E37" s="336">
        <v>5</v>
      </c>
      <c r="F37" s="333">
        <v>58.92</v>
      </c>
      <c r="G37" s="333">
        <v>294.60000000000002</v>
      </c>
    </row>
    <row r="38" spans="1:7" ht="30">
      <c r="A38" s="320" t="s">
        <v>593</v>
      </c>
      <c r="B38" s="443" t="s">
        <v>611</v>
      </c>
      <c r="C38" s="335" t="s">
        <v>271</v>
      </c>
      <c r="D38" s="321" t="s">
        <v>281</v>
      </c>
      <c r="E38" s="336">
        <v>12</v>
      </c>
      <c r="F38" s="333">
        <v>16.579999999999998</v>
      </c>
      <c r="G38" s="333">
        <v>198.96</v>
      </c>
    </row>
    <row r="39" spans="1:7">
      <c r="A39" s="320" t="s">
        <v>594</v>
      </c>
      <c r="B39" s="443" t="s">
        <v>612</v>
      </c>
      <c r="C39" s="335" t="s">
        <v>271</v>
      </c>
      <c r="D39" s="321" t="s">
        <v>277</v>
      </c>
      <c r="E39" s="336">
        <v>1</v>
      </c>
      <c r="F39" s="333">
        <v>111.16</v>
      </c>
      <c r="G39" s="333">
        <v>111.16</v>
      </c>
    </row>
    <row r="40" spans="1:7">
      <c r="A40" s="320" t="s">
        <v>595</v>
      </c>
      <c r="B40" s="443" t="s">
        <v>613</v>
      </c>
      <c r="C40" s="335" t="s">
        <v>271</v>
      </c>
      <c r="D40" s="321" t="s">
        <v>277</v>
      </c>
      <c r="E40" s="336">
        <v>1</v>
      </c>
      <c r="F40" s="333">
        <v>552.91999999999996</v>
      </c>
      <c r="G40" s="333">
        <v>552.91999999999996</v>
      </c>
    </row>
    <row r="41" spans="1:7">
      <c r="A41" s="320" t="s">
        <v>596</v>
      </c>
      <c r="B41" s="443" t="s">
        <v>614</v>
      </c>
      <c r="C41" s="335" t="s">
        <v>271</v>
      </c>
      <c r="D41" s="321" t="s">
        <v>277</v>
      </c>
      <c r="E41" s="336">
        <v>1</v>
      </c>
      <c r="F41" s="333">
        <v>1042.4000000000001</v>
      </c>
      <c r="G41" s="333">
        <v>1042.4000000000001</v>
      </c>
    </row>
    <row r="42" spans="1:7" ht="30">
      <c r="A42" s="320" t="s">
        <v>597</v>
      </c>
      <c r="B42" s="443" t="s">
        <v>615</v>
      </c>
      <c r="C42" s="335" t="s">
        <v>271</v>
      </c>
      <c r="D42" s="321" t="s">
        <v>323</v>
      </c>
      <c r="E42" s="336">
        <v>4</v>
      </c>
      <c r="F42" s="333">
        <v>464.46</v>
      </c>
      <c r="G42" s="333">
        <v>1857.84</v>
      </c>
    </row>
    <row r="43" spans="1:7">
      <c r="A43" s="320" t="s">
        <v>598</v>
      </c>
      <c r="B43" s="443" t="s">
        <v>616</v>
      </c>
      <c r="C43" s="335" t="s">
        <v>271</v>
      </c>
      <c r="D43" s="321" t="s">
        <v>281</v>
      </c>
      <c r="E43" s="336">
        <v>80</v>
      </c>
      <c r="F43" s="333">
        <v>209.61</v>
      </c>
      <c r="G43" s="333">
        <f>E43*F43</f>
        <v>16768.800000000003</v>
      </c>
    </row>
    <row r="44" spans="1:7">
      <c r="A44" s="320" t="s">
        <v>599</v>
      </c>
      <c r="B44" s="443" t="s">
        <v>617</v>
      </c>
      <c r="C44" s="335" t="s">
        <v>271</v>
      </c>
      <c r="D44" s="321" t="s">
        <v>281</v>
      </c>
      <c r="E44" s="336">
        <v>45</v>
      </c>
      <c r="F44" s="333">
        <v>47.2</v>
      </c>
      <c r="G44" s="333">
        <f>E44*F44</f>
        <v>2124</v>
      </c>
    </row>
    <row r="45" spans="1:7">
      <c r="A45" s="320" t="s">
        <v>600</v>
      </c>
      <c r="B45" s="443" t="s">
        <v>618</v>
      </c>
      <c r="C45" s="335" t="s">
        <v>271</v>
      </c>
      <c r="D45" s="321" t="s">
        <v>626</v>
      </c>
      <c r="E45" s="336">
        <v>24</v>
      </c>
      <c r="F45" s="333">
        <v>44.75</v>
      </c>
      <c r="G45" s="333">
        <v>1074</v>
      </c>
    </row>
    <row r="46" spans="1:7" ht="30">
      <c r="A46" s="320" t="s">
        <v>601</v>
      </c>
      <c r="B46" s="443" t="s">
        <v>619</v>
      </c>
      <c r="C46" s="335" t="s">
        <v>271</v>
      </c>
      <c r="D46" s="321" t="s">
        <v>277</v>
      </c>
      <c r="E46" s="336">
        <v>1</v>
      </c>
      <c r="F46" s="333">
        <v>705</v>
      </c>
      <c r="G46" s="333">
        <v>705</v>
      </c>
    </row>
    <row r="47" spans="1:7">
      <c r="A47" s="320" t="s">
        <v>602</v>
      </c>
      <c r="B47" s="443" t="s">
        <v>620</v>
      </c>
      <c r="C47" s="335" t="s">
        <v>271</v>
      </c>
      <c r="D47" s="321" t="s">
        <v>626</v>
      </c>
      <c r="E47" s="336">
        <v>24</v>
      </c>
      <c r="F47" s="333">
        <v>13.37</v>
      </c>
      <c r="G47" s="333">
        <v>320.88</v>
      </c>
    </row>
    <row r="48" spans="1:7">
      <c r="A48" s="320" t="s">
        <v>603</v>
      </c>
      <c r="B48" s="443" t="s">
        <v>621</v>
      </c>
      <c r="C48" s="335" t="s">
        <v>271</v>
      </c>
      <c r="D48" s="321" t="s">
        <v>281</v>
      </c>
      <c r="E48" s="336">
        <v>15</v>
      </c>
      <c r="F48" s="333">
        <v>185.77</v>
      </c>
      <c r="G48" s="333">
        <v>2786.55</v>
      </c>
    </row>
    <row r="49" spans="1:7">
      <c r="A49" s="320" t="s">
        <v>604</v>
      </c>
      <c r="B49" s="443" t="s">
        <v>622</v>
      </c>
      <c r="C49" s="335" t="s">
        <v>271</v>
      </c>
      <c r="D49" s="321" t="s">
        <v>277</v>
      </c>
      <c r="E49" s="336">
        <v>1</v>
      </c>
      <c r="F49" s="333">
        <v>1121.71</v>
      </c>
      <c r="G49" s="333">
        <v>1121.71</v>
      </c>
    </row>
    <row r="50" spans="1:7">
      <c r="A50" s="320" t="s">
        <v>605</v>
      </c>
      <c r="B50" s="443" t="s">
        <v>623</v>
      </c>
      <c r="C50" s="335" t="s">
        <v>271</v>
      </c>
      <c r="D50" s="321" t="s">
        <v>277</v>
      </c>
      <c r="E50" s="336">
        <v>1</v>
      </c>
      <c r="F50" s="333">
        <v>175.62</v>
      </c>
      <c r="G50" s="333">
        <v>175.62</v>
      </c>
    </row>
    <row r="51" spans="1:7">
      <c r="A51" s="320" t="s">
        <v>606</v>
      </c>
      <c r="B51" s="443" t="s">
        <v>624</v>
      </c>
      <c r="C51" s="335" t="s">
        <v>271</v>
      </c>
      <c r="D51" s="321" t="s">
        <v>277</v>
      </c>
      <c r="E51" s="336">
        <v>1</v>
      </c>
      <c r="F51" s="333">
        <v>183.95</v>
      </c>
      <c r="G51" s="333">
        <v>183.95</v>
      </c>
    </row>
    <row r="52" spans="1:7">
      <c r="A52" s="320" t="s">
        <v>607</v>
      </c>
      <c r="B52" s="443" t="s">
        <v>625</v>
      </c>
      <c r="C52" s="335" t="s">
        <v>271</v>
      </c>
      <c r="D52" s="321" t="s">
        <v>277</v>
      </c>
      <c r="E52" s="336">
        <v>1</v>
      </c>
      <c r="F52" s="333">
        <v>1246.3399999999999</v>
      </c>
      <c r="G52" s="333">
        <v>1246.3399999999999</v>
      </c>
    </row>
    <row r="53" spans="1:7">
      <c r="A53" s="776"/>
      <c r="B53" s="776"/>
      <c r="C53" s="776"/>
      <c r="D53" s="776"/>
      <c r="E53" s="776"/>
      <c r="F53" s="317" t="s">
        <v>276</v>
      </c>
      <c r="G53" s="318">
        <f>SUM(G35:G52)</f>
        <v>33944.92</v>
      </c>
    </row>
    <row r="54" spans="1:7" ht="25.5" customHeight="1">
      <c r="A54" s="764" t="s">
        <v>666</v>
      </c>
      <c r="B54" s="765"/>
      <c r="C54" s="765"/>
      <c r="D54" s="765"/>
      <c r="E54" s="765"/>
      <c r="F54" s="765"/>
      <c r="G54" s="766"/>
    </row>
    <row r="55" spans="1:7">
      <c r="A55" s="767" t="s">
        <v>267</v>
      </c>
      <c r="B55" s="768"/>
      <c r="C55" s="314" t="s">
        <v>268</v>
      </c>
      <c r="D55" s="314" t="s">
        <v>7</v>
      </c>
      <c r="E55" s="314" t="s">
        <v>269</v>
      </c>
      <c r="F55" s="314" t="s">
        <v>270</v>
      </c>
      <c r="G55" s="314" t="s">
        <v>11</v>
      </c>
    </row>
    <row r="56" spans="1:7">
      <c r="A56" s="365" t="s">
        <v>668</v>
      </c>
      <c r="B56" s="370" t="s">
        <v>667</v>
      </c>
      <c r="C56" s="335" t="s">
        <v>271</v>
      </c>
      <c r="D56" s="335" t="s">
        <v>277</v>
      </c>
      <c r="E56" s="446">
        <v>1</v>
      </c>
      <c r="F56" s="368">
        <v>2300</v>
      </c>
      <c r="G56" s="371">
        <v>2300</v>
      </c>
    </row>
    <row r="57" spans="1:7" ht="30">
      <c r="A57" s="365">
        <v>280008</v>
      </c>
      <c r="B57" s="370" t="s">
        <v>328</v>
      </c>
      <c r="C57" s="335" t="s">
        <v>271</v>
      </c>
      <c r="D57" s="335" t="s">
        <v>272</v>
      </c>
      <c r="E57" s="446">
        <v>4</v>
      </c>
      <c r="F57" s="368">
        <v>16.59</v>
      </c>
      <c r="G57" s="371">
        <v>66.36</v>
      </c>
    </row>
    <row r="58" spans="1:7">
      <c r="A58" s="365">
        <v>280014</v>
      </c>
      <c r="B58" s="370" t="s">
        <v>309</v>
      </c>
      <c r="C58" s="335" t="s">
        <v>271</v>
      </c>
      <c r="D58" s="335" t="s">
        <v>272</v>
      </c>
      <c r="E58" s="446">
        <v>4</v>
      </c>
      <c r="F58" s="368">
        <v>21.5</v>
      </c>
      <c r="G58" s="371">
        <v>86</v>
      </c>
    </row>
    <row r="59" spans="1:7" ht="30">
      <c r="A59" s="365">
        <v>280016</v>
      </c>
      <c r="B59" s="370" t="s">
        <v>671</v>
      </c>
      <c r="C59" s="335" t="s">
        <v>271</v>
      </c>
      <c r="D59" s="335" t="s">
        <v>272</v>
      </c>
      <c r="E59" s="446">
        <v>4</v>
      </c>
      <c r="F59" s="368">
        <v>20.68</v>
      </c>
      <c r="G59" s="368">
        <v>82.72</v>
      </c>
    </row>
    <row r="60" spans="1:7">
      <c r="A60" s="772"/>
      <c r="B60" s="773"/>
      <c r="C60" s="773"/>
      <c r="D60" s="773"/>
      <c r="E60" s="774"/>
      <c r="F60" s="317" t="s">
        <v>276</v>
      </c>
      <c r="G60" s="318">
        <f>SUM(G56:G59)</f>
        <v>2535.08</v>
      </c>
    </row>
    <row r="61" spans="1:7">
      <c r="A61" s="787" t="s">
        <v>672</v>
      </c>
      <c r="B61" s="788"/>
      <c r="C61" s="788"/>
      <c r="D61" s="788"/>
      <c r="E61" s="788"/>
      <c r="F61" s="788"/>
      <c r="G61" s="789"/>
    </row>
    <row r="62" spans="1:7">
      <c r="A62" s="767" t="s">
        <v>267</v>
      </c>
      <c r="B62" s="768"/>
      <c r="C62" s="314" t="s">
        <v>268</v>
      </c>
      <c r="D62" s="314" t="s">
        <v>7</v>
      </c>
      <c r="E62" s="314" t="s">
        <v>269</v>
      </c>
      <c r="F62" s="314" t="s">
        <v>270</v>
      </c>
      <c r="G62" s="314" t="s">
        <v>11</v>
      </c>
    </row>
    <row r="63" spans="1:7">
      <c r="A63" s="351" t="s">
        <v>674</v>
      </c>
      <c r="B63" s="348" t="s">
        <v>673</v>
      </c>
      <c r="C63" s="327" t="s">
        <v>271</v>
      </c>
      <c r="D63" s="327" t="s">
        <v>277</v>
      </c>
      <c r="E63" s="345">
        <v>1</v>
      </c>
      <c r="F63" s="346">
        <v>10.37</v>
      </c>
      <c r="G63" s="346">
        <v>10.37</v>
      </c>
    </row>
    <row r="64" spans="1:7">
      <c r="A64" s="352">
        <v>280007</v>
      </c>
      <c r="B64" s="348" t="s">
        <v>627</v>
      </c>
      <c r="C64" s="327" t="s">
        <v>271</v>
      </c>
      <c r="D64" s="327" t="s">
        <v>272</v>
      </c>
      <c r="E64" s="345">
        <v>0.05</v>
      </c>
      <c r="F64" s="346">
        <v>17.350000000000001</v>
      </c>
      <c r="G64" s="346">
        <v>0.87</v>
      </c>
    </row>
    <row r="65" spans="1:7">
      <c r="A65" s="351">
        <v>280014</v>
      </c>
      <c r="B65" s="348" t="s">
        <v>309</v>
      </c>
      <c r="C65" s="327" t="s">
        <v>271</v>
      </c>
      <c r="D65" s="327" t="s">
        <v>272</v>
      </c>
      <c r="E65" s="345">
        <v>0.1</v>
      </c>
      <c r="F65" s="346">
        <v>21.5</v>
      </c>
      <c r="G65" s="346">
        <v>2.15</v>
      </c>
    </row>
    <row r="66" spans="1:7">
      <c r="A66" s="769"/>
      <c r="B66" s="770"/>
      <c r="C66" s="770"/>
      <c r="D66" s="770"/>
      <c r="E66" s="771"/>
      <c r="F66" s="315" t="s">
        <v>276</v>
      </c>
      <c r="G66" s="316">
        <f>SUM(G63:G65)</f>
        <v>13.389999999999999</v>
      </c>
    </row>
    <row r="67" spans="1:7" ht="30" customHeight="1">
      <c r="A67" s="764" t="s">
        <v>691</v>
      </c>
      <c r="B67" s="765"/>
      <c r="C67" s="765"/>
      <c r="D67" s="765"/>
      <c r="E67" s="765"/>
      <c r="F67" s="765"/>
      <c r="G67" s="766"/>
    </row>
    <row r="68" spans="1:7">
      <c r="A68" s="767" t="s">
        <v>267</v>
      </c>
      <c r="B68" s="768"/>
      <c r="C68" s="314" t="s">
        <v>268</v>
      </c>
      <c r="D68" s="314" t="s">
        <v>7</v>
      </c>
      <c r="E68" s="314" t="s">
        <v>269</v>
      </c>
      <c r="F68" s="314" t="s">
        <v>270</v>
      </c>
      <c r="G68" s="314" t="s">
        <v>11</v>
      </c>
    </row>
    <row r="69" spans="1:7" ht="30">
      <c r="A69" s="320" t="s">
        <v>675</v>
      </c>
      <c r="B69" s="324" t="s">
        <v>676</v>
      </c>
      <c r="C69" s="335" t="s">
        <v>280</v>
      </c>
      <c r="D69" s="321" t="s">
        <v>292</v>
      </c>
      <c r="E69" s="454" t="s">
        <v>677</v>
      </c>
      <c r="F69" s="455" t="s">
        <v>684</v>
      </c>
      <c r="G69" s="455">
        <v>0.21</v>
      </c>
    </row>
    <row r="70" spans="1:7" ht="30">
      <c r="A70" s="320" t="s">
        <v>678</v>
      </c>
      <c r="B70" s="324" t="s">
        <v>679</v>
      </c>
      <c r="C70" s="335" t="s">
        <v>280</v>
      </c>
      <c r="D70" s="321" t="s">
        <v>279</v>
      </c>
      <c r="E70" s="454" t="s">
        <v>680</v>
      </c>
      <c r="F70" s="455" t="s">
        <v>685</v>
      </c>
      <c r="G70" s="455">
        <v>0.14000000000000001</v>
      </c>
    </row>
    <row r="71" spans="1:7" ht="30">
      <c r="A71" s="320" t="s">
        <v>681</v>
      </c>
      <c r="B71" s="324" t="s">
        <v>682</v>
      </c>
      <c r="C71" s="335" t="s">
        <v>280</v>
      </c>
      <c r="D71" s="321" t="s">
        <v>292</v>
      </c>
      <c r="E71" s="454" t="s">
        <v>293</v>
      </c>
      <c r="F71" s="455" t="s">
        <v>686</v>
      </c>
      <c r="G71" s="455">
        <v>65.349999999999994</v>
      </c>
    </row>
    <row r="72" spans="1:7" ht="30">
      <c r="A72" s="320" t="s">
        <v>327</v>
      </c>
      <c r="B72" s="324" t="s">
        <v>328</v>
      </c>
      <c r="C72" s="335" t="s">
        <v>280</v>
      </c>
      <c r="D72" s="321" t="s">
        <v>272</v>
      </c>
      <c r="E72" s="454" t="s">
        <v>683</v>
      </c>
      <c r="F72" s="455" t="s">
        <v>687</v>
      </c>
      <c r="G72" s="455">
        <v>9.8800000000000008</v>
      </c>
    </row>
    <row r="73" spans="1:7" ht="30">
      <c r="A73" s="320" t="s">
        <v>329</v>
      </c>
      <c r="B73" s="324" t="s">
        <v>330</v>
      </c>
      <c r="C73" s="327" t="s">
        <v>280</v>
      </c>
      <c r="D73" s="321" t="s">
        <v>272</v>
      </c>
      <c r="E73" s="454" t="s">
        <v>683</v>
      </c>
      <c r="F73" s="455" t="s">
        <v>688</v>
      </c>
      <c r="G73" s="455">
        <v>12.04</v>
      </c>
    </row>
    <row r="74" spans="1:7">
      <c r="A74" s="776"/>
      <c r="B74" s="776"/>
      <c r="C74" s="776"/>
      <c r="D74" s="776"/>
      <c r="E74" s="776"/>
      <c r="F74" s="315" t="s">
        <v>276</v>
      </c>
      <c r="G74" s="316">
        <f>SUM(G69:G73)</f>
        <v>87.619999999999976</v>
      </c>
    </row>
    <row r="75" spans="1:7">
      <c r="A75" s="764" t="s">
        <v>692</v>
      </c>
      <c r="B75" s="765"/>
      <c r="C75" s="765"/>
      <c r="D75" s="765"/>
      <c r="E75" s="765"/>
      <c r="F75" s="765"/>
      <c r="G75" s="766"/>
    </row>
    <row r="76" spans="1:7">
      <c r="A76" s="767" t="s">
        <v>267</v>
      </c>
      <c r="B76" s="768"/>
      <c r="C76" s="314" t="s">
        <v>268</v>
      </c>
      <c r="D76" s="314" t="s">
        <v>7</v>
      </c>
      <c r="E76" s="314" t="s">
        <v>269</v>
      </c>
      <c r="F76" s="314" t="s">
        <v>270</v>
      </c>
      <c r="G76" s="314" t="s">
        <v>11</v>
      </c>
    </row>
    <row r="77" spans="1:7">
      <c r="A77" s="352" t="s">
        <v>689</v>
      </c>
      <c r="B77" s="349" t="s">
        <v>690</v>
      </c>
      <c r="C77" s="335" t="s">
        <v>271</v>
      </c>
      <c r="D77" s="335" t="s">
        <v>277</v>
      </c>
      <c r="E77" s="447">
        <v>1</v>
      </c>
      <c r="F77" s="344">
        <v>140.49</v>
      </c>
      <c r="G77" s="350">
        <v>140.49</v>
      </c>
    </row>
    <row r="78" spans="1:7">
      <c r="A78" s="352">
        <v>280007</v>
      </c>
      <c r="B78" s="348" t="s">
        <v>627</v>
      </c>
      <c r="C78" s="335" t="s">
        <v>271</v>
      </c>
      <c r="D78" s="335" t="s">
        <v>272</v>
      </c>
      <c r="E78" s="447">
        <v>0.2</v>
      </c>
      <c r="F78" s="350">
        <v>17.350000000000001</v>
      </c>
      <c r="G78" s="350">
        <v>3.47</v>
      </c>
    </row>
    <row r="79" spans="1:7">
      <c r="A79" s="351">
        <v>280014</v>
      </c>
      <c r="B79" s="348" t="s">
        <v>309</v>
      </c>
      <c r="C79" s="335" t="s">
        <v>271</v>
      </c>
      <c r="D79" s="335" t="s">
        <v>272</v>
      </c>
      <c r="E79" s="447">
        <v>0.4</v>
      </c>
      <c r="F79" s="350">
        <v>21.5</v>
      </c>
      <c r="G79" s="350">
        <v>8.6</v>
      </c>
    </row>
    <row r="80" spans="1:7">
      <c r="A80" s="769"/>
      <c r="B80" s="770"/>
      <c r="C80" s="770"/>
      <c r="D80" s="770"/>
      <c r="E80" s="771"/>
      <c r="F80" s="315" t="s">
        <v>276</v>
      </c>
      <c r="G80" s="316">
        <f>SUM(G77:G79)</f>
        <v>152.56</v>
      </c>
    </row>
    <row r="81" spans="1:7" ht="32.25" customHeight="1">
      <c r="A81" s="764" t="s">
        <v>695</v>
      </c>
      <c r="B81" s="765"/>
      <c r="C81" s="765"/>
      <c r="D81" s="765"/>
      <c r="E81" s="765"/>
      <c r="F81" s="765"/>
      <c r="G81" s="766"/>
    </row>
    <row r="82" spans="1:7">
      <c r="A82" s="767" t="s">
        <v>267</v>
      </c>
      <c r="B82" s="768"/>
      <c r="C82" s="314" t="s">
        <v>268</v>
      </c>
      <c r="D82" s="314" t="s">
        <v>7</v>
      </c>
      <c r="E82" s="314" t="s">
        <v>269</v>
      </c>
      <c r="F82" s="314" t="s">
        <v>270</v>
      </c>
      <c r="G82" s="314" t="s">
        <v>11</v>
      </c>
    </row>
    <row r="83" spans="1:7" ht="30">
      <c r="A83" s="365" t="s">
        <v>675</v>
      </c>
      <c r="B83" s="366" t="s">
        <v>676</v>
      </c>
      <c r="C83" s="335" t="s">
        <v>280</v>
      </c>
      <c r="D83" s="367" t="s">
        <v>292</v>
      </c>
      <c r="E83" s="449" t="s">
        <v>677</v>
      </c>
      <c r="F83" s="448" t="s">
        <v>684</v>
      </c>
      <c r="G83" s="350">
        <v>0.21</v>
      </c>
    </row>
    <row r="84" spans="1:7" ht="30">
      <c r="A84" s="365" t="s">
        <v>693</v>
      </c>
      <c r="B84" s="366" t="s">
        <v>694</v>
      </c>
      <c r="C84" s="335" t="s">
        <v>280</v>
      </c>
      <c r="D84" s="367" t="s">
        <v>292</v>
      </c>
      <c r="E84" s="449" t="s">
        <v>293</v>
      </c>
      <c r="F84" s="448" t="s">
        <v>696</v>
      </c>
      <c r="G84" s="350">
        <v>21.32</v>
      </c>
    </row>
    <row r="85" spans="1:7" ht="30">
      <c r="A85" s="365" t="s">
        <v>678</v>
      </c>
      <c r="B85" s="366" t="s">
        <v>679</v>
      </c>
      <c r="C85" s="335" t="s">
        <v>280</v>
      </c>
      <c r="D85" s="367" t="s">
        <v>279</v>
      </c>
      <c r="E85" s="449" t="s">
        <v>680</v>
      </c>
      <c r="F85" s="448" t="s">
        <v>685</v>
      </c>
      <c r="G85" s="350">
        <v>0.14000000000000001</v>
      </c>
    </row>
    <row r="86" spans="1:7" ht="30">
      <c r="A86" s="365" t="s">
        <v>327</v>
      </c>
      <c r="B86" s="366" t="s">
        <v>328</v>
      </c>
      <c r="C86" s="335" t="s">
        <v>280</v>
      </c>
      <c r="D86" s="367" t="s">
        <v>272</v>
      </c>
      <c r="E86" s="449" t="s">
        <v>683</v>
      </c>
      <c r="F86" s="448" t="s">
        <v>687</v>
      </c>
      <c r="G86" s="350">
        <v>9.8800000000000008</v>
      </c>
    </row>
    <row r="87" spans="1:7" ht="30">
      <c r="A87" s="365" t="s">
        <v>329</v>
      </c>
      <c r="B87" s="366" t="s">
        <v>330</v>
      </c>
      <c r="C87" s="335" t="s">
        <v>280</v>
      </c>
      <c r="D87" s="367" t="s">
        <v>272</v>
      </c>
      <c r="E87" s="449" t="s">
        <v>683</v>
      </c>
      <c r="F87" s="448" t="s">
        <v>688</v>
      </c>
      <c r="G87" s="350">
        <v>12.04</v>
      </c>
    </row>
    <row r="88" spans="1:7">
      <c r="A88" s="772"/>
      <c r="B88" s="773"/>
      <c r="C88" s="773"/>
      <c r="D88" s="773"/>
      <c r="E88" s="774"/>
      <c r="F88" s="317" t="s">
        <v>276</v>
      </c>
      <c r="G88" s="318">
        <f>SUM(G83:G87)</f>
        <v>43.59</v>
      </c>
    </row>
    <row r="89" spans="1:7">
      <c r="A89" s="764" t="s">
        <v>704</v>
      </c>
      <c r="B89" s="765"/>
      <c r="C89" s="765"/>
      <c r="D89" s="765"/>
      <c r="E89" s="765"/>
      <c r="F89" s="765"/>
      <c r="G89" s="766"/>
    </row>
    <row r="90" spans="1:7">
      <c r="A90" s="767" t="s">
        <v>267</v>
      </c>
      <c r="B90" s="768"/>
      <c r="C90" s="314" t="s">
        <v>268</v>
      </c>
      <c r="D90" s="314" t="s">
        <v>7</v>
      </c>
      <c r="E90" s="314" t="s">
        <v>269</v>
      </c>
      <c r="F90" s="314" t="s">
        <v>270</v>
      </c>
      <c r="G90" s="314" t="s">
        <v>11</v>
      </c>
    </row>
    <row r="91" spans="1:7" ht="30">
      <c r="A91" s="365" t="s">
        <v>675</v>
      </c>
      <c r="B91" s="366" t="s">
        <v>676</v>
      </c>
      <c r="C91" s="335" t="s">
        <v>280</v>
      </c>
      <c r="D91" s="367" t="s">
        <v>292</v>
      </c>
      <c r="E91" s="449" t="s">
        <v>705</v>
      </c>
      <c r="F91" s="448" t="s">
        <v>684</v>
      </c>
      <c r="G91" s="350">
        <v>0.21</v>
      </c>
    </row>
    <row r="92" spans="1:7" ht="45">
      <c r="A92" s="365" t="s">
        <v>697</v>
      </c>
      <c r="B92" s="366" t="s">
        <v>698</v>
      </c>
      <c r="C92" s="335" t="s">
        <v>280</v>
      </c>
      <c r="D92" s="367" t="s">
        <v>292</v>
      </c>
      <c r="E92" s="449" t="s">
        <v>293</v>
      </c>
      <c r="F92" s="448" t="s">
        <v>706</v>
      </c>
      <c r="G92" s="350">
        <v>217.96</v>
      </c>
    </row>
    <row r="93" spans="1:7" ht="30">
      <c r="A93" s="365" t="s">
        <v>327</v>
      </c>
      <c r="B93" s="366" t="s">
        <v>328</v>
      </c>
      <c r="C93" s="335" t="s">
        <v>280</v>
      </c>
      <c r="D93" s="367" t="s">
        <v>272</v>
      </c>
      <c r="E93" s="449" t="s">
        <v>707</v>
      </c>
      <c r="F93" s="448" t="s">
        <v>687</v>
      </c>
      <c r="G93" s="350">
        <v>4.47</v>
      </c>
    </row>
    <row r="94" spans="1:7" ht="30">
      <c r="A94" s="365" t="s">
        <v>329</v>
      </c>
      <c r="B94" s="366" t="s">
        <v>330</v>
      </c>
      <c r="C94" s="335" t="s">
        <v>280</v>
      </c>
      <c r="D94" s="367" t="s">
        <v>272</v>
      </c>
      <c r="E94" s="449" t="s">
        <v>707</v>
      </c>
      <c r="F94" s="448" t="s">
        <v>688</v>
      </c>
      <c r="G94" s="350">
        <v>5.45</v>
      </c>
    </row>
    <row r="95" spans="1:7">
      <c r="A95" s="772"/>
      <c r="B95" s="773"/>
      <c r="C95" s="773"/>
      <c r="D95" s="773"/>
      <c r="E95" s="774"/>
      <c r="F95" s="331" t="s">
        <v>276</v>
      </c>
      <c r="G95" s="332">
        <f>SUM(G91:G94)</f>
        <v>228.09</v>
      </c>
    </row>
    <row r="96" spans="1:7" ht="32.25" customHeight="1">
      <c r="A96" s="764" t="s">
        <v>701</v>
      </c>
      <c r="B96" s="765"/>
      <c r="C96" s="765"/>
      <c r="D96" s="765"/>
      <c r="E96" s="765"/>
      <c r="F96" s="765"/>
      <c r="G96" s="766"/>
    </row>
    <row r="97" spans="1:7">
      <c r="A97" s="767" t="s">
        <v>267</v>
      </c>
      <c r="B97" s="768"/>
      <c r="C97" s="314" t="s">
        <v>268</v>
      </c>
      <c r="D97" s="314" t="s">
        <v>7</v>
      </c>
      <c r="E97" s="314" t="s">
        <v>269</v>
      </c>
      <c r="F97" s="314" t="s">
        <v>270</v>
      </c>
      <c r="G97" s="314" t="s">
        <v>11</v>
      </c>
    </row>
    <row r="98" spans="1:7" ht="30">
      <c r="A98" s="365" t="s">
        <v>675</v>
      </c>
      <c r="B98" s="366" t="s">
        <v>676</v>
      </c>
      <c r="C98" s="335" t="s">
        <v>280</v>
      </c>
      <c r="D98" s="367" t="s">
        <v>292</v>
      </c>
      <c r="E98" s="449" t="s">
        <v>705</v>
      </c>
      <c r="F98" s="448" t="s">
        <v>684</v>
      </c>
      <c r="G98" s="350">
        <v>0.21</v>
      </c>
    </row>
    <row r="99" spans="1:7" ht="30">
      <c r="A99" s="365" t="s">
        <v>699</v>
      </c>
      <c r="B99" s="366" t="s">
        <v>700</v>
      </c>
      <c r="C99" s="335" t="s">
        <v>280</v>
      </c>
      <c r="D99" s="367" t="s">
        <v>292</v>
      </c>
      <c r="E99" s="449" t="s">
        <v>293</v>
      </c>
      <c r="F99" s="448" t="s">
        <v>708</v>
      </c>
      <c r="G99" s="350">
        <v>93.46</v>
      </c>
    </row>
    <row r="100" spans="1:7" ht="30">
      <c r="A100" s="365" t="s">
        <v>327</v>
      </c>
      <c r="B100" s="366" t="s">
        <v>328</v>
      </c>
      <c r="C100" s="335" t="s">
        <v>280</v>
      </c>
      <c r="D100" s="367" t="s">
        <v>272</v>
      </c>
      <c r="E100" s="449" t="s">
        <v>707</v>
      </c>
      <c r="F100" s="448" t="s">
        <v>687</v>
      </c>
      <c r="G100" s="350">
        <v>4.47</v>
      </c>
    </row>
    <row r="101" spans="1:7" ht="30">
      <c r="A101" s="365" t="s">
        <v>329</v>
      </c>
      <c r="B101" s="366" t="s">
        <v>330</v>
      </c>
      <c r="C101" s="335" t="s">
        <v>280</v>
      </c>
      <c r="D101" s="367" t="s">
        <v>272</v>
      </c>
      <c r="E101" s="449" t="s">
        <v>707</v>
      </c>
      <c r="F101" s="448" t="s">
        <v>688</v>
      </c>
      <c r="G101" s="350">
        <v>5.45</v>
      </c>
    </row>
    <row r="102" spans="1:7">
      <c r="A102" s="348"/>
      <c r="B102" s="348"/>
      <c r="C102" s="348"/>
      <c r="D102" s="348"/>
      <c r="E102" s="348"/>
      <c r="F102" s="315" t="s">
        <v>276</v>
      </c>
      <c r="G102" s="316">
        <f>SUM(G98:G101)</f>
        <v>103.58999999999999</v>
      </c>
    </row>
    <row r="103" spans="1:7">
      <c r="A103" s="764" t="s">
        <v>709</v>
      </c>
      <c r="B103" s="765"/>
      <c r="C103" s="765"/>
      <c r="D103" s="765"/>
      <c r="E103" s="765"/>
      <c r="F103" s="765"/>
      <c r="G103" s="766"/>
    </row>
    <row r="104" spans="1:7">
      <c r="A104" s="767" t="s">
        <v>267</v>
      </c>
      <c r="B104" s="768"/>
      <c r="C104" s="314" t="s">
        <v>268</v>
      </c>
      <c r="D104" s="314" t="s">
        <v>7</v>
      </c>
      <c r="E104" s="314" t="s">
        <v>269</v>
      </c>
      <c r="F104" s="314" t="s">
        <v>270</v>
      </c>
      <c r="G104" s="314" t="s">
        <v>11</v>
      </c>
    </row>
    <row r="105" spans="1:7">
      <c r="A105" s="348" t="s">
        <v>710</v>
      </c>
      <c r="B105" s="348" t="s">
        <v>711</v>
      </c>
      <c r="C105" s="327" t="s">
        <v>271</v>
      </c>
      <c r="D105" s="327" t="s">
        <v>277</v>
      </c>
      <c r="E105" s="345">
        <v>1</v>
      </c>
      <c r="F105" s="346">
        <v>8.49</v>
      </c>
      <c r="G105" s="346">
        <v>8.49</v>
      </c>
    </row>
    <row r="106" spans="1:7">
      <c r="A106" s="351">
        <v>280007</v>
      </c>
      <c r="B106" s="348" t="s">
        <v>627</v>
      </c>
      <c r="C106" s="327" t="s">
        <v>271</v>
      </c>
      <c r="D106" s="327" t="s">
        <v>272</v>
      </c>
      <c r="E106" s="345">
        <v>0.2</v>
      </c>
      <c r="F106" s="346">
        <v>17.350000000000001</v>
      </c>
      <c r="G106" s="346">
        <v>3.47</v>
      </c>
    </row>
    <row r="107" spans="1:7">
      <c r="A107" s="351">
        <v>280014</v>
      </c>
      <c r="B107" s="348" t="s">
        <v>309</v>
      </c>
      <c r="C107" s="327" t="s">
        <v>271</v>
      </c>
      <c r="D107" s="327" t="s">
        <v>272</v>
      </c>
      <c r="E107" s="345">
        <v>0.4</v>
      </c>
      <c r="F107" s="346">
        <v>21.5</v>
      </c>
      <c r="G107" s="346">
        <v>8.6</v>
      </c>
    </row>
    <row r="108" spans="1:7">
      <c r="A108" s="769"/>
      <c r="B108" s="770"/>
      <c r="C108" s="770"/>
      <c r="D108" s="770"/>
      <c r="E108" s="771"/>
      <c r="F108" s="315" t="s">
        <v>276</v>
      </c>
      <c r="G108" s="316">
        <f>SUM(G105:G107)</f>
        <v>20.560000000000002</v>
      </c>
    </row>
    <row r="109" spans="1:7">
      <c r="A109" s="421"/>
      <c r="B109" s="422"/>
      <c r="C109" s="422"/>
      <c r="D109" s="422"/>
      <c r="E109" s="422"/>
      <c r="F109" s="444"/>
      <c r="G109" s="445"/>
    </row>
    <row r="110" spans="1:7">
      <c r="A110" s="421"/>
      <c r="B110" s="422"/>
      <c r="C110" s="422"/>
      <c r="D110" s="422"/>
      <c r="E110" s="422"/>
      <c r="F110" s="444"/>
      <c r="G110" s="445"/>
    </row>
    <row r="111" spans="1:7">
      <c r="A111" s="421"/>
      <c r="B111" s="422"/>
      <c r="C111" s="422"/>
      <c r="D111" s="422"/>
      <c r="E111" s="422"/>
      <c r="F111" s="444"/>
      <c r="G111" s="445"/>
    </row>
    <row r="112" spans="1:7">
      <c r="A112" s="421"/>
      <c r="B112" s="422"/>
      <c r="C112" s="422"/>
      <c r="D112" s="422"/>
      <c r="E112" s="422"/>
      <c r="F112" s="444"/>
      <c r="G112" s="445"/>
    </row>
    <row r="113" spans="1:7">
      <c r="A113" s="421"/>
      <c r="B113" s="422"/>
      <c r="C113" s="422"/>
      <c r="D113" s="422"/>
      <c r="E113" s="422"/>
      <c r="F113" s="444"/>
      <c r="G113" s="445"/>
    </row>
    <row r="114" spans="1:7" ht="31.5" customHeight="1">
      <c r="A114" s="764" t="s">
        <v>712</v>
      </c>
      <c r="B114" s="765"/>
      <c r="C114" s="765"/>
      <c r="D114" s="765"/>
      <c r="E114" s="765"/>
      <c r="F114" s="765"/>
      <c r="G114" s="766"/>
    </row>
    <row r="115" spans="1:7">
      <c r="A115" s="767" t="s">
        <v>267</v>
      </c>
      <c r="B115" s="768"/>
      <c r="C115" s="314" t="s">
        <v>268</v>
      </c>
      <c r="D115" s="314" t="s">
        <v>7</v>
      </c>
      <c r="E115" s="314" t="s">
        <v>269</v>
      </c>
      <c r="F115" s="314" t="s">
        <v>270</v>
      </c>
      <c r="G115" s="314" t="s">
        <v>11</v>
      </c>
    </row>
    <row r="116" spans="1:7">
      <c r="A116" s="352" t="s">
        <v>715</v>
      </c>
      <c r="B116" s="349" t="s">
        <v>716</v>
      </c>
      <c r="C116" s="335" t="s">
        <v>280</v>
      </c>
      <c r="D116" s="335" t="s">
        <v>281</v>
      </c>
      <c r="E116" s="354" t="s">
        <v>723</v>
      </c>
      <c r="F116" s="350" t="s">
        <v>724</v>
      </c>
      <c r="G116" s="344">
        <v>304.38</v>
      </c>
    </row>
    <row r="117" spans="1:7" ht="30">
      <c r="A117" s="352" t="s">
        <v>717</v>
      </c>
      <c r="B117" s="349" t="s">
        <v>718</v>
      </c>
      <c r="C117" s="335" t="s">
        <v>280</v>
      </c>
      <c r="D117" s="335" t="s">
        <v>292</v>
      </c>
      <c r="E117" s="354" t="s">
        <v>293</v>
      </c>
      <c r="F117" s="350" t="s">
        <v>725</v>
      </c>
      <c r="G117" s="344">
        <v>104.16</v>
      </c>
    </row>
    <row r="118" spans="1:7" ht="60">
      <c r="A118" s="352" t="s">
        <v>719</v>
      </c>
      <c r="B118" s="349" t="s">
        <v>720</v>
      </c>
      <c r="C118" s="335" t="s">
        <v>280</v>
      </c>
      <c r="D118" s="335" t="s">
        <v>292</v>
      </c>
      <c r="E118" s="354" t="s">
        <v>293</v>
      </c>
      <c r="F118" s="350" t="s">
        <v>726</v>
      </c>
      <c r="G118" s="450">
        <v>2062.9299999999998</v>
      </c>
    </row>
    <row r="119" spans="1:7" ht="90">
      <c r="A119" s="352" t="s">
        <v>721</v>
      </c>
      <c r="B119" s="349" t="s">
        <v>722</v>
      </c>
      <c r="C119" s="335" t="s">
        <v>280</v>
      </c>
      <c r="D119" s="335" t="s">
        <v>318</v>
      </c>
      <c r="E119" s="354" t="s">
        <v>727</v>
      </c>
      <c r="F119" s="350" t="s">
        <v>728</v>
      </c>
      <c r="G119" s="344">
        <v>33.17</v>
      </c>
    </row>
    <row r="120" spans="1:7" ht="30">
      <c r="A120" s="352" t="s">
        <v>306</v>
      </c>
      <c r="B120" s="349" t="s">
        <v>307</v>
      </c>
      <c r="C120" s="335" t="s">
        <v>280</v>
      </c>
      <c r="D120" s="335" t="s">
        <v>272</v>
      </c>
      <c r="E120" s="354" t="s">
        <v>729</v>
      </c>
      <c r="F120" s="350" t="s">
        <v>730</v>
      </c>
      <c r="G120" s="344">
        <v>19.95</v>
      </c>
    </row>
    <row r="121" spans="1:7">
      <c r="A121" s="352" t="s">
        <v>308</v>
      </c>
      <c r="B121" s="349" t="s">
        <v>309</v>
      </c>
      <c r="C121" s="335" t="s">
        <v>280</v>
      </c>
      <c r="D121" s="335" t="s">
        <v>272</v>
      </c>
      <c r="E121" s="354" t="s">
        <v>731</v>
      </c>
      <c r="F121" s="350" t="s">
        <v>732</v>
      </c>
      <c r="G121" s="344">
        <v>78.61</v>
      </c>
    </row>
    <row r="122" spans="1:7">
      <c r="A122" s="772"/>
      <c r="B122" s="773"/>
      <c r="C122" s="773"/>
      <c r="D122" s="773"/>
      <c r="E122" s="774"/>
      <c r="F122" s="317" t="s">
        <v>276</v>
      </c>
      <c r="G122" s="318">
        <f>SUM(G116:G121)</f>
        <v>2603.1999999999998</v>
      </c>
    </row>
    <row r="123" spans="1:7" ht="15" customHeight="1">
      <c r="A123" s="764" t="s">
        <v>713</v>
      </c>
      <c r="B123" s="765"/>
      <c r="C123" s="765"/>
      <c r="D123" s="765"/>
      <c r="E123" s="765"/>
      <c r="F123" s="765"/>
      <c r="G123" s="766"/>
    </row>
    <row r="124" spans="1:7">
      <c r="A124" s="767" t="s">
        <v>267</v>
      </c>
      <c r="B124" s="768"/>
      <c r="C124" s="314" t="s">
        <v>268</v>
      </c>
      <c r="D124" s="314" t="s">
        <v>7</v>
      </c>
      <c r="E124" s="314" t="s">
        <v>269</v>
      </c>
      <c r="F124" s="314" t="s">
        <v>270</v>
      </c>
      <c r="G124" s="314" t="s">
        <v>11</v>
      </c>
    </row>
    <row r="125" spans="1:7" ht="30">
      <c r="A125" s="352">
        <v>280007</v>
      </c>
      <c r="B125" s="349" t="s">
        <v>307</v>
      </c>
      <c r="C125" s="335" t="s">
        <v>271</v>
      </c>
      <c r="D125" s="335" t="s">
        <v>272</v>
      </c>
      <c r="E125" s="354">
        <v>0.04</v>
      </c>
      <c r="F125" s="350">
        <v>17.350000000000001</v>
      </c>
      <c r="G125" s="350">
        <f>F125*E125</f>
        <v>0.69400000000000006</v>
      </c>
    </row>
    <row r="126" spans="1:7">
      <c r="A126" s="352">
        <v>280014</v>
      </c>
      <c r="B126" s="353" t="s">
        <v>628</v>
      </c>
      <c r="C126" s="335" t="s">
        <v>271</v>
      </c>
      <c r="D126" s="335" t="s">
        <v>272</v>
      </c>
      <c r="E126" s="354">
        <v>0.08</v>
      </c>
      <c r="F126" s="350">
        <v>21.5</v>
      </c>
      <c r="G126" s="350">
        <f>F126*E126</f>
        <v>1.72</v>
      </c>
    </row>
    <row r="127" spans="1:7">
      <c r="A127" s="352" t="s">
        <v>334</v>
      </c>
      <c r="B127" s="349" t="s">
        <v>335</v>
      </c>
      <c r="C127" s="335" t="s">
        <v>271</v>
      </c>
      <c r="D127" s="335" t="s">
        <v>281</v>
      </c>
      <c r="E127" s="354">
        <v>1</v>
      </c>
      <c r="F127" s="350">
        <v>6.66</v>
      </c>
      <c r="G127" s="350">
        <v>6.66</v>
      </c>
    </row>
    <row r="128" spans="1:7">
      <c r="A128" s="769"/>
      <c r="B128" s="770"/>
      <c r="C128" s="770"/>
      <c r="D128" s="770"/>
      <c r="E128" s="771"/>
      <c r="F128" s="317" t="s">
        <v>276</v>
      </c>
      <c r="G128" s="318">
        <f>SUM(G125:G127)</f>
        <v>9.0739999999999998</v>
      </c>
    </row>
    <row r="129" spans="1:7" ht="22.5" customHeight="1">
      <c r="A129" s="764" t="s">
        <v>714</v>
      </c>
      <c r="B129" s="765"/>
      <c r="C129" s="765"/>
      <c r="D129" s="765"/>
      <c r="E129" s="765"/>
      <c r="F129" s="765"/>
      <c r="G129" s="766"/>
    </row>
    <row r="130" spans="1:7">
      <c r="A130" s="767" t="s">
        <v>267</v>
      </c>
      <c r="B130" s="768"/>
      <c r="C130" s="314" t="s">
        <v>268</v>
      </c>
      <c r="D130" s="314" t="s">
        <v>7</v>
      </c>
      <c r="E130" s="314" t="s">
        <v>269</v>
      </c>
      <c r="F130" s="314" t="s">
        <v>270</v>
      </c>
      <c r="G130" s="314" t="s">
        <v>11</v>
      </c>
    </row>
    <row r="131" spans="1:7" ht="45">
      <c r="A131" s="352" t="s">
        <v>336</v>
      </c>
      <c r="B131" s="353" t="s">
        <v>337</v>
      </c>
      <c r="C131" s="335" t="s">
        <v>280</v>
      </c>
      <c r="D131" s="335" t="s">
        <v>292</v>
      </c>
      <c r="E131" s="451" t="s">
        <v>298</v>
      </c>
      <c r="F131" s="350" t="s">
        <v>733</v>
      </c>
      <c r="G131" s="350">
        <v>2.42</v>
      </c>
    </row>
    <row r="132" spans="1:7">
      <c r="A132" s="352" t="s">
        <v>338</v>
      </c>
      <c r="B132" s="353" t="s">
        <v>339</v>
      </c>
      <c r="C132" s="335" t="s">
        <v>280</v>
      </c>
      <c r="D132" s="335" t="s">
        <v>292</v>
      </c>
      <c r="E132" s="451" t="s">
        <v>293</v>
      </c>
      <c r="F132" s="350" t="s">
        <v>734</v>
      </c>
      <c r="G132" s="350">
        <v>51.12</v>
      </c>
    </row>
    <row r="133" spans="1:7" ht="30">
      <c r="A133" s="352" t="s">
        <v>306</v>
      </c>
      <c r="B133" s="353" t="s">
        <v>307</v>
      </c>
      <c r="C133" s="335" t="s">
        <v>280</v>
      </c>
      <c r="D133" s="335" t="s">
        <v>272</v>
      </c>
      <c r="E133" s="451" t="s">
        <v>735</v>
      </c>
      <c r="F133" s="350" t="s">
        <v>730</v>
      </c>
      <c r="G133" s="350">
        <v>2.35</v>
      </c>
    </row>
    <row r="134" spans="1:7">
      <c r="A134" s="352" t="s">
        <v>308</v>
      </c>
      <c r="B134" s="353" t="s">
        <v>309</v>
      </c>
      <c r="C134" s="335" t="s">
        <v>280</v>
      </c>
      <c r="D134" s="335" t="s">
        <v>272</v>
      </c>
      <c r="E134" s="451" t="s">
        <v>735</v>
      </c>
      <c r="F134" s="350" t="s">
        <v>732</v>
      </c>
      <c r="G134" s="350">
        <v>2.85</v>
      </c>
    </row>
    <row r="135" spans="1:7" ht="17.25" customHeight="1">
      <c r="A135" s="772"/>
      <c r="B135" s="773"/>
      <c r="C135" s="773"/>
      <c r="D135" s="773"/>
      <c r="E135" s="774"/>
      <c r="F135" s="317" t="s">
        <v>276</v>
      </c>
      <c r="G135" s="318">
        <f>SUM(G131:G134)</f>
        <v>58.74</v>
      </c>
    </row>
    <row r="136" spans="1:7" ht="15" customHeight="1">
      <c r="A136" s="764" t="s">
        <v>629</v>
      </c>
      <c r="B136" s="765"/>
      <c r="C136" s="765"/>
      <c r="D136" s="765"/>
      <c r="E136" s="765"/>
      <c r="F136" s="765"/>
      <c r="G136" s="766"/>
    </row>
    <row r="137" spans="1:7">
      <c r="A137" s="767" t="s">
        <v>267</v>
      </c>
      <c r="B137" s="768"/>
      <c r="C137" s="314" t="s">
        <v>268</v>
      </c>
      <c r="D137" s="314" t="s">
        <v>7</v>
      </c>
      <c r="E137" s="314" t="s">
        <v>269</v>
      </c>
      <c r="F137" s="314" t="s">
        <v>270</v>
      </c>
      <c r="G137" s="314" t="s">
        <v>11</v>
      </c>
    </row>
    <row r="138" spans="1:7" ht="30">
      <c r="A138" s="320" t="s">
        <v>631</v>
      </c>
      <c r="B138" s="328" t="s">
        <v>630</v>
      </c>
      <c r="C138" s="335" t="s">
        <v>271</v>
      </c>
      <c r="D138" s="321" t="s">
        <v>632</v>
      </c>
      <c r="E138" s="334">
        <v>1</v>
      </c>
      <c r="F138" s="333">
        <v>46.71</v>
      </c>
      <c r="G138" s="333">
        <v>46.71</v>
      </c>
    </row>
    <row r="139" spans="1:7">
      <c r="A139" s="320">
        <v>280007</v>
      </c>
      <c r="B139" s="324" t="s">
        <v>627</v>
      </c>
      <c r="C139" s="335" t="s">
        <v>271</v>
      </c>
      <c r="D139" s="321" t="s">
        <v>272</v>
      </c>
      <c r="E139" s="334">
        <v>0.5</v>
      </c>
      <c r="F139" s="333">
        <v>17.350000000000001</v>
      </c>
      <c r="G139" s="333">
        <v>8.68</v>
      </c>
    </row>
    <row r="140" spans="1:7">
      <c r="A140" s="320">
        <v>280014</v>
      </c>
      <c r="B140" s="328" t="s">
        <v>309</v>
      </c>
      <c r="C140" s="335" t="s">
        <v>271</v>
      </c>
      <c r="D140" s="321" t="s">
        <v>272</v>
      </c>
      <c r="E140" s="334">
        <v>1</v>
      </c>
      <c r="F140" s="333">
        <v>21.5</v>
      </c>
      <c r="G140" s="333">
        <v>21.5</v>
      </c>
    </row>
    <row r="141" spans="1:7">
      <c r="A141" s="769"/>
      <c r="B141" s="770"/>
      <c r="C141" s="770"/>
      <c r="D141" s="770"/>
      <c r="E141" s="771"/>
      <c r="F141" s="317" t="s">
        <v>276</v>
      </c>
      <c r="G141" s="325">
        <f>SUM(G138:G140)</f>
        <v>76.89</v>
      </c>
    </row>
    <row r="142" spans="1:7" ht="15" customHeight="1">
      <c r="A142" s="764" t="s">
        <v>738</v>
      </c>
      <c r="B142" s="765"/>
      <c r="C142" s="765"/>
      <c r="D142" s="765"/>
      <c r="E142" s="765"/>
      <c r="F142" s="765"/>
      <c r="G142" s="766"/>
    </row>
    <row r="143" spans="1:7">
      <c r="A143" s="767" t="s">
        <v>267</v>
      </c>
      <c r="B143" s="768"/>
      <c r="C143" s="314" t="s">
        <v>268</v>
      </c>
      <c r="D143" s="314" t="s">
        <v>7</v>
      </c>
      <c r="E143" s="314" t="s">
        <v>269</v>
      </c>
      <c r="F143" s="314" t="s">
        <v>270</v>
      </c>
      <c r="G143" s="314" t="s">
        <v>11</v>
      </c>
    </row>
    <row r="144" spans="1:7" ht="30">
      <c r="A144" s="365" t="s">
        <v>340</v>
      </c>
      <c r="B144" s="370" t="s">
        <v>341</v>
      </c>
      <c r="C144" s="335" t="s">
        <v>280</v>
      </c>
      <c r="D144" s="367" t="s">
        <v>281</v>
      </c>
      <c r="E144" s="334" t="s">
        <v>342</v>
      </c>
      <c r="F144" s="333" t="s">
        <v>736</v>
      </c>
      <c r="G144" s="323">
        <v>13.46</v>
      </c>
    </row>
    <row r="145" spans="1:7" ht="30">
      <c r="A145" s="365" t="s">
        <v>306</v>
      </c>
      <c r="B145" s="370" t="s">
        <v>307</v>
      </c>
      <c r="C145" s="335" t="s">
        <v>280</v>
      </c>
      <c r="D145" s="367" t="s">
        <v>272</v>
      </c>
      <c r="E145" s="334" t="s">
        <v>737</v>
      </c>
      <c r="F145" s="333" t="s">
        <v>730</v>
      </c>
      <c r="G145" s="323">
        <v>1.99</v>
      </c>
    </row>
    <row r="146" spans="1:7">
      <c r="A146" s="365" t="s">
        <v>308</v>
      </c>
      <c r="B146" s="370" t="s">
        <v>309</v>
      </c>
      <c r="C146" s="335" t="s">
        <v>280</v>
      </c>
      <c r="D146" s="367" t="s">
        <v>272</v>
      </c>
      <c r="E146" s="334" t="s">
        <v>737</v>
      </c>
      <c r="F146" s="333" t="s">
        <v>732</v>
      </c>
      <c r="G146" s="323">
        <v>2.41</v>
      </c>
    </row>
    <row r="147" spans="1:7" ht="19.5" customHeight="1">
      <c r="A147" s="355"/>
      <c r="B147" s="356"/>
      <c r="C147" s="356"/>
      <c r="D147" s="356"/>
      <c r="E147" s="357"/>
      <c r="F147" s="331" t="s">
        <v>276</v>
      </c>
      <c r="G147" s="332">
        <f>SUM(G144:G146)</f>
        <v>17.86</v>
      </c>
    </row>
    <row r="148" spans="1:7" ht="15" customHeight="1">
      <c r="A148" s="764" t="s">
        <v>739</v>
      </c>
      <c r="B148" s="765"/>
      <c r="C148" s="765"/>
      <c r="D148" s="765"/>
      <c r="E148" s="765"/>
      <c r="F148" s="765"/>
      <c r="G148" s="766"/>
    </row>
    <row r="149" spans="1:7">
      <c r="A149" s="767" t="s">
        <v>267</v>
      </c>
      <c r="B149" s="768"/>
      <c r="C149" s="314" t="s">
        <v>268</v>
      </c>
      <c r="D149" s="314" t="s">
        <v>7</v>
      </c>
      <c r="E149" s="314" t="s">
        <v>269</v>
      </c>
      <c r="F149" s="314" t="s">
        <v>270</v>
      </c>
      <c r="G149" s="314" t="s">
        <v>11</v>
      </c>
    </row>
    <row r="150" spans="1:7" ht="45">
      <c r="A150" s="365" t="s">
        <v>343</v>
      </c>
      <c r="B150" s="370" t="s">
        <v>344</v>
      </c>
      <c r="C150" s="335" t="s">
        <v>280</v>
      </c>
      <c r="D150" s="367" t="s">
        <v>292</v>
      </c>
      <c r="E150" s="334" t="s">
        <v>293</v>
      </c>
      <c r="F150" s="333" t="s">
        <v>740</v>
      </c>
      <c r="G150" s="323">
        <v>73.45</v>
      </c>
    </row>
    <row r="151" spans="1:7" ht="30">
      <c r="A151" s="365" t="s">
        <v>306</v>
      </c>
      <c r="B151" s="370" t="s">
        <v>307</v>
      </c>
      <c r="C151" s="335" t="s">
        <v>280</v>
      </c>
      <c r="D151" s="367" t="s">
        <v>272</v>
      </c>
      <c r="E151" s="334" t="s">
        <v>345</v>
      </c>
      <c r="F151" s="333" t="s">
        <v>730</v>
      </c>
      <c r="G151" s="323">
        <v>4.49</v>
      </c>
    </row>
    <row r="152" spans="1:7">
      <c r="A152" s="365" t="s">
        <v>308</v>
      </c>
      <c r="B152" s="370" t="s">
        <v>309</v>
      </c>
      <c r="C152" s="335" t="s">
        <v>280</v>
      </c>
      <c r="D152" s="367" t="s">
        <v>272</v>
      </c>
      <c r="E152" s="334" t="s">
        <v>345</v>
      </c>
      <c r="F152" s="333" t="s">
        <v>732</v>
      </c>
      <c r="G152" s="323">
        <v>5.44</v>
      </c>
    </row>
    <row r="153" spans="1:7">
      <c r="A153" s="355"/>
      <c r="B153" s="356"/>
      <c r="C153" s="356"/>
      <c r="D153" s="356"/>
      <c r="E153" s="357"/>
      <c r="F153" s="331" t="s">
        <v>276</v>
      </c>
      <c r="G153" s="332">
        <f>SUM(G150:G152)</f>
        <v>83.38</v>
      </c>
    </row>
    <row r="154" spans="1:7" ht="32.25" customHeight="1">
      <c r="A154" s="764" t="s">
        <v>741</v>
      </c>
      <c r="B154" s="765"/>
      <c r="C154" s="765"/>
      <c r="D154" s="765"/>
      <c r="E154" s="765"/>
      <c r="F154" s="765"/>
      <c r="G154" s="766"/>
    </row>
    <row r="155" spans="1:7">
      <c r="A155" s="767" t="s">
        <v>267</v>
      </c>
      <c r="B155" s="768"/>
      <c r="C155" s="314" t="s">
        <v>268</v>
      </c>
      <c r="D155" s="314" t="s">
        <v>7</v>
      </c>
      <c r="E155" s="314" t="s">
        <v>269</v>
      </c>
      <c r="F155" s="314" t="s">
        <v>270</v>
      </c>
      <c r="G155" s="314" t="s">
        <v>11</v>
      </c>
    </row>
    <row r="156" spans="1:7" ht="30">
      <c r="A156" s="365" t="s">
        <v>346</v>
      </c>
      <c r="B156" s="370" t="s">
        <v>347</v>
      </c>
      <c r="C156" s="335" t="s">
        <v>280</v>
      </c>
      <c r="D156" s="367" t="s">
        <v>292</v>
      </c>
      <c r="E156" s="334" t="s">
        <v>293</v>
      </c>
      <c r="F156" s="333" t="s">
        <v>742</v>
      </c>
      <c r="G156" s="323">
        <v>14.3</v>
      </c>
    </row>
    <row r="157" spans="1:7" ht="30">
      <c r="A157" s="365" t="s">
        <v>306</v>
      </c>
      <c r="B157" s="370" t="s">
        <v>307</v>
      </c>
      <c r="C157" s="335" t="s">
        <v>280</v>
      </c>
      <c r="D157" s="367" t="s">
        <v>272</v>
      </c>
      <c r="E157" s="334" t="s">
        <v>743</v>
      </c>
      <c r="F157" s="333" t="s">
        <v>730</v>
      </c>
      <c r="G157" s="323">
        <v>0.39</v>
      </c>
    </row>
    <row r="158" spans="1:7">
      <c r="A158" s="365" t="s">
        <v>308</v>
      </c>
      <c r="B158" s="370" t="s">
        <v>309</v>
      </c>
      <c r="C158" s="335" t="s">
        <v>280</v>
      </c>
      <c r="D158" s="367" t="s">
        <v>272</v>
      </c>
      <c r="E158" s="334" t="s">
        <v>744</v>
      </c>
      <c r="F158" s="333" t="s">
        <v>732</v>
      </c>
      <c r="G158" s="323">
        <v>4.3099999999999996</v>
      </c>
    </row>
    <row r="159" spans="1:7">
      <c r="A159" s="772"/>
      <c r="B159" s="773"/>
      <c r="C159" s="773"/>
      <c r="D159" s="773"/>
      <c r="E159" s="774"/>
      <c r="F159" s="331" t="s">
        <v>276</v>
      </c>
      <c r="G159" s="332">
        <f>SUM(G156:G158)</f>
        <v>19</v>
      </c>
    </row>
    <row r="160" spans="1:7">
      <c r="A160" s="764" t="s">
        <v>348</v>
      </c>
      <c r="B160" s="765"/>
      <c r="C160" s="765"/>
      <c r="D160" s="765"/>
      <c r="E160" s="765"/>
      <c r="F160" s="765"/>
      <c r="G160" s="766"/>
    </row>
    <row r="161" spans="1:7">
      <c r="A161" s="767" t="s">
        <v>267</v>
      </c>
      <c r="B161" s="768"/>
      <c r="C161" s="314" t="s">
        <v>268</v>
      </c>
      <c r="D161" s="314" t="s">
        <v>7</v>
      </c>
      <c r="E161" s="314" t="s">
        <v>269</v>
      </c>
      <c r="F161" s="314" t="s">
        <v>270</v>
      </c>
      <c r="G161" s="314" t="s">
        <v>11</v>
      </c>
    </row>
    <row r="162" spans="1:7">
      <c r="A162" s="351">
        <v>280026</v>
      </c>
      <c r="B162" s="348" t="s">
        <v>283</v>
      </c>
      <c r="C162" s="327" t="s">
        <v>271</v>
      </c>
      <c r="D162" s="327" t="s">
        <v>272</v>
      </c>
      <c r="E162" s="358">
        <v>3</v>
      </c>
      <c r="F162" s="346">
        <v>17.07</v>
      </c>
      <c r="G162" s="346">
        <v>51.21</v>
      </c>
    </row>
    <row r="163" spans="1:7">
      <c r="A163" s="769"/>
      <c r="B163" s="770"/>
      <c r="C163" s="770"/>
      <c r="D163" s="770"/>
      <c r="E163" s="771"/>
      <c r="F163" s="315" t="s">
        <v>276</v>
      </c>
      <c r="G163" s="316">
        <v>51.21</v>
      </c>
    </row>
    <row r="164" spans="1:7" ht="30" customHeight="1">
      <c r="A164" s="764" t="s">
        <v>746</v>
      </c>
      <c r="B164" s="765"/>
      <c r="C164" s="765"/>
      <c r="D164" s="765"/>
      <c r="E164" s="765"/>
      <c r="F164" s="765"/>
      <c r="G164" s="766"/>
    </row>
    <row r="165" spans="1:7">
      <c r="A165" s="767" t="s">
        <v>267</v>
      </c>
      <c r="B165" s="768"/>
      <c r="C165" s="314" t="s">
        <v>268</v>
      </c>
      <c r="D165" s="314" t="s">
        <v>7</v>
      </c>
      <c r="E165" s="314" t="s">
        <v>269</v>
      </c>
      <c r="F165" s="314" t="s">
        <v>270</v>
      </c>
      <c r="G165" s="314" t="s">
        <v>11</v>
      </c>
    </row>
    <row r="166" spans="1:7" ht="30">
      <c r="A166" s="365" t="s">
        <v>747</v>
      </c>
      <c r="B166" s="370" t="s">
        <v>748</v>
      </c>
      <c r="C166" s="335" t="s">
        <v>280</v>
      </c>
      <c r="D166" s="367" t="s">
        <v>323</v>
      </c>
      <c r="E166" s="368" t="s">
        <v>753</v>
      </c>
      <c r="F166" s="368" t="s">
        <v>754</v>
      </c>
      <c r="G166" s="368">
        <v>135.38</v>
      </c>
    </row>
    <row r="167" spans="1:7">
      <c r="A167" s="365" t="s">
        <v>316</v>
      </c>
      <c r="B167" s="370" t="s">
        <v>282</v>
      </c>
      <c r="C167" s="335" t="s">
        <v>280</v>
      </c>
      <c r="D167" s="367" t="s">
        <v>272</v>
      </c>
      <c r="E167" s="368" t="s">
        <v>755</v>
      </c>
      <c r="F167" s="368" t="s">
        <v>756</v>
      </c>
      <c r="G167" s="368">
        <v>21.94</v>
      </c>
    </row>
    <row r="168" spans="1:7">
      <c r="A168" s="365" t="s">
        <v>317</v>
      </c>
      <c r="B168" s="370" t="s">
        <v>283</v>
      </c>
      <c r="C168" s="335" t="s">
        <v>280</v>
      </c>
      <c r="D168" s="367" t="s">
        <v>272</v>
      </c>
      <c r="E168" s="368" t="s">
        <v>757</v>
      </c>
      <c r="F168" s="368" t="s">
        <v>758</v>
      </c>
      <c r="G168" s="368">
        <v>5.86</v>
      </c>
    </row>
    <row r="169" spans="1:7" ht="60">
      <c r="A169" s="365" t="s">
        <v>749</v>
      </c>
      <c r="B169" s="370" t="s">
        <v>750</v>
      </c>
      <c r="C169" s="335" t="s">
        <v>280</v>
      </c>
      <c r="D169" s="367" t="s">
        <v>318</v>
      </c>
      <c r="E169" s="368" t="s">
        <v>349</v>
      </c>
      <c r="F169" s="368" t="s">
        <v>759</v>
      </c>
      <c r="G169" s="368">
        <v>0.32</v>
      </c>
    </row>
    <row r="170" spans="1:7" ht="60">
      <c r="A170" s="365" t="s">
        <v>751</v>
      </c>
      <c r="B170" s="370" t="s">
        <v>752</v>
      </c>
      <c r="C170" s="335" t="s">
        <v>280</v>
      </c>
      <c r="D170" s="367" t="s">
        <v>322</v>
      </c>
      <c r="E170" s="368" t="s">
        <v>350</v>
      </c>
      <c r="F170" s="368" t="s">
        <v>760</v>
      </c>
      <c r="G170" s="368">
        <v>0.01</v>
      </c>
    </row>
    <row r="171" spans="1:7">
      <c r="A171" s="769"/>
      <c r="B171" s="770"/>
      <c r="C171" s="770"/>
      <c r="D171" s="770"/>
      <c r="E171" s="771"/>
      <c r="F171" s="331" t="s">
        <v>276</v>
      </c>
      <c r="G171" s="332">
        <f>SUM(G166:G170)</f>
        <v>163.51</v>
      </c>
    </row>
    <row r="172" spans="1:7" ht="21" customHeight="1">
      <c r="A172" s="764" t="s">
        <v>762</v>
      </c>
      <c r="B172" s="765"/>
      <c r="C172" s="765"/>
      <c r="D172" s="765"/>
      <c r="E172" s="765"/>
      <c r="F172" s="765"/>
      <c r="G172" s="766"/>
    </row>
    <row r="173" spans="1:7">
      <c r="A173" s="767" t="s">
        <v>267</v>
      </c>
      <c r="B173" s="768"/>
      <c r="C173" s="314" t="s">
        <v>268</v>
      </c>
      <c r="D173" s="314" t="s">
        <v>7</v>
      </c>
      <c r="E173" s="314" t="s">
        <v>269</v>
      </c>
      <c r="F173" s="314" t="s">
        <v>270</v>
      </c>
      <c r="G173" s="314" t="s">
        <v>11</v>
      </c>
    </row>
    <row r="174" spans="1:7" ht="45">
      <c r="A174" s="365" t="s">
        <v>351</v>
      </c>
      <c r="B174" s="370" t="s">
        <v>352</v>
      </c>
      <c r="C174" s="335" t="s">
        <v>280</v>
      </c>
      <c r="D174" s="367" t="s">
        <v>323</v>
      </c>
      <c r="E174" s="368" t="s">
        <v>765</v>
      </c>
      <c r="F174" s="368" t="s">
        <v>766</v>
      </c>
      <c r="G174" s="368">
        <v>50.89</v>
      </c>
    </row>
    <row r="175" spans="1:7">
      <c r="A175" s="365" t="s">
        <v>316</v>
      </c>
      <c r="B175" s="370" t="s">
        <v>282</v>
      </c>
      <c r="C175" s="335" t="s">
        <v>280</v>
      </c>
      <c r="D175" s="367" t="s">
        <v>272</v>
      </c>
      <c r="E175" s="368" t="s">
        <v>767</v>
      </c>
      <c r="F175" s="368" t="s">
        <v>756</v>
      </c>
      <c r="G175" s="368">
        <v>35.590000000000003</v>
      </c>
    </row>
    <row r="176" spans="1:7">
      <c r="A176" s="365" t="s">
        <v>317</v>
      </c>
      <c r="B176" s="370" t="s">
        <v>283</v>
      </c>
      <c r="C176" s="335" t="s">
        <v>280</v>
      </c>
      <c r="D176" s="367" t="s">
        <v>272</v>
      </c>
      <c r="E176" s="368" t="s">
        <v>768</v>
      </c>
      <c r="F176" s="368" t="s">
        <v>758</v>
      </c>
      <c r="G176" s="368">
        <v>110.54</v>
      </c>
    </row>
    <row r="177" spans="1:7" ht="45">
      <c r="A177" s="365" t="s">
        <v>353</v>
      </c>
      <c r="B177" s="370" t="s">
        <v>354</v>
      </c>
      <c r="C177" s="335" t="s">
        <v>280</v>
      </c>
      <c r="D177" s="367" t="s">
        <v>318</v>
      </c>
      <c r="E177" s="368" t="s">
        <v>769</v>
      </c>
      <c r="F177" s="368" t="s">
        <v>770</v>
      </c>
      <c r="G177" s="368">
        <v>0.31</v>
      </c>
    </row>
    <row r="178" spans="1:7" ht="45">
      <c r="A178" s="365" t="s">
        <v>355</v>
      </c>
      <c r="B178" s="370" t="s">
        <v>356</v>
      </c>
      <c r="C178" s="335" t="s">
        <v>280</v>
      </c>
      <c r="D178" s="367" t="s">
        <v>322</v>
      </c>
      <c r="E178" s="368" t="s">
        <v>771</v>
      </c>
      <c r="F178" s="368" t="s">
        <v>772</v>
      </c>
      <c r="G178" s="368">
        <v>0.35</v>
      </c>
    </row>
    <row r="179" spans="1:7" ht="60">
      <c r="A179" s="365" t="s">
        <v>763</v>
      </c>
      <c r="B179" s="370" t="s">
        <v>764</v>
      </c>
      <c r="C179" s="335" t="s">
        <v>280</v>
      </c>
      <c r="D179" s="367" t="s">
        <v>323</v>
      </c>
      <c r="E179" s="368" t="s">
        <v>773</v>
      </c>
      <c r="F179" s="368" t="s">
        <v>774</v>
      </c>
      <c r="G179" s="368">
        <v>398.28</v>
      </c>
    </row>
    <row r="180" spans="1:7">
      <c r="A180" s="772"/>
      <c r="B180" s="773"/>
      <c r="C180" s="773"/>
      <c r="D180" s="773"/>
      <c r="E180" s="774"/>
      <c r="F180" s="331" t="s">
        <v>276</v>
      </c>
      <c r="G180" s="332">
        <f>SUM(G174:G179)</f>
        <v>595.96</v>
      </c>
    </row>
    <row r="181" spans="1:7">
      <c r="A181" s="764" t="s">
        <v>358</v>
      </c>
      <c r="B181" s="765"/>
      <c r="C181" s="765"/>
      <c r="D181" s="765"/>
      <c r="E181" s="765"/>
      <c r="F181" s="765"/>
      <c r="G181" s="766"/>
    </row>
    <row r="182" spans="1:7">
      <c r="A182" s="767" t="s">
        <v>267</v>
      </c>
      <c r="B182" s="768"/>
      <c r="C182" s="314" t="s">
        <v>268</v>
      </c>
      <c r="D182" s="314" t="s">
        <v>7</v>
      </c>
      <c r="E182" s="314" t="s">
        <v>269</v>
      </c>
      <c r="F182" s="314" t="s">
        <v>270</v>
      </c>
      <c r="G182" s="314" t="s">
        <v>11</v>
      </c>
    </row>
    <row r="183" spans="1:7">
      <c r="A183" s="351">
        <v>50036</v>
      </c>
      <c r="B183" s="348" t="s">
        <v>359</v>
      </c>
      <c r="C183" s="327" t="s">
        <v>271</v>
      </c>
      <c r="D183" s="327" t="s">
        <v>363</v>
      </c>
      <c r="E183" s="345">
        <v>12</v>
      </c>
      <c r="F183" s="346">
        <v>98.76</v>
      </c>
      <c r="G183" s="346">
        <v>1185.1199999999999</v>
      </c>
    </row>
    <row r="184" spans="1:7">
      <c r="A184" s="351">
        <v>50037</v>
      </c>
      <c r="B184" s="348" t="s">
        <v>360</v>
      </c>
      <c r="C184" s="327" t="s">
        <v>271</v>
      </c>
      <c r="D184" s="327" t="s">
        <v>363</v>
      </c>
      <c r="E184" s="345">
        <v>12</v>
      </c>
      <c r="F184" s="346">
        <v>5.12</v>
      </c>
      <c r="G184" s="346">
        <v>61.44</v>
      </c>
    </row>
    <row r="185" spans="1:7">
      <c r="A185" s="351">
        <v>50038</v>
      </c>
      <c r="B185" s="348" t="s">
        <v>361</v>
      </c>
      <c r="C185" s="327" t="s">
        <v>271</v>
      </c>
      <c r="D185" s="327" t="s">
        <v>274</v>
      </c>
      <c r="E185" s="345">
        <v>80</v>
      </c>
      <c r="F185" s="346">
        <v>14.98</v>
      </c>
      <c r="G185" s="346">
        <v>1198.4000000000001</v>
      </c>
    </row>
    <row r="186" spans="1:7" ht="30">
      <c r="A186" s="352">
        <v>50259</v>
      </c>
      <c r="B186" s="349" t="s">
        <v>362</v>
      </c>
      <c r="C186" s="335" t="s">
        <v>271</v>
      </c>
      <c r="D186" s="335" t="s">
        <v>323</v>
      </c>
      <c r="E186" s="359">
        <v>1</v>
      </c>
      <c r="F186" s="350">
        <v>831.3</v>
      </c>
      <c r="G186" s="350">
        <v>831.3</v>
      </c>
    </row>
    <row r="187" spans="1:7">
      <c r="A187" s="769"/>
      <c r="B187" s="770"/>
      <c r="C187" s="770"/>
      <c r="D187" s="770"/>
      <c r="E187" s="771"/>
      <c r="F187" s="315" t="s">
        <v>276</v>
      </c>
      <c r="G187" s="316">
        <f>SUM(G183:G186)</f>
        <v>3276.26</v>
      </c>
    </row>
    <row r="188" spans="1:7">
      <c r="A188" s="764" t="s">
        <v>364</v>
      </c>
      <c r="B188" s="765"/>
      <c r="C188" s="765"/>
      <c r="D188" s="765"/>
      <c r="E188" s="765"/>
      <c r="F188" s="765"/>
      <c r="G188" s="766"/>
    </row>
    <row r="189" spans="1:7">
      <c r="A189" s="767" t="s">
        <v>267</v>
      </c>
      <c r="B189" s="768"/>
      <c r="C189" s="314" t="s">
        <v>268</v>
      </c>
      <c r="D189" s="314" t="s">
        <v>7</v>
      </c>
      <c r="E189" s="314" t="s">
        <v>269</v>
      </c>
      <c r="F189" s="314" t="s">
        <v>270</v>
      </c>
      <c r="G189" s="314" t="s">
        <v>11</v>
      </c>
    </row>
    <row r="190" spans="1:7">
      <c r="A190" s="348" t="s">
        <v>365</v>
      </c>
      <c r="B190" s="348" t="s">
        <v>366</v>
      </c>
      <c r="C190" s="327" t="s">
        <v>271</v>
      </c>
      <c r="D190" s="327" t="s">
        <v>277</v>
      </c>
      <c r="E190" s="345">
        <v>34</v>
      </c>
      <c r="F190" s="346">
        <v>0.87</v>
      </c>
      <c r="G190" s="346">
        <v>29.58</v>
      </c>
    </row>
    <row r="191" spans="1:7">
      <c r="A191" s="351">
        <v>110764</v>
      </c>
      <c r="B191" s="348" t="s">
        <v>367</v>
      </c>
      <c r="C191" s="327" t="s">
        <v>271</v>
      </c>
      <c r="D191" s="327" t="s">
        <v>323</v>
      </c>
      <c r="E191" s="345">
        <v>0.02</v>
      </c>
      <c r="F191" s="346">
        <v>441.07</v>
      </c>
      <c r="G191" s="346">
        <v>8.82</v>
      </c>
    </row>
    <row r="192" spans="1:7">
      <c r="A192" s="352">
        <v>280023</v>
      </c>
      <c r="B192" s="348" t="s">
        <v>282</v>
      </c>
      <c r="C192" s="327" t="s">
        <v>271</v>
      </c>
      <c r="D192" s="327" t="s">
        <v>272</v>
      </c>
      <c r="E192" s="345">
        <v>1</v>
      </c>
      <c r="F192" s="346">
        <v>21.29</v>
      </c>
      <c r="G192" s="346">
        <v>21.29</v>
      </c>
    </row>
    <row r="193" spans="1:7">
      <c r="A193" s="351">
        <v>280026</v>
      </c>
      <c r="B193" s="348" t="s">
        <v>283</v>
      </c>
      <c r="C193" s="327" t="s">
        <v>271</v>
      </c>
      <c r="D193" s="327" t="s">
        <v>272</v>
      </c>
      <c r="E193" s="345">
        <v>0.5</v>
      </c>
      <c r="F193" s="348">
        <v>17.07</v>
      </c>
      <c r="G193" s="346">
        <v>8.5399999999999991</v>
      </c>
    </row>
    <row r="194" spans="1:7">
      <c r="A194" s="769"/>
      <c r="B194" s="770"/>
      <c r="C194" s="770"/>
      <c r="D194" s="770"/>
      <c r="E194" s="771"/>
      <c r="F194" s="315" t="s">
        <v>276</v>
      </c>
      <c r="G194" s="316">
        <f>SUM(G190:G193)</f>
        <v>68.22999999999999</v>
      </c>
    </row>
    <row r="195" spans="1:7">
      <c r="A195" s="764" t="s">
        <v>368</v>
      </c>
      <c r="B195" s="765"/>
      <c r="C195" s="765"/>
      <c r="D195" s="765"/>
      <c r="E195" s="765"/>
      <c r="F195" s="765"/>
      <c r="G195" s="766"/>
    </row>
    <row r="196" spans="1:7">
      <c r="A196" s="767" t="s">
        <v>267</v>
      </c>
      <c r="B196" s="768"/>
      <c r="C196" s="314" t="s">
        <v>268</v>
      </c>
      <c r="D196" s="314" t="s">
        <v>7</v>
      </c>
      <c r="E196" s="314" t="s">
        <v>269</v>
      </c>
      <c r="F196" s="314" t="s">
        <v>270</v>
      </c>
      <c r="G196" s="314" t="s">
        <v>11</v>
      </c>
    </row>
    <row r="197" spans="1:7">
      <c r="A197" s="351">
        <v>110248</v>
      </c>
      <c r="B197" s="348" t="s">
        <v>369</v>
      </c>
      <c r="C197" s="327" t="s">
        <v>271</v>
      </c>
      <c r="D197" s="327" t="s">
        <v>323</v>
      </c>
      <c r="E197" s="345">
        <v>3.0000000000000001E-3</v>
      </c>
      <c r="F197" s="346">
        <v>687.42</v>
      </c>
      <c r="G197" s="346">
        <v>2.06</v>
      </c>
    </row>
    <row r="198" spans="1:7">
      <c r="A198" s="352">
        <v>280023</v>
      </c>
      <c r="B198" s="348" t="s">
        <v>282</v>
      </c>
      <c r="C198" s="327" t="s">
        <v>271</v>
      </c>
      <c r="D198" s="327" t="s">
        <v>272</v>
      </c>
      <c r="E198" s="345">
        <v>0.23</v>
      </c>
      <c r="F198" s="346">
        <v>21.29</v>
      </c>
      <c r="G198" s="346">
        <v>4.9000000000000004</v>
      </c>
    </row>
    <row r="199" spans="1:7">
      <c r="A199" s="351">
        <v>280026</v>
      </c>
      <c r="B199" s="348" t="s">
        <v>283</v>
      </c>
      <c r="C199" s="327" t="s">
        <v>271</v>
      </c>
      <c r="D199" s="327" t="s">
        <v>272</v>
      </c>
      <c r="E199" s="345">
        <v>0.23</v>
      </c>
      <c r="F199" s="346">
        <v>17.07</v>
      </c>
      <c r="G199" s="346">
        <v>3.93</v>
      </c>
    </row>
    <row r="200" spans="1:7">
      <c r="A200" s="769"/>
      <c r="B200" s="770"/>
      <c r="C200" s="770"/>
      <c r="D200" s="770"/>
      <c r="E200" s="771"/>
      <c r="F200" s="315" t="s">
        <v>276</v>
      </c>
      <c r="G200" s="316">
        <f>SUM(G197:G199)</f>
        <v>10.89</v>
      </c>
    </row>
    <row r="201" spans="1:7" ht="15" customHeight="1">
      <c r="A201" s="764" t="s">
        <v>370</v>
      </c>
      <c r="B201" s="765"/>
      <c r="C201" s="765"/>
      <c r="D201" s="765"/>
      <c r="E201" s="765"/>
      <c r="F201" s="765"/>
      <c r="G201" s="766"/>
    </row>
    <row r="202" spans="1:7">
      <c r="A202" s="767" t="s">
        <v>267</v>
      </c>
      <c r="B202" s="768"/>
      <c r="C202" s="314" t="s">
        <v>268</v>
      </c>
      <c r="D202" s="314" t="s">
        <v>7</v>
      </c>
      <c r="E202" s="314" t="s">
        <v>269</v>
      </c>
      <c r="F202" s="314" t="s">
        <v>270</v>
      </c>
      <c r="G202" s="314" t="s">
        <v>11</v>
      </c>
    </row>
    <row r="203" spans="1:7">
      <c r="A203" s="319">
        <v>110764</v>
      </c>
      <c r="B203" s="319" t="s">
        <v>367</v>
      </c>
      <c r="C203" s="335" t="s">
        <v>271</v>
      </c>
      <c r="D203" s="321" t="s">
        <v>323</v>
      </c>
      <c r="E203" s="336">
        <v>2.5000000000000001E-2</v>
      </c>
      <c r="F203" s="323">
        <v>441.07</v>
      </c>
      <c r="G203" s="333">
        <v>11.03</v>
      </c>
    </row>
    <row r="204" spans="1:7">
      <c r="A204" s="352">
        <v>280023</v>
      </c>
      <c r="B204" s="348" t="s">
        <v>282</v>
      </c>
      <c r="C204" s="335" t="s">
        <v>271</v>
      </c>
      <c r="D204" s="321" t="s">
        <v>272</v>
      </c>
      <c r="E204" s="336">
        <v>0.7</v>
      </c>
      <c r="F204" s="323">
        <v>17.14</v>
      </c>
      <c r="G204" s="323">
        <v>12</v>
      </c>
    </row>
    <row r="205" spans="1:7">
      <c r="A205" s="351">
        <v>280026</v>
      </c>
      <c r="B205" s="348" t="s">
        <v>283</v>
      </c>
      <c r="C205" s="335" t="s">
        <v>271</v>
      </c>
      <c r="D205" s="326" t="s">
        <v>272</v>
      </c>
      <c r="E205" s="338">
        <v>0.7</v>
      </c>
      <c r="F205" s="322">
        <v>21.29</v>
      </c>
      <c r="G205" s="322">
        <v>14.9</v>
      </c>
    </row>
    <row r="206" spans="1:7">
      <c r="A206" s="769"/>
      <c r="B206" s="770"/>
      <c r="C206" s="770"/>
      <c r="D206" s="770"/>
      <c r="E206" s="771"/>
      <c r="F206" s="315" t="s">
        <v>276</v>
      </c>
      <c r="G206" s="318">
        <f>SUM(G203:G205)</f>
        <v>37.93</v>
      </c>
    </row>
    <row r="207" spans="1:7" ht="15" customHeight="1">
      <c r="A207" s="764" t="s">
        <v>371</v>
      </c>
      <c r="B207" s="765"/>
      <c r="C207" s="765"/>
      <c r="D207" s="765"/>
      <c r="E207" s="765"/>
      <c r="F207" s="765"/>
      <c r="G207" s="766"/>
    </row>
    <row r="208" spans="1:7">
      <c r="A208" s="767" t="s">
        <v>267</v>
      </c>
      <c r="B208" s="768"/>
      <c r="C208" s="314" t="s">
        <v>268</v>
      </c>
      <c r="D208" s="314" t="s">
        <v>7</v>
      </c>
      <c r="E208" s="314" t="s">
        <v>269</v>
      </c>
      <c r="F208" s="314" t="s">
        <v>270</v>
      </c>
      <c r="G208" s="314" t="s">
        <v>11</v>
      </c>
    </row>
    <row r="209" spans="1:7">
      <c r="A209" s="319">
        <v>110764</v>
      </c>
      <c r="B209" s="319" t="s">
        <v>367</v>
      </c>
      <c r="C209" s="327" t="s">
        <v>271</v>
      </c>
      <c r="D209" s="326" t="s">
        <v>323</v>
      </c>
      <c r="E209" s="337">
        <v>2.5000000000000001E-2</v>
      </c>
      <c r="F209" s="339">
        <v>441.07</v>
      </c>
      <c r="G209" s="339">
        <v>11.03</v>
      </c>
    </row>
    <row r="210" spans="1:7">
      <c r="A210" s="319">
        <v>280004</v>
      </c>
      <c r="B210" s="319" t="s">
        <v>633</v>
      </c>
      <c r="C210" s="327" t="s">
        <v>271</v>
      </c>
      <c r="D210" s="326" t="s">
        <v>272</v>
      </c>
      <c r="E210" s="337">
        <v>0.87</v>
      </c>
      <c r="F210" s="339">
        <v>17.14</v>
      </c>
      <c r="G210" s="339">
        <v>14.91</v>
      </c>
    </row>
    <row r="211" spans="1:7">
      <c r="A211" s="319">
        <v>280023</v>
      </c>
      <c r="B211" s="319" t="s">
        <v>282</v>
      </c>
      <c r="C211" s="327" t="s">
        <v>271</v>
      </c>
      <c r="D211" s="326" t="s">
        <v>272</v>
      </c>
      <c r="E211" s="337">
        <v>0.87</v>
      </c>
      <c r="F211" s="339">
        <v>21.29</v>
      </c>
      <c r="G211" s="339">
        <v>18.52</v>
      </c>
    </row>
    <row r="212" spans="1:7">
      <c r="A212" s="769"/>
      <c r="B212" s="770"/>
      <c r="C212" s="770"/>
      <c r="D212" s="770"/>
      <c r="E212" s="771"/>
      <c r="F212" s="315" t="s">
        <v>276</v>
      </c>
      <c r="G212" s="318">
        <f>SUM(G209:G211)</f>
        <v>44.459999999999994</v>
      </c>
    </row>
    <row r="213" spans="1:7" ht="15" customHeight="1">
      <c r="A213" s="764" t="s">
        <v>372</v>
      </c>
      <c r="B213" s="765"/>
      <c r="C213" s="765"/>
      <c r="D213" s="765"/>
      <c r="E213" s="765"/>
      <c r="F213" s="765"/>
      <c r="G213" s="766"/>
    </row>
    <row r="214" spans="1:7">
      <c r="A214" s="767" t="s">
        <v>267</v>
      </c>
      <c r="B214" s="768"/>
      <c r="C214" s="314" t="s">
        <v>268</v>
      </c>
      <c r="D214" s="314" t="s">
        <v>7</v>
      </c>
      <c r="E214" s="314" t="s">
        <v>269</v>
      </c>
      <c r="F214" s="314" t="s">
        <v>270</v>
      </c>
      <c r="G214" s="314" t="s">
        <v>11</v>
      </c>
    </row>
    <row r="215" spans="1:7">
      <c r="A215" s="348" t="s">
        <v>286</v>
      </c>
      <c r="B215" s="348" t="s">
        <v>375</v>
      </c>
      <c r="C215" s="327" t="s">
        <v>271</v>
      </c>
      <c r="D215" s="327" t="s">
        <v>274</v>
      </c>
      <c r="E215" s="345">
        <v>1.2</v>
      </c>
      <c r="F215" s="346">
        <v>4.4800000000000004</v>
      </c>
      <c r="G215" s="346">
        <v>5.38</v>
      </c>
    </row>
    <row r="216" spans="1:7">
      <c r="A216" s="348" t="s">
        <v>285</v>
      </c>
      <c r="B216" s="348" t="s">
        <v>374</v>
      </c>
      <c r="C216" s="327" t="s">
        <v>271</v>
      </c>
      <c r="D216" s="327" t="s">
        <v>274</v>
      </c>
      <c r="E216" s="345">
        <v>5</v>
      </c>
      <c r="F216" s="346">
        <v>0.75</v>
      </c>
      <c r="G216" s="346">
        <v>3.75</v>
      </c>
    </row>
    <row r="217" spans="1:7">
      <c r="A217" s="348" t="s">
        <v>373</v>
      </c>
      <c r="B217" s="348" t="s">
        <v>123</v>
      </c>
      <c r="C217" s="327" t="s">
        <v>271</v>
      </c>
      <c r="D217" s="327" t="s">
        <v>363</v>
      </c>
      <c r="E217" s="345">
        <v>1.05</v>
      </c>
      <c r="F217" s="346">
        <v>35.6</v>
      </c>
      <c r="G217" s="346">
        <v>37.380000000000003</v>
      </c>
    </row>
    <row r="218" spans="1:7">
      <c r="A218" s="348">
        <v>280023</v>
      </c>
      <c r="B218" s="348" t="s">
        <v>282</v>
      </c>
      <c r="C218" s="327" t="s">
        <v>271</v>
      </c>
      <c r="D218" s="327" t="s">
        <v>272</v>
      </c>
      <c r="E218" s="345">
        <v>1.2</v>
      </c>
      <c r="F218" s="346">
        <v>21.29</v>
      </c>
      <c r="G218" s="346">
        <v>25.55</v>
      </c>
    </row>
    <row r="219" spans="1:7">
      <c r="A219" s="348">
        <v>280026</v>
      </c>
      <c r="B219" s="348" t="s">
        <v>283</v>
      </c>
      <c r="C219" s="327" t="s">
        <v>271</v>
      </c>
      <c r="D219" s="327" t="s">
        <v>272</v>
      </c>
      <c r="E219" s="345">
        <v>0.6</v>
      </c>
      <c r="F219" s="346">
        <v>17.07</v>
      </c>
      <c r="G219" s="346">
        <v>10.24</v>
      </c>
    </row>
    <row r="220" spans="1:7">
      <c r="A220" s="769"/>
      <c r="B220" s="770"/>
      <c r="C220" s="770"/>
      <c r="D220" s="770"/>
      <c r="E220" s="771"/>
      <c r="F220" s="315" t="s">
        <v>276</v>
      </c>
      <c r="G220" s="316">
        <f>SUM(G215:G219)</f>
        <v>82.3</v>
      </c>
    </row>
    <row r="221" spans="1:7" ht="32.25" customHeight="1">
      <c r="A221" s="764" t="s">
        <v>376</v>
      </c>
      <c r="B221" s="765"/>
      <c r="C221" s="765"/>
      <c r="D221" s="765"/>
      <c r="E221" s="765"/>
      <c r="F221" s="765"/>
      <c r="G221" s="766"/>
    </row>
    <row r="222" spans="1:7">
      <c r="A222" s="767" t="s">
        <v>267</v>
      </c>
      <c r="B222" s="768"/>
      <c r="C222" s="314" t="s">
        <v>268</v>
      </c>
      <c r="D222" s="314" t="s">
        <v>7</v>
      </c>
      <c r="E222" s="314" t="s">
        <v>269</v>
      </c>
      <c r="F222" s="314" t="s">
        <v>270</v>
      </c>
      <c r="G222" s="314" t="s">
        <v>11</v>
      </c>
    </row>
    <row r="223" spans="1:7" ht="45">
      <c r="A223" s="365" t="s">
        <v>287</v>
      </c>
      <c r="B223" s="370" t="s">
        <v>288</v>
      </c>
      <c r="C223" s="335" t="s">
        <v>280</v>
      </c>
      <c r="D223" s="335" t="s">
        <v>281</v>
      </c>
      <c r="E223" s="429" t="s">
        <v>289</v>
      </c>
      <c r="F223" s="368" t="s">
        <v>775</v>
      </c>
      <c r="G223" s="368">
        <v>11.52</v>
      </c>
    </row>
    <row r="224" spans="1:7" ht="30">
      <c r="A224" s="365" t="s">
        <v>290</v>
      </c>
      <c r="B224" s="370" t="s">
        <v>291</v>
      </c>
      <c r="C224" s="335" t="s">
        <v>280</v>
      </c>
      <c r="D224" s="335" t="s">
        <v>292</v>
      </c>
      <c r="E224" s="429" t="s">
        <v>293</v>
      </c>
      <c r="F224" s="368" t="s">
        <v>776</v>
      </c>
      <c r="G224" s="368">
        <v>3.37</v>
      </c>
    </row>
    <row r="225" spans="1:7" ht="45">
      <c r="A225" s="365" t="s">
        <v>294</v>
      </c>
      <c r="B225" s="370" t="s">
        <v>295</v>
      </c>
      <c r="C225" s="335" t="s">
        <v>280</v>
      </c>
      <c r="D225" s="335" t="s">
        <v>281</v>
      </c>
      <c r="E225" s="429" t="s">
        <v>289</v>
      </c>
      <c r="F225" s="368" t="s">
        <v>777</v>
      </c>
      <c r="G225" s="368">
        <v>24.77</v>
      </c>
    </row>
    <row r="226" spans="1:7" ht="60">
      <c r="A226" s="365" t="s">
        <v>296</v>
      </c>
      <c r="B226" s="370" t="s">
        <v>297</v>
      </c>
      <c r="C226" s="335" t="s">
        <v>280</v>
      </c>
      <c r="D226" s="335" t="s">
        <v>281</v>
      </c>
      <c r="E226" s="429" t="s">
        <v>298</v>
      </c>
      <c r="F226" s="368" t="s">
        <v>778</v>
      </c>
      <c r="G226" s="368">
        <v>11.4</v>
      </c>
    </row>
    <row r="227" spans="1:7" ht="60">
      <c r="A227" s="365" t="s">
        <v>299</v>
      </c>
      <c r="B227" s="370" t="s">
        <v>300</v>
      </c>
      <c r="C227" s="335" t="s">
        <v>280</v>
      </c>
      <c r="D227" s="335" t="s">
        <v>281</v>
      </c>
      <c r="E227" s="429" t="s">
        <v>289</v>
      </c>
      <c r="F227" s="368" t="s">
        <v>779</v>
      </c>
      <c r="G227" s="368">
        <v>16.91</v>
      </c>
    </row>
    <row r="228" spans="1:7" ht="45">
      <c r="A228" s="365" t="s">
        <v>377</v>
      </c>
      <c r="B228" s="370" t="s">
        <v>378</v>
      </c>
      <c r="C228" s="335" t="s">
        <v>280</v>
      </c>
      <c r="D228" s="335" t="s">
        <v>281</v>
      </c>
      <c r="E228" s="429" t="s">
        <v>381</v>
      </c>
      <c r="F228" s="368" t="s">
        <v>780</v>
      </c>
      <c r="G228" s="368">
        <v>22.76</v>
      </c>
    </row>
    <row r="229" spans="1:7" ht="45">
      <c r="A229" s="365" t="s">
        <v>301</v>
      </c>
      <c r="B229" s="370" t="s">
        <v>302</v>
      </c>
      <c r="C229" s="335" t="s">
        <v>280</v>
      </c>
      <c r="D229" s="335" t="s">
        <v>292</v>
      </c>
      <c r="E229" s="429" t="s">
        <v>303</v>
      </c>
      <c r="F229" s="368" t="s">
        <v>781</v>
      </c>
      <c r="G229" s="368">
        <v>3.87</v>
      </c>
    </row>
    <row r="230" spans="1:7" ht="45">
      <c r="A230" s="365" t="s">
        <v>304</v>
      </c>
      <c r="B230" s="370" t="s">
        <v>305</v>
      </c>
      <c r="C230" s="335" t="s">
        <v>280</v>
      </c>
      <c r="D230" s="335" t="s">
        <v>292</v>
      </c>
      <c r="E230" s="429" t="s">
        <v>293</v>
      </c>
      <c r="F230" s="368" t="s">
        <v>782</v>
      </c>
      <c r="G230" s="368">
        <v>13</v>
      </c>
    </row>
    <row r="231" spans="1:7" ht="45">
      <c r="A231" s="365" t="s">
        <v>379</v>
      </c>
      <c r="B231" s="370" t="s">
        <v>380</v>
      </c>
      <c r="C231" s="335" t="s">
        <v>280</v>
      </c>
      <c r="D231" s="335" t="s">
        <v>292</v>
      </c>
      <c r="E231" s="429" t="s">
        <v>293</v>
      </c>
      <c r="F231" s="368" t="s">
        <v>783</v>
      </c>
      <c r="G231" s="368">
        <v>22.85</v>
      </c>
    </row>
    <row r="232" spans="1:7">
      <c r="A232" s="355"/>
      <c r="B232" s="356"/>
      <c r="C232" s="356"/>
      <c r="D232" s="356"/>
      <c r="E232" s="357"/>
      <c r="F232" s="331" t="s">
        <v>276</v>
      </c>
      <c r="G232" s="332">
        <f>SUM(G223:G231)</f>
        <v>130.45000000000002</v>
      </c>
    </row>
    <row r="233" spans="1:7" ht="21.75" customHeight="1">
      <c r="A233" s="764" t="s">
        <v>635</v>
      </c>
      <c r="B233" s="765"/>
      <c r="C233" s="765"/>
      <c r="D233" s="765"/>
      <c r="E233" s="765"/>
      <c r="F233" s="765"/>
      <c r="G233" s="766"/>
    </row>
    <row r="234" spans="1:7">
      <c r="A234" s="767" t="s">
        <v>267</v>
      </c>
      <c r="B234" s="768"/>
      <c r="C234" s="314" t="s">
        <v>268</v>
      </c>
      <c r="D234" s="314" t="s">
        <v>7</v>
      </c>
      <c r="E234" s="314" t="s">
        <v>269</v>
      </c>
      <c r="F234" s="314" t="s">
        <v>270</v>
      </c>
      <c r="G234" s="314" t="s">
        <v>11</v>
      </c>
    </row>
    <row r="235" spans="1:7">
      <c r="A235" s="365" t="s">
        <v>636</v>
      </c>
      <c r="B235" s="370" t="s">
        <v>557</v>
      </c>
      <c r="C235" s="335" t="s">
        <v>271</v>
      </c>
      <c r="D235" s="335" t="s">
        <v>277</v>
      </c>
      <c r="E235" s="368" t="s">
        <v>293</v>
      </c>
      <c r="F235" s="368">
        <v>10.79</v>
      </c>
      <c r="G235" s="368">
        <v>10.79</v>
      </c>
    </row>
    <row r="236" spans="1:7">
      <c r="A236" s="365">
        <v>280007</v>
      </c>
      <c r="B236" s="370" t="s">
        <v>627</v>
      </c>
      <c r="C236" s="335" t="s">
        <v>271</v>
      </c>
      <c r="D236" s="335" t="s">
        <v>272</v>
      </c>
      <c r="E236" s="429">
        <v>0.3</v>
      </c>
      <c r="F236" s="368">
        <v>17.350000000000001</v>
      </c>
      <c r="G236" s="368">
        <v>5.21</v>
      </c>
    </row>
    <row r="237" spans="1:7">
      <c r="A237" s="365">
        <v>280014</v>
      </c>
      <c r="B237" s="370" t="s">
        <v>309</v>
      </c>
      <c r="C237" s="335" t="s">
        <v>271</v>
      </c>
      <c r="D237" s="335" t="s">
        <v>272</v>
      </c>
      <c r="E237" s="429">
        <v>0.3</v>
      </c>
      <c r="F237" s="368">
        <v>21.5</v>
      </c>
      <c r="G237" s="368">
        <v>6.45</v>
      </c>
    </row>
    <row r="238" spans="1:7">
      <c r="A238" s="772"/>
      <c r="B238" s="773"/>
      <c r="C238" s="773"/>
      <c r="D238" s="773"/>
      <c r="E238" s="774"/>
      <c r="F238" s="331" t="s">
        <v>276</v>
      </c>
      <c r="G238" s="332">
        <f>SUM(G235:G237)</f>
        <v>22.45</v>
      </c>
    </row>
    <row r="239" spans="1:7" ht="15" customHeight="1">
      <c r="A239" s="764" t="s">
        <v>382</v>
      </c>
      <c r="B239" s="765"/>
      <c r="C239" s="765"/>
      <c r="D239" s="765"/>
      <c r="E239" s="765"/>
      <c r="F239" s="765"/>
      <c r="G239" s="766"/>
    </row>
    <row r="240" spans="1:7">
      <c r="A240" s="767" t="s">
        <v>267</v>
      </c>
      <c r="B240" s="768"/>
      <c r="C240" s="314" t="s">
        <v>268</v>
      </c>
      <c r="D240" s="314" t="s">
        <v>7</v>
      </c>
      <c r="E240" s="314" t="s">
        <v>269</v>
      </c>
      <c r="F240" s="314" t="s">
        <v>270</v>
      </c>
      <c r="G240" s="314" t="s">
        <v>11</v>
      </c>
    </row>
    <row r="241" spans="1:7">
      <c r="A241" s="360" t="s">
        <v>383</v>
      </c>
      <c r="B241" s="361" t="s">
        <v>384</v>
      </c>
      <c r="C241" s="327" t="s">
        <v>271</v>
      </c>
      <c r="D241" s="327" t="s">
        <v>277</v>
      </c>
      <c r="E241" s="345">
        <v>1</v>
      </c>
      <c r="F241" s="346">
        <v>28.54</v>
      </c>
      <c r="G241" s="346">
        <v>28.54</v>
      </c>
    </row>
    <row r="242" spans="1:7">
      <c r="A242" s="365">
        <v>280007</v>
      </c>
      <c r="B242" s="370" t="s">
        <v>627</v>
      </c>
      <c r="C242" s="327" t="s">
        <v>271</v>
      </c>
      <c r="D242" s="327" t="s">
        <v>272</v>
      </c>
      <c r="E242" s="345">
        <v>0.4</v>
      </c>
      <c r="F242" s="346">
        <v>17.350000000000001</v>
      </c>
      <c r="G242" s="346">
        <v>6.94</v>
      </c>
    </row>
    <row r="243" spans="1:7">
      <c r="A243" s="365">
        <v>280014</v>
      </c>
      <c r="B243" s="370" t="s">
        <v>309</v>
      </c>
      <c r="C243" s="327" t="s">
        <v>271</v>
      </c>
      <c r="D243" s="362" t="s">
        <v>272</v>
      </c>
      <c r="E243" s="345">
        <v>0.8</v>
      </c>
      <c r="F243" s="346">
        <v>21.5</v>
      </c>
      <c r="G243" s="346">
        <v>17.2</v>
      </c>
    </row>
    <row r="244" spans="1:7">
      <c r="A244" s="769"/>
      <c r="B244" s="770"/>
      <c r="C244" s="770"/>
      <c r="D244" s="770"/>
      <c r="E244" s="771"/>
      <c r="F244" s="315" t="s">
        <v>276</v>
      </c>
      <c r="G244" s="316">
        <f>SUM(G241:G243)</f>
        <v>52.679999999999993</v>
      </c>
    </row>
    <row r="245" spans="1:7">
      <c r="A245" s="764" t="s">
        <v>385</v>
      </c>
      <c r="B245" s="765"/>
      <c r="C245" s="765"/>
      <c r="D245" s="765"/>
      <c r="E245" s="765"/>
      <c r="F245" s="765"/>
      <c r="G245" s="766"/>
    </row>
    <row r="246" spans="1:7">
      <c r="A246" s="767" t="s">
        <v>267</v>
      </c>
      <c r="B246" s="768"/>
      <c r="C246" s="314" t="s">
        <v>268</v>
      </c>
      <c r="D246" s="314" t="s">
        <v>7</v>
      </c>
      <c r="E246" s="314" t="s">
        <v>269</v>
      </c>
      <c r="F246" s="314" t="s">
        <v>270</v>
      </c>
      <c r="G246" s="314" t="s">
        <v>11</v>
      </c>
    </row>
    <row r="247" spans="1:7">
      <c r="A247" s="360" t="s">
        <v>314</v>
      </c>
      <c r="B247" s="361" t="s">
        <v>125</v>
      </c>
      <c r="C247" s="327" t="s">
        <v>271</v>
      </c>
      <c r="D247" s="327" t="s">
        <v>277</v>
      </c>
      <c r="E247" s="345">
        <v>1</v>
      </c>
      <c r="F247" s="346">
        <v>7.28</v>
      </c>
      <c r="G247" s="346">
        <v>7.28</v>
      </c>
    </row>
    <row r="248" spans="1:7">
      <c r="A248" s="365">
        <v>280007</v>
      </c>
      <c r="B248" s="370" t="s">
        <v>627</v>
      </c>
      <c r="C248" s="327" t="s">
        <v>271</v>
      </c>
      <c r="D248" s="327" t="s">
        <v>272</v>
      </c>
      <c r="E248" s="345">
        <v>0.25</v>
      </c>
      <c r="F248" s="346">
        <v>17.350000000000001</v>
      </c>
      <c r="G248" s="346">
        <v>4.34</v>
      </c>
    </row>
    <row r="249" spans="1:7">
      <c r="A249" s="365">
        <v>280014</v>
      </c>
      <c r="B249" s="370" t="s">
        <v>309</v>
      </c>
      <c r="C249" s="327" t="s">
        <v>271</v>
      </c>
      <c r="D249" s="362" t="s">
        <v>272</v>
      </c>
      <c r="E249" s="345">
        <v>0.5</v>
      </c>
      <c r="F249" s="346">
        <v>21.5</v>
      </c>
      <c r="G249" s="346">
        <v>10.75</v>
      </c>
    </row>
    <row r="250" spans="1:7">
      <c r="A250" s="769"/>
      <c r="B250" s="770"/>
      <c r="C250" s="770"/>
      <c r="D250" s="770"/>
      <c r="E250" s="771"/>
      <c r="F250" s="315" t="s">
        <v>276</v>
      </c>
      <c r="G250" s="316">
        <f>SUM(G247:G249)</f>
        <v>22.37</v>
      </c>
    </row>
    <row r="251" spans="1:7" ht="30.75" customHeight="1">
      <c r="A251" s="764" t="s">
        <v>386</v>
      </c>
      <c r="B251" s="765"/>
      <c r="C251" s="765"/>
      <c r="D251" s="765"/>
      <c r="E251" s="765"/>
      <c r="F251" s="765"/>
      <c r="G251" s="766"/>
    </row>
    <row r="252" spans="1:7">
      <c r="A252" s="767" t="s">
        <v>267</v>
      </c>
      <c r="B252" s="768"/>
      <c r="C252" s="314" t="s">
        <v>268</v>
      </c>
      <c r="D252" s="314" t="s">
        <v>7</v>
      </c>
      <c r="E252" s="314" t="s">
        <v>269</v>
      </c>
      <c r="F252" s="314" t="s">
        <v>270</v>
      </c>
      <c r="G252" s="314" t="s">
        <v>11</v>
      </c>
    </row>
    <row r="253" spans="1:7" ht="45">
      <c r="A253" s="365" t="s">
        <v>387</v>
      </c>
      <c r="B253" s="370" t="s">
        <v>388</v>
      </c>
      <c r="C253" s="335" t="s">
        <v>280</v>
      </c>
      <c r="D253" s="367" t="s">
        <v>281</v>
      </c>
      <c r="E253" s="368" t="s">
        <v>397</v>
      </c>
      <c r="F253" s="368" t="s">
        <v>784</v>
      </c>
      <c r="G253" s="368">
        <v>41.73</v>
      </c>
    </row>
    <row r="254" spans="1:7" ht="45">
      <c r="A254" s="365" t="s">
        <v>389</v>
      </c>
      <c r="B254" s="370" t="s">
        <v>390</v>
      </c>
      <c r="C254" s="335" t="s">
        <v>280</v>
      </c>
      <c r="D254" s="367" t="s">
        <v>292</v>
      </c>
      <c r="E254" s="368" t="s">
        <v>398</v>
      </c>
      <c r="F254" s="368" t="s">
        <v>785</v>
      </c>
      <c r="G254" s="368">
        <v>9.06</v>
      </c>
    </row>
    <row r="255" spans="1:7" ht="60">
      <c r="A255" s="365" t="s">
        <v>391</v>
      </c>
      <c r="B255" s="370" t="s">
        <v>392</v>
      </c>
      <c r="C255" s="335" t="s">
        <v>280</v>
      </c>
      <c r="D255" s="367" t="s">
        <v>292</v>
      </c>
      <c r="E255" s="368" t="s">
        <v>293</v>
      </c>
      <c r="F255" s="368" t="s">
        <v>786</v>
      </c>
      <c r="G255" s="368">
        <v>15.63</v>
      </c>
    </row>
    <row r="256" spans="1:7" ht="45">
      <c r="A256" s="365" t="s">
        <v>393</v>
      </c>
      <c r="B256" s="370" t="s">
        <v>394</v>
      </c>
      <c r="C256" s="335" t="s">
        <v>280</v>
      </c>
      <c r="D256" s="367" t="s">
        <v>292</v>
      </c>
      <c r="E256" s="368" t="s">
        <v>399</v>
      </c>
      <c r="F256" s="368" t="s">
        <v>787</v>
      </c>
      <c r="G256" s="368">
        <v>9.56</v>
      </c>
    </row>
    <row r="257" spans="1:7" ht="45">
      <c r="A257" s="365" t="s">
        <v>395</v>
      </c>
      <c r="B257" s="370" t="s">
        <v>396</v>
      </c>
      <c r="C257" s="335" t="s">
        <v>280</v>
      </c>
      <c r="D257" s="367" t="s">
        <v>281</v>
      </c>
      <c r="E257" s="368" t="s">
        <v>397</v>
      </c>
      <c r="F257" s="368" t="s">
        <v>788</v>
      </c>
      <c r="G257" s="368">
        <v>22.4</v>
      </c>
    </row>
    <row r="258" spans="1:7" ht="45">
      <c r="A258" s="365" t="s">
        <v>294</v>
      </c>
      <c r="B258" s="370" t="s">
        <v>295</v>
      </c>
      <c r="C258" s="335" t="s">
        <v>280</v>
      </c>
      <c r="D258" s="367" t="s">
        <v>281</v>
      </c>
      <c r="E258" s="368" t="s">
        <v>397</v>
      </c>
      <c r="F258" s="368" t="s">
        <v>777</v>
      </c>
      <c r="G258" s="368">
        <v>24.09</v>
      </c>
    </row>
    <row r="259" spans="1:7" ht="19.5" customHeight="1">
      <c r="A259" s="769"/>
      <c r="B259" s="770"/>
      <c r="C259" s="770"/>
      <c r="D259" s="770"/>
      <c r="E259" s="771"/>
      <c r="F259" s="329" t="s">
        <v>276</v>
      </c>
      <c r="G259" s="340">
        <f>SUM(G253:G258)</f>
        <v>122.47</v>
      </c>
    </row>
    <row r="260" spans="1:7" ht="31.5" customHeight="1">
      <c r="A260" s="764" t="s">
        <v>789</v>
      </c>
      <c r="B260" s="765"/>
      <c r="C260" s="765"/>
      <c r="D260" s="765"/>
      <c r="E260" s="765"/>
      <c r="F260" s="765"/>
      <c r="G260" s="766"/>
    </row>
    <row r="261" spans="1:7">
      <c r="A261" s="767" t="s">
        <v>267</v>
      </c>
      <c r="B261" s="768"/>
      <c r="C261" s="314" t="s">
        <v>268</v>
      </c>
      <c r="D261" s="314" t="s">
        <v>7</v>
      </c>
      <c r="E261" s="314" t="s">
        <v>269</v>
      </c>
      <c r="F261" s="314" t="s">
        <v>270</v>
      </c>
      <c r="G261" s="314" t="s">
        <v>11</v>
      </c>
    </row>
    <row r="262" spans="1:7" ht="30">
      <c r="A262" s="365" t="s">
        <v>400</v>
      </c>
      <c r="B262" s="370" t="s">
        <v>401</v>
      </c>
      <c r="C262" s="335" t="s">
        <v>280</v>
      </c>
      <c r="D262" s="367" t="s">
        <v>292</v>
      </c>
      <c r="E262" s="368" t="s">
        <v>293</v>
      </c>
      <c r="F262" s="368" t="s">
        <v>790</v>
      </c>
      <c r="G262" s="368">
        <v>77.37</v>
      </c>
    </row>
    <row r="263" spans="1:7" ht="30">
      <c r="A263" s="365" t="s">
        <v>402</v>
      </c>
      <c r="B263" s="370" t="s">
        <v>403</v>
      </c>
      <c r="C263" s="335" t="s">
        <v>280</v>
      </c>
      <c r="D263" s="367" t="s">
        <v>292</v>
      </c>
      <c r="E263" s="368" t="s">
        <v>791</v>
      </c>
      <c r="F263" s="368" t="s">
        <v>792</v>
      </c>
      <c r="G263" s="368">
        <v>3.02</v>
      </c>
    </row>
    <row r="264" spans="1:7" ht="30">
      <c r="A264" s="365" t="s">
        <v>404</v>
      </c>
      <c r="B264" s="370" t="s">
        <v>405</v>
      </c>
      <c r="C264" s="335" t="s">
        <v>280</v>
      </c>
      <c r="D264" s="367" t="s">
        <v>292</v>
      </c>
      <c r="E264" s="368" t="s">
        <v>793</v>
      </c>
      <c r="F264" s="368" t="s">
        <v>794</v>
      </c>
      <c r="G264" s="368">
        <v>2.78</v>
      </c>
    </row>
    <row r="265" spans="1:7">
      <c r="A265" s="365" t="s">
        <v>406</v>
      </c>
      <c r="B265" s="370" t="s">
        <v>407</v>
      </c>
      <c r="C265" s="335" t="s">
        <v>280</v>
      </c>
      <c r="D265" s="367" t="s">
        <v>292</v>
      </c>
      <c r="E265" s="368" t="s">
        <v>795</v>
      </c>
      <c r="F265" s="368" t="s">
        <v>796</v>
      </c>
      <c r="G265" s="368">
        <v>0.02</v>
      </c>
    </row>
    <row r="266" spans="1:7" ht="30">
      <c r="A266" s="365" t="s">
        <v>327</v>
      </c>
      <c r="B266" s="370" t="s">
        <v>328</v>
      </c>
      <c r="C266" s="335" t="s">
        <v>280</v>
      </c>
      <c r="D266" s="367" t="s">
        <v>272</v>
      </c>
      <c r="E266" s="368" t="s">
        <v>797</v>
      </c>
      <c r="F266" s="368" t="s">
        <v>687</v>
      </c>
      <c r="G266" s="368">
        <v>3.12</v>
      </c>
    </row>
    <row r="267" spans="1:7" ht="30">
      <c r="A267" s="365" t="s">
        <v>329</v>
      </c>
      <c r="B267" s="370" t="s">
        <v>330</v>
      </c>
      <c r="C267" s="335" t="s">
        <v>280</v>
      </c>
      <c r="D267" s="367" t="s">
        <v>272</v>
      </c>
      <c r="E267" s="368" t="s">
        <v>797</v>
      </c>
      <c r="F267" s="368" t="s">
        <v>688</v>
      </c>
      <c r="G267" s="368">
        <v>3.8</v>
      </c>
    </row>
    <row r="268" spans="1:7" ht="20.25" customHeight="1">
      <c r="A268" s="769"/>
      <c r="B268" s="770"/>
      <c r="C268" s="770"/>
      <c r="D268" s="770"/>
      <c r="E268" s="771"/>
      <c r="F268" s="329" t="s">
        <v>276</v>
      </c>
      <c r="G268" s="340">
        <f>SUM(G262:G267)</f>
        <v>90.11</v>
      </c>
    </row>
    <row r="269" spans="1:7" ht="20.25" customHeight="1">
      <c r="A269" s="764" t="s">
        <v>408</v>
      </c>
      <c r="B269" s="765"/>
      <c r="C269" s="765"/>
      <c r="D269" s="765"/>
      <c r="E269" s="765"/>
      <c r="F269" s="765"/>
      <c r="G269" s="766"/>
    </row>
    <row r="270" spans="1:7">
      <c r="A270" s="767" t="s">
        <v>267</v>
      </c>
      <c r="B270" s="768"/>
      <c r="C270" s="314" t="s">
        <v>268</v>
      </c>
      <c r="D270" s="314" t="s">
        <v>7</v>
      </c>
      <c r="E270" s="314" t="s">
        <v>269</v>
      </c>
      <c r="F270" s="314" t="s">
        <v>270</v>
      </c>
      <c r="G270" s="314" t="s">
        <v>11</v>
      </c>
    </row>
    <row r="271" spans="1:7" ht="30">
      <c r="A271" s="365" t="s">
        <v>409</v>
      </c>
      <c r="B271" s="370" t="s">
        <v>410</v>
      </c>
      <c r="C271" s="335" t="s">
        <v>280</v>
      </c>
      <c r="D271" s="367" t="s">
        <v>292</v>
      </c>
      <c r="E271" s="368" t="s">
        <v>798</v>
      </c>
      <c r="F271" s="368" t="s">
        <v>799</v>
      </c>
      <c r="G271" s="368">
        <v>1.27</v>
      </c>
    </row>
    <row r="272" spans="1:7" ht="30">
      <c r="A272" s="365" t="s">
        <v>411</v>
      </c>
      <c r="B272" s="370" t="s">
        <v>412</v>
      </c>
      <c r="C272" s="335" t="s">
        <v>280</v>
      </c>
      <c r="D272" s="367" t="s">
        <v>292</v>
      </c>
      <c r="E272" s="368" t="s">
        <v>293</v>
      </c>
      <c r="F272" s="368" t="s">
        <v>800</v>
      </c>
      <c r="G272" s="368">
        <v>48.63</v>
      </c>
    </row>
    <row r="273" spans="1:7" ht="30">
      <c r="A273" s="365" t="s">
        <v>404</v>
      </c>
      <c r="B273" s="370" t="s">
        <v>405</v>
      </c>
      <c r="C273" s="335" t="s">
        <v>280</v>
      </c>
      <c r="D273" s="367" t="s">
        <v>292</v>
      </c>
      <c r="E273" s="368" t="s">
        <v>350</v>
      </c>
      <c r="F273" s="368" t="s">
        <v>794</v>
      </c>
      <c r="G273" s="368">
        <v>2.0299999999999998</v>
      </c>
    </row>
    <row r="274" spans="1:7">
      <c r="A274" s="365" t="s">
        <v>406</v>
      </c>
      <c r="B274" s="370" t="s">
        <v>407</v>
      </c>
      <c r="C274" s="335" t="s">
        <v>280</v>
      </c>
      <c r="D274" s="367" t="s">
        <v>292</v>
      </c>
      <c r="E274" s="368" t="s">
        <v>801</v>
      </c>
      <c r="F274" s="368" t="s">
        <v>796</v>
      </c>
      <c r="G274" s="368">
        <v>0.03</v>
      </c>
    </row>
    <row r="275" spans="1:7" ht="30">
      <c r="A275" s="365" t="s">
        <v>327</v>
      </c>
      <c r="B275" s="370" t="s">
        <v>328</v>
      </c>
      <c r="C275" s="335" t="s">
        <v>280</v>
      </c>
      <c r="D275" s="367" t="s">
        <v>272</v>
      </c>
      <c r="E275" s="368" t="s">
        <v>802</v>
      </c>
      <c r="F275" s="368" t="s">
        <v>687</v>
      </c>
      <c r="G275" s="368">
        <v>2.5499999999999998</v>
      </c>
    </row>
    <row r="276" spans="1:7" ht="30">
      <c r="A276" s="365" t="s">
        <v>329</v>
      </c>
      <c r="B276" s="370" t="s">
        <v>330</v>
      </c>
      <c r="C276" s="335" t="s">
        <v>280</v>
      </c>
      <c r="D276" s="367" t="s">
        <v>272</v>
      </c>
      <c r="E276" s="368" t="s">
        <v>802</v>
      </c>
      <c r="F276" s="368" t="s">
        <v>688</v>
      </c>
      <c r="G276" s="368">
        <v>3.11</v>
      </c>
    </row>
    <row r="277" spans="1:7">
      <c r="A277" s="769"/>
      <c r="B277" s="770"/>
      <c r="C277" s="770"/>
      <c r="D277" s="770"/>
      <c r="E277" s="771"/>
      <c r="F277" s="329" t="s">
        <v>276</v>
      </c>
      <c r="G277" s="340">
        <f>SUM(G271:G276)</f>
        <v>57.620000000000005</v>
      </c>
    </row>
    <row r="278" spans="1:7">
      <c r="A278" s="764" t="s">
        <v>413</v>
      </c>
      <c r="B278" s="765"/>
      <c r="C278" s="765"/>
      <c r="D278" s="765"/>
      <c r="E278" s="765"/>
      <c r="F278" s="765"/>
      <c r="G278" s="766"/>
    </row>
    <row r="279" spans="1:7">
      <c r="A279" s="767" t="s">
        <v>267</v>
      </c>
      <c r="B279" s="768"/>
      <c r="C279" s="314" t="s">
        <v>268</v>
      </c>
      <c r="D279" s="314" t="s">
        <v>7</v>
      </c>
      <c r="E279" s="314" t="s">
        <v>269</v>
      </c>
      <c r="F279" s="314" t="s">
        <v>270</v>
      </c>
      <c r="G279" s="314" t="s">
        <v>11</v>
      </c>
    </row>
    <row r="280" spans="1:7" ht="30">
      <c r="A280" s="365" t="s">
        <v>409</v>
      </c>
      <c r="B280" s="370" t="s">
        <v>410</v>
      </c>
      <c r="C280" s="335" t="s">
        <v>280</v>
      </c>
      <c r="D280" s="367" t="s">
        <v>292</v>
      </c>
      <c r="E280" s="368" t="s">
        <v>803</v>
      </c>
      <c r="F280" s="368" t="s">
        <v>799</v>
      </c>
      <c r="G280" s="368">
        <v>0.99</v>
      </c>
    </row>
    <row r="281" spans="1:7" ht="30">
      <c r="A281" s="365" t="s">
        <v>414</v>
      </c>
      <c r="B281" s="366" t="s">
        <v>415</v>
      </c>
      <c r="C281" s="335" t="s">
        <v>280</v>
      </c>
      <c r="D281" s="367" t="s">
        <v>292</v>
      </c>
      <c r="E281" s="368" t="s">
        <v>293</v>
      </c>
      <c r="F281" s="368" t="s">
        <v>804</v>
      </c>
      <c r="G281" s="368">
        <v>19.670000000000002</v>
      </c>
    </row>
    <row r="282" spans="1:7" ht="30">
      <c r="A282" s="365" t="s">
        <v>404</v>
      </c>
      <c r="B282" s="366" t="s">
        <v>405</v>
      </c>
      <c r="C282" s="335" t="s">
        <v>280</v>
      </c>
      <c r="D282" s="367" t="s">
        <v>292</v>
      </c>
      <c r="E282" s="368" t="s">
        <v>416</v>
      </c>
      <c r="F282" s="368" t="s">
        <v>794</v>
      </c>
      <c r="G282" s="368">
        <v>1.49</v>
      </c>
    </row>
    <row r="283" spans="1:7">
      <c r="A283" s="365" t="s">
        <v>406</v>
      </c>
      <c r="B283" s="366" t="s">
        <v>407</v>
      </c>
      <c r="C283" s="335" t="s">
        <v>280</v>
      </c>
      <c r="D283" s="367" t="s">
        <v>292</v>
      </c>
      <c r="E283" s="368" t="s">
        <v>677</v>
      </c>
      <c r="F283" s="368" t="s">
        <v>796</v>
      </c>
      <c r="G283" s="368">
        <v>0.02</v>
      </c>
    </row>
    <row r="284" spans="1:7" ht="30">
      <c r="A284" s="365" t="s">
        <v>327</v>
      </c>
      <c r="B284" s="366" t="s">
        <v>328</v>
      </c>
      <c r="C284" s="335" t="s">
        <v>280</v>
      </c>
      <c r="D284" s="367" t="s">
        <v>272</v>
      </c>
      <c r="E284" s="368" t="s">
        <v>805</v>
      </c>
      <c r="F284" s="368" t="s">
        <v>687</v>
      </c>
      <c r="G284" s="368">
        <v>2.15</v>
      </c>
    </row>
    <row r="285" spans="1:7" ht="30">
      <c r="A285" s="365" t="s">
        <v>329</v>
      </c>
      <c r="B285" s="366" t="s">
        <v>330</v>
      </c>
      <c r="C285" s="335" t="s">
        <v>280</v>
      </c>
      <c r="D285" s="367" t="s">
        <v>272</v>
      </c>
      <c r="E285" s="368" t="s">
        <v>805</v>
      </c>
      <c r="F285" s="368" t="s">
        <v>688</v>
      </c>
      <c r="G285" s="368">
        <v>2.63</v>
      </c>
    </row>
    <row r="286" spans="1:7">
      <c r="A286" s="769"/>
      <c r="B286" s="770"/>
      <c r="C286" s="770"/>
      <c r="D286" s="770"/>
      <c r="E286" s="771"/>
      <c r="F286" s="329" t="s">
        <v>276</v>
      </c>
      <c r="G286" s="340">
        <f>SUM(G280:G285)</f>
        <v>26.949999999999996</v>
      </c>
    </row>
    <row r="287" spans="1:7">
      <c r="A287" s="764" t="s">
        <v>417</v>
      </c>
      <c r="B287" s="765"/>
      <c r="C287" s="765"/>
      <c r="D287" s="765"/>
      <c r="E287" s="765"/>
      <c r="F287" s="765"/>
      <c r="G287" s="766"/>
    </row>
    <row r="288" spans="1:7">
      <c r="A288" s="767" t="s">
        <v>267</v>
      </c>
      <c r="B288" s="768"/>
      <c r="C288" s="314" t="s">
        <v>268</v>
      </c>
      <c r="D288" s="314" t="s">
        <v>7</v>
      </c>
      <c r="E288" s="314" t="s">
        <v>269</v>
      </c>
      <c r="F288" s="314" t="s">
        <v>270</v>
      </c>
      <c r="G288" s="314" t="s">
        <v>11</v>
      </c>
    </row>
    <row r="289" spans="1:7" ht="30">
      <c r="A289" s="365" t="s">
        <v>418</v>
      </c>
      <c r="B289" s="370" t="s">
        <v>419</v>
      </c>
      <c r="C289" s="335" t="s">
        <v>280</v>
      </c>
      <c r="D289" s="367" t="s">
        <v>281</v>
      </c>
      <c r="E289" s="368" t="s">
        <v>806</v>
      </c>
      <c r="F289" s="368" t="s">
        <v>807</v>
      </c>
      <c r="G289" s="368">
        <v>32.01</v>
      </c>
    </row>
    <row r="290" spans="1:7">
      <c r="A290" s="365" t="s">
        <v>406</v>
      </c>
      <c r="B290" s="370" t="s">
        <v>407</v>
      </c>
      <c r="C290" s="335" t="s">
        <v>280</v>
      </c>
      <c r="D290" s="367" t="s">
        <v>292</v>
      </c>
      <c r="E290" s="368" t="s">
        <v>808</v>
      </c>
      <c r="F290" s="368" t="s">
        <v>796</v>
      </c>
      <c r="G290" s="368">
        <v>0.01</v>
      </c>
    </row>
    <row r="291" spans="1:7" ht="30">
      <c r="A291" s="365" t="s">
        <v>327</v>
      </c>
      <c r="B291" s="370" t="s">
        <v>328</v>
      </c>
      <c r="C291" s="335" t="s">
        <v>280</v>
      </c>
      <c r="D291" s="367" t="s">
        <v>272</v>
      </c>
      <c r="E291" s="368" t="s">
        <v>331</v>
      </c>
      <c r="F291" s="368" t="s">
        <v>687</v>
      </c>
      <c r="G291" s="368">
        <v>0.67</v>
      </c>
    </row>
    <row r="292" spans="1:7" ht="30">
      <c r="A292" s="365" t="s">
        <v>329</v>
      </c>
      <c r="B292" s="370" t="s">
        <v>330</v>
      </c>
      <c r="C292" s="335" t="s">
        <v>280</v>
      </c>
      <c r="D292" s="367" t="s">
        <v>272</v>
      </c>
      <c r="E292" s="368" t="s">
        <v>331</v>
      </c>
      <c r="F292" s="368" t="s">
        <v>688</v>
      </c>
      <c r="G292" s="368">
        <v>0.82</v>
      </c>
    </row>
    <row r="293" spans="1:7">
      <c r="A293" s="769"/>
      <c r="B293" s="770"/>
      <c r="C293" s="770"/>
      <c r="D293" s="770"/>
      <c r="E293" s="771"/>
      <c r="F293" s="329" t="s">
        <v>276</v>
      </c>
      <c r="G293" s="340">
        <f>SUM(G289:G292)</f>
        <v>33.51</v>
      </c>
    </row>
    <row r="294" spans="1:7">
      <c r="A294" s="764" t="s">
        <v>422</v>
      </c>
      <c r="B294" s="765"/>
      <c r="C294" s="765"/>
      <c r="D294" s="765"/>
      <c r="E294" s="765"/>
      <c r="F294" s="765"/>
      <c r="G294" s="766"/>
    </row>
    <row r="295" spans="1:7">
      <c r="A295" s="767" t="s">
        <v>267</v>
      </c>
      <c r="B295" s="768"/>
      <c r="C295" s="314" t="s">
        <v>268</v>
      </c>
      <c r="D295" s="314" t="s">
        <v>7</v>
      </c>
      <c r="E295" s="314" t="s">
        <v>269</v>
      </c>
      <c r="F295" s="314" t="s">
        <v>270</v>
      </c>
      <c r="G295" s="314" t="s">
        <v>11</v>
      </c>
    </row>
    <row r="296" spans="1:7" ht="30">
      <c r="A296" s="365" t="s">
        <v>409</v>
      </c>
      <c r="B296" s="370" t="s">
        <v>410</v>
      </c>
      <c r="C296" s="335" t="s">
        <v>280</v>
      </c>
      <c r="D296" s="367" t="s">
        <v>292</v>
      </c>
      <c r="E296" s="368" t="s">
        <v>798</v>
      </c>
      <c r="F296" s="368" t="s">
        <v>799</v>
      </c>
      <c r="G296" s="368">
        <v>1.27</v>
      </c>
    </row>
    <row r="297" spans="1:7" ht="30">
      <c r="A297" s="365" t="s">
        <v>420</v>
      </c>
      <c r="B297" s="370" t="s">
        <v>421</v>
      </c>
      <c r="C297" s="335" t="s">
        <v>280</v>
      </c>
      <c r="D297" s="367" t="s">
        <v>292</v>
      </c>
      <c r="E297" s="368" t="s">
        <v>293</v>
      </c>
      <c r="F297" s="368" t="s">
        <v>809</v>
      </c>
      <c r="G297" s="368">
        <v>31.68</v>
      </c>
    </row>
    <row r="298" spans="1:7" ht="30">
      <c r="A298" s="365" t="s">
        <v>404</v>
      </c>
      <c r="B298" s="370" t="s">
        <v>405</v>
      </c>
      <c r="C298" s="335" t="s">
        <v>280</v>
      </c>
      <c r="D298" s="367" t="s">
        <v>292</v>
      </c>
      <c r="E298" s="368" t="s">
        <v>350</v>
      </c>
      <c r="F298" s="368" t="s">
        <v>794</v>
      </c>
      <c r="G298" s="368">
        <v>2.0299999999999998</v>
      </c>
    </row>
    <row r="299" spans="1:7">
      <c r="A299" s="365" t="s">
        <v>406</v>
      </c>
      <c r="B299" s="370" t="s">
        <v>407</v>
      </c>
      <c r="C299" s="335" t="s">
        <v>280</v>
      </c>
      <c r="D299" s="367" t="s">
        <v>292</v>
      </c>
      <c r="E299" s="368" t="s">
        <v>801</v>
      </c>
      <c r="F299" s="368" t="s">
        <v>796</v>
      </c>
      <c r="G299" s="368">
        <v>0.03</v>
      </c>
    </row>
    <row r="300" spans="1:7" ht="30">
      <c r="A300" s="365" t="s">
        <v>327</v>
      </c>
      <c r="B300" s="370" t="s">
        <v>328</v>
      </c>
      <c r="C300" s="335" t="s">
        <v>280</v>
      </c>
      <c r="D300" s="367" t="s">
        <v>272</v>
      </c>
      <c r="E300" s="368" t="s">
        <v>802</v>
      </c>
      <c r="F300" s="368" t="s">
        <v>687</v>
      </c>
      <c r="G300" s="368">
        <v>2.5499999999999998</v>
      </c>
    </row>
    <row r="301" spans="1:7" ht="30">
      <c r="A301" s="365" t="s">
        <v>329</v>
      </c>
      <c r="B301" s="370" t="s">
        <v>330</v>
      </c>
      <c r="C301" s="335" t="s">
        <v>280</v>
      </c>
      <c r="D301" s="367" t="s">
        <v>272</v>
      </c>
      <c r="E301" s="368" t="s">
        <v>802</v>
      </c>
      <c r="F301" s="368" t="s">
        <v>688</v>
      </c>
      <c r="G301" s="368">
        <v>3.11</v>
      </c>
    </row>
    <row r="302" spans="1:7">
      <c r="A302" s="769"/>
      <c r="B302" s="770"/>
      <c r="C302" s="770"/>
      <c r="D302" s="770"/>
      <c r="E302" s="771"/>
      <c r="F302" s="329" t="s">
        <v>276</v>
      </c>
      <c r="G302" s="340">
        <f>SUM(G296:G301)</f>
        <v>40.67</v>
      </c>
    </row>
    <row r="303" spans="1:7" ht="17.25" customHeight="1">
      <c r="A303" s="764" t="s">
        <v>423</v>
      </c>
      <c r="B303" s="765"/>
      <c r="C303" s="765"/>
      <c r="D303" s="765"/>
      <c r="E303" s="765"/>
      <c r="F303" s="765"/>
      <c r="G303" s="766"/>
    </row>
    <row r="304" spans="1:7">
      <c r="A304" s="767" t="s">
        <v>267</v>
      </c>
      <c r="B304" s="768"/>
      <c r="C304" s="314" t="s">
        <v>268</v>
      </c>
      <c r="D304" s="314" t="s">
        <v>7</v>
      </c>
      <c r="E304" s="314" t="s">
        <v>269</v>
      </c>
      <c r="F304" s="314" t="s">
        <v>270</v>
      </c>
      <c r="G304" s="314" t="s">
        <v>11</v>
      </c>
    </row>
    <row r="305" spans="1:7" ht="30">
      <c r="A305" s="365" t="s">
        <v>424</v>
      </c>
      <c r="B305" s="370" t="s">
        <v>425</v>
      </c>
      <c r="C305" s="335" t="s">
        <v>280</v>
      </c>
      <c r="D305" s="367" t="s">
        <v>281</v>
      </c>
      <c r="E305" s="368" t="s">
        <v>806</v>
      </c>
      <c r="F305" s="368" t="s">
        <v>810</v>
      </c>
      <c r="G305" s="368">
        <v>18.98</v>
      </c>
    </row>
    <row r="306" spans="1:7">
      <c r="A306" s="365" t="s">
        <v>406</v>
      </c>
      <c r="B306" s="370" t="s">
        <v>407</v>
      </c>
      <c r="C306" s="335" t="s">
        <v>280</v>
      </c>
      <c r="D306" s="367" t="s">
        <v>292</v>
      </c>
      <c r="E306" s="368" t="s">
        <v>454</v>
      </c>
      <c r="F306" s="368" t="s">
        <v>796</v>
      </c>
      <c r="G306" s="368">
        <v>0.01</v>
      </c>
    </row>
    <row r="307" spans="1:7" ht="30">
      <c r="A307" s="365" t="s">
        <v>327</v>
      </c>
      <c r="B307" s="370" t="s">
        <v>328</v>
      </c>
      <c r="C307" s="335" t="s">
        <v>280</v>
      </c>
      <c r="D307" s="367" t="s">
        <v>272</v>
      </c>
      <c r="E307" s="368" t="s">
        <v>811</v>
      </c>
      <c r="F307" s="368" t="s">
        <v>687</v>
      </c>
      <c r="G307" s="368">
        <v>0.56999999999999995</v>
      </c>
    </row>
    <row r="308" spans="1:7" ht="30">
      <c r="A308" s="365" t="s">
        <v>329</v>
      </c>
      <c r="B308" s="370" t="s">
        <v>330</v>
      </c>
      <c r="C308" s="335" t="s">
        <v>280</v>
      </c>
      <c r="D308" s="367" t="s">
        <v>272</v>
      </c>
      <c r="E308" s="368" t="s">
        <v>811</v>
      </c>
      <c r="F308" s="368" t="s">
        <v>688</v>
      </c>
      <c r="G308" s="368">
        <v>0.7</v>
      </c>
    </row>
    <row r="309" spans="1:7">
      <c r="A309" s="769"/>
      <c r="B309" s="770"/>
      <c r="C309" s="770"/>
      <c r="D309" s="770"/>
      <c r="E309" s="771"/>
      <c r="F309" s="329" t="s">
        <v>276</v>
      </c>
      <c r="G309" s="340">
        <f>SUM(G305:G308)</f>
        <v>20.260000000000002</v>
      </c>
    </row>
    <row r="310" spans="1:7" ht="19.5" customHeight="1">
      <c r="A310" s="764" t="s">
        <v>432</v>
      </c>
      <c r="B310" s="765"/>
      <c r="C310" s="765"/>
      <c r="D310" s="765"/>
      <c r="E310" s="765"/>
      <c r="F310" s="765"/>
      <c r="G310" s="766"/>
    </row>
    <row r="311" spans="1:7">
      <c r="A311" s="767" t="s">
        <v>267</v>
      </c>
      <c r="B311" s="768"/>
      <c r="C311" s="314" t="s">
        <v>268</v>
      </c>
      <c r="D311" s="314" t="s">
        <v>7</v>
      </c>
      <c r="E311" s="314" t="s">
        <v>269</v>
      </c>
      <c r="F311" s="314" t="s">
        <v>270</v>
      </c>
      <c r="G311" s="314" t="s">
        <v>11</v>
      </c>
    </row>
    <row r="312" spans="1:7" ht="30">
      <c r="A312" s="365" t="s">
        <v>409</v>
      </c>
      <c r="B312" s="370" t="s">
        <v>410</v>
      </c>
      <c r="C312" s="335" t="s">
        <v>280</v>
      </c>
      <c r="D312" s="367" t="s">
        <v>292</v>
      </c>
      <c r="E312" s="368" t="s">
        <v>812</v>
      </c>
      <c r="F312" s="368" t="s">
        <v>799</v>
      </c>
      <c r="G312" s="368">
        <v>0.7</v>
      </c>
    </row>
    <row r="313" spans="1:7" ht="30">
      <c r="A313" s="365" t="s">
        <v>404</v>
      </c>
      <c r="B313" s="370" t="s">
        <v>405</v>
      </c>
      <c r="C313" s="335" t="s">
        <v>280</v>
      </c>
      <c r="D313" s="367" t="s">
        <v>292</v>
      </c>
      <c r="E313" s="368" t="s">
        <v>813</v>
      </c>
      <c r="F313" s="368" t="s">
        <v>794</v>
      </c>
      <c r="G313" s="368">
        <v>1.01</v>
      </c>
    </row>
    <row r="314" spans="1:7" ht="30">
      <c r="A314" s="365" t="s">
        <v>426</v>
      </c>
      <c r="B314" s="370" t="s">
        <v>427</v>
      </c>
      <c r="C314" s="335" t="s">
        <v>280</v>
      </c>
      <c r="D314" s="367" t="s">
        <v>292</v>
      </c>
      <c r="E314" s="368" t="s">
        <v>293</v>
      </c>
      <c r="F314" s="368" t="s">
        <v>814</v>
      </c>
      <c r="G314" s="368">
        <v>6.32</v>
      </c>
    </row>
    <row r="315" spans="1:7">
      <c r="A315" s="365" t="s">
        <v>406</v>
      </c>
      <c r="B315" s="370" t="s">
        <v>407</v>
      </c>
      <c r="C315" s="335" t="s">
        <v>280</v>
      </c>
      <c r="D315" s="367" t="s">
        <v>292</v>
      </c>
      <c r="E315" s="368" t="s">
        <v>815</v>
      </c>
      <c r="F315" s="368" t="s">
        <v>796</v>
      </c>
      <c r="G315" s="368">
        <v>0.02</v>
      </c>
    </row>
    <row r="316" spans="1:7" ht="30">
      <c r="A316" s="365" t="s">
        <v>327</v>
      </c>
      <c r="B316" s="370" t="s">
        <v>328</v>
      </c>
      <c r="C316" s="335" t="s">
        <v>280</v>
      </c>
      <c r="D316" s="367" t="s">
        <v>272</v>
      </c>
      <c r="E316" s="368" t="s">
        <v>816</v>
      </c>
      <c r="F316" s="368" t="s">
        <v>687</v>
      </c>
      <c r="G316" s="368">
        <v>1.1100000000000001</v>
      </c>
    </row>
    <row r="317" spans="1:7" ht="30">
      <c r="A317" s="365" t="s">
        <v>329</v>
      </c>
      <c r="B317" s="370" t="s">
        <v>330</v>
      </c>
      <c r="C317" s="335" t="s">
        <v>280</v>
      </c>
      <c r="D317" s="367" t="s">
        <v>272</v>
      </c>
      <c r="E317" s="368" t="s">
        <v>816</v>
      </c>
      <c r="F317" s="368" t="s">
        <v>688</v>
      </c>
      <c r="G317" s="368">
        <v>1.36</v>
      </c>
    </row>
    <row r="318" spans="1:7">
      <c r="A318" s="769"/>
      <c r="B318" s="770"/>
      <c r="C318" s="770"/>
      <c r="D318" s="770"/>
      <c r="E318" s="771"/>
      <c r="F318" s="329" t="s">
        <v>276</v>
      </c>
      <c r="G318" s="340">
        <f>SUM(G312:G317)</f>
        <v>10.52</v>
      </c>
    </row>
    <row r="319" spans="1:7">
      <c r="A319" s="764" t="s">
        <v>431</v>
      </c>
      <c r="B319" s="765"/>
      <c r="C319" s="765"/>
      <c r="D319" s="765"/>
      <c r="E319" s="765"/>
      <c r="F319" s="765"/>
      <c r="G319" s="766"/>
    </row>
    <row r="320" spans="1:7">
      <c r="A320" s="767" t="s">
        <v>267</v>
      </c>
      <c r="B320" s="768"/>
      <c r="C320" s="314" t="s">
        <v>268</v>
      </c>
      <c r="D320" s="314" t="s">
        <v>7</v>
      </c>
      <c r="E320" s="314" t="s">
        <v>269</v>
      </c>
      <c r="F320" s="314" t="s">
        <v>270</v>
      </c>
      <c r="G320" s="314" t="s">
        <v>11</v>
      </c>
    </row>
    <row r="321" spans="1:7" ht="30">
      <c r="A321" s="365" t="s">
        <v>409</v>
      </c>
      <c r="B321" s="370" t="s">
        <v>410</v>
      </c>
      <c r="C321" s="335" t="s">
        <v>280</v>
      </c>
      <c r="D321" s="367" t="s">
        <v>292</v>
      </c>
      <c r="E321" s="368" t="s">
        <v>817</v>
      </c>
      <c r="F321" s="368" t="s">
        <v>799</v>
      </c>
      <c r="G321" s="368">
        <v>1.1200000000000001</v>
      </c>
    </row>
    <row r="322" spans="1:7" ht="30">
      <c r="A322" s="365" t="s">
        <v>428</v>
      </c>
      <c r="B322" s="370" t="s">
        <v>429</v>
      </c>
      <c r="C322" s="335" t="s">
        <v>280</v>
      </c>
      <c r="D322" s="367" t="s">
        <v>292</v>
      </c>
      <c r="E322" s="368" t="s">
        <v>293</v>
      </c>
      <c r="F322" s="368" t="s">
        <v>818</v>
      </c>
      <c r="G322" s="368">
        <v>14.98</v>
      </c>
    </row>
    <row r="323" spans="1:7" ht="30">
      <c r="A323" s="365" t="s">
        <v>404</v>
      </c>
      <c r="B323" s="370" t="s">
        <v>405</v>
      </c>
      <c r="C323" s="335" t="s">
        <v>280</v>
      </c>
      <c r="D323" s="367" t="s">
        <v>292</v>
      </c>
      <c r="E323" s="368" t="s">
        <v>819</v>
      </c>
      <c r="F323" s="368" t="s">
        <v>794</v>
      </c>
      <c r="G323" s="368">
        <v>1.76</v>
      </c>
    </row>
    <row r="324" spans="1:7">
      <c r="A324" s="365" t="s">
        <v>406</v>
      </c>
      <c r="B324" s="370" t="s">
        <v>407</v>
      </c>
      <c r="C324" s="335" t="s">
        <v>280</v>
      </c>
      <c r="D324" s="367" t="s">
        <v>292</v>
      </c>
      <c r="E324" s="368" t="s">
        <v>820</v>
      </c>
      <c r="F324" s="368" t="s">
        <v>796</v>
      </c>
      <c r="G324" s="368">
        <v>0.03</v>
      </c>
    </row>
    <row r="325" spans="1:7" ht="30">
      <c r="A325" s="365" t="s">
        <v>327</v>
      </c>
      <c r="B325" s="370" t="s">
        <v>328</v>
      </c>
      <c r="C325" s="335" t="s">
        <v>280</v>
      </c>
      <c r="D325" s="367" t="s">
        <v>272</v>
      </c>
      <c r="E325" s="368" t="s">
        <v>821</v>
      </c>
      <c r="F325" s="368" t="s">
        <v>687</v>
      </c>
      <c r="G325" s="368">
        <v>1.56</v>
      </c>
    </row>
    <row r="326" spans="1:7" ht="30">
      <c r="A326" s="365" t="s">
        <v>329</v>
      </c>
      <c r="B326" s="370" t="s">
        <v>330</v>
      </c>
      <c r="C326" s="335" t="s">
        <v>280</v>
      </c>
      <c r="D326" s="367" t="s">
        <v>272</v>
      </c>
      <c r="E326" s="368" t="s">
        <v>821</v>
      </c>
      <c r="F326" s="368" t="s">
        <v>688</v>
      </c>
      <c r="G326" s="368">
        <v>1.91</v>
      </c>
    </row>
    <row r="327" spans="1:7">
      <c r="A327" s="769"/>
      <c r="B327" s="770"/>
      <c r="C327" s="770"/>
      <c r="D327" s="770"/>
      <c r="E327" s="771"/>
      <c r="F327" s="329" t="s">
        <v>276</v>
      </c>
      <c r="G327" s="340">
        <f>SUM(G321:G326)</f>
        <v>21.360000000000003</v>
      </c>
    </row>
    <row r="328" spans="1:7">
      <c r="A328" s="764" t="s">
        <v>430</v>
      </c>
      <c r="B328" s="765"/>
      <c r="C328" s="765"/>
      <c r="D328" s="765"/>
      <c r="E328" s="765"/>
      <c r="F328" s="765"/>
      <c r="G328" s="766"/>
    </row>
    <row r="329" spans="1:7">
      <c r="A329" s="767" t="s">
        <v>267</v>
      </c>
      <c r="B329" s="768"/>
      <c r="C329" s="314" t="s">
        <v>268</v>
      </c>
      <c r="D329" s="314" t="s">
        <v>7</v>
      </c>
      <c r="E329" s="314" t="s">
        <v>269</v>
      </c>
      <c r="F329" s="314" t="s">
        <v>270</v>
      </c>
      <c r="G329" s="314" t="s">
        <v>11</v>
      </c>
    </row>
    <row r="330" spans="1:7" ht="30">
      <c r="A330" s="365" t="s">
        <v>433</v>
      </c>
      <c r="B330" s="370" t="s">
        <v>434</v>
      </c>
      <c r="C330" s="335" t="s">
        <v>280</v>
      </c>
      <c r="D330" s="367" t="s">
        <v>281</v>
      </c>
      <c r="E330" s="368" t="s">
        <v>806</v>
      </c>
      <c r="F330" s="368" t="s">
        <v>822</v>
      </c>
      <c r="G330" s="368">
        <v>5.0599999999999996</v>
      </c>
    </row>
    <row r="331" spans="1:7">
      <c r="A331" s="365" t="s">
        <v>406</v>
      </c>
      <c r="B331" s="370" t="s">
        <v>407</v>
      </c>
      <c r="C331" s="335" t="s">
        <v>280</v>
      </c>
      <c r="D331" s="367" t="s">
        <v>632</v>
      </c>
      <c r="E331" s="368" t="s">
        <v>823</v>
      </c>
      <c r="F331" s="368" t="s">
        <v>796</v>
      </c>
      <c r="G331" s="368">
        <v>0</v>
      </c>
    </row>
    <row r="332" spans="1:7" ht="30">
      <c r="A332" s="365" t="s">
        <v>327</v>
      </c>
      <c r="B332" s="370" t="s">
        <v>328</v>
      </c>
      <c r="C332" s="335" t="s">
        <v>280</v>
      </c>
      <c r="D332" s="367" t="s">
        <v>272</v>
      </c>
      <c r="E332" s="368" t="s">
        <v>824</v>
      </c>
      <c r="F332" s="368" t="s">
        <v>687</v>
      </c>
      <c r="G332" s="368">
        <v>0.33</v>
      </c>
    </row>
    <row r="333" spans="1:7" ht="30">
      <c r="A333" s="365" t="s">
        <v>329</v>
      </c>
      <c r="B333" s="370" t="s">
        <v>330</v>
      </c>
      <c r="C333" s="335" t="s">
        <v>280</v>
      </c>
      <c r="D333" s="367" t="s">
        <v>272</v>
      </c>
      <c r="E333" s="368" t="s">
        <v>824</v>
      </c>
      <c r="F333" s="368" t="s">
        <v>688</v>
      </c>
      <c r="G333" s="368">
        <v>0.4</v>
      </c>
    </row>
    <row r="334" spans="1:7">
      <c r="A334" s="769"/>
      <c r="B334" s="770"/>
      <c r="C334" s="770"/>
      <c r="D334" s="770"/>
      <c r="E334" s="771"/>
      <c r="F334" s="329" t="s">
        <v>276</v>
      </c>
      <c r="G334" s="340">
        <f>SUM(G330:G333)</f>
        <v>5.79</v>
      </c>
    </row>
    <row r="335" spans="1:7" ht="17.25" customHeight="1">
      <c r="A335" s="764" t="s">
        <v>825</v>
      </c>
      <c r="B335" s="765"/>
      <c r="C335" s="765"/>
      <c r="D335" s="765"/>
      <c r="E335" s="765"/>
      <c r="F335" s="765"/>
      <c r="G335" s="766"/>
    </row>
    <row r="336" spans="1:7">
      <c r="A336" s="767" t="s">
        <v>267</v>
      </c>
      <c r="B336" s="768"/>
      <c r="C336" s="314" t="s">
        <v>268</v>
      </c>
      <c r="D336" s="314" t="s">
        <v>7</v>
      </c>
      <c r="E336" s="314" t="s">
        <v>269</v>
      </c>
      <c r="F336" s="314" t="s">
        <v>270</v>
      </c>
      <c r="G336" s="314" t="s">
        <v>11</v>
      </c>
    </row>
    <row r="337" spans="1:7">
      <c r="A337" s="365" t="s">
        <v>435</v>
      </c>
      <c r="B337" s="370" t="s">
        <v>62</v>
      </c>
      <c r="C337" s="335" t="s">
        <v>271</v>
      </c>
      <c r="D337" s="367" t="s">
        <v>632</v>
      </c>
      <c r="E337" s="372">
        <v>1</v>
      </c>
      <c r="F337" s="369">
        <v>5.95</v>
      </c>
      <c r="G337" s="368">
        <v>5.95</v>
      </c>
    </row>
    <row r="338" spans="1:7">
      <c r="A338" s="365" t="s">
        <v>437</v>
      </c>
      <c r="B338" s="370" t="s">
        <v>438</v>
      </c>
      <c r="C338" s="335" t="s">
        <v>271</v>
      </c>
      <c r="D338" s="367" t="s">
        <v>279</v>
      </c>
      <c r="E338" s="372">
        <v>7.0000000000000001E-3</v>
      </c>
      <c r="F338" s="369">
        <v>49.9</v>
      </c>
      <c r="G338" s="368">
        <v>0.35</v>
      </c>
    </row>
    <row r="339" spans="1:7" ht="24" customHeight="1">
      <c r="A339" s="365" t="s">
        <v>436</v>
      </c>
      <c r="B339" s="370" t="s">
        <v>439</v>
      </c>
      <c r="C339" s="335" t="s">
        <v>271</v>
      </c>
      <c r="D339" s="367" t="s">
        <v>440</v>
      </c>
      <c r="E339" s="372">
        <v>0.05</v>
      </c>
      <c r="F339" s="369">
        <v>9</v>
      </c>
      <c r="G339" s="368">
        <v>0.45</v>
      </c>
    </row>
    <row r="340" spans="1:7" ht="30">
      <c r="A340" s="365">
        <v>280008</v>
      </c>
      <c r="B340" s="370" t="s">
        <v>328</v>
      </c>
      <c r="C340" s="335" t="s">
        <v>271</v>
      </c>
      <c r="D340" s="367" t="s">
        <v>272</v>
      </c>
      <c r="E340" s="372">
        <v>0.18</v>
      </c>
      <c r="F340" s="369">
        <v>16.59</v>
      </c>
      <c r="G340" s="368">
        <v>2.99</v>
      </c>
    </row>
    <row r="341" spans="1:7" ht="30">
      <c r="A341" s="365">
        <v>280016</v>
      </c>
      <c r="B341" s="370" t="s">
        <v>330</v>
      </c>
      <c r="C341" s="335" t="s">
        <v>271</v>
      </c>
      <c r="D341" s="367" t="s">
        <v>272</v>
      </c>
      <c r="E341" s="372">
        <v>0.18</v>
      </c>
      <c r="F341" s="369">
        <v>20.68</v>
      </c>
      <c r="G341" s="368">
        <v>3.72</v>
      </c>
    </row>
    <row r="342" spans="1:7">
      <c r="A342" s="769"/>
      <c r="B342" s="770"/>
      <c r="C342" s="770"/>
      <c r="D342" s="770"/>
      <c r="E342" s="771"/>
      <c r="F342" s="315" t="s">
        <v>276</v>
      </c>
      <c r="G342" s="316">
        <f>SUM(G337:G341)</f>
        <v>13.46</v>
      </c>
    </row>
    <row r="343" spans="1:7">
      <c r="A343" s="764" t="s">
        <v>441</v>
      </c>
      <c r="B343" s="765"/>
      <c r="C343" s="765"/>
      <c r="D343" s="765"/>
      <c r="E343" s="765"/>
      <c r="F343" s="765"/>
      <c r="G343" s="766"/>
    </row>
    <row r="344" spans="1:7">
      <c r="A344" s="767" t="s">
        <v>267</v>
      </c>
      <c r="B344" s="768"/>
      <c r="C344" s="314" t="s">
        <v>268</v>
      </c>
      <c r="D344" s="314" t="s">
        <v>7</v>
      </c>
      <c r="E344" s="314" t="s">
        <v>269</v>
      </c>
      <c r="F344" s="314" t="s">
        <v>270</v>
      </c>
      <c r="G344" s="314" t="s">
        <v>11</v>
      </c>
    </row>
    <row r="345" spans="1:7">
      <c r="A345" s="365" t="s">
        <v>443</v>
      </c>
      <c r="B345" s="370" t="s">
        <v>442</v>
      </c>
      <c r="C345" s="335" t="s">
        <v>271</v>
      </c>
      <c r="D345" s="367" t="s">
        <v>277</v>
      </c>
      <c r="E345" s="372">
        <v>1</v>
      </c>
      <c r="F345" s="369">
        <v>11.9</v>
      </c>
      <c r="G345" s="368">
        <v>11.9</v>
      </c>
    </row>
    <row r="346" spans="1:7">
      <c r="A346" s="365" t="s">
        <v>437</v>
      </c>
      <c r="B346" s="370" t="s">
        <v>438</v>
      </c>
      <c r="C346" s="335" t="s">
        <v>271</v>
      </c>
      <c r="D346" s="367" t="s">
        <v>279</v>
      </c>
      <c r="E346" s="372">
        <v>0.11</v>
      </c>
      <c r="F346" s="369">
        <v>49.9</v>
      </c>
      <c r="G346" s="368">
        <v>0.55000000000000004</v>
      </c>
    </row>
    <row r="347" spans="1:7">
      <c r="A347" s="365" t="s">
        <v>436</v>
      </c>
      <c r="B347" s="370" t="s">
        <v>439</v>
      </c>
      <c r="C347" s="335" t="s">
        <v>271</v>
      </c>
      <c r="D347" s="367" t="s">
        <v>440</v>
      </c>
      <c r="E347" s="372">
        <v>0.08</v>
      </c>
      <c r="F347" s="369">
        <v>9</v>
      </c>
      <c r="G347" s="368">
        <v>0.72</v>
      </c>
    </row>
    <row r="348" spans="1:7" ht="30">
      <c r="A348" s="365">
        <v>280008</v>
      </c>
      <c r="B348" s="370" t="s">
        <v>328</v>
      </c>
      <c r="C348" s="335" t="s">
        <v>271</v>
      </c>
      <c r="D348" s="367" t="s">
        <v>272</v>
      </c>
      <c r="E348" s="372">
        <v>0.19</v>
      </c>
      <c r="F348" s="369">
        <v>16.59</v>
      </c>
      <c r="G348" s="368">
        <v>3.15</v>
      </c>
    </row>
    <row r="349" spans="1:7" ht="30">
      <c r="A349" s="365">
        <v>280016</v>
      </c>
      <c r="B349" s="370" t="s">
        <v>330</v>
      </c>
      <c r="C349" s="335" t="s">
        <v>271</v>
      </c>
      <c r="D349" s="367" t="s">
        <v>272</v>
      </c>
      <c r="E349" s="372">
        <v>0.19</v>
      </c>
      <c r="F349" s="369">
        <v>20.68</v>
      </c>
      <c r="G349" s="368">
        <v>3.93</v>
      </c>
    </row>
    <row r="350" spans="1:7">
      <c r="A350" s="769"/>
      <c r="B350" s="770"/>
      <c r="C350" s="770"/>
      <c r="D350" s="770"/>
      <c r="E350" s="771"/>
      <c r="F350" s="315" t="s">
        <v>276</v>
      </c>
      <c r="G350" s="316">
        <f>SUM(G345:G349)</f>
        <v>20.25</v>
      </c>
    </row>
    <row r="351" spans="1:7">
      <c r="A351" s="764" t="s">
        <v>444</v>
      </c>
      <c r="B351" s="765"/>
      <c r="C351" s="765"/>
      <c r="D351" s="765"/>
      <c r="E351" s="765"/>
      <c r="F351" s="765"/>
      <c r="G351" s="766"/>
    </row>
    <row r="352" spans="1:7">
      <c r="A352" s="767" t="s">
        <v>267</v>
      </c>
      <c r="B352" s="768"/>
      <c r="C352" s="314" t="s">
        <v>268</v>
      </c>
      <c r="D352" s="314" t="s">
        <v>7</v>
      </c>
      <c r="E352" s="314" t="s">
        <v>269</v>
      </c>
      <c r="F352" s="314" t="s">
        <v>270</v>
      </c>
      <c r="G352" s="314" t="s">
        <v>11</v>
      </c>
    </row>
    <row r="353" spans="1:7">
      <c r="A353" s="365" t="s">
        <v>445</v>
      </c>
      <c r="B353" s="370" t="s">
        <v>66</v>
      </c>
      <c r="C353" s="335" t="s">
        <v>271</v>
      </c>
      <c r="D353" s="367" t="s">
        <v>277</v>
      </c>
      <c r="E353" s="372">
        <v>1</v>
      </c>
      <c r="F353" s="369">
        <v>1.5</v>
      </c>
      <c r="G353" s="369">
        <v>1.5</v>
      </c>
    </row>
    <row r="354" spans="1:7">
      <c r="A354" s="365" t="s">
        <v>437</v>
      </c>
      <c r="B354" s="370" t="s">
        <v>438</v>
      </c>
      <c r="C354" s="335" t="s">
        <v>271</v>
      </c>
      <c r="D354" s="367" t="s">
        <v>279</v>
      </c>
      <c r="E354" s="372">
        <v>4.0000000000000001E-3</v>
      </c>
      <c r="F354" s="369">
        <v>49.9</v>
      </c>
      <c r="G354" s="369">
        <v>0.2</v>
      </c>
    </row>
    <row r="355" spans="1:7">
      <c r="A355" s="365" t="s">
        <v>436</v>
      </c>
      <c r="B355" s="370" t="s">
        <v>439</v>
      </c>
      <c r="C355" s="335" t="s">
        <v>271</v>
      </c>
      <c r="D355" s="367" t="s">
        <v>440</v>
      </c>
      <c r="E355" s="372">
        <v>1.0999999999999999E-2</v>
      </c>
      <c r="F355" s="369">
        <v>9</v>
      </c>
      <c r="G355" s="369">
        <v>0.1</v>
      </c>
    </row>
    <row r="356" spans="1:7" ht="30">
      <c r="A356" s="365">
        <v>280008</v>
      </c>
      <c r="B356" s="370" t="s">
        <v>328</v>
      </c>
      <c r="C356" s="335" t="s">
        <v>271</v>
      </c>
      <c r="D356" s="367" t="s">
        <v>272</v>
      </c>
      <c r="E356" s="372">
        <v>0.18</v>
      </c>
      <c r="F356" s="369">
        <v>16.59</v>
      </c>
      <c r="G356" s="369">
        <v>2.99</v>
      </c>
    </row>
    <row r="357" spans="1:7" ht="30">
      <c r="A357" s="365">
        <v>280016</v>
      </c>
      <c r="B357" s="370" t="s">
        <v>330</v>
      </c>
      <c r="C357" s="335" t="s">
        <v>271</v>
      </c>
      <c r="D357" s="367" t="s">
        <v>272</v>
      </c>
      <c r="E357" s="372">
        <v>0.18</v>
      </c>
      <c r="F357" s="369">
        <v>20.68</v>
      </c>
      <c r="G357" s="369">
        <v>3.72</v>
      </c>
    </row>
    <row r="358" spans="1:7">
      <c r="A358" s="769"/>
      <c r="B358" s="770"/>
      <c r="C358" s="770"/>
      <c r="D358" s="770"/>
      <c r="E358" s="771"/>
      <c r="F358" s="315" t="s">
        <v>276</v>
      </c>
      <c r="G358" s="316">
        <f>SUM(G353:G357)</f>
        <v>8.51</v>
      </c>
    </row>
    <row r="359" spans="1:7">
      <c r="A359" s="764" t="s">
        <v>446</v>
      </c>
      <c r="B359" s="765"/>
      <c r="C359" s="765"/>
      <c r="D359" s="765"/>
      <c r="E359" s="765"/>
      <c r="F359" s="765"/>
      <c r="G359" s="766"/>
    </row>
    <row r="360" spans="1:7">
      <c r="A360" s="767" t="s">
        <v>267</v>
      </c>
      <c r="B360" s="768"/>
      <c r="C360" s="314" t="s">
        <v>268</v>
      </c>
      <c r="D360" s="314" t="s">
        <v>7</v>
      </c>
      <c r="E360" s="314" t="s">
        <v>269</v>
      </c>
      <c r="F360" s="314" t="s">
        <v>270</v>
      </c>
      <c r="G360" s="314" t="s">
        <v>11</v>
      </c>
    </row>
    <row r="361" spans="1:7">
      <c r="A361" s="365" t="s">
        <v>447</v>
      </c>
      <c r="B361" s="370" t="s">
        <v>450</v>
      </c>
      <c r="C361" s="335" t="s">
        <v>271</v>
      </c>
      <c r="D361" s="367" t="s">
        <v>277</v>
      </c>
      <c r="E361" s="372">
        <v>1</v>
      </c>
      <c r="F361" s="369">
        <v>25.66</v>
      </c>
      <c r="G361" s="369">
        <v>25.66</v>
      </c>
    </row>
    <row r="362" spans="1:7">
      <c r="A362" s="365" t="s">
        <v>448</v>
      </c>
      <c r="B362" s="370" t="s">
        <v>449</v>
      </c>
      <c r="C362" s="335" t="s">
        <v>271</v>
      </c>
      <c r="D362" s="367" t="s">
        <v>281</v>
      </c>
      <c r="E362" s="372">
        <v>0.56000000000000005</v>
      </c>
      <c r="F362" s="369">
        <v>0.21</v>
      </c>
      <c r="G362" s="369">
        <v>0.12</v>
      </c>
    </row>
    <row r="363" spans="1:7" ht="30">
      <c r="A363" s="365">
        <v>280008</v>
      </c>
      <c r="B363" s="370" t="s">
        <v>328</v>
      </c>
      <c r="C363" s="335" t="s">
        <v>271</v>
      </c>
      <c r="D363" s="367" t="s">
        <v>272</v>
      </c>
      <c r="E363" s="372">
        <v>0.5</v>
      </c>
      <c r="F363" s="369">
        <v>16.59</v>
      </c>
      <c r="G363" s="369">
        <v>8.3000000000000007</v>
      </c>
    </row>
    <row r="364" spans="1:7" ht="30">
      <c r="A364" s="365">
        <v>280016</v>
      </c>
      <c r="B364" s="370" t="s">
        <v>330</v>
      </c>
      <c r="C364" s="335" t="s">
        <v>271</v>
      </c>
      <c r="D364" s="367" t="s">
        <v>272</v>
      </c>
      <c r="E364" s="372">
        <v>0.5</v>
      </c>
      <c r="F364" s="369">
        <v>20.68</v>
      </c>
      <c r="G364" s="369">
        <v>10.34</v>
      </c>
    </row>
    <row r="365" spans="1:7">
      <c r="A365" s="769"/>
      <c r="B365" s="770"/>
      <c r="C365" s="770"/>
      <c r="D365" s="770"/>
      <c r="E365" s="771"/>
      <c r="F365" s="315" t="s">
        <v>276</v>
      </c>
      <c r="G365" s="316">
        <f>SUM(G361:G364)</f>
        <v>44.42</v>
      </c>
    </row>
    <row r="366" spans="1:7">
      <c r="A366" s="764" t="s">
        <v>451</v>
      </c>
      <c r="B366" s="765"/>
      <c r="C366" s="765"/>
      <c r="D366" s="765"/>
      <c r="E366" s="765"/>
      <c r="F366" s="765"/>
      <c r="G366" s="766"/>
    </row>
    <row r="367" spans="1:7">
      <c r="A367" s="767" t="s">
        <v>267</v>
      </c>
      <c r="B367" s="768"/>
      <c r="C367" s="314" t="s">
        <v>268</v>
      </c>
      <c r="D367" s="314" t="s">
        <v>7</v>
      </c>
      <c r="E367" s="314" t="s">
        <v>269</v>
      </c>
      <c r="F367" s="314" t="s">
        <v>270</v>
      </c>
      <c r="G367" s="314" t="s">
        <v>11</v>
      </c>
    </row>
    <row r="368" spans="1:7" ht="30">
      <c r="A368" s="365" t="s">
        <v>409</v>
      </c>
      <c r="B368" s="370" t="s">
        <v>410</v>
      </c>
      <c r="C368" s="335" t="s">
        <v>280</v>
      </c>
      <c r="D368" s="367" t="s">
        <v>292</v>
      </c>
      <c r="E368" s="372" t="s">
        <v>826</v>
      </c>
      <c r="F368" s="369" t="s">
        <v>799</v>
      </c>
      <c r="G368" s="369">
        <v>0.42</v>
      </c>
    </row>
    <row r="369" spans="1:7" ht="30">
      <c r="A369" s="365" t="s">
        <v>452</v>
      </c>
      <c r="B369" s="370" t="s">
        <v>453</v>
      </c>
      <c r="C369" s="335" t="s">
        <v>280</v>
      </c>
      <c r="D369" s="367" t="s">
        <v>292</v>
      </c>
      <c r="E369" s="372" t="s">
        <v>293</v>
      </c>
      <c r="F369" s="369" t="s">
        <v>827</v>
      </c>
      <c r="G369" s="369">
        <v>4</v>
      </c>
    </row>
    <row r="370" spans="1:7" ht="30">
      <c r="A370" s="365" t="s">
        <v>404</v>
      </c>
      <c r="B370" s="370" t="s">
        <v>405</v>
      </c>
      <c r="C370" s="335" t="s">
        <v>280</v>
      </c>
      <c r="D370" s="367" t="s">
        <v>292</v>
      </c>
      <c r="E370" s="372" t="s">
        <v>454</v>
      </c>
      <c r="F370" s="369" t="s">
        <v>794</v>
      </c>
      <c r="G370" s="369">
        <v>0.54</v>
      </c>
    </row>
    <row r="371" spans="1:7">
      <c r="A371" s="365" t="s">
        <v>406</v>
      </c>
      <c r="B371" s="370" t="s">
        <v>407</v>
      </c>
      <c r="C371" s="335" t="s">
        <v>280</v>
      </c>
      <c r="D371" s="367" t="s">
        <v>292</v>
      </c>
      <c r="E371" s="372" t="s">
        <v>828</v>
      </c>
      <c r="F371" s="369" t="s">
        <v>796</v>
      </c>
      <c r="G371" s="369">
        <v>0.05</v>
      </c>
    </row>
    <row r="372" spans="1:7" ht="30">
      <c r="A372" s="365" t="s">
        <v>327</v>
      </c>
      <c r="B372" s="370" t="s">
        <v>328</v>
      </c>
      <c r="C372" s="335" t="s">
        <v>280</v>
      </c>
      <c r="D372" s="367" t="s">
        <v>272</v>
      </c>
      <c r="E372" s="372" t="s">
        <v>829</v>
      </c>
      <c r="F372" s="369" t="s">
        <v>687</v>
      </c>
      <c r="G372" s="369">
        <v>2.58</v>
      </c>
    </row>
    <row r="373" spans="1:7" ht="30">
      <c r="A373" s="365" t="s">
        <v>329</v>
      </c>
      <c r="B373" s="370" t="s">
        <v>330</v>
      </c>
      <c r="C373" s="335" t="s">
        <v>280</v>
      </c>
      <c r="D373" s="367" t="s">
        <v>272</v>
      </c>
      <c r="E373" s="372" t="s">
        <v>829</v>
      </c>
      <c r="F373" s="369" t="s">
        <v>688</v>
      </c>
      <c r="G373" s="369">
        <v>3.14</v>
      </c>
    </row>
    <row r="374" spans="1:7">
      <c r="A374" s="769"/>
      <c r="B374" s="770"/>
      <c r="C374" s="770"/>
      <c r="D374" s="770"/>
      <c r="E374" s="771"/>
      <c r="F374" s="331" t="s">
        <v>276</v>
      </c>
      <c r="G374" s="332">
        <f>SUM(G368:G373)</f>
        <v>10.73</v>
      </c>
    </row>
    <row r="375" spans="1:7" ht="21" customHeight="1">
      <c r="A375" s="764" t="s">
        <v>455</v>
      </c>
      <c r="B375" s="765"/>
      <c r="C375" s="765"/>
      <c r="D375" s="765"/>
      <c r="E375" s="765"/>
      <c r="F375" s="765"/>
      <c r="G375" s="766"/>
    </row>
    <row r="376" spans="1:7">
      <c r="A376" s="767" t="s">
        <v>267</v>
      </c>
      <c r="B376" s="768"/>
      <c r="C376" s="314" t="s">
        <v>268</v>
      </c>
      <c r="D376" s="314" t="s">
        <v>7</v>
      </c>
      <c r="E376" s="314" t="s">
        <v>269</v>
      </c>
      <c r="F376" s="314" t="s">
        <v>270</v>
      </c>
      <c r="G376" s="314" t="s">
        <v>11</v>
      </c>
    </row>
    <row r="377" spans="1:7" ht="30">
      <c r="A377" s="365" t="s">
        <v>409</v>
      </c>
      <c r="B377" s="370" t="s">
        <v>410</v>
      </c>
      <c r="C377" s="335" t="s">
        <v>280</v>
      </c>
      <c r="D377" s="367" t="s">
        <v>292</v>
      </c>
      <c r="E377" s="372" t="s">
        <v>826</v>
      </c>
      <c r="F377" s="369" t="s">
        <v>799</v>
      </c>
      <c r="G377" s="369">
        <v>0.42</v>
      </c>
    </row>
    <row r="378" spans="1:7" ht="30">
      <c r="A378" s="365" t="s">
        <v>456</v>
      </c>
      <c r="B378" s="370" t="s">
        <v>457</v>
      </c>
      <c r="C378" s="335" t="s">
        <v>280</v>
      </c>
      <c r="D378" s="367" t="s">
        <v>292</v>
      </c>
      <c r="E378" s="372" t="s">
        <v>293</v>
      </c>
      <c r="F378" s="369" t="s">
        <v>830</v>
      </c>
      <c r="G378" s="369">
        <v>0.95</v>
      </c>
    </row>
    <row r="379" spans="1:7" ht="30">
      <c r="A379" s="365" t="s">
        <v>404</v>
      </c>
      <c r="B379" s="370" t="s">
        <v>405</v>
      </c>
      <c r="C379" s="335" t="s">
        <v>280</v>
      </c>
      <c r="D379" s="367" t="s">
        <v>292</v>
      </c>
      <c r="E379" s="372" t="s">
        <v>454</v>
      </c>
      <c r="F379" s="369" t="s">
        <v>794</v>
      </c>
      <c r="G379" s="369">
        <v>0.54</v>
      </c>
    </row>
    <row r="380" spans="1:7">
      <c r="A380" s="365" t="s">
        <v>406</v>
      </c>
      <c r="B380" s="370" t="s">
        <v>407</v>
      </c>
      <c r="C380" s="335" t="s">
        <v>280</v>
      </c>
      <c r="D380" s="367" t="s">
        <v>292</v>
      </c>
      <c r="E380" s="372" t="s">
        <v>831</v>
      </c>
      <c r="F380" s="369" t="s">
        <v>796</v>
      </c>
      <c r="G380" s="369">
        <v>0.01</v>
      </c>
    </row>
    <row r="381" spans="1:7" ht="30">
      <c r="A381" s="365" t="s">
        <v>327</v>
      </c>
      <c r="B381" s="370" t="s">
        <v>328</v>
      </c>
      <c r="C381" s="335" t="s">
        <v>280</v>
      </c>
      <c r="D381" s="367" t="s">
        <v>272</v>
      </c>
      <c r="E381" s="372" t="s">
        <v>832</v>
      </c>
      <c r="F381" s="369" t="s">
        <v>687</v>
      </c>
      <c r="G381" s="369">
        <v>1.19</v>
      </c>
    </row>
    <row r="382" spans="1:7" ht="30">
      <c r="A382" s="365" t="s">
        <v>329</v>
      </c>
      <c r="B382" s="370" t="s">
        <v>330</v>
      </c>
      <c r="C382" s="335" t="s">
        <v>280</v>
      </c>
      <c r="D382" s="367" t="s">
        <v>272</v>
      </c>
      <c r="E382" s="372" t="s">
        <v>832</v>
      </c>
      <c r="F382" s="369" t="s">
        <v>688</v>
      </c>
      <c r="G382" s="369">
        <v>1.46</v>
      </c>
    </row>
    <row r="383" spans="1:7">
      <c r="A383" s="769"/>
      <c r="B383" s="770"/>
      <c r="C383" s="770"/>
      <c r="D383" s="770"/>
      <c r="E383" s="771"/>
      <c r="F383" s="331" t="s">
        <v>276</v>
      </c>
      <c r="G383" s="332">
        <f>SUM(G377:G382)</f>
        <v>4.57</v>
      </c>
    </row>
    <row r="384" spans="1:7" ht="19.5" customHeight="1">
      <c r="A384" s="764" t="s">
        <v>458</v>
      </c>
      <c r="B384" s="765"/>
      <c r="C384" s="765"/>
      <c r="D384" s="765"/>
      <c r="E384" s="765"/>
      <c r="F384" s="765"/>
      <c r="G384" s="766"/>
    </row>
    <row r="385" spans="1:7">
      <c r="A385" s="767" t="s">
        <v>267</v>
      </c>
      <c r="B385" s="768"/>
      <c r="C385" s="314" t="s">
        <v>268</v>
      </c>
      <c r="D385" s="314" t="s">
        <v>7</v>
      </c>
      <c r="E385" s="314" t="s">
        <v>269</v>
      </c>
      <c r="F385" s="314" t="s">
        <v>270</v>
      </c>
      <c r="G385" s="314" t="s">
        <v>11</v>
      </c>
    </row>
    <row r="386" spans="1:7" ht="24" customHeight="1">
      <c r="A386" s="365">
        <v>30010</v>
      </c>
      <c r="B386" s="370" t="s">
        <v>284</v>
      </c>
      <c r="C386" s="335" t="s">
        <v>271</v>
      </c>
      <c r="D386" s="367" t="s">
        <v>323</v>
      </c>
      <c r="E386" s="372">
        <v>0.3</v>
      </c>
      <c r="F386" s="369">
        <v>51.21</v>
      </c>
      <c r="G386" s="369">
        <v>15.36</v>
      </c>
    </row>
    <row r="387" spans="1:7">
      <c r="A387" s="365">
        <v>40257</v>
      </c>
      <c r="B387" s="370" t="s">
        <v>310</v>
      </c>
      <c r="C387" s="335" t="s">
        <v>271</v>
      </c>
      <c r="D387" s="367" t="s">
        <v>323</v>
      </c>
      <c r="E387" s="372">
        <v>2.5000000000000001E-2</v>
      </c>
      <c r="F387" s="369">
        <v>704.5</v>
      </c>
      <c r="G387" s="369">
        <v>17.61</v>
      </c>
    </row>
    <row r="388" spans="1:7" ht="24.75" customHeight="1">
      <c r="A388" s="365">
        <v>50681</v>
      </c>
      <c r="B388" s="370" t="s">
        <v>311</v>
      </c>
      <c r="C388" s="335" t="s">
        <v>271</v>
      </c>
      <c r="D388" s="367" t="s">
        <v>323</v>
      </c>
      <c r="E388" s="372">
        <v>3.4000000000000002E-2</v>
      </c>
      <c r="F388" s="369">
        <v>3232.37</v>
      </c>
      <c r="G388" s="369">
        <v>109.9</v>
      </c>
    </row>
    <row r="389" spans="1:7">
      <c r="A389" s="365">
        <v>60045</v>
      </c>
      <c r="B389" s="370" t="s">
        <v>312</v>
      </c>
      <c r="C389" s="335" t="s">
        <v>271</v>
      </c>
      <c r="D389" s="367" t="s">
        <v>363</v>
      </c>
      <c r="E389" s="372">
        <v>1.1000000000000001</v>
      </c>
      <c r="F389" s="369">
        <v>92.52</v>
      </c>
      <c r="G389" s="369">
        <v>101.77</v>
      </c>
    </row>
    <row r="390" spans="1:7" ht="25.5" customHeight="1">
      <c r="A390" s="365">
        <v>110143</v>
      </c>
      <c r="B390" s="370" t="s">
        <v>121</v>
      </c>
      <c r="C390" s="335" t="s">
        <v>271</v>
      </c>
      <c r="D390" s="367" t="s">
        <v>363</v>
      </c>
      <c r="E390" s="372">
        <v>1.1299999999999999</v>
      </c>
      <c r="F390" s="369">
        <v>10.89</v>
      </c>
      <c r="G390" s="369">
        <v>12.31</v>
      </c>
    </row>
    <row r="391" spans="1:7">
      <c r="A391" s="365">
        <v>110763</v>
      </c>
      <c r="B391" s="370" t="s">
        <v>459</v>
      </c>
      <c r="C391" s="335" t="s">
        <v>271</v>
      </c>
      <c r="D391" s="367" t="s">
        <v>363</v>
      </c>
      <c r="E391" s="372">
        <v>1.1299999999999999</v>
      </c>
      <c r="F391" s="369">
        <v>44.46</v>
      </c>
      <c r="G391" s="369">
        <v>50.24</v>
      </c>
    </row>
    <row r="392" spans="1:7">
      <c r="A392" s="365">
        <v>130113</v>
      </c>
      <c r="B392" s="370" t="s">
        <v>313</v>
      </c>
      <c r="C392" s="335" t="s">
        <v>271</v>
      </c>
      <c r="D392" s="367" t="s">
        <v>363</v>
      </c>
      <c r="E392" s="372">
        <v>0.16</v>
      </c>
      <c r="F392" s="369">
        <v>49.15</v>
      </c>
      <c r="G392" s="369">
        <v>7.86</v>
      </c>
    </row>
    <row r="393" spans="1:7">
      <c r="A393" s="769"/>
      <c r="B393" s="770"/>
      <c r="C393" s="770"/>
      <c r="D393" s="770"/>
      <c r="E393" s="771"/>
      <c r="F393" s="315" t="s">
        <v>276</v>
      </c>
      <c r="G393" s="316">
        <f>SUM(G386:G392)</f>
        <v>315.05</v>
      </c>
    </row>
    <row r="394" spans="1:7" ht="18.75" customHeight="1">
      <c r="A394" s="764" t="s">
        <v>460</v>
      </c>
      <c r="B394" s="765"/>
      <c r="C394" s="765"/>
      <c r="D394" s="765"/>
      <c r="E394" s="765"/>
      <c r="F394" s="765"/>
      <c r="G394" s="766"/>
    </row>
    <row r="395" spans="1:7">
      <c r="A395" s="767" t="s">
        <v>267</v>
      </c>
      <c r="B395" s="768"/>
      <c r="C395" s="314" t="s">
        <v>268</v>
      </c>
      <c r="D395" s="314" t="s">
        <v>7</v>
      </c>
      <c r="E395" s="314" t="s">
        <v>269</v>
      </c>
      <c r="F395" s="314" t="s">
        <v>270</v>
      </c>
      <c r="G395" s="314" t="s">
        <v>11</v>
      </c>
    </row>
    <row r="396" spans="1:7" ht="27" customHeight="1">
      <c r="A396" s="365">
        <v>30010</v>
      </c>
      <c r="B396" s="370" t="s">
        <v>284</v>
      </c>
      <c r="C396" s="335" t="s">
        <v>271</v>
      </c>
      <c r="D396" s="367" t="s">
        <v>323</v>
      </c>
      <c r="E396" s="372">
        <v>0.75</v>
      </c>
      <c r="F396" s="369">
        <v>51.21</v>
      </c>
      <c r="G396" s="369">
        <v>38.409999999999997</v>
      </c>
    </row>
    <row r="397" spans="1:7" ht="26.25" customHeight="1">
      <c r="A397" s="365">
        <v>40257</v>
      </c>
      <c r="B397" s="370" t="s">
        <v>310</v>
      </c>
      <c r="C397" s="335" t="s">
        <v>271</v>
      </c>
      <c r="D397" s="367" t="s">
        <v>323</v>
      </c>
      <c r="E397" s="372">
        <v>4.1000000000000002E-2</v>
      </c>
      <c r="F397" s="369">
        <v>704.5</v>
      </c>
      <c r="G397" s="369">
        <v>28.88</v>
      </c>
    </row>
    <row r="398" spans="1:7" ht="25.5" customHeight="1">
      <c r="A398" s="365">
        <v>50681</v>
      </c>
      <c r="B398" s="370" t="s">
        <v>311</v>
      </c>
      <c r="C398" s="335" t="s">
        <v>271</v>
      </c>
      <c r="D398" s="367" t="s">
        <v>323</v>
      </c>
      <c r="E398" s="372">
        <v>5.7000000000000002E-2</v>
      </c>
      <c r="F398" s="369">
        <v>3232.7</v>
      </c>
      <c r="G398" s="369">
        <v>184.25</v>
      </c>
    </row>
    <row r="399" spans="1:7">
      <c r="A399" s="365">
        <v>60045</v>
      </c>
      <c r="B399" s="370" t="s">
        <v>312</v>
      </c>
      <c r="C399" s="335" t="s">
        <v>271</v>
      </c>
      <c r="D399" s="367" t="s">
        <v>363</v>
      </c>
      <c r="E399" s="372">
        <v>2.4</v>
      </c>
      <c r="F399" s="369">
        <v>92.52</v>
      </c>
      <c r="G399" s="369">
        <v>222.05</v>
      </c>
    </row>
    <row r="400" spans="1:7">
      <c r="A400" s="365">
        <v>110143</v>
      </c>
      <c r="B400" s="370" t="s">
        <v>121</v>
      </c>
      <c r="C400" s="335" t="s">
        <v>271</v>
      </c>
      <c r="D400" s="367" t="s">
        <v>363</v>
      </c>
      <c r="E400" s="372">
        <v>2.37</v>
      </c>
      <c r="F400" s="369">
        <v>10.89</v>
      </c>
      <c r="G400" s="369">
        <v>25.81</v>
      </c>
    </row>
    <row r="401" spans="1:7">
      <c r="A401" s="365">
        <v>110763</v>
      </c>
      <c r="B401" s="370" t="s">
        <v>122</v>
      </c>
      <c r="C401" s="335" t="s">
        <v>271</v>
      </c>
      <c r="D401" s="367" t="s">
        <v>363</v>
      </c>
      <c r="E401" s="372">
        <v>2.37</v>
      </c>
      <c r="F401" s="369">
        <v>44.46</v>
      </c>
      <c r="G401" s="369">
        <v>105.37</v>
      </c>
    </row>
    <row r="402" spans="1:7">
      <c r="A402" s="365">
        <v>130113</v>
      </c>
      <c r="B402" s="370" t="s">
        <v>313</v>
      </c>
      <c r="C402" s="335" t="s">
        <v>271</v>
      </c>
      <c r="D402" s="367" t="s">
        <v>363</v>
      </c>
      <c r="E402" s="372">
        <v>0.36</v>
      </c>
      <c r="F402" s="369">
        <v>49.15</v>
      </c>
      <c r="G402" s="369">
        <v>17.690000000000001</v>
      </c>
    </row>
    <row r="403" spans="1:7">
      <c r="A403" s="769"/>
      <c r="B403" s="770"/>
      <c r="C403" s="770"/>
      <c r="D403" s="770"/>
      <c r="E403" s="771"/>
      <c r="F403" s="315" t="s">
        <v>276</v>
      </c>
      <c r="G403" s="316">
        <f>SUM(G396:G402)</f>
        <v>622.46</v>
      </c>
    </row>
    <row r="404" spans="1:7">
      <c r="A404" s="764" t="s">
        <v>472</v>
      </c>
      <c r="B404" s="765"/>
      <c r="C404" s="765"/>
      <c r="D404" s="765"/>
      <c r="E404" s="765"/>
      <c r="F404" s="765"/>
      <c r="G404" s="766"/>
    </row>
    <row r="405" spans="1:7">
      <c r="A405" s="767" t="s">
        <v>267</v>
      </c>
      <c r="B405" s="768"/>
      <c r="C405" s="314" t="s">
        <v>268</v>
      </c>
      <c r="D405" s="314" t="s">
        <v>7</v>
      </c>
      <c r="E405" s="314" t="s">
        <v>269</v>
      </c>
      <c r="F405" s="314" t="s">
        <v>270</v>
      </c>
      <c r="G405" s="314" t="s">
        <v>11</v>
      </c>
    </row>
    <row r="406" spans="1:7">
      <c r="A406" s="365" t="s">
        <v>463</v>
      </c>
      <c r="B406" s="370" t="s">
        <v>469</v>
      </c>
      <c r="C406" s="335" t="s">
        <v>271</v>
      </c>
      <c r="D406" s="367" t="s">
        <v>277</v>
      </c>
      <c r="E406" s="372">
        <v>4</v>
      </c>
      <c r="F406" s="369">
        <v>40.799999999999997</v>
      </c>
      <c r="G406" s="369">
        <v>163.19999999999999</v>
      </c>
    </row>
    <row r="407" spans="1:7">
      <c r="A407" s="365" t="s">
        <v>464</v>
      </c>
      <c r="B407" s="370" t="s">
        <v>470</v>
      </c>
      <c r="C407" s="335" t="s">
        <v>271</v>
      </c>
      <c r="D407" s="367" t="s">
        <v>277</v>
      </c>
      <c r="E407" s="372">
        <v>2</v>
      </c>
      <c r="F407" s="369">
        <v>19.38</v>
      </c>
      <c r="G407" s="369">
        <v>38.76</v>
      </c>
    </row>
    <row r="408" spans="1:7">
      <c r="A408" s="365" t="s">
        <v>461</v>
      </c>
      <c r="B408" s="370" t="s">
        <v>466</v>
      </c>
      <c r="C408" s="335" t="s">
        <v>271</v>
      </c>
      <c r="D408" s="367" t="s">
        <v>281</v>
      </c>
      <c r="E408" s="372">
        <v>5</v>
      </c>
      <c r="F408" s="369">
        <v>288</v>
      </c>
      <c r="G408" s="369">
        <v>1440</v>
      </c>
    </row>
    <row r="409" spans="1:7">
      <c r="A409" s="365" t="s">
        <v>462</v>
      </c>
      <c r="B409" s="370" t="s">
        <v>467</v>
      </c>
      <c r="C409" s="335" t="s">
        <v>271</v>
      </c>
      <c r="D409" s="367" t="s">
        <v>277</v>
      </c>
      <c r="E409" s="372">
        <v>2</v>
      </c>
      <c r="F409" s="369">
        <v>14.19</v>
      </c>
      <c r="G409" s="369">
        <v>28.38</v>
      </c>
    </row>
    <row r="410" spans="1:7">
      <c r="A410" s="365" t="s">
        <v>465</v>
      </c>
      <c r="B410" s="373" t="s">
        <v>471</v>
      </c>
      <c r="C410" s="335" t="s">
        <v>271</v>
      </c>
      <c r="D410" s="367" t="s">
        <v>277</v>
      </c>
      <c r="E410" s="372">
        <v>1</v>
      </c>
      <c r="F410" s="369">
        <v>5895</v>
      </c>
      <c r="G410" s="369">
        <v>5895</v>
      </c>
    </row>
    <row r="411" spans="1:7">
      <c r="A411" s="365" t="s">
        <v>448</v>
      </c>
      <c r="B411" s="370" t="s">
        <v>468</v>
      </c>
      <c r="C411" s="335" t="s">
        <v>271</v>
      </c>
      <c r="D411" s="367" t="s">
        <v>281</v>
      </c>
      <c r="E411" s="372">
        <v>3</v>
      </c>
      <c r="F411" s="369">
        <v>0.21</v>
      </c>
      <c r="G411" s="369">
        <v>0.63</v>
      </c>
    </row>
    <row r="412" spans="1:7" ht="30">
      <c r="A412" s="365">
        <v>280008</v>
      </c>
      <c r="B412" s="370" t="s">
        <v>669</v>
      </c>
      <c r="C412" s="335" t="s">
        <v>271</v>
      </c>
      <c r="D412" s="367" t="s">
        <v>272</v>
      </c>
      <c r="E412" s="372">
        <v>6</v>
      </c>
      <c r="F412" s="369">
        <v>16.59</v>
      </c>
      <c r="G412" s="369">
        <v>99.54</v>
      </c>
    </row>
    <row r="413" spans="1:7" ht="24.75" customHeight="1">
      <c r="A413" s="365">
        <v>280016</v>
      </c>
      <c r="B413" s="373" t="s">
        <v>670</v>
      </c>
      <c r="C413" s="335" t="s">
        <v>271</v>
      </c>
      <c r="D413" s="367" t="s">
        <v>272</v>
      </c>
      <c r="E413" s="374">
        <v>6</v>
      </c>
      <c r="F413" s="369">
        <v>20.68</v>
      </c>
      <c r="G413" s="369">
        <v>124.08</v>
      </c>
    </row>
    <row r="414" spans="1:7">
      <c r="A414" s="769"/>
      <c r="B414" s="770"/>
      <c r="C414" s="770"/>
      <c r="D414" s="770"/>
      <c r="E414" s="771"/>
      <c r="F414" s="315" t="s">
        <v>276</v>
      </c>
      <c r="G414" s="316">
        <f>SUM(G406:G413)</f>
        <v>7789.59</v>
      </c>
    </row>
    <row r="415" spans="1:7">
      <c r="A415" s="764" t="s">
        <v>833</v>
      </c>
      <c r="B415" s="765"/>
      <c r="C415" s="765"/>
      <c r="D415" s="765"/>
      <c r="E415" s="765"/>
      <c r="F415" s="765"/>
      <c r="G415" s="766"/>
    </row>
    <row r="416" spans="1:7">
      <c r="A416" s="767" t="s">
        <v>267</v>
      </c>
      <c r="B416" s="768"/>
      <c r="C416" s="314" t="s">
        <v>268</v>
      </c>
      <c r="D416" s="314" t="s">
        <v>7</v>
      </c>
      <c r="E416" s="314" t="s">
        <v>269</v>
      </c>
      <c r="F416" s="314" t="s">
        <v>270</v>
      </c>
      <c r="G416" s="314" t="s">
        <v>11</v>
      </c>
    </row>
    <row r="417" spans="1:7" ht="30">
      <c r="A417" s="365" t="s">
        <v>834</v>
      </c>
      <c r="B417" s="370" t="s">
        <v>835</v>
      </c>
      <c r="C417" s="335" t="s">
        <v>280</v>
      </c>
      <c r="D417" s="367" t="s">
        <v>292</v>
      </c>
      <c r="E417" s="372" t="s">
        <v>293</v>
      </c>
      <c r="F417" s="369" t="s">
        <v>836</v>
      </c>
      <c r="G417" s="368">
        <v>56</v>
      </c>
    </row>
    <row r="418" spans="1:7" ht="30">
      <c r="A418" s="365" t="s">
        <v>306</v>
      </c>
      <c r="B418" s="370" t="s">
        <v>307</v>
      </c>
      <c r="C418" s="335" t="s">
        <v>280</v>
      </c>
      <c r="D418" s="367" t="s">
        <v>272</v>
      </c>
      <c r="E418" s="372" t="s">
        <v>837</v>
      </c>
      <c r="F418" s="369" t="s">
        <v>730</v>
      </c>
      <c r="G418" s="368">
        <v>11.23</v>
      </c>
    </row>
    <row r="419" spans="1:7">
      <c r="A419" s="365" t="s">
        <v>308</v>
      </c>
      <c r="B419" s="370" t="s">
        <v>309</v>
      </c>
      <c r="C419" s="335" t="s">
        <v>280</v>
      </c>
      <c r="D419" s="367" t="s">
        <v>272</v>
      </c>
      <c r="E419" s="372" t="s">
        <v>837</v>
      </c>
      <c r="F419" s="369" t="s">
        <v>732</v>
      </c>
      <c r="G419" s="368">
        <v>13.62</v>
      </c>
    </row>
    <row r="420" spans="1:7">
      <c r="A420" s="769"/>
      <c r="B420" s="770"/>
      <c r="C420" s="770"/>
      <c r="D420" s="770"/>
      <c r="E420" s="771"/>
      <c r="F420" s="315" t="s">
        <v>276</v>
      </c>
      <c r="G420" s="316">
        <f>SUM(G417:G419)</f>
        <v>80.850000000000009</v>
      </c>
    </row>
    <row r="421" spans="1:7" ht="19.5" customHeight="1">
      <c r="A421" s="764" t="s">
        <v>482</v>
      </c>
      <c r="B421" s="765"/>
      <c r="C421" s="765"/>
      <c r="D421" s="765"/>
      <c r="E421" s="765"/>
      <c r="F421" s="765"/>
      <c r="G421" s="766"/>
    </row>
    <row r="422" spans="1:7">
      <c r="A422" s="767" t="s">
        <v>267</v>
      </c>
      <c r="B422" s="768"/>
      <c r="C422" s="314" t="s">
        <v>268</v>
      </c>
      <c r="D422" s="314" t="s">
        <v>7</v>
      </c>
      <c r="E422" s="314" t="s">
        <v>269</v>
      </c>
      <c r="F422" s="314" t="s">
        <v>270</v>
      </c>
      <c r="G422" s="314" t="s">
        <v>11</v>
      </c>
    </row>
    <row r="423" spans="1:7">
      <c r="A423" s="375" t="s">
        <v>332</v>
      </c>
      <c r="B423" s="364" t="s">
        <v>333</v>
      </c>
      <c r="C423" s="335" t="s">
        <v>280</v>
      </c>
      <c r="D423" s="342" t="s">
        <v>274</v>
      </c>
      <c r="E423" s="372" t="s">
        <v>477</v>
      </c>
      <c r="F423" s="369" t="s">
        <v>838</v>
      </c>
      <c r="G423" s="368">
        <v>0.52</v>
      </c>
    </row>
    <row r="424" spans="1:7" ht="30">
      <c r="A424" s="375" t="s">
        <v>473</v>
      </c>
      <c r="B424" s="364" t="s">
        <v>474</v>
      </c>
      <c r="C424" s="335" t="s">
        <v>280</v>
      </c>
      <c r="D424" s="342" t="s">
        <v>281</v>
      </c>
      <c r="E424" s="372" t="s">
        <v>478</v>
      </c>
      <c r="F424" s="369" t="s">
        <v>839</v>
      </c>
      <c r="G424" s="368">
        <v>1.83</v>
      </c>
    </row>
    <row r="425" spans="1:7" ht="45">
      <c r="A425" s="375" t="s">
        <v>475</v>
      </c>
      <c r="B425" s="364" t="s">
        <v>476</v>
      </c>
      <c r="C425" s="335" t="s">
        <v>280</v>
      </c>
      <c r="D425" s="342" t="s">
        <v>323</v>
      </c>
      <c r="E425" s="372" t="s">
        <v>479</v>
      </c>
      <c r="F425" s="369" t="s">
        <v>840</v>
      </c>
      <c r="G425" s="368">
        <v>34.28</v>
      </c>
    </row>
    <row r="426" spans="1:7">
      <c r="A426" s="375" t="s">
        <v>316</v>
      </c>
      <c r="B426" s="364" t="s">
        <v>282</v>
      </c>
      <c r="C426" s="335" t="s">
        <v>280</v>
      </c>
      <c r="D426" s="342" t="s">
        <v>272</v>
      </c>
      <c r="E426" s="372" t="s">
        <v>480</v>
      </c>
      <c r="F426" s="369" t="s">
        <v>756</v>
      </c>
      <c r="G426" s="368">
        <v>8.2799999999999994</v>
      </c>
    </row>
    <row r="427" spans="1:7">
      <c r="A427" s="375" t="s">
        <v>317</v>
      </c>
      <c r="B427" s="364" t="s">
        <v>283</v>
      </c>
      <c r="C427" s="335" t="s">
        <v>280</v>
      </c>
      <c r="D427" s="342" t="s">
        <v>272</v>
      </c>
      <c r="E427" s="372" t="s">
        <v>481</v>
      </c>
      <c r="F427" s="369" t="s">
        <v>758</v>
      </c>
      <c r="G427" s="368">
        <v>3.33</v>
      </c>
    </row>
    <row r="428" spans="1:7" ht="16.5" customHeight="1">
      <c r="A428" s="776"/>
      <c r="B428" s="776"/>
      <c r="C428" s="776"/>
      <c r="D428" s="776"/>
      <c r="E428" s="776"/>
      <c r="F428" s="315" t="s">
        <v>276</v>
      </c>
      <c r="G428" s="316">
        <f>SUM(G423:G427)</f>
        <v>48.24</v>
      </c>
    </row>
    <row r="429" spans="1:7" ht="15" customHeight="1">
      <c r="A429" s="764" t="s">
        <v>483</v>
      </c>
      <c r="B429" s="765"/>
      <c r="C429" s="765"/>
      <c r="D429" s="765"/>
      <c r="E429" s="765"/>
      <c r="F429" s="765"/>
      <c r="G429" s="766"/>
    </row>
    <row r="430" spans="1:7">
      <c r="A430" s="767" t="s">
        <v>267</v>
      </c>
      <c r="B430" s="768"/>
      <c r="C430" s="314" t="s">
        <v>268</v>
      </c>
      <c r="D430" s="314" t="s">
        <v>7</v>
      </c>
      <c r="E430" s="314" t="s">
        <v>269</v>
      </c>
      <c r="F430" s="314" t="s">
        <v>270</v>
      </c>
      <c r="G430" s="314" t="s">
        <v>11</v>
      </c>
    </row>
    <row r="431" spans="1:7" ht="30">
      <c r="A431" s="365" t="s">
        <v>484</v>
      </c>
      <c r="B431" s="370" t="s">
        <v>485</v>
      </c>
      <c r="C431" s="335" t="s">
        <v>271</v>
      </c>
      <c r="D431" s="367" t="s">
        <v>363</v>
      </c>
      <c r="E431" s="372">
        <v>1</v>
      </c>
      <c r="F431" s="369">
        <v>195</v>
      </c>
      <c r="G431" s="369">
        <v>195</v>
      </c>
    </row>
    <row r="432" spans="1:7">
      <c r="A432" s="365">
        <v>110142</v>
      </c>
      <c r="B432" s="370" t="s">
        <v>486</v>
      </c>
      <c r="C432" s="335" t="s">
        <v>271</v>
      </c>
      <c r="D432" s="367" t="s">
        <v>323</v>
      </c>
      <c r="E432" s="372">
        <v>0.05</v>
      </c>
      <c r="F432" s="369">
        <v>452.56</v>
      </c>
      <c r="G432" s="369">
        <v>22.63</v>
      </c>
    </row>
    <row r="433" spans="1:7">
      <c r="A433" s="365">
        <v>280004</v>
      </c>
      <c r="B433" s="370" t="s">
        <v>633</v>
      </c>
      <c r="C433" s="335" t="s">
        <v>271</v>
      </c>
      <c r="D433" s="367" t="s">
        <v>272</v>
      </c>
      <c r="E433" s="372">
        <v>1.2</v>
      </c>
      <c r="F433" s="369">
        <v>17.14</v>
      </c>
      <c r="G433" s="369">
        <v>20.57</v>
      </c>
    </row>
    <row r="434" spans="1:7">
      <c r="A434" s="365">
        <v>280023</v>
      </c>
      <c r="B434" s="370" t="s">
        <v>282</v>
      </c>
      <c r="C434" s="335" t="s">
        <v>271</v>
      </c>
      <c r="D434" s="367" t="s">
        <v>272</v>
      </c>
      <c r="E434" s="372">
        <v>1.85</v>
      </c>
      <c r="F434" s="369">
        <v>21.29</v>
      </c>
      <c r="G434" s="369">
        <v>39.39</v>
      </c>
    </row>
    <row r="435" spans="1:7">
      <c r="A435" s="769"/>
      <c r="B435" s="770"/>
      <c r="C435" s="770"/>
      <c r="D435" s="770"/>
      <c r="E435" s="771"/>
      <c r="F435" s="315" t="s">
        <v>276</v>
      </c>
      <c r="G435" s="316">
        <f>SUM(G431:G434)</f>
        <v>277.58999999999997</v>
      </c>
    </row>
    <row r="436" spans="1:7">
      <c r="A436" s="764" t="s">
        <v>487</v>
      </c>
      <c r="B436" s="765"/>
      <c r="C436" s="765"/>
      <c r="D436" s="765"/>
      <c r="E436" s="765"/>
      <c r="F436" s="765"/>
      <c r="G436" s="766"/>
    </row>
    <row r="437" spans="1:7">
      <c r="A437" s="767" t="s">
        <v>267</v>
      </c>
      <c r="B437" s="768"/>
      <c r="C437" s="314" t="s">
        <v>268</v>
      </c>
      <c r="D437" s="314" t="s">
        <v>7</v>
      </c>
      <c r="E437" s="314" t="s">
        <v>269</v>
      </c>
      <c r="F437" s="314" t="s">
        <v>270</v>
      </c>
      <c r="G437" s="314" t="s">
        <v>11</v>
      </c>
    </row>
    <row r="438" spans="1:7">
      <c r="A438" s="375" t="s">
        <v>320</v>
      </c>
      <c r="B438" s="363" t="s">
        <v>321</v>
      </c>
      <c r="C438" s="335" t="s">
        <v>280</v>
      </c>
      <c r="D438" s="342" t="s">
        <v>279</v>
      </c>
      <c r="E438" s="372" t="s">
        <v>490</v>
      </c>
      <c r="F438" s="369" t="s">
        <v>841</v>
      </c>
      <c r="G438" s="369">
        <v>5.15</v>
      </c>
    </row>
    <row r="439" spans="1:7">
      <c r="A439" s="375" t="s">
        <v>488</v>
      </c>
      <c r="B439" s="363" t="s">
        <v>489</v>
      </c>
      <c r="C439" s="335" t="s">
        <v>280</v>
      </c>
      <c r="D439" s="342" t="s">
        <v>272</v>
      </c>
      <c r="E439" s="372" t="s">
        <v>491</v>
      </c>
      <c r="F439" s="369" t="s">
        <v>842</v>
      </c>
      <c r="G439" s="369">
        <v>7.69</v>
      </c>
    </row>
    <row r="440" spans="1:7">
      <c r="A440" s="375" t="s">
        <v>317</v>
      </c>
      <c r="B440" s="363" t="s">
        <v>283</v>
      </c>
      <c r="C440" s="335" t="s">
        <v>280</v>
      </c>
      <c r="D440" s="342" t="s">
        <v>272</v>
      </c>
      <c r="E440" s="372" t="s">
        <v>492</v>
      </c>
      <c r="F440" s="369" t="s">
        <v>758</v>
      </c>
      <c r="G440" s="369">
        <v>1.46</v>
      </c>
    </row>
    <row r="441" spans="1:7" ht="18.75" customHeight="1">
      <c r="A441" s="772"/>
      <c r="B441" s="773"/>
      <c r="C441" s="773"/>
      <c r="D441" s="773"/>
      <c r="E441" s="774"/>
      <c r="F441" s="315" t="s">
        <v>276</v>
      </c>
      <c r="G441" s="316">
        <f>SUM(G438:G440)</f>
        <v>14.3</v>
      </c>
    </row>
    <row r="442" spans="1:7">
      <c r="A442" s="764" t="s">
        <v>843</v>
      </c>
      <c r="B442" s="765"/>
      <c r="C442" s="765"/>
      <c r="D442" s="765"/>
      <c r="E442" s="765"/>
      <c r="F442" s="765"/>
      <c r="G442" s="766"/>
    </row>
    <row r="443" spans="1:7">
      <c r="A443" s="767" t="s">
        <v>267</v>
      </c>
      <c r="B443" s="768"/>
      <c r="C443" s="314" t="s">
        <v>268</v>
      </c>
      <c r="D443" s="314" t="s">
        <v>7</v>
      </c>
      <c r="E443" s="314" t="s">
        <v>269</v>
      </c>
      <c r="F443" s="314" t="s">
        <v>270</v>
      </c>
      <c r="G443" s="314" t="s">
        <v>11</v>
      </c>
    </row>
    <row r="444" spans="1:7">
      <c r="A444" s="375" t="s">
        <v>848</v>
      </c>
      <c r="B444" s="364" t="s">
        <v>844</v>
      </c>
      <c r="C444" s="335" t="s">
        <v>271</v>
      </c>
      <c r="D444" s="342" t="s">
        <v>852</v>
      </c>
      <c r="E444" s="453">
        <v>0.04</v>
      </c>
      <c r="F444" s="343">
        <v>106.9</v>
      </c>
      <c r="G444" s="343">
        <v>4.28</v>
      </c>
    </row>
    <row r="445" spans="1:7">
      <c r="A445" s="375" t="s">
        <v>849</v>
      </c>
      <c r="B445" s="364" t="s">
        <v>845</v>
      </c>
      <c r="C445" s="335" t="s">
        <v>271</v>
      </c>
      <c r="D445" s="342" t="s">
        <v>852</v>
      </c>
      <c r="E445" s="453">
        <v>0.01</v>
      </c>
      <c r="F445" s="343">
        <v>49.48</v>
      </c>
      <c r="G445" s="343">
        <v>0.49</v>
      </c>
    </row>
    <row r="446" spans="1:7">
      <c r="A446" s="375" t="s">
        <v>850</v>
      </c>
      <c r="B446" s="364" t="s">
        <v>846</v>
      </c>
      <c r="C446" s="335" t="s">
        <v>271</v>
      </c>
      <c r="D446" s="342" t="s">
        <v>852</v>
      </c>
      <c r="E446" s="453">
        <v>0.04</v>
      </c>
      <c r="F446" s="343">
        <v>117.75</v>
      </c>
      <c r="G446" s="343">
        <v>4.71</v>
      </c>
    </row>
    <row r="447" spans="1:7">
      <c r="A447" s="375" t="s">
        <v>851</v>
      </c>
      <c r="B447" s="364" t="s">
        <v>847</v>
      </c>
      <c r="C447" s="335" t="s">
        <v>271</v>
      </c>
      <c r="D447" s="342" t="s">
        <v>277</v>
      </c>
      <c r="E447" s="453">
        <v>0.4</v>
      </c>
      <c r="F447" s="343">
        <v>1</v>
      </c>
      <c r="G447" s="343">
        <v>0.4</v>
      </c>
    </row>
    <row r="448" spans="1:7">
      <c r="A448" s="375">
        <v>280024</v>
      </c>
      <c r="B448" s="364" t="s">
        <v>489</v>
      </c>
      <c r="C448" s="335" t="s">
        <v>271</v>
      </c>
      <c r="D448" s="342" t="s">
        <v>272</v>
      </c>
      <c r="E448" s="453">
        <v>0.4</v>
      </c>
      <c r="F448" s="343">
        <v>22.37</v>
      </c>
      <c r="G448" s="343">
        <v>8.9499999999999993</v>
      </c>
    </row>
    <row r="449" spans="1:7">
      <c r="A449" s="375">
        <v>280026</v>
      </c>
      <c r="B449" s="364" t="s">
        <v>283</v>
      </c>
      <c r="C449" s="335" t="s">
        <v>271</v>
      </c>
      <c r="D449" s="342" t="s">
        <v>272</v>
      </c>
      <c r="E449" s="453">
        <v>0.35</v>
      </c>
      <c r="F449" s="343">
        <v>17.07</v>
      </c>
      <c r="G449" s="343">
        <v>5.97</v>
      </c>
    </row>
    <row r="450" spans="1:7">
      <c r="A450" s="776"/>
      <c r="B450" s="776"/>
      <c r="C450" s="776"/>
      <c r="D450" s="776"/>
      <c r="E450" s="776"/>
      <c r="F450" s="315" t="s">
        <v>276</v>
      </c>
      <c r="G450" s="316">
        <f>SUM(G444:G449)</f>
        <v>24.799999999999997</v>
      </c>
    </row>
    <row r="451" spans="1:7">
      <c r="A451" s="764" t="s">
        <v>853</v>
      </c>
      <c r="B451" s="765"/>
      <c r="C451" s="765"/>
      <c r="D451" s="765"/>
      <c r="E451" s="765"/>
      <c r="F451" s="765"/>
      <c r="G451" s="766"/>
    </row>
    <row r="452" spans="1:7">
      <c r="A452" s="767" t="s">
        <v>267</v>
      </c>
      <c r="B452" s="768"/>
      <c r="C452" s="314" t="s">
        <v>268</v>
      </c>
      <c r="D452" s="314" t="s">
        <v>7</v>
      </c>
      <c r="E452" s="314" t="s">
        <v>269</v>
      </c>
      <c r="F452" s="314" t="s">
        <v>270</v>
      </c>
      <c r="G452" s="314" t="s">
        <v>11</v>
      </c>
    </row>
    <row r="453" spans="1:7">
      <c r="A453" s="375" t="s">
        <v>848</v>
      </c>
      <c r="B453" s="364" t="s">
        <v>844</v>
      </c>
      <c r="C453" s="335" t="s">
        <v>271</v>
      </c>
      <c r="D453" s="342" t="s">
        <v>852</v>
      </c>
      <c r="E453" s="452">
        <v>0.04</v>
      </c>
      <c r="F453" s="343">
        <v>106.9</v>
      </c>
      <c r="G453" s="343">
        <v>4.28</v>
      </c>
    </row>
    <row r="454" spans="1:7">
      <c r="A454" s="375" t="s">
        <v>849</v>
      </c>
      <c r="B454" s="364" t="s">
        <v>845</v>
      </c>
      <c r="C454" s="335" t="s">
        <v>271</v>
      </c>
      <c r="D454" s="342" t="s">
        <v>852</v>
      </c>
      <c r="E454" s="452">
        <v>0.01</v>
      </c>
      <c r="F454" s="343">
        <v>49.48</v>
      </c>
      <c r="G454" s="343">
        <v>0.49</v>
      </c>
    </row>
    <row r="455" spans="1:7">
      <c r="A455" s="375" t="s">
        <v>855</v>
      </c>
      <c r="B455" s="364" t="s">
        <v>854</v>
      </c>
      <c r="C455" s="335" t="s">
        <v>271</v>
      </c>
      <c r="D455" s="342" t="s">
        <v>277</v>
      </c>
      <c r="E455" s="452">
        <v>0.3</v>
      </c>
      <c r="F455" s="343">
        <v>2.99</v>
      </c>
      <c r="G455" s="343">
        <v>0.9</v>
      </c>
    </row>
    <row r="456" spans="1:7">
      <c r="A456" s="375">
        <v>280024</v>
      </c>
      <c r="B456" s="363" t="s">
        <v>489</v>
      </c>
      <c r="C456" s="335" t="s">
        <v>271</v>
      </c>
      <c r="D456" s="342" t="s">
        <v>272</v>
      </c>
      <c r="E456" s="452">
        <v>0.8</v>
      </c>
      <c r="F456" s="343">
        <v>22.37</v>
      </c>
      <c r="G456" s="343">
        <v>17.899999999999999</v>
      </c>
    </row>
    <row r="457" spans="1:7" ht="15" customHeight="1">
      <c r="A457" s="375">
        <v>280026</v>
      </c>
      <c r="B457" s="363" t="s">
        <v>283</v>
      </c>
      <c r="C457" s="335" t="s">
        <v>271</v>
      </c>
      <c r="D457" s="342" t="s">
        <v>272</v>
      </c>
      <c r="E457" s="452">
        <v>0.8</v>
      </c>
      <c r="F457" s="343">
        <v>17.07</v>
      </c>
      <c r="G457" s="343">
        <v>13.66</v>
      </c>
    </row>
    <row r="458" spans="1:7" ht="19.5" customHeight="1">
      <c r="A458" s="776"/>
      <c r="B458" s="776"/>
      <c r="C458" s="776"/>
      <c r="D458" s="776"/>
      <c r="E458" s="776"/>
      <c r="F458" s="315" t="s">
        <v>276</v>
      </c>
      <c r="G458" s="316">
        <f>SUM(G453:G457)</f>
        <v>37.230000000000004</v>
      </c>
    </row>
    <row r="459" spans="1:7" ht="34.5" customHeight="1">
      <c r="A459" s="764" t="s">
        <v>869</v>
      </c>
      <c r="B459" s="765"/>
      <c r="C459" s="765"/>
      <c r="D459" s="765"/>
      <c r="E459" s="765"/>
      <c r="F459" s="765"/>
      <c r="G459" s="766"/>
    </row>
    <row r="460" spans="1:7">
      <c r="A460" s="767" t="s">
        <v>267</v>
      </c>
      <c r="B460" s="768"/>
      <c r="C460" s="314" t="s">
        <v>268</v>
      </c>
      <c r="D460" s="314" t="s">
        <v>7</v>
      </c>
      <c r="E460" s="314" t="s">
        <v>269</v>
      </c>
      <c r="F460" s="314" t="s">
        <v>270</v>
      </c>
      <c r="G460" s="314" t="s">
        <v>11</v>
      </c>
    </row>
    <row r="461" spans="1:7" ht="30">
      <c r="A461" s="375" t="s">
        <v>494</v>
      </c>
      <c r="B461" s="364" t="s">
        <v>495</v>
      </c>
      <c r="C461" s="335" t="s">
        <v>280</v>
      </c>
      <c r="D461" s="342" t="s">
        <v>274</v>
      </c>
      <c r="E461" s="343" t="s">
        <v>861</v>
      </c>
      <c r="F461" s="343" t="s">
        <v>862</v>
      </c>
      <c r="G461" s="343">
        <v>5.1100000000000003</v>
      </c>
    </row>
    <row r="462" spans="1:7" ht="30">
      <c r="A462" s="375" t="s">
        <v>856</v>
      </c>
      <c r="B462" s="364" t="s">
        <v>857</v>
      </c>
      <c r="C462" s="335" t="s">
        <v>280</v>
      </c>
      <c r="D462" s="342" t="s">
        <v>292</v>
      </c>
      <c r="E462" s="343" t="s">
        <v>493</v>
      </c>
      <c r="F462" s="343" t="s">
        <v>863</v>
      </c>
      <c r="G462" s="343">
        <v>37.49</v>
      </c>
    </row>
    <row r="463" spans="1:7" ht="45">
      <c r="A463" s="375" t="s">
        <v>858</v>
      </c>
      <c r="B463" s="364" t="s">
        <v>859</v>
      </c>
      <c r="C463" s="335" t="s">
        <v>280</v>
      </c>
      <c r="D463" s="342" t="s">
        <v>274</v>
      </c>
      <c r="E463" s="343" t="s">
        <v>864</v>
      </c>
      <c r="F463" s="343" t="s">
        <v>865</v>
      </c>
      <c r="G463" s="343">
        <v>0.68</v>
      </c>
    </row>
    <row r="464" spans="1:7">
      <c r="A464" s="375" t="s">
        <v>316</v>
      </c>
      <c r="B464" s="364" t="s">
        <v>282</v>
      </c>
      <c r="C464" s="335" t="s">
        <v>280</v>
      </c>
      <c r="D464" s="342" t="s">
        <v>272</v>
      </c>
      <c r="E464" s="343" t="s">
        <v>866</v>
      </c>
      <c r="F464" s="343" t="s">
        <v>756</v>
      </c>
      <c r="G464" s="343">
        <v>11.25</v>
      </c>
    </row>
    <row r="465" spans="1:7">
      <c r="A465" s="375" t="s">
        <v>317</v>
      </c>
      <c r="B465" s="364" t="s">
        <v>283</v>
      </c>
      <c r="C465" s="335" t="s">
        <v>280</v>
      </c>
      <c r="D465" s="342" t="s">
        <v>272</v>
      </c>
      <c r="E465" s="343" t="s">
        <v>866</v>
      </c>
      <c r="F465" s="343" t="s">
        <v>758</v>
      </c>
      <c r="G465" s="343">
        <v>9.02</v>
      </c>
    </row>
    <row r="466" spans="1:7" ht="60">
      <c r="A466" s="375" t="s">
        <v>357</v>
      </c>
      <c r="B466" s="364" t="s">
        <v>860</v>
      </c>
      <c r="C466" s="335" t="s">
        <v>280</v>
      </c>
      <c r="D466" s="342" t="s">
        <v>323</v>
      </c>
      <c r="E466" s="343" t="s">
        <v>867</v>
      </c>
      <c r="F466" s="343" t="s">
        <v>868</v>
      </c>
      <c r="G466" s="343">
        <v>3.89</v>
      </c>
    </row>
    <row r="467" spans="1:7">
      <c r="A467" s="776"/>
      <c r="B467" s="776"/>
      <c r="C467" s="776"/>
      <c r="D467" s="776"/>
      <c r="E467" s="776"/>
      <c r="F467" s="315" t="s">
        <v>276</v>
      </c>
      <c r="G467" s="316">
        <f>SUM(G461:G466)</f>
        <v>67.44</v>
      </c>
    </row>
    <row r="468" spans="1:7">
      <c r="A468" s="764" t="s">
        <v>870</v>
      </c>
      <c r="B468" s="765"/>
      <c r="C468" s="765"/>
      <c r="D468" s="765"/>
      <c r="E468" s="765"/>
      <c r="F468" s="765"/>
      <c r="G468" s="766"/>
    </row>
    <row r="469" spans="1:7">
      <c r="A469" s="767" t="s">
        <v>267</v>
      </c>
      <c r="B469" s="768"/>
      <c r="C469" s="314" t="s">
        <v>268</v>
      </c>
      <c r="D469" s="314" t="s">
        <v>7</v>
      </c>
      <c r="E469" s="314" t="s">
        <v>269</v>
      </c>
      <c r="F469" s="314" t="s">
        <v>270</v>
      </c>
      <c r="G469" s="314" t="s">
        <v>11</v>
      </c>
    </row>
    <row r="470" spans="1:7">
      <c r="A470" s="375" t="s">
        <v>872</v>
      </c>
      <c r="B470" s="364" t="s">
        <v>871</v>
      </c>
      <c r="C470" s="335" t="s">
        <v>271</v>
      </c>
      <c r="D470" s="342" t="s">
        <v>281</v>
      </c>
      <c r="E470" s="425">
        <v>1</v>
      </c>
      <c r="F470" s="343">
        <v>347.63</v>
      </c>
      <c r="G470" s="343">
        <v>347.63</v>
      </c>
    </row>
    <row r="471" spans="1:7">
      <c r="A471" s="375">
        <v>110142</v>
      </c>
      <c r="B471" s="364" t="s">
        <v>486</v>
      </c>
      <c r="C471" s="335" t="s">
        <v>271</v>
      </c>
      <c r="D471" s="342" t="s">
        <v>323</v>
      </c>
      <c r="E471" s="425">
        <v>0.08</v>
      </c>
      <c r="F471" s="343">
        <v>452.56</v>
      </c>
      <c r="G471" s="343">
        <v>36.200000000000003</v>
      </c>
    </row>
    <row r="472" spans="1:7">
      <c r="A472" s="375">
        <v>280004</v>
      </c>
      <c r="B472" s="364" t="s">
        <v>633</v>
      </c>
      <c r="C472" s="335" t="s">
        <v>271</v>
      </c>
      <c r="D472" s="342" t="s">
        <v>272</v>
      </c>
      <c r="E472" s="425">
        <v>0.8</v>
      </c>
      <c r="F472" s="343">
        <v>17.14</v>
      </c>
      <c r="G472" s="343">
        <v>13.71</v>
      </c>
    </row>
    <row r="473" spans="1:7">
      <c r="A473" s="375">
        <v>280023</v>
      </c>
      <c r="B473" s="364" t="s">
        <v>282</v>
      </c>
      <c r="C473" s="335" t="s">
        <v>271</v>
      </c>
      <c r="D473" s="342" t="s">
        <v>272</v>
      </c>
      <c r="E473" s="425">
        <v>0.8</v>
      </c>
      <c r="F473" s="343">
        <v>21.29</v>
      </c>
      <c r="G473" s="343">
        <v>17.03</v>
      </c>
    </row>
    <row r="474" spans="1:7">
      <c r="A474" s="776"/>
      <c r="B474" s="776"/>
      <c r="C474" s="776"/>
      <c r="D474" s="776"/>
      <c r="E474" s="776"/>
      <c r="F474" s="315" t="s">
        <v>276</v>
      </c>
      <c r="G474" s="316">
        <f>SUM(G470:G473)</f>
        <v>414.56999999999994</v>
      </c>
    </row>
    <row r="475" spans="1:7">
      <c r="A475" s="764" t="s">
        <v>496</v>
      </c>
      <c r="B475" s="765"/>
      <c r="C475" s="765"/>
      <c r="D475" s="765"/>
      <c r="E475" s="765"/>
      <c r="F475" s="765"/>
      <c r="G475" s="766"/>
    </row>
    <row r="476" spans="1:7">
      <c r="A476" s="767" t="s">
        <v>267</v>
      </c>
      <c r="B476" s="768"/>
      <c r="C476" s="314" t="s">
        <v>268</v>
      </c>
      <c r="D476" s="314" t="s">
        <v>7</v>
      </c>
      <c r="E476" s="314" t="s">
        <v>269</v>
      </c>
      <c r="F476" s="314" t="s">
        <v>270</v>
      </c>
      <c r="G476" s="314" t="s">
        <v>11</v>
      </c>
    </row>
    <row r="477" spans="1:7">
      <c r="A477" s="348">
        <v>280026</v>
      </c>
      <c r="B477" s="348" t="s">
        <v>283</v>
      </c>
      <c r="C477" s="327" t="s">
        <v>271</v>
      </c>
      <c r="D477" s="327" t="s">
        <v>272</v>
      </c>
      <c r="E477" s="345">
        <v>0.4</v>
      </c>
      <c r="F477" s="346">
        <v>17.07</v>
      </c>
      <c r="G477" s="346">
        <v>6.83</v>
      </c>
    </row>
    <row r="478" spans="1:7">
      <c r="A478" s="776"/>
      <c r="B478" s="776"/>
      <c r="C478" s="776"/>
      <c r="D478" s="776"/>
      <c r="E478" s="776"/>
      <c r="F478" s="315" t="s">
        <v>276</v>
      </c>
      <c r="G478" s="316">
        <f>G477</f>
        <v>6.83</v>
      </c>
    </row>
  </sheetData>
  <mergeCells count="183">
    <mergeCell ref="A393:E393"/>
    <mergeCell ref="A366:G366"/>
    <mergeCell ref="A367:B367"/>
    <mergeCell ref="A374:E374"/>
    <mergeCell ref="A375:G375"/>
    <mergeCell ref="A376:B376"/>
    <mergeCell ref="A383:E383"/>
    <mergeCell ref="A384:G384"/>
    <mergeCell ref="A385:B385"/>
    <mergeCell ref="A343:G343"/>
    <mergeCell ref="A344:B344"/>
    <mergeCell ref="A350:E350"/>
    <mergeCell ref="A351:G351"/>
    <mergeCell ref="A352:B352"/>
    <mergeCell ref="A358:E358"/>
    <mergeCell ref="A359:G359"/>
    <mergeCell ref="A360:B360"/>
    <mergeCell ref="A365:E365"/>
    <mergeCell ref="A335:G335"/>
    <mergeCell ref="A336:B336"/>
    <mergeCell ref="A342:E342"/>
    <mergeCell ref="A295:B295"/>
    <mergeCell ref="A302:E302"/>
    <mergeCell ref="A303:G303"/>
    <mergeCell ref="A304:B304"/>
    <mergeCell ref="A309:E309"/>
    <mergeCell ref="A310:G310"/>
    <mergeCell ref="A311:B311"/>
    <mergeCell ref="A318:E318"/>
    <mergeCell ref="A319:G319"/>
    <mergeCell ref="A128:E128"/>
    <mergeCell ref="A141:E141"/>
    <mergeCell ref="A159:E159"/>
    <mergeCell ref="A171:E171"/>
    <mergeCell ref="A180:E180"/>
    <mergeCell ref="A194:E194"/>
    <mergeCell ref="A206:E206"/>
    <mergeCell ref="A122:E122"/>
    <mergeCell ref="A123:G123"/>
    <mergeCell ref="A124:B124"/>
    <mergeCell ref="A129:G129"/>
    <mergeCell ref="A130:B130"/>
    <mergeCell ref="A163:E163"/>
    <mergeCell ref="A164:G164"/>
    <mergeCell ref="A165:B165"/>
    <mergeCell ref="A172:G172"/>
    <mergeCell ref="A154:G154"/>
    <mergeCell ref="A155:B155"/>
    <mergeCell ref="A160:G160"/>
    <mergeCell ref="A161:B161"/>
    <mergeCell ref="A196:B196"/>
    <mergeCell ref="A173:B173"/>
    <mergeCell ref="A181:G181"/>
    <mergeCell ref="A182:B182"/>
    <mergeCell ref="A114:G114"/>
    <mergeCell ref="A115:B115"/>
    <mergeCell ref="A143:B143"/>
    <mergeCell ref="A148:G148"/>
    <mergeCell ref="A149:B149"/>
    <mergeCell ref="A135:E135"/>
    <mergeCell ref="A136:G136"/>
    <mergeCell ref="A137:B137"/>
    <mergeCell ref="A32:E32"/>
    <mergeCell ref="A53:E53"/>
    <mergeCell ref="A33:G33"/>
    <mergeCell ref="A34:B34"/>
    <mergeCell ref="A142:G142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A476:B476"/>
    <mergeCell ref="A414:E414"/>
    <mergeCell ref="A421:G421"/>
    <mergeCell ref="A422:B422"/>
    <mergeCell ref="A428:E428"/>
    <mergeCell ref="A259:E259"/>
    <mergeCell ref="A260:G260"/>
    <mergeCell ref="A261:B261"/>
    <mergeCell ref="A268:E268"/>
    <mergeCell ref="A269:G269"/>
    <mergeCell ref="A270:B270"/>
    <mergeCell ref="A277:E277"/>
    <mergeCell ref="A278:G278"/>
    <mergeCell ref="A279:B279"/>
    <mergeCell ref="A286:E286"/>
    <mergeCell ref="A287:G287"/>
    <mergeCell ref="A288:B288"/>
    <mergeCell ref="A293:E293"/>
    <mergeCell ref="A294:G294"/>
    <mergeCell ref="A320:B320"/>
    <mergeCell ref="A327:E327"/>
    <mergeCell ref="A328:G328"/>
    <mergeCell ref="A329:B329"/>
    <mergeCell ref="A334:E334"/>
    <mergeCell ref="A478:E478"/>
    <mergeCell ref="E9:G9"/>
    <mergeCell ref="A1:G6"/>
    <mergeCell ref="A239:G239"/>
    <mergeCell ref="A240:B240"/>
    <mergeCell ref="A475:G475"/>
    <mergeCell ref="A221:G221"/>
    <mergeCell ref="A222:B222"/>
    <mergeCell ref="A233:G233"/>
    <mergeCell ref="A234:B234"/>
    <mergeCell ref="A208:B208"/>
    <mergeCell ref="A213:G213"/>
    <mergeCell ref="A214:B214"/>
    <mergeCell ref="A220:E220"/>
    <mergeCell ref="A200:E200"/>
    <mergeCell ref="A201:G201"/>
    <mergeCell ref="A202:B202"/>
    <mergeCell ref="A207:G207"/>
    <mergeCell ref="A394:G394"/>
    <mergeCell ref="A395:B395"/>
    <mergeCell ref="A403:E403"/>
    <mergeCell ref="A404:G404"/>
    <mergeCell ref="A405:B405"/>
    <mergeCell ref="A188:G188"/>
    <mergeCell ref="I8:K8"/>
    <mergeCell ref="A467:E467"/>
    <mergeCell ref="A468:G468"/>
    <mergeCell ref="A469:B469"/>
    <mergeCell ref="A474:E474"/>
    <mergeCell ref="B8:D8"/>
    <mergeCell ref="A9:C9"/>
    <mergeCell ref="F8:G8"/>
    <mergeCell ref="A451:G451"/>
    <mergeCell ref="A452:B452"/>
    <mergeCell ref="A458:E458"/>
    <mergeCell ref="A459:G459"/>
    <mergeCell ref="A460:B460"/>
    <mergeCell ref="A441:E441"/>
    <mergeCell ref="A442:G442"/>
    <mergeCell ref="A443:B443"/>
    <mergeCell ref="A450:E450"/>
    <mergeCell ref="A429:G429"/>
    <mergeCell ref="A430:B430"/>
    <mergeCell ref="A435:E435"/>
    <mergeCell ref="A436:G436"/>
    <mergeCell ref="A437:B437"/>
    <mergeCell ref="A189:B189"/>
    <mergeCell ref="A195:G195"/>
    <mergeCell ref="A103:G103"/>
    <mergeCell ref="A104:B104"/>
    <mergeCell ref="A108:E108"/>
    <mergeCell ref="A415:G415"/>
    <mergeCell ref="A416:B416"/>
    <mergeCell ref="A420:E420"/>
    <mergeCell ref="A80:E80"/>
    <mergeCell ref="A81:G81"/>
    <mergeCell ref="A82:B82"/>
    <mergeCell ref="A88:E88"/>
    <mergeCell ref="A89:G89"/>
    <mergeCell ref="A90:B90"/>
    <mergeCell ref="A95:E95"/>
    <mergeCell ref="A96:G96"/>
    <mergeCell ref="A97:B97"/>
    <mergeCell ref="A187:E187"/>
    <mergeCell ref="A212:E212"/>
    <mergeCell ref="A244:E244"/>
    <mergeCell ref="A245:G245"/>
    <mergeCell ref="A246:B246"/>
    <mergeCell ref="A250:E250"/>
    <mergeCell ref="A251:G251"/>
    <mergeCell ref="A252:B252"/>
    <mergeCell ref="A238:E238"/>
  </mergeCells>
  <pageMargins left="0.51181102362204722" right="0.51181102362204722" top="0.78740157480314965" bottom="0.78740157480314965" header="0.31496062992125984" footer="0.31496062992125984"/>
  <pageSetup paperSize="9" scale="6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2"/>
  <sheetViews>
    <sheetView view="pageBreakPreview" topLeftCell="A19" zoomScaleNormal="100" zoomScaleSheetLayoutView="100" workbookViewId="0">
      <selection activeCell="K34" sqref="K34"/>
    </sheetView>
  </sheetViews>
  <sheetFormatPr defaultRowHeight="15"/>
  <cols>
    <col min="1" max="1" width="21.7109375" bestFit="1" customWidth="1"/>
    <col min="2" max="2" width="26.28515625" bestFit="1" customWidth="1"/>
    <col min="3" max="3" width="8.7109375" bestFit="1" customWidth="1"/>
    <col min="5" max="5" width="4.85546875" customWidth="1"/>
    <col min="6" max="6" width="11.28515625" bestFit="1" customWidth="1"/>
    <col min="7" max="7" width="12.28515625" customWidth="1"/>
  </cols>
  <sheetData>
    <row r="1" spans="1:7">
      <c r="A1" s="457"/>
      <c r="B1" s="457"/>
      <c r="C1" s="457"/>
      <c r="D1" s="457"/>
      <c r="E1" s="457"/>
      <c r="F1" s="457"/>
      <c r="G1" s="457"/>
    </row>
    <row r="2" spans="1:7">
      <c r="A2" s="457"/>
      <c r="B2" s="457"/>
      <c r="C2" s="457"/>
      <c r="D2" s="457"/>
      <c r="E2" s="457"/>
      <c r="F2" s="457"/>
      <c r="G2" s="457"/>
    </row>
    <row r="3" spans="1:7" ht="38.25" customHeight="1">
      <c r="A3" s="457"/>
      <c r="B3" s="457"/>
      <c r="C3" s="457"/>
      <c r="D3" s="457"/>
      <c r="E3" s="457"/>
      <c r="F3" s="457"/>
      <c r="G3" s="457"/>
    </row>
    <row r="4" spans="1:7" ht="40.5" customHeight="1">
      <c r="A4" s="457"/>
      <c r="B4" s="457"/>
      <c r="C4" s="457"/>
      <c r="D4" s="457"/>
      <c r="E4" s="457"/>
      <c r="F4" s="457"/>
      <c r="G4" s="457"/>
    </row>
    <row r="5" spans="1:7" ht="26.25" customHeight="1">
      <c r="A5" s="384" t="s">
        <v>500</v>
      </c>
      <c r="B5" s="791" t="s">
        <v>875</v>
      </c>
      <c r="C5" s="791"/>
      <c r="D5" s="791"/>
      <c r="E5" s="791"/>
      <c r="F5" s="791"/>
      <c r="G5" s="791"/>
    </row>
    <row r="6" spans="1:7">
      <c r="A6" s="385" t="s">
        <v>501</v>
      </c>
      <c r="B6" s="790" t="s">
        <v>502</v>
      </c>
      <c r="C6" s="790"/>
      <c r="D6" s="790"/>
      <c r="E6" s="386"/>
    </row>
    <row r="7" spans="1:7">
      <c r="A7" s="385" t="s">
        <v>2</v>
      </c>
      <c r="B7" s="790"/>
      <c r="C7" s="790"/>
      <c r="D7" s="790"/>
      <c r="E7" s="386"/>
    </row>
    <row r="8" spans="1:7" ht="27.75" customHeight="1">
      <c r="A8" s="385" t="s">
        <v>503</v>
      </c>
      <c r="B8" s="792" t="s">
        <v>541</v>
      </c>
      <c r="C8" s="793"/>
      <c r="D8" s="793"/>
      <c r="E8" s="793"/>
      <c r="F8" s="793"/>
      <c r="G8" s="793"/>
    </row>
    <row r="9" spans="1:7" ht="18" customHeight="1">
      <c r="A9" s="385" t="s">
        <v>504</v>
      </c>
      <c r="B9" s="790" t="s">
        <v>505</v>
      </c>
      <c r="C9" s="790"/>
      <c r="D9" s="790"/>
      <c r="E9" s="386"/>
    </row>
    <row r="10" spans="1:7" ht="17.25" customHeight="1">
      <c r="A10" s="387" t="s">
        <v>506</v>
      </c>
      <c r="B10" s="795" t="s">
        <v>507</v>
      </c>
      <c r="C10" s="790"/>
      <c r="D10" s="790"/>
      <c r="E10" s="386"/>
    </row>
    <row r="11" spans="1:7">
      <c r="A11" s="387" t="s">
        <v>508</v>
      </c>
      <c r="B11" s="790" t="s">
        <v>509</v>
      </c>
      <c r="C11" s="790"/>
      <c r="D11" s="790"/>
      <c r="E11" s="386"/>
    </row>
    <row r="12" spans="1:7" ht="24" customHeight="1">
      <c r="A12" s="796" t="s">
        <v>510</v>
      </c>
      <c r="B12" s="796"/>
      <c r="C12" s="796"/>
      <c r="D12" s="796"/>
    </row>
    <row r="13" spans="1:7" ht="29.25" customHeight="1" thickBot="1">
      <c r="A13" s="796"/>
      <c r="B13" s="796"/>
      <c r="C13" s="796"/>
      <c r="D13" s="796"/>
    </row>
    <row r="14" spans="1:7" ht="21" thickBot="1">
      <c r="A14" s="797" t="s">
        <v>511</v>
      </c>
      <c r="B14" s="797"/>
      <c r="C14" s="797"/>
      <c r="D14" s="797"/>
      <c r="F14" s="798" t="s">
        <v>512</v>
      </c>
      <c r="G14" s="799"/>
    </row>
    <row r="15" spans="1:7" ht="15.75" thickBot="1">
      <c r="A15" s="800" t="s">
        <v>513</v>
      </c>
      <c r="B15" s="801"/>
      <c r="C15" s="388" t="s">
        <v>514</v>
      </c>
      <c r="D15" s="389" t="s">
        <v>515</v>
      </c>
      <c r="F15" s="390" t="s">
        <v>516</v>
      </c>
      <c r="G15" s="391" t="s">
        <v>517</v>
      </c>
    </row>
    <row r="16" spans="1:7">
      <c r="A16" s="802" t="s">
        <v>518</v>
      </c>
      <c r="B16" s="803"/>
      <c r="C16" s="392" t="s">
        <v>519</v>
      </c>
      <c r="D16" s="393">
        <v>5.5E-2</v>
      </c>
      <c r="F16" s="394">
        <v>0.03</v>
      </c>
      <c r="G16" s="395">
        <v>5.5E-2</v>
      </c>
    </row>
    <row r="17" spans="1:7">
      <c r="A17" s="804" t="s">
        <v>520</v>
      </c>
      <c r="B17" s="805"/>
      <c r="C17" s="396" t="s">
        <v>521</v>
      </c>
      <c r="D17" s="397">
        <v>4.4999999999999997E-3</v>
      </c>
      <c r="F17" s="398">
        <v>4.0000000000000001E-3</v>
      </c>
      <c r="G17" s="399">
        <v>5.0000000000000001E-3</v>
      </c>
    </row>
    <row r="18" spans="1:7">
      <c r="A18" s="804" t="s">
        <v>522</v>
      </c>
      <c r="B18" s="805"/>
      <c r="C18" s="396" t="s">
        <v>523</v>
      </c>
      <c r="D18" s="397">
        <v>4.4999999999999997E-3</v>
      </c>
      <c r="F18" s="398">
        <v>4.0000000000000001E-3</v>
      </c>
      <c r="G18" s="399">
        <v>5.0000000000000001E-3</v>
      </c>
    </row>
    <row r="19" spans="1:7" ht="15.75" thickBot="1">
      <c r="A19" s="806" t="s">
        <v>524</v>
      </c>
      <c r="B19" s="807"/>
      <c r="C19" s="400" t="s">
        <v>525</v>
      </c>
      <c r="D19" s="401">
        <v>1.2699999999999999E-2</v>
      </c>
      <c r="F19" s="402">
        <v>9.7000000000000003E-3</v>
      </c>
      <c r="G19" s="403">
        <v>1.2699999999999999E-2</v>
      </c>
    </row>
    <row r="20" spans="1:7" ht="16.5" thickBot="1">
      <c r="A20" s="808" t="s">
        <v>526</v>
      </c>
      <c r="B20" s="809"/>
      <c r="C20" s="810"/>
      <c r="D20" s="404">
        <v>7.6700000000000004E-2</v>
      </c>
      <c r="F20" s="794"/>
      <c r="G20" s="794"/>
    </row>
    <row r="21" spans="1:7">
      <c r="A21" s="802" t="s">
        <v>527</v>
      </c>
      <c r="B21" s="803"/>
      <c r="C21" s="392" t="s">
        <v>528</v>
      </c>
      <c r="D21" s="405">
        <v>0.01</v>
      </c>
      <c r="F21" s="394">
        <v>5.8999999999999999E-3</v>
      </c>
      <c r="G21" s="395">
        <v>1.3899999999999999E-2</v>
      </c>
    </row>
    <row r="22" spans="1:7" ht="15.75" thickBot="1">
      <c r="A22" s="811" t="s">
        <v>529</v>
      </c>
      <c r="B22" s="812"/>
      <c r="C22" s="406" t="s">
        <v>279</v>
      </c>
      <c r="D22" s="407">
        <v>8.6599999999999996E-2</v>
      </c>
      <c r="F22" s="408">
        <v>6.1600000000000002E-2</v>
      </c>
      <c r="G22" s="409">
        <v>8.9599999999999999E-2</v>
      </c>
    </row>
    <row r="23" spans="1:7">
      <c r="A23" s="813" t="s">
        <v>530</v>
      </c>
      <c r="B23" s="410" t="s">
        <v>531</v>
      </c>
      <c r="C23" s="814" t="s">
        <v>532</v>
      </c>
      <c r="D23" s="393">
        <v>6.4999999999999997E-3</v>
      </c>
      <c r="F23" s="817" t="s">
        <v>533</v>
      </c>
      <c r="G23" s="818"/>
    </row>
    <row r="24" spans="1:7">
      <c r="A24" s="813"/>
      <c r="B24" s="411" t="s">
        <v>534</v>
      </c>
      <c r="C24" s="815"/>
      <c r="D24" s="397">
        <v>0.03</v>
      </c>
      <c r="F24" s="817"/>
      <c r="G24" s="818"/>
    </row>
    <row r="25" spans="1:7">
      <c r="A25" s="813"/>
      <c r="B25" s="411" t="s">
        <v>535</v>
      </c>
      <c r="C25" s="815"/>
      <c r="D25" s="397">
        <v>2.5000000000000001E-3</v>
      </c>
      <c r="F25" s="817"/>
      <c r="G25" s="818"/>
    </row>
    <row r="26" spans="1:7" ht="15.75" thickBot="1">
      <c r="A26" s="813"/>
      <c r="B26" s="412" t="s">
        <v>536</v>
      </c>
      <c r="C26" s="816"/>
      <c r="D26" s="413">
        <v>4.4999999999999998E-2</v>
      </c>
      <c r="F26" s="817"/>
      <c r="G26" s="818"/>
    </row>
    <row r="27" spans="1:7" ht="15.75" thickBot="1">
      <c r="A27" s="819" t="s">
        <v>537</v>
      </c>
      <c r="B27" s="820"/>
      <c r="C27" s="821"/>
      <c r="D27" s="414">
        <v>8.3999999999999991E-2</v>
      </c>
      <c r="F27" s="817"/>
      <c r="G27" s="818"/>
    </row>
    <row r="28" spans="1:7" ht="15.75" thickBot="1">
      <c r="A28" s="822"/>
      <c r="B28" s="822"/>
      <c r="C28" s="822"/>
      <c r="D28" s="822"/>
      <c r="F28" s="794"/>
      <c r="G28" s="794"/>
    </row>
    <row r="29" spans="1:7" ht="15.75" thickBot="1">
      <c r="A29" s="823" t="s">
        <v>538</v>
      </c>
      <c r="B29" s="824"/>
      <c r="C29" s="825"/>
      <c r="D29" s="415">
        <v>0.29000179279475979</v>
      </c>
      <c r="F29" s="416">
        <v>0.25</v>
      </c>
      <c r="G29" s="417">
        <v>0.3</v>
      </c>
    </row>
    <row r="30" spans="1:7" ht="15.75">
      <c r="A30" s="418"/>
      <c r="B30" s="418"/>
      <c r="C30" s="418"/>
      <c r="D30" s="419"/>
    </row>
    <row r="31" spans="1:7">
      <c r="A31" s="826" t="s">
        <v>539</v>
      </c>
      <c r="B31" s="826"/>
      <c r="C31" s="826"/>
    </row>
    <row r="32" spans="1:7">
      <c r="A32" s="827" t="s">
        <v>540</v>
      </c>
      <c r="B32" s="827"/>
      <c r="C32" s="827"/>
    </row>
  </sheetData>
  <mergeCells count="29">
    <mergeCell ref="A28:D28"/>
    <mergeCell ref="F28:G28"/>
    <mergeCell ref="A29:C29"/>
    <mergeCell ref="A31:C31"/>
    <mergeCell ref="A32:C32"/>
    <mergeCell ref="A21:B21"/>
    <mergeCell ref="A22:B22"/>
    <mergeCell ref="A23:A26"/>
    <mergeCell ref="C23:C26"/>
    <mergeCell ref="F23:G27"/>
    <mergeCell ref="A27:C27"/>
    <mergeCell ref="F20:G20"/>
    <mergeCell ref="B10:D10"/>
    <mergeCell ref="B11:D11"/>
    <mergeCell ref="A12:D13"/>
    <mergeCell ref="A14:D14"/>
    <mergeCell ref="F14:G14"/>
    <mergeCell ref="A15:B15"/>
    <mergeCell ref="A16:B16"/>
    <mergeCell ref="A17:B17"/>
    <mergeCell ref="A18:B18"/>
    <mergeCell ref="A19:B19"/>
    <mergeCell ref="A20:C20"/>
    <mergeCell ref="B9:D9"/>
    <mergeCell ref="A1:G4"/>
    <mergeCell ref="B5:G5"/>
    <mergeCell ref="B6:D6"/>
    <mergeCell ref="B7:D7"/>
    <mergeCell ref="B8:G8"/>
  </mergeCells>
  <pageMargins left="0.511811024" right="0.511811024" top="0.78740157499999996" bottom="0.78740157499999996" header="0.31496062000000002" footer="0.31496062000000002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CUSTO UNITÁRIO DAS LOJAS LOCAIS</vt:lpstr>
      <vt:lpstr>POÇO ARTESIANO; RESERVATÓRIO </vt:lpstr>
      <vt:lpstr>CRON. FISICO POÇO E RESERVATÓRI</vt:lpstr>
      <vt:lpstr>CUSTO UNITÁRIO</vt:lpstr>
      <vt:lpstr>BDI</vt:lpstr>
      <vt:lpstr>BDI!Area_de_impressao</vt:lpstr>
      <vt:lpstr>'CRON. FISICO POÇO E RESERVATÓRI'!Area_de_impressao</vt:lpstr>
      <vt:lpstr>'CUSTO UNITÁRIO'!Area_de_impressao</vt:lpstr>
      <vt:lpstr>'CUSTO UNITÁRIO DAS LOJAS LOCAIS'!Area_de_impressao</vt:lpstr>
      <vt:lpstr>'POÇO ARTESIANO; RESERVATÓRIO '!Area_de_impressao</vt:lpstr>
      <vt:lpstr>'CRON. FISICO POÇO E RESERVATÓRI'!Titulos_de_impressao</vt:lpstr>
      <vt:lpstr>'CUSTO UNITÁRIO'!Titulos_de_impressao</vt:lpstr>
      <vt:lpstr>'POÇO ARTESIANO; RESERVATÓRIO 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POSITIVO</cp:lastModifiedBy>
  <cp:lastPrinted>2023-01-25T18:00:34Z</cp:lastPrinted>
  <dcterms:created xsi:type="dcterms:W3CDTF">2017-10-22T14:05:37Z</dcterms:created>
  <dcterms:modified xsi:type="dcterms:W3CDTF">2023-02-09T14:48:55Z</dcterms:modified>
</cp:coreProperties>
</file>