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2A63F689-F829-41F2-8AF0-BAF58179B6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BDI!$A$1:$C$53</definedName>
    <definedName name="_xlnm.Print_Area" localSheetId="1">COMPOSICOES!$A$1:$H$2296</definedName>
    <definedName name="_xlnm.Print_Area" localSheetId="2">CRONOGRAMA!$A$1:$W$57</definedName>
    <definedName name="_xlnm.Print_Area" localSheetId="4">'ENCARGOS SOCIAIS'!$A$1:$F$68</definedName>
    <definedName name="_xlnm.Print_Area" localSheetId="0">'PLANILHA ORCAMENTARIA'!$A$1:$J$359</definedName>
    <definedName name="JR_PAGE_ANCHOR_0_1">'PLANILHA ORCAMENTARIA'!#REF!</definedName>
    <definedName name="JR_PAGE_ANCHOR_1_1">COMPOSICOES!#REF!</definedName>
    <definedName name="JR_PAGE_ANCHOR_2_1">CRONOGRAMA!#REF!</definedName>
    <definedName name="JR_PAGE_ANCHOR_3_1">BDI!#REF!</definedName>
    <definedName name="JR_PAGE_ANCHOR_4_1">'ENCARGOS SOCIAIS'!#REF!</definedName>
    <definedName name="_xlnm.Print_Titles" localSheetId="1">COMPOSICOES!$1:$12</definedName>
    <definedName name="_xlnm.Print_Titles" localSheetId="0">'PLANILHA ORCAMENTARIA'!$1:$13</definedName>
    <definedName name="VALOR_TOTAL">'PLANILHA ORCAMENTARIA'!$J$350</definedName>
  </definedNames>
  <calcPr calcId="181029"/>
</workbook>
</file>

<file path=xl/calcChain.xml><?xml version="1.0" encoding="utf-8"?>
<calcChain xmlns="http://schemas.openxmlformats.org/spreadsheetml/2006/main">
  <c r="C45" i="3" l="1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3" i="3"/>
  <c r="T42" i="3"/>
  <c r="R42" i="3"/>
  <c r="Q42" i="3"/>
  <c r="O42" i="3"/>
  <c r="N42" i="3"/>
  <c r="I42" i="3"/>
  <c r="H42" i="3"/>
  <c r="G42" i="3"/>
  <c r="F42" i="3"/>
  <c r="E42" i="3"/>
  <c r="D42" i="3"/>
  <c r="W41" i="3"/>
  <c r="U42" i="3" s="1"/>
  <c r="S40" i="3"/>
  <c r="R40" i="3"/>
  <c r="Q40" i="3"/>
  <c r="P40" i="3"/>
  <c r="O40" i="3"/>
  <c r="M40" i="3"/>
  <c r="L40" i="3"/>
  <c r="K40" i="3"/>
  <c r="I40" i="3"/>
  <c r="D40" i="3"/>
  <c r="W39" i="3"/>
  <c r="G40" i="3" s="1"/>
  <c r="T38" i="3"/>
  <c r="S38" i="3"/>
  <c r="P38" i="3"/>
  <c r="M38" i="3"/>
  <c r="L38" i="3"/>
  <c r="K38" i="3"/>
  <c r="J38" i="3"/>
  <c r="I38" i="3"/>
  <c r="G38" i="3"/>
  <c r="E38" i="3"/>
  <c r="D38" i="3"/>
  <c r="W37" i="3"/>
  <c r="O38" i="3" s="1"/>
  <c r="I36" i="3"/>
  <c r="H36" i="3"/>
  <c r="G36" i="3"/>
  <c r="F36" i="3"/>
  <c r="E36" i="3"/>
  <c r="D36" i="3"/>
  <c r="W35" i="3"/>
  <c r="U36" i="3" s="1"/>
  <c r="T34" i="3"/>
  <c r="S34" i="3"/>
  <c r="R34" i="3"/>
  <c r="Q34" i="3"/>
  <c r="O34" i="3"/>
  <c r="N34" i="3"/>
  <c r="L34" i="3"/>
  <c r="K34" i="3"/>
  <c r="J34" i="3"/>
  <c r="I34" i="3"/>
  <c r="H34" i="3"/>
  <c r="F34" i="3"/>
  <c r="E34" i="3"/>
  <c r="D34" i="3"/>
  <c r="W33" i="3"/>
  <c r="U34" i="3" s="1"/>
  <c r="S32" i="3"/>
  <c r="R32" i="3"/>
  <c r="Q32" i="3"/>
  <c r="N32" i="3"/>
  <c r="M32" i="3"/>
  <c r="L32" i="3"/>
  <c r="K32" i="3"/>
  <c r="J32" i="3"/>
  <c r="I32" i="3"/>
  <c r="H32" i="3"/>
  <c r="G32" i="3"/>
  <c r="F32" i="3"/>
  <c r="E32" i="3"/>
  <c r="D32" i="3"/>
  <c r="W31" i="3"/>
  <c r="O32" i="3" s="1"/>
  <c r="V30" i="3"/>
  <c r="T30" i="3"/>
  <c r="S30" i="3"/>
  <c r="R30" i="3"/>
  <c r="O30" i="3"/>
  <c r="M30" i="3"/>
  <c r="K30" i="3"/>
  <c r="J30" i="3"/>
  <c r="I30" i="3"/>
  <c r="H30" i="3"/>
  <c r="G30" i="3"/>
  <c r="F30" i="3"/>
  <c r="E30" i="3"/>
  <c r="D30" i="3"/>
  <c r="W29" i="3"/>
  <c r="P30" i="3" s="1"/>
  <c r="V28" i="3"/>
  <c r="S28" i="3"/>
  <c r="R28" i="3"/>
  <c r="Q28" i="3"/>
  <c r="P28" i="3"/>
  <c r="K28" i="3"/>
  <c r="J28" i="3"/>
  <c r="I28" i="3"/>
  <c r="H28" i="3"/>
  <c r="G28" i="3"/>
  <c r="F28" i="3"/>
  <c r="E28" i="3"/>
  <c r="D28" i="3"/>
  <c r="W27" i="3"/>
  <c r="L28" i="3" s="1"/>
  <c r="V26" i="3"/>
  <c r="P26" i="3"/>
  <c r="N26" i="3"/>
  <c r="J26" i="3"/>
  <c r="I26" i="3"/>
  <c r="H26" i="3"/>
  <c r="G26" i="3"/>
  <c r="F26" i="3"/>
  <c r="E26" i="3"/>
  <c r="D26" i="3"/>
  <c r="W25" i="3"/>
  <c r="V24" i="3"/>
  <c r="U24" i="3"/>
  <c r="T24" i="3"/>
  <c r="S24" i="3"/>
  <c r="R24" i="3"/>
  <c r="Q24" i="3"/>
  <c r="N24" i="3"/>
  <c r="L24" i="3"/>
  <c r="K24" i="3"/>
  <c r="I24" i="3"/>
  <c r="H24" i="3"/>
  <c r="F24" i="3"/>
  <c r="D24" i="3"/>
  <c r="W23" i="3"/>
  <c r="O24" i="3" s="1"/>
  <c r="V22" i="3"/>
  <c r="R22" i="3"/>
  <c r="Q22" i="3"/>
  <c r="P22" i="3"/>
  <c r="O22" i="3"/>
  <c r="N22" i="3"/>
  <c r="L22" i="3"/>
  <c r="I22" i="3"/>
  <c r="H22" i="3"/>
  <c r="D22" i="3"/>
  <c r="W21" i="3"/>
  <c r="S22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W19" i="3"/>
  <c r="E20" i="3" s="1"/>
  <c r="I18" i="3"/>
  <c r="D18" i="3"/>
  <c r="W17" i="3"/>
  <c r="U18" i="3" s="1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I45" i="3" s="1"/>
  <c r="H14" i="3"/>
  <c r="G14" i="3"/>
  <c r="F14" i="3"/>
  <c r="E14" i="3"/>
  <c r="D14" i="3"/>
  <c r="W13" i="3"/>
  <c r="H347" i="1"/>
  <c r="I347" i="1" s="1"/>
  <c r="H346" i="1"/>
  <c r="I346" i="1" s="1"/>
  <c r="G345" i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G337" i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G325" i="1"/>
  <c r="G324" i="1" s="1"/>
  <c r="H323" i="1"/>
  <c r="I323" i="1" s="1"/>
  <c r="H322" i="1"/>
  <c r="I322" i="1" s="1"/>
  <c r="G321" i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G290" i="1"/>
  <c r="H287" i="1"/>
  <c r="I287" i="1" s="1"/>
  <c r="H286" i="1"/>
  <c r="I286" i="1" s="1"/>
  <c r="H285" i="1"/>
  <c r="I285" i="1" s="1"/>
  <c r="G284" i="1"/>
  <c r="H283" i="1"/>
  <c r="I283" i="1" s="1"/>
  <c r="H282" i="1"/>
  <c r="I282" i="1" s="1"/>
  <c r="H281" i="1"/>
  <c r="I281" i="1" s="1"/>
  <c r="H280" i="1"/>
  <c r="I280" i="1" s="1"/>
  <c r="G279" i="1"/>
  <c r="H278" i="1"/>
  <c r="I278" i="1" s="1"/>
  <c r="H277" i="1"/>
  <c r="I277" i="1" s="1"/>
  <c r="H276" i="1"/>
  <c r="I276" i="1" s="1"/>
  <c r="H275" i="1"/>
  <c r="I275" i="1" s="1"/>
  <c r="G274" i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G265" i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G255" i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G240" i="1"/>
  <c r="H239" i="1"/>
  <c r="I239" i="1" s="1"/>
  <c r="H238" i="1"/>
  <c r="I238" i="1" s="1"/>
  <c r="H237" i="1"/>
  <c r="I237" i="1" s="1"/>
  <c r="H236" i="1"/>
  <c r="I236" i="1" s="1"/>
  <c r="I235" i="1"/>
  <c r="H235" i="1"/>
  <c r="H234" i="1"/>
  <c r="I234" i="1" s="1"/>
  <c r="G233" i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G223" i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G202" i="1"/>
  <c r="H201" i="1"/>
  <c r="I201" i="1" s="1"/>
  <c r="G200" i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G181" i="1"/>
  <c r="H180" i="1"/>
  <c r="I180" i="1" s="1"/>
  <c r="H179" i="1"/>
  <c r="I179" i="1" s="1"/>
  <c r="H178" i="1"/>
  <c r="I178" i="1" s="1"/>
  <c r="H177" i="1"/>
  <c r="I177" i="1" s="1"/>
  <c r="G176" i="1"/>
  <c r="H175" i="1"/>
  <c r="I175" i="1" s="1"/>
  <c r="H174" i="1"/>
  <c r="I174" i="1" s="1"/>
  <c r="H173" i="1"/>
  <c r="I173" i="1" s="1"/>
  <c r="H172" i="1"/>
  <c r="I172" i="1" s="1"/>
  <c r="I171" i="1"/>
  <c r="H171" i="1"/>
  <c r="H170" i="1"/>
  <c r="I170" i="1" s="1"/>
  <c r="G169" i="1"/>
  <c r="H167" i="1"/>
  <c r="I167" i="1" s="1"/>
  <c r="H166" i="1"/>
  <c r="I166" i="1" s="1"/>
  <c r="H165" i="1"/>
  <c r="I165" i="1" s="1"/>
  <c r="H164" i="1"/>
  <c r="I164" i="1" s="1"/>
  <c r="H163" i="1"/>
  <c r="I163" i="1" s="1"/>
  <c r="G162" i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G153" i="1"/>
  <c r="H152" i="1"/>
  <c r="I152" i="1" s="1"/>
  <c r="H151" i="1"/>
  <c r="I151" i="1" s="1"/>
  <c r="H150" i="1"/>
  <c r="I150" i="1" s="1"/>
  <c r="G149" i="1"/>
  <c r="H148" i="1"/>
  <c r="I148" i="1" s="1"/>
  <c r="H147" i="1"/>
  <c r="I147" i="1" s="1"/>
  <c r="G146" i="1"/>
  <c r="H145" i="1"/>
  <c r="I145" i="1" s="1"/>
  <c r="H144" i="1"/>
  <c r="I144" i="1" s="1"/>
  <c r="G143" i="1"/>
  <c r="H142" i="1"/>
  <c r="I142" i="1" s="1"/>
  <c r="H141" i="1"/>
  <c r="I141" i="1" s="1"/>
  <c r="H140" i="1"/>
  <c r="I140" i="1" s="1"/>
  <c r="G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G130" i="1"/>
  <c r="H128" i="1"/>
  <c r="I128" i="1" s="1"/>
  <c r="H127" i="1"/>
  <c r="I127" i="1" s="1"/>
  <c r="H126" i="1"/>
  <c r="I126" i="1" s="1"/>
  <c r="G125" i="1"/>
  <c r="H124" i="1"/>
  <c r="I124" i="1" s="1"/>
  <c r="H123" i="1"/>
  <c r="I123" i="1" s="1"/>
  <c r="G122" i="1"/>
  <c r="H121" i="1"/>
  <c r="I121" i="1" s="1"/>
  <c r="H120" i="1"/>
  <c r="I120" i="1" s="1"/>
  <c r="G119" i="1"/>
  <c r="H118" i="1"/>
  <c r="I118" i="1" s="1"/>
  <c r="H117" i="1"/>
  <c r="I117" i="1" s="1"/>
  <c r="H116" i="1"/>
  <c r="I116" i="1" s="1"/>
  <c r="H115" i="1"/>
  <c r="I115" i="1" s="1"/>
  <c r="H114" i="1"/>
  <c r="I114" i="1" s="1"/>
  <c r="G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G104" i="1"/>
  <c r="H102" i="1"/>
  <c r="I102" i="1" s="1"/>
  <c r="I101" i="1" s="1"/>
  <c r="G101" i="1"/>
  <c r="H100" i="1"/>
  <c r="I100" i="1" s="1"/>
  <c r="G99" i="1"/>
  <c r="H98" i="1"/>
  <c r="I98" i="1" s="1"/>
  <c r="H97" i="1"/>
  <c r="I97" i="1" s="1"/>
  <c r="H96" i="1"/>
  <c r="I96" i="1" s="1"/>
  <c r="G95" i="1"/>
  <c r="H94" i="1"/>
  <c r="I94" i="1" s="1"/>
  <c r="H93" i="1"/>
  <c r="I93" i="1" s="1"/>
  <c r="G92" i="1"/>
  <c r="H91" i="1"/>
  <c r="I91" i="1" s="1"/>
  <c r="H90" i="1"/>
  <c r="I90" i="1" s="1"/>
  <c r="H89" i="1"/>
  <c r="I89" i="1" s="1"/>
  <c r="H88" i="1"/>
  <c r="I88" i="1" s="1"/>
  <c r="H87" i="1"/>
  <c r="I87" i="1" s="1"/>
  <c r="G86" i="1"/>
  <c r="H85" i="1"/>
  <c r="I85" i="1" s="1"/>
  <c r="H84" i="1"/>
  <c r="I84" i="1" s="1"/>
  <c r="H83" i="1"/>
  <c r="I83" i="1" s="1"/>
  <c r="G82" i="1"/>
  <c r="H81" i="1"/>
  <c r="I81" i="1" s="1"/>
  <c r="G80" i="1"/>
  <c r="H79" i="1"/>
  <c r="I79" i="1" s="1"/>
  <c r="H78" i="1"/>
  <c r="I78" i="1" s="1"/>
  <c r="H77" i="1"/>
  <c r="I77" i="1" s="1"/>
  <c r="G76" i="1"/>
  <c r="H75" i="1"/>
  <c r="I75" i="1" s="1"/>
  <c r="H74" i="1"/>
  <c r="I74" i="1" s="1"/>
  <c r="G73" i="1"/>
  <c r="H72" i="1"/>
  <c r="I72" i="1" s="1"/>
  <c r="H71" i="1"/>
  <c r="I71" i="1" s="1"/>
  <c r="H70" i="1"/>
  <c r="I70" i="1" s="1"/>
  <c r="H69" i="1"/>
  <c r="I69" i="1" s="1"/>
  <c r="G68" i="1"/>
  <c r="H66" i="1"/>
  <c r="I66" i="1" s="1"/>
  <c r="I65" i="1" s="1"/>
  <c r="G65" i="1"/>
  <c r="H64" i="1"/>
  <c r="I64" i="1" s="1"/>
  <c r="H63" i="1"/>
  <c r="I63" i="1" s="1"/>
  <c r="H62" i="1"/>
  <c r="I62" i="1" s="1"/>
  <c r="G61" i="1"/>
  <c r="H60" i="1"/>
  <c r="I60" i="1" s="1"/>
  <c r="H59" i="1"/>
  <c r="I59" i="1" s="1"/>
  <c r="G58" i="1"/>
  <c r="H57" i="1"/>
  <c r="I57" i="1" s="1"/>
  <c r="H56" i="1"/>
  <c r="I56" i="1" s="1"/>
  <c r="H55" i="1"/>
  <c r="I55" i="1" s="1"/>
  <c r="H54" i="1"/>
  <c r="I54" i="1" s="1"/>
  <c r="H53" i="1"/>
  <c r="I53" i="1" s="1"/>
  <c r="G52" i="1"/>
  <c r="H51" i="1"/>
  <c r="I51" i="1" s="1"/>
  <c r="H50" i="1"/>
  <c r="I50" i="1" s="1"/>
  <c r="H49" i="1"/>
  <c r="I49" i="1" s="1"/>
  <c r="H48" i="1"/>
  <c r="I48" i="1" s="1"/>
  <c r="G47" i="1"/>
  <c r="H46" i="1"/>
  <c r="I46" i="1" s="1"/>
  <c r="I45" i="1" s="1"/>
  <c r="G45" i="1"/>
  <c r="H44" i="1"/>
  <c r="I44" i="1" s="1"/>
  <c r="H43" i="1"/>
  <c r="I43" i="1" s="1"/>
  <c r="H42" i="1"/>
  <c r="I42" i="1" s="1"/>
  <c r="G41" i="1"/>
  <c r="H40" i="1"/>
  <c r="I40" i="1" s="1"/>
  <c r="H39" i="1"/>
  <c r="I39" i="1" s="1"/>
  <c r="H38" i="1"/>
  <c r="I38" i="1" s="1"/>
  <c r="G37" i="1"/>
  <c r="H36" i="1"/>
  <c r="I36" i="1" s="1"/>
  <c r="H35" i="1"/>
  <c r="I35" i="1" s="1"/>
  <c r="H34" i="1"/>
  <c r="I34" i="1" s="1"/>
  <c r="H33" i="1"/>
  <c r="I33" i="1" s="1"/>
  <c r="G32" i="1"/>
  <c r="H30" i="1"/>
  <c r="I30" i="1" s="1"/>
  <c r="H29" i="1"/>
  <c r="I29" i="1" s="1"/>
  <c r="G28" i="1"/>
  <c r="H27" i="1"/>
  <c r="I27" i="1" s="1"/>
  <c r="H26" i="1"/>
  <c r="I26" i="1" s="1"/>
  <c r="G25" i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G14" i="1"/>
  <c r="V44" i="3" l="1"/>
  <c r="E40" i="3"/>
  <c r="G103" i="1"/>
  <c r="F20" i="3"/>
  <c r="I61" i="1"/>
  <c r="G168" i="1"/>
  <c r="G289" i="1"/>
  <c r="G288" i="1" s="1"/>
  <c r="J348" i="1" s="1"/>
  <c r="W16" i="3"/>
  <c r="P36" i="3"/>
  <c r="R36" i="3"/>
  <c r="G129" i="1"/>
  <c r="D45" i="3"/>
  <c r="D46" i="3" s="1"/>
  <c r="G67" i="1"/>
  <c r="J40" i="3"/>
  <c r="J36" i="3"/>
  <c r="N40" i="3"/>
  <c r="I73" i="1"/>
  <c r="N36" i="3"/>
  <c r="T28" i="3"/>
  <c r="U40" i="3"/>
  <c r="E22" i="3"/>
  <c r="E24" i="3"/>
  <c r="J24" i="3"/>
  <c r="N28" i="3"/>
  <c r="H40" i="3"/>
  <c r="T40" i="3"/>
  <c r="W14" i="3"/>
  <c r="M24" i="3"/>
  <c r="U32" i="3"/>
  <c r="L36" i="3"/>
  <c r="T36" i="3"/>
  <c r="F40" i="3"/>
  <c r="W44" i="3"/>
  <c r="P32" i="3"/>
  <c r="T32" i="3"/>
  <c r="I25" i="1"/>
  <c r="G222" i="1"/>
  <c r="I113" i="1"/>
  <c r="I139" i="1"/>
  <c r="I146" i="1"/>
  <c r="I274" i="1"/>
  <c r="I28" i="1"/>
  <c r="I99" i="1"/>
  <c r="I130" i="1"/>
  <c r="I223" i="1"/>
  <c r="I233" i="1"/>
  <c r="I279" i="1"/>
  <c r="I314" i="1"/>
  <c r="I325" i="1"/>
  <c r="I345" i="1"/>
  <c r="G31" i="1"/>
  <c r="I19" i="1"/>
  <c r="I52" i="1"/>
  <c r="I86" i="1"/>
  <c r="I122" i="1"/>
  <c r="I153" i="1"/>
  <c r="I202" i="1"/>
  <c r="I290" i="1"/>
  <c r="I337" i="1"/>
  <c r="I14" i="1"/>
  <c r="I47" i="1"/>
  <c r="I82" i="1"/>
  <c r="I119" i="1"/>
  <c r="I125" i="1"/>
  <c r="I143" i="1"/>
  <c r="I149" i="1"/>
  <c r="I169" i="1"/>
  <c r="I181" i="1"/>
  <c r="I321" i="1"/>
  <c r="I32" i="1"/>
  <c r="I58" i="1"/>
  <c r="I68" i="1"/>
  <c r="I76" i="1"/>
  <c r="I80" i="1"/>
  <c r="I95" i="1"/>
  <c r="I162" i="1"/>
  <c r="I210" i="1"/>
  <c r="I255" i="1"/>
  <c r="I265" i="1"/>
  <c r="I37" i="1"/>
  <c r="I41" i="1"/>
  <c r="H18" i="3"/>
  <c r="L18" i="3"/>
  <c r="P18" i="3"/>
  <c r="T18" i="3"/>
  <c r="G20" i="3"/>
  <c r="W20" i="3" s="1"/>
  <c r="F22" i="3"/>
  <c r="J22" i="3"/>
  <c r="L26" i="3"/>
  <c r="T26" i="3"/>
  <c r="O28" i="3"/>
  <c r="N30" i="3"/>
  <c r="P34" i="3"/>
  <c r="K36" i="3"/>
  <c r="O36" i="3"/>
  <c r="S36" i="3"/>
  <c r="F38" i="3"/>
  <c r="N38" i="3"/>
  <c r="R38" i="3"/>
  <c r="L42" i="3"/>
  <c r="P42" i="3"/>
  <c r="I92" i="1"/>
  <c r="I104" i="1"/>
  <c r="I176" i="1"/>
  <c r="I200" i="1"/>
  <c r="I240" i="1"/>
  <c r="I284" i="1"/>
  <c r="G18" i="3"/>
  <c r="K18" i="3"/>
  <c r="O18" i="3"/>
  <c r="S18" i="3"/>
  <c r="M22" i="3"/>
  <c r="K26" i="3"/>
  <c r="O26" i="3"/>
  <c r="S26" i="3"/>
  <c r="Q30" i="3"/>
  <c r="G34" i="3"/>
  <c r="Q38" i="3"/>
  <c r="U38" i="3"/>
  <c r="K42" i="3"/>
  <c r="S42" i="3"/>
  <c r="F18" i="3"/>
  <c r="J18" i="3"/>
  <c r="N18" i="3"/>
  <c r="R18" i="3"/>
  <c r="T22" i="3"/>
  <c r="G24" i="3"/>
  <c r="R26" i="3"/>
  <c r="M28" i="3"/>
  <c r="L30" i="3"/>
  <c r="M36" i="3"/>
  <c r="Q36" i="3"/>
  <c r="H38" i="3"/>
  <c r="J42" i="3"/>
  <c r="E18" i="3"/>
  <c r="M18" i="3"/>
  <c r="Q18" i="3"/>
  <c r="G22" i="3"/>
  <c r="K22" i="3"/>
  <c r="M26" i="3"/>
  <c r="Q26" i="3"/>
  <c r="M34" i="3"/>
  <c r="V34" i="3" s="1"/>
  <c r="W34" i="3" s="1"/>
  <c r="M42" i="3"/>
  <c r="U28" i="3" l="1"/>
  <c r="V40" i="3"/>
  <c r="W40" i="3" s="1"/>
  <c r="F45" i="3"/>
  <c r="L45" i="3"/>
  <c r="V32" i="3"/>
  <c r="W32" i="3" s="1"/>
  <c r="K45" i="3"/>
  <c r="J45" i="3"/>
  <c r="S45" i="3"/>
  <c r="R45" i="3"/>
  <c r="O45" i="3"/>
  <c r="V36" i="3"/>
  <c r="W36" i="3" s="1"/>
  <c r="H45" i="3"/>
  <c r="G45" i="3"/>
  <c r="V18" i="3"/>
  <c r="U22" i="3"/>
  <c r="W22" i="3" s="1"/>
  <c r="N45" i="3"/>
  <c r="P24" i="3"/>
  <c r="W24" i="3" s="1"/>
  <c r="T45" i="3"/>
  <c r="I67" i="1"/>
  <c r="I129" i="1"/>
  <c r="I289" i="1"/>
  <c r="V42" i="3"/>
  <c r="W42" i="3" s="1"/>
  <c r="V38" i="3"/>
  <c r="V45" i="3" s="1"/>
  <c r="U26" i="3"/>
  <c r="W26" i="3" s="1"/>
  <c r="W28" i="3"/>
  <c r="Q45" i="3"/>
  <c r="I103" i="1"/>
  <c r="I31" i="1"/>
  <c r="I168" i="1"/>
  <c r="U30" i="3"/>
  <c r="W30" i="3" s="1"/>
  <c r="M45" i="3"/>
  <c r="W18" i="3"/>
  <c r="E45" i="3"/>
  <c r="E46" i="3" s="1"/>
  <c r="F46" i="3" s="1"/>
  <c r="I324" i="1"/>
  <c r="I222" i="1"/>
  <c r="P45" i="3" l="1"/>
  <c r="G46" i="3"/>
  <c r="H46" i="3" s="1"/>
  <c r="I46" i="3" s="1"/>
  <c r="J46" i="3" s="1"/>
  <c r="K46" i="3" s="1"/>
  <c r="L46" i="3" s="1"/>
  <c r="I288" i="1"/>
  <c r="M46" i="3"/>
  <c r="N46" i="3" s="1"/>
  <c r="O46" i="3" s="1"/>
  <c r="P46" i="3" s="1"/>
  <c r="Q46" i="3" s="1"/>
  <c r="R46" i="3" s="1"/>
  <c r="S46" i="3" s="1"/>
  <c r="T46" i="3" s="1"/>
  <c r="W38" i="3"/>
  <c r="U45" i="3"/>
  <c r="J350" i="1"/>
  <c r="U46" i="3" l="1"/>
  <c r="V46" i="3" s="1"/>
  <c r="W45" i="3" s="1"/>
  <c r="J287" i="1"/>
  <c r="J283" i="1"/>
  <c r="J271" i="1"/>
  <c r="J267" i="1"/>
  <c r="J263" i="1"/>
  <c r="J259" i="1"/>
  <c r="J251" i="1"/>
  <c r="J247" i="1"/>
  <c r="J243" i="1"/>
  <c r="J239" i="1"/>
  <c r="J235" i="1"/>
  <c r="J231" i="1"/>
  <c r="J227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35" i="1"/>
  <c r="J131" i="1"/>
  <c r="J127" i="1"/>
  <c r="J123" i="1"/>
  <c r="J115" i="1"/>
  <c r="J111" i="1"/>
  <c r="J107" i="1"/>
  <c r="J59" i="1"/>
  <c r="J51" i="1"/>
  <c r="J39" i="1"/>
  <c r="J27" i="1"/>
  <c r="J15" i="1"/>
  <c r="J346" i="1"/>
  <c r="J342" i="1"/>
  <c r="J338" i="1"/>
  <c r="J330" i="1"/>
  <c r="J310" i="1"/>
  <c r="J298" i="1"/>
  <c r="J270" i="1"/>
  <c r="J262" i="1"/>
  <c r="J250" i="1"/>
  <c r="J238" i="1"/>
  <c r="J230" i="1"/>
  <c r="J226" i="1"/>
  <c r="J218" i="1"/>
  <c r="J190" i="1"/>
  <c r="J170" i="1"/>
  <c r="J158" i="1"/>
  <c r="J150" i="1"/>
  <c r="J142" i="1"/>
  <c r="J114" i="1"/>
  <c r="J106" i="1"/>
  <c r="J90" i="1"/>
  <c r="J349" i="1"/>
  <c r="J87" i="1"/>
  <c r="J83" i="1"/>
  <c r="J71" i="1"/>
  <c r="J35" i="1"/>
  <c r="J334" i="1"/>
  <c r="J306" i="1"/>
  <c r="J294" i="1"/>
  <c r="J254" i="1"/>
  <c r="J242" i="1"/>
  <c r="J234" i="1"/>
  <c r="J194" i="1"/>
  <c r="J182" i="1"/>
  <c r="J174" i="1"/>
  <c r="J154" i="1"/>
  <c r="J138" i="1"/>
  <c r="J126" i="1"/>
  <c r="J118" i="1"/>
  <c r="J102" i="1"/>
  <c r="J98" i="1"/>
  <c r="J94" i="1"/>
  <c r="J91" i="1"/>
  <c r="J79" i="1"/>
  <c r="J75" i="1"/>
  <c r="J63" i="1"/>
  <c r="J55" i="1"/>
  <c r="J43" i="1"/>
  <c r="J23" i="1"/>
  <c r="J326" i="1"/>
  <c r="J322" i="1"/>
  <c r="J318" i="1"/>
  <c r="J302" i="1"/>
  <c r="J286" i="1"/>
  <c r="J282" i="1"/>
  <c r="J278" i="1"/>
  <c r="J266" i="1"/>
  <c r="J258" i="1"/>
  <c r="J246" i="1"/>
  <c r="J214" i="1"/>
  <c r="J206" i="1"/>
  <c r="J198" i="1"/>
  <c r="J186" i="1"/>
  <c r="J178" i="1"/>
  <c r="J166" i="1"/>
  <c r="J134" i="1"/>
  <c r="J110" i="1"/>
  <c r="J66" i="1"/>
  <c r="J62" i="1"/>
  <c r="J30" i="1"/>
  <c r="J26" i="1"/>
  <c r="J22" i="1"/>
  <c r="J78" i="1"/>
  <c r="J70" i="1"/>
  <c r="J46" i="1"/>
  <c r="J42" i="1"/>
  <c r="J38" i="1"/>
  <c r="J34" i="1"/>
  <c r="J54" i="1"/>
  <c r="J50" i="1"/>
  <c r="J18" i="1"/>
  <c r="J74" i="1"/>
  <c r="J49" i="1"/>
  <c r="J180" i="1"/>
  <c r="J241" i="1"/>
  <c r="J316" i="1"/>
  <c r="J21" i="1"/>
  <c r="J40" i="1"/>
  <c r="J72" i="1"/>
  <c r="J165" i="1"/>
  <c r="J208" i="1"/>
  <c r="J252" i="1"/>
  <c r="J277" i="1"/>
  <c r="J304" i="1"/>
  <c r="J341" i="1"/>
  <c r="J124" i="1"/>
  <c r="J204" i="1"/>
  <c r="J48" i="1"/>
  <c r="J172" i="1"/>
  <c r="J173" i="1"/>
  <c r="J272" i="1"/>
  <c r="J112" i="1"/>
  <c r="J157" i="1"/>
  <c r="J228" i="1"/>
  <c r="J295" i="1"/>
  <c r="J320" i="1"/>
  <c r="J33" i="1"/>
  <c r="J69" i="1"/>
  <c r="J81" i="1"/>
  <c r="J256" i="1"/>
  <c r="J140" i="1"/>
  <c r="J275" i="1"/>
  <c r="J100" i="1"/>
  <c r="J224" i="1"/>
  <c r="J280" i="1"/>
  <c r="J327" i="1"/>
  <c r="J24" i="1"/>
  <c r="J121" i="1"/>
  <c r="J216" i="1"/>
  <c r="J299" i="1"/>
  <c r="J36" i="1"/>
  <c r="J65" i="1"/>
  <c r="J160" i="1"/>
  <c r="J196" i="1"/>
  <c r="J245" i="1"/>
  <c r="J269" i="1"/>
  <c r="J301" i="1"/>
  <c r="J335" i="1"/>
  <c r="J53" i="1"/>
  <c r="J339" i="1"/>
  <c r="J120" i="1"/>
  <c r="J144" i="1"/>
  <c r="J323" i="1"/>
  <c r="J145" i="1"/>
  <c r="J248" i="1"/>
  <c r="J333" i="1"/>
  <c r="J105" i="1"/>
  <c r="J141" i="1"/>
  <c r="J217" i="1"/>
  <c r="J273" i="1"/>
  <c r="J317" i="1"/>
  <c r="J343" i="1"/>
  <c r="J60" i="1"/>
  <c r="J96" i="1"/>
  <c r="J212" i="1"/>
  <c r="J45" i="1"/>
  <c r="J101" i="1"/>
  <c r="J188" i="1"/>
  <c r="J225" i="1"/>
  <c r="J253" i="1"/>
  <c r="J297" i="1"/>
  <c r="J313" i="1"/>
  <c r="J185" i="1"/>
  <c r="J336" i="1"/>
  <c r="J44" i="1"/>
  <c r="J177" i="1"/>
  <c r="J257" i="1"/>
  <c r="J309" i="1"/>
  <c r="J291" i="1"/>
  <c r="J84" i="1"/>
  <c r="J128" i="1"/>
  <c r="J152" i="1"/>
  <c r="J17" i="1"/>
  <c r="J192" i="1"/>
  <c r="J307" i="1"/>
  <c r="J193" i="1"/>
  <c r="J303" i="1"/>
  <c r="J237" i="1"/>
  <c r="J305" i="1"/>
  <c r="J109" i="1"/>
  <c r="J232" i="1"/>
  <c r="J300" i="1"/>
  <c r="J116" i="1"/>
  <c r="J148" i="1"/>
  <c r="J132" i="1"/>
  <c r="J236" i="1"/>
  <c r="J85" i="1"/>
  <c r="J201" i="1"/>
  <c r="J285" i="1"/>
  <c r="J61" i="1"/>
  <c r="J108" i="1"/>
  <c r="J189" i="1"/>
  <c r="J220" i="1"/>
  <c r="J264" i="1"/>
  <c r="J296" i="1"/>
  <c r="J312" i="1"/>
  <c r="J156" i="1"/>
  <c r="J16" i="1"/>
  <c r="J184" i="1"/>
  <c r="J137" i="1"/>
  <c r="J229" i="1"/>
  <c r="J328" i="1"/>
  <c r="J89" i="1"/>
  <c r="J136" i="1"/>
  <c r="J205" i="1"/>
  <c r="J261" i="1"/>
  <c r="J311" i="1"/>
  <c r="J332" i="1"/>
  <c r="J77" i="1"/>
  <c r="J268" i="1"/>
  <c r="J93" i="1"/>
  <c r="J161" i="1"/>
  <c r="J221" i="1"/>
  <c r="J244" i="1"/>
  <c r="J292" i="1"/>
  <c r="J308" i="1"/>
  <c r="J340" i="1"/>
  <c r="J29" i="1"/>
  <c r="J315" i="1"/>
  <c r="J347" i="1"/>
  <c r="J57" i="1"/>
  <c r="J260" i="1"/>
  <c r="J25" i="1"/>
  <c r="J97" i="1"/>
  <c r="J213" i="1"/>
  <c r="J293" i="1"/>
  <c r="J344" i="1"/>
  <c r="J20" i="1"/>
  <c r="J88" i="1"/>
  <c r="J56" i="1"/>
  <c r="J117" i="1"/>
  <c r="J249" i="1"/>
  <c r="J329" i="1"/>
  <c r="J164" i="1"/>
  <c r="J73" i="1"/>
  <c r="J133" i="1"/>
  <c r="J209" i="1"/>
  <c r="J281" i="1"/>
  <c r="J331" i="1"/>
  <c r="J64" i="1"/>
  <c r="J197" i="1"/>
  <c r="J276" i="1"/>
  <c r="J319" i="1"/>
  <c r="J290" i="1"/>
  <c r="J284" i="1"/>
  <c r="J176" i="1"/>
  <c r="J58" i="1"/>
  <c r="J125" i="1"/>
  <c r="J345" i="1"/>
  <c r="J37" i="1"/>
  <c r="J146" i="1"/>
  <c r="J265" i="1"/>
  <c r="J122" i="1"/>
  <c r="J119" i="1"/>
  <c r="J99" i="1"/>
  <c r="J233" i="1"/>
  <c r="J200" i="1"/>
  <c r="J202" i="1"/>
  <c r="J223" i="1"/>
  <c r="J143" i="1"/>
  <c r="J181" i="1"/>
  <c r="J41" i="1"/>
  <c r="J32" i="1"/>
  <c r="J274" i="1"/>
  <c r="J68" i="1"/>
  <c r="J255" i="1"/>
  <c r="J113" i="1"/>
  <c r="J95" i="1"/>
  <c r="J149" i="1"/>
  <c r="J19" i="1"/>
  <c r="J104" i="1"/>
  <c r="J169" i="1"/>
  <c r="J279" i="1"/>
  <c r="J314" i="1"/>
  <c r="J80" i="1"/>
  <c r="J325" i="1"/>
  <c r="J337" i="1"/>
  <c r="J130" i="1"/>
  <c r="J240" i="1"/>
  <c r="J153" i="1"/>
  <c r="J210" i="1"/>
  <c r="J86" i="1"/>
  <c r="J28" i="1"/>
  <c r="J47" i="1"/>
  <c r="J321" i="1"/>
  <c r="J52" i="1"/>
  <c r="J139" i="1"/>
  <c r="J14" i="1"/>
  <c r="J82" i="1"/>
  <c r="J92" i="1"/>
  <c r="J76" i="1"/>
  <c r="J162" i="1"/>
  <c r="J288" i="1"/>
  <c r="J222" i="1"/>
  <c r="J324" i="1"/>
  <c r="J168" i="1"/>
  <c r="J67" i="1"/>
  <c r="J103" i="1"/>
  <c r="J129" i="1"/>
  <c r="J31" i="1"/>
  <c r="J289" i="1"/>
</calcChain>
</file>

<file path=xl/sharedStrings.xml><?xml version="1.0" encoding="utf-8"?>
<sst xmlns="http://schemas.openxmlformats.org/spreadsheetml/2006/main" count="9813" uniqueCount="1905">
  <si>
    <t>ITEM</t>
  </si>
  <si>
    <t>DESCRIÇÃO</t>
  </si>
  <si>
    <t>UNID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</si>
  <si>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</si>
  <si>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</si>
  <si>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</si>
  <si>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</si>
  <si>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</si>
  <si>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</si>
  <si>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</si>
  <si>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</si>
  <si>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</si>
  <si>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</si>
  <si>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</si>
  <si>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</si>
  <si>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</si>
  <si>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010005</t>
  </si>
  <si>
    <t>Barracão de madeira/Almoxarifado</t>
  </si>
  <si>
    <t>1.3</t>
  </si>
  <si>
    <t>98459</t>
  </si>
  <si>
    <t>TAPUME COM TELHA METÁLICA. AF_03/2024</t>
  </si>
  <si>
    <t>SINAPI</t>
  </si>
  <si>
    <t>M2</t>
  </si>
  <si>
    <t>1.4</t>
  </si>
  <si>
    <t>99059</t>
  </si>
  <si>
    <t>LOCAÇÃO CONVENCIONAL DE OBRA, UTILIZANDO GABARITO DE TÁBUAS CORRIDAS PONTALETADAS A CADA 2,00M - 2 UTILIZAÇÕES. AF_03/2024</t>
  </si>
  <si>
    <t>M</t>
  </si>
  <si>
    <t>2</t>
  </si>
  <si>
    <t>Retiradas e Demolições</t>
  </si>
  <si>
    <t>2.1</t>
  </si>
  <si>
    <t>104790</t>
  </si>
  <si>
    <t>DEMOLIÇÃO DE PISO DE CONCRETO SIMPLES, DE FORMA MECANIZADA COM MARTELETE, SEM REAPROVEITAMENTO. AF_09/2023</t>
  </si>
  <si>
    <t>M3</t>
  </si>
  <si>
    <t>2.2</t>
  </si>
  <si>
    <t>97625</t>
  </si>
  <si>
    <t>DEMOLIÇÃO DE ALVENARIA PARA QUALQUER TIPO DE BLOCO, DE FORMA MECANIZADA, SEM REAPROVEITAMENTO. AF_09/2023</t>
  </si>
  <si>
    <t>2.3</t>
  </si>
  <si>
    <t xml:space="preserve"> 97630 </t>
  </si>
  <si>
    <t>DEMOLIÇÃO DE ESTRUTURAS DE CONCRETO ARMADO EM GERAL, DE FORMA MECANIZADA COM ROMPEDOR ACOPLADO EM ESCAVADEIRA HIDRÁULICA, SEM REAPROVEITAMENTO. AF_09/2023</t>
  </si>
  <si>
    <t>2.4</t>
  </si>
  <si>
    <t>104801</t>
  </si>
  <si>
    <t>REMOÇÃO DE ALAMBRADOS PARA QUADRAS POLIESPORTIVAS, ESTRUTURADO POR TUBOS DE AÇO GALVANIZADO, COM TELA DE ARAME GALVANIZADO, DE FORMA MANUAL, SEM REAPROVEITAMENTO. AF_09/2023</t>
  </si>
  <si>
    <t>2.5</t>
  </si>
  <si>
    <t>104798</t>
  </si>
  <si>
    <t>REMOÇÃO DE SUPORTE METÁLICO OU DE MADEIRA PARA PLACAS DE SINALIZAÇÃO VIÁRIA, DE FORMA MANUAL, SEM REAPROVEITAMENTO. AF_09/2023</t>
  </si>
  <si>
    <t>UN</t>
  </si>
  <si>
    <t>3</t>
  </si>
  <si>
    <t>Administração Local</t>
  </si>
  <si>
    <t>3.1</t>
  </si>
  <si>
    <t>90777</t>
  </si>
  <si>
    <t>ENGENHEIRO CIVIL DE OBRA JUNIOR COM ENCARGOS COMPLEMENTARES</t>
  </si>
  <si>
    <t>H</t>
  </si>
  <si>
    <t>3.2</t>
  </si>
  <si>
    <t xml:space="preserve"> 011815 </t>
  </si>
  <si>
    <t>VIGILANCIA DE OBRA - 2 VIGIAS</t>
  </si>
  <si>
    <t>SBC</t>
  </si>
  <si>
    <t>MES</t>
  </si>
  <si>
    <t>4</t>
  </si>
  <si>
    <t>Movimentação de Terra</t>
  </si>
  <si>
    <t>4.1</t>
  </si>
  <si>
    <t>030675</t>
  </si>
  <si>
    <t>Escavação mecanizada</t>
  </si>
  <si>
    <t>m³</t>
  </si>
  <si>
    <t>4.2</t>
  </si>
  <si>
    <t>030254</t>
  </si>
  <si>
    <t>Reaterro compactado</t>
  </si>
  <si>
    <t>5</t>
  </si>
  <si>
    <t>Boxes</t>
  </si>
  <si>
    <t>5.1</t>
  </si>
  <si>
    <t>Fundações</t>
  </si>
  <si>
    <t>5.1.1</t>
  </si>
  <si>
    <t>030010</t>
  </si>
  <si>
    <t>Escavação manual de ate 1.50m de profundidade</t>
  </si>
  <si>
    <t>5.1.2</t>
  </si>
  <si>
    <t>040283</t>
  </si>
  <si>
    <t>Bloco em concreto armado p/ fundaçao (incl. forma)</t>
  </si>
  <si>
    <t>5.1.3</t>
  </si>
  <si>
    <t>040284</t>
  </si>
  <si>
    <t>Baldrame em concreto armado c/ cinta de amarração</t>
  </si>
  <si>
    <t>5.1.4</t>
  </si>
  <si>
    <t>040257</t>
  </si>
  <si>
    <t>Lastro de concreto magro c/ seixo</t>
  </si>
  <si>
    <t>5.2</t>
  </si>
  <si>
    <t>Estrutura</t>
  </si>
  <si>
    <t>5.2.1</t>
  </si>
  <si>
    <t>050766</t>
  </si>
  <si>
    <t>Concreto armado fck=25MPA c/ forma mad. branca (incl. lançamento eadensamento) - pilares</t>
  </si>
  <si>
    <t>5.2.2</t>
  </si>
  <si>
    <t>Concreto armado fck=25MPA c/ forma mad. branca (incl. lançamento eadensamento) - vigas</t>
  </si>
  <si>
    <t>5.2.3</t>
  </si>
  <si>
    <t>050713</t>
  </si>
  <si>
    <t>Laje pré-moldada e=12cm (incl. capeamento) - unidirecional</t>
  </si>
  <si>
    <t>5.3</t>
  </si>
  <si>
    <t>Cobertura</t>
  </si>
  <si>
    <t>5.3.1</t>
  </si>
  <si>
    <t>2408149</t>
  </si>
  <si>
    <t>Estrutura em perfil de aço ASTM A36 corte, solda e montagem - fornecimento e instalação</t>
  </si>
  <si>
    <t>SICRO NOVO</t>
  </si>
  <si>
    <t>kg</t>
  </si>
  <si>
    <t>5.3.2</t>
  </si>
  <si>
    <t>071360</t>
  </si>
  <si>
    <t>Estrutura metálica p/ cobertura - (Incl. pintura anti-corrosiva)</t>
  </si>
  <si>
    <t>5.3.3</t>
  </si>
  <si>
    <t>071510</t>
  </si>
  <si>
    <t>Cobertura -Telha termoacústica e=30mm chapa chapa com isolamento empoliisocianurato (PIR)</t>
  </si>
  <si>
    <t>5.4</t>
  </si>
  <si>
    <t>Paredes e Painéis</t>
  </si>
  <si>
    <t>5.4.1</t>
  </si>
  <si>
    <t>060046</t>
  </si>
  <si>
    <t>Alvenaria tijolo de barro a cutelo</t>
  </si>
  <si>
    <t>5.5</t>
  </si>
  <si>
    <t>Esquadrias</t>
  </si>
  <si>
    <t>5.5.1</t>
  </si>
  <si>
    <t>091512</t>
  </si>
  <si>
    <t>Esquadria de correr em vidro temperado de 8mm</t>
  </si>
  <si>
    <t>5.5.2</t>
  </si>
  <si>
    <t>091516</t>
  </si>
  <si>
    <t>Esquadria basculante em vidro temperado de 8mm</t>
  </si>
  <si>
    <t>5.5.3</t>
  </si>
  <si>
    <t>090062</t>
  </si>
  <si>
    <t>Porta mad. compens. c/ caix. aduela e alizar</t>
  </si>
  <si>
    <t>5.5.4</t>
  </si>
  <si>
    <t>090070</t>
  </si>
  <si>
    <t>Porta de aço-esteira de enrolar c/ferr.(incl.pint.anti-corrosiva)</t>
  </si>
  <si>
    <t>5.6</t>
  </si>
  <si>
    <t>Revestimentos</t>
  </si>
  <si>
    <t>5.6.1</t>
  </si>
  <si>
    <t>110143</t>
  </si>
  <si>
    <t>Chapisco de cimento e areia no traço 1:3 (paredes)</t>
  </si>
  <si>
    <t>5.6.2</t>
  </si>
  <si>
    <t>110763</t>
  </si>
  <si>
    <t>Reboco com argamassa 1:6:Adit. Plast. (paredes)</t>
  </si>
  <si>
    <t>5.6.3</t>
  </si>
  <si>
    <t>130715</t>
  </si>
  <si>
    <t>Porcelanato (natural) - incluindo rejuntamento (Padrão Médio) - Paredes</t>
  </si>
  <si>
    <t>5.6.4</t>
  </si>
  <si>
    <t>120165</t>
  </si>
  <si>
    <t>Soleira em marmore branco e=2cm</t>
  </si>
  <si>
    <t>5.6.5</t>
  </si>
  <si>
    <t>120481</t>
  </si>
  <si>
    <t>Peitoril em marmore branco e=2cm</t>
  </si>
  <si>
    <t>5.7</t>
  </si>
  <si>
    <t>Pisos</t>
  </si>
  <si>
    <t>5.7.1</t>
  </si>
  <si>
    <t>130110</t>
  </si>
  <si>
    <t>Camada regularizadora no traço 1:4</t>
  </si>
  <si>
    <t>5.7.2</t>
  </si>
  <si>
    <t>Porcelanato (natural) - incluindo rejuntamento (Padrão Médio) - Piso</t>
  </si>
  <si>
    <t>5.8</t>
  </si>
  <si>
    <t>Pintura</t>
  </si>
  <si>
    <t>5.8.1</t>
  </si>
  <si>
    <t>88485</t>
  </si>
  <si>
    <t>FUNDO SELADOR ACRÍLICO, APLICAÇÃO MANUAL EM PAREDE, UMA DEMÃO. AF_04/2023</t>
  </si>
  <si>
    <t>5.8.2</t>
  </si>
  <si>
    <t>88495</t>
  </si>
  <si>
    <t>EMASSAMENTO COM MASSA LÁTEX, APLICAÇÃO EM PAREDE, UMA DEMÃO, LIXAMENTO MANUAL. AF_04/2023</t>
  </si>
  <si>
    <t>5.8.3</t>
  </si>
  <si>
    <t>104642</t>
  </si>
  <si>
    <t>PINTURA LÁTEX ACRÍLICA STANDARD, APLICAÇÃO MANUAL EM PAREDES, DUAS DEMÃOS. AF_04/2023</t>
  </si>
  <si>
    <t>5.9</t>
  </si>
  <si>
    <t>FORRO</t>
  </si>
  <si>
    <t>5.9.1</t>
  </si>
  <si>
    <t>141368</t>
  </si>
  <si>
    <t>Forro em gesso acartonado estruturado</t>
  </si>
  <si>
    <t>6</t>
  </si>
  <si>
    <t>Palco</t>
  </si>
  <si>
    <t>6.1</t>
  </si>
  <si>
    <t>6.1.1</t>
  </si>
  <si>
    <t>6.1.2</t>
  </si>
  <si>
    <t>6.1.3</t>
  </si>
  <si>
    <t>6.1.4</t>
  </si>
  <si>
    <t>6.2</t>
  </si>
  <si>
    <t>6.2.1</t>
  </si>
  <si>
    <t>Concreto armado fck=25MPA c/ forma mad. branca (incl. lançamento e adensamento) - pilares</t>
  </si>
  <si>
    <t>6.2.2</t>
  </si>
  <si>
    <t>Concreto armado fck=25MPA c/ forma mad. branca (incl. lançamento e adensamento) - vigas</t>
  </si>
  <si>
    <t>6.3</t>
  </si>
  <si>
    <t>6.3.1</t>
  </si>
  <si>
    <t xml:space="preserve"> 100060 </t>
  </si>
  <si>
    <t>ESTRUTURA TRELICA EM ACO PREPINTADO PARA COBERTURA(10,kg/m2)</t>
  </si>
  <si>
    <t>m2</t>
  </si>
  <si>
    <t>6.3.2</t>
  </si>
  <si>
    <t>92580</t>
  </si>
  <si>
    <t>TRAMA DE AÇO COMPOSTA POR TERÇAS PARA TELHADOS DE ATÉ 2 ÁGUAS PARA TELHA ONDULADA DE FIBROCIMENTO, METÁLICA, PLÁSTICA OU TERMOACÚSTICA, INCLUSO TRANSPORTE VERTICAL. AF_07/2019</t>
  </si>
  <si>
    <t>6.3.3</t>
  </si>
  <si>
    <t>160969</t>
  </si>
  <si>
    <t>COBERTURA COM TELHA CHAPA GALVANIZADA TRAPEZOIDAL 0,43 MM COM ACESSÓRIOS</t>
  </si>
  <si>
    <t>GOINFRA CIVIL</t>
  </si>
  <si>
    <t>6.4</t>
  </si>
  <si>
    <t>6.4.1</t>
  </si>
  <si>
    <t>6.5</t>
  </si>
  <si>
    <t>6.5.1</t>
  </si>
  <si>
    <t>6.5.2</t>
  </si>
  <si>
    <t>6.5.3</t>
  </si>
  <si>
    <t>6.6</t>
  </si>
  <si>
    <t>6.6.1</t>
  </si>
  <si>
    <t>6.6.2</t>
  </si>
  <si>
    <t>6.6.3</t>
  </si>
  <si>
    <t>6.6.4</t>
  </si>
  <si>
    <t>6.6.5</t>
  </si>
  <si>
    <t>6.7</t>
  </si>
  <si>
    <t>6.7.1</t>
  </si>
  <si>
    <t>6.7.2</t>
  </si>
  <si>
    <t>6.8</t>
  </si>
  <si>
    <t>6.8.1</t>
  </si>
  <si>
    <t>6.8.2</t>
  </si>
  <si>
    <t>6.8.3</t>
  </si>
  <si>
    <t>6.9</t>
  </si>
  <si>
    <t>6.9.1</t>
  </si>
  <si>
    <t>6.10</t>
  </si>
  <si>
    <t>Painel ACM</t>
  </si>
  <si>
    <t>6.10.1</t>
  </si>
  <si>
    <t>061458</t>
  </si>
  <si>
    <t>Painel em ACM - Estruturado (fachadas)</t>
  </si>
  <si>
    <t>7</t>
  </si>
  <si>
    <t>Quadra - Grama sintética</t>
  </si>
  <si>
    <t>7.1</t>
  </si>
  <si>
    <t>Contorno</t>
  </si>
  <si>
    <t>7.1.1</t>
  </si>
  <si>
    <t>Escavação manual de ate 1.50m de profundidade - Baldrames e blocos</t>
  </si>
  <si>
    <t>7.1.2</t>
  </si>
  <si>
    <t>7.1.3</t>
  </si>
  <si>
    <t>7.1.4</t>
  </si>
  <si>
    <t>7.1.5</t>
  </si>
  <si>
    <t>060045</t>
  </si>
  <si>
    <t>Alvenaria tijolo de barro a singelo - fundação e mureta</t>
  </si>
  <si>
    <t>7.1.6</t>
  </si>
  <si>
    <t>Chapisco de cimento e areia no traço 1:3</t>
  </si>
  <si>
    <t>7.1.7</t>
  </si>
  <si>
    <t>Reboco com argamassa 1:6:Adit. Plast.</t>
  </si>
  <si>
    <t>7.1.8</t>
  </si>
  <si>
    <t>150253</t>
  </si>
  <si>
    <t>Latex acrilica fosca int./ext. c/massa e selador - 3 demaos</t>
  </si>
  <si>
    <t>7.2</t>
  </si>
  <si>
    <t>Impermeabilização e Drenagem</t>
  </si>
  <si>
    <t>7.2.1</t>
  </si>
  <si>
    <t>7.2.2</t>
  </si>
  <si>
    <t>102690</t>
  </si>
  <si>
    <t>DRENO ESPINHA DE PEIXE (SEÇÃO (0,40 X 0,40 M), COM TUBO DE PEAD CORRUGADO PERFURADO, DN 100 MM, ENCHIMENTO COM BRITA, ENVOLVIDO COM MANTA GEOTÊXTIL, INCLUSIVE CONEXÕES. AF_07/2021</t>
  </si>
  <si>
    <t>7.2.3</t>
  </si>
  <si>
    <t>C2862</t>
  </si>
  <si>
    <t>LASTRO DE BRITA - COMPACTADA</t>
  </si>
  <si>
    <t>SEINFRA</t>
  </si>
  <si>
    <t>7.2.4</t>
  </si>
  <si>
    <t>C2864</t>
  </si>
  <si>
    <t>LASTRO DE PÓ DE PEDRA</t>
  </si>
  <si>
    <t>7.2.5</t>
  </si>
  <si>
    <t xml:space="preserve"> 2003767 </t>
  </si>
  <si>
    <t>Lastro de areia comercial - espalhamento manual</t>
  </si>
  <si>
    <t>m3</t>
  </si>
  <si>
    <t>7.3</t>
  </si>
  <si>
    <t>Gramado</t>
  </si>
  <si>
    <t>7.3.1</t>
  </si>
  <si>
    <t>C4849</t>
  </si>
  <si>
    <t>GRAMA SINTÉTICA ESPORTIVA PARA FUTEBOL EM POLIETILENO, COM ALTURA MINIMA DE 50MM (FORNECIMENTO E COLOCAÇÃO)</t>
  </si>
  <si>
    <t>7.3.2</t>
  </si>
  <si>
    <t>271106</t>
  </si>
  <si>
    <t>TRAVES EM FERRO GALVANIZADO PARA CAMPO DE FUTEBOL EM AREIA (ASSENT./ PINTADAS) 2,00X5,00M - 2 UNID.</t>
  </si>
  <si>
    <t>CJ</t>
  </si>
  <si>
    <t>7.4</t>
  </si>
  <si>
    <t>Alambrado</t>
  </si>
  <si>
    <t>7.4.1</t>
  </si>
  <si>
    <t>102364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</si>
  <si>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</si>
  <si>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7.4.2</t>
  </si>
  <si>
    <t>251530</t>
  </si>
  <si>
    <t>Tela de nylon - rede de proteção</t>
  </si>
  <si>
    <t>7.5</t>
  </si>
  <si>
    <t>Drenagem</t>
  </si>
  <si>
    <t>7.5.1</t>
  </si>
  <si>
    <t xml:space="preserve"> 053300 </t>
  </si>
  <si>
    <t>TUBO PVC SERIE LEVE ESGOTO 150mm</t>
  </si>
  <si>
    <t>7.5.2</t>
  </si>
  <si>
    <t>180678</t>
  </si>
  <si>
    <t>Caixa em alvenaria de 60x60x60cm c/ tpo. concreto</t>
  </si>
  <si>
    <t>un</t>
  </si>
  <si>
    <t>7.5.3</t>
  </si>
  <si>
    <t>180350</t>
  </si>
  <si>
    <t>Sumidouro pre-moldado cap= 10 pessoas</t>
  </si>
  <si>
    <t>8</t>
  </si>
  <si>
    <t>Quadra - Areia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</si>
  <si>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</si>
  <si>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</si>
  <si>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</si>
  <si>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</si>
  <si>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</si>
  <si>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</si>
  <si>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</si>
  <si>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</si>
  <si>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</si>
  <si>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8.2</t>
  </si>
  <si>
    <t>8.2.1</t>
  </si>
  <si>
    <t>8.2.2</t>
  </si>
  <si>
    <t>8.2.3</t>
  </si>
  <si>
    <t>SICRO3</t>
  </si>
  <si>
    <t>8.3</t>
  </si>
  <si>
    <t>Quadra</t>
  </si>
  <si>
    <t>8.3.1</t>
  </si>
  <si>
    <t>260278</t>
  </si>
  <si>
    <t>Colchão de areia e=20 cm</t>
  </si>
  <si>
    <t>8.3.2</t>
  </si>
  <si>
    <t>C1351</t>
  </si>
  <si>
    <t>CONJUNTO PARA QUADRA DE VOLEI OFICIAL COM POSTES EM TUBO DE ACO GALVANIZADO 3", H = *255* CM, PINTURA EM TINTA ESMALTE SINTETICO, REDE DE NYLON COM 2 MM, MALHA 10 X 10 CM E ANTENAS OFICIAIS</t>
  </si>
  <si>
    <t>8.4</t>
  </si>
  <si>
    <t>8.4.1</t>
  </si>
  <si>
    <t>8.4.2</t>
  </si>
  <si>
    <t>8.5</t>
  </si>
  <si>
    <t>8.5.1</t>
  </si>
  <si>
    <t>8.5.2</t>
  </si>
  <si>
    <t>8.5.3</t>
  </si>
  <si>
    <t>9</t>
  </si>
  <si>
    <t>Quadra Basket 3x3</t>
  </si>
  <si>
    <t>9.1</t>
  </si>
  <si>
    <t>9.2</t>
  </si>
  <si>
    <t xml:space="preserve"> 171212 </t>
  </si>
  <si>
    <t>TENTO DE CONCRETO MOLDADO NO LOCAL 10/20x40cm</t>
  </si>
  <si>
    <t>9.3</t>
  </si>
  <si>
    <t>97113</t>
  </si>
  <si>
    <t>APLICAÇÃO DE LONA PLÁSTICA PARA EXECUÇÃO DE PAVIMENTOS DE CONCRETO. AF_04/2022</t>
  </si>
  <si>
    <t>9.4</t>
  </si>
  <si>
    <t>C0219</t>
  </si>
  <si>
    <t>ARMADURA DE TELA DE AÇO</t>
  </si>
  <si>
    <t>9.5</t>
  </si>
  <si>
    <t>101747</t>
  </si>
  <si>
    <t>PISO EM CONCRETO 20 MPA PREPARO MECÂNICO, ESPESSURA 7CM. AF_09/2020</t>
  </si>
  <si>
    <t>9.6</t>
  </si>
  <si>
    <t>C1814</t>
  </si>
  <si>
    <t>NEOPRENE P/ JUNTAS DE DILATAÇÃO</t>
  </si>
  <si>
    <t>9.7</t>
  </si>
  <si>
    <t>103769</t>
  </si>
  <si>
    <t>TABELA DE BASQUETE DE COMPENSADO NAVAL, COM ARO E REDE - FORNECIMENTO E INSTALAÇÃO. AF_03/2022</t>
  </si>
  <si>
    <t>9.8</t>
  </si>
  <si>
    <t>102494</t>
  </si>
  <si>
    <t>PINTURA DE PISO COM TINTA EPÓXI, APLICAÇÃO MANUAL, 2 DEMÃOS, INCLUSO PRIMER EPÓXI. AF_05/2021</t>
  </si>
  <si>
    <t>10</t>
  </si>
  <si>
    <t>Parque Infantil</t>
  </si>
  <si>
    <t>10.1</t>
  </si>
  <si>
    <t>C3000</t>
  </si>
  <si>
    <t>GANGORRA C/ 03 PRANCHAS, CONFECÇÃO EM TUBO VAPOR E PINTURA ESMALTE SINTÉTICO</t>
  </si>
  <si>
    <t>10.2</t>
  </si>
  <si>
    <t>C0352</t>
  </si>
  <si>
    <t>BALANÇO ANDORINHA C/03 CADEIRAS, CONFECÇÃO EM TUBO VAPOR E PINTURA ESMALTE SINTÉTICO</t>
  </si>
  <si>
    <t>10.3</t>
  </si>
  <si>
    <t>C3646</t>
  </si>
  <si>
    <t>GAIOLA LABIRINTO, CONFECÇÃO EM TUBO VAPOR E PINTURA ESMALTE SINTÉTICO</t>
  </si>
  <si>
    <t>10.4</t>
  </si>
  <si>
    <t>C2997</t>
  </si>
  <si>
    <t>ESCORREGADOR GRANDE, CONFECÇÃO EM TUBO VAPOR E PINTURA ESMALTE SINTÉTICO</t>
  </si>
  <si>
    <t>10.5</t>
  </si>
  <si>
    <t>C3643</t>
  </si>
  <si>
    <t>CARROSSEL TIPO OLA, CONFECÇÃO EM TUBO VAPOR E PINTURA ESMALTE SINTÉTICO</t>
  </si>
  <si>
    <t>11</t>
  </si>
  <si>
    <t>Praça Molhada</t>
  </si>
  <si>
    <t>11.1</t>
  </si>
  <si>
    <t>Casa de máquinas</t>
  </si>
  <si>
    <t>11.1.1</t>
  </si>
  <si>
    <t>11.1.2</t>
  </si>
  <si>
    <t>Concreto armado fck=25MPA c/ forma mad. branca (incl. lançamento eadensamento)</t>
  </si>
  <si>
    <t>11.1.3</t>
  </si>
  <si>
    <t>Alvenaria tijolo de barro a singelo</t>
  </si>
  <si>
    <t>11.1.4</t>
  </si>
  <si>
    <t>11.1.5</t>
  </si>
  <si>
    <t>11.1.6</t>
  </si>
  <si>
    <t>11.2</t>
  </si>
  <si>
    <t>Caixa de Areia</t>
  </si>
  <si>
    <t>11.2.1</t>
  </si>
  <si>
    <t>11.2.2</t>
  </si>
  <si>
    <t>11.2.3</t>
  </si>
  <si>
    <t>11.2.4</t>
  </si>
  <si>
    <t>11.3</t>
  </si>
  <si>
    <t>Tubos e Conexões</t>
  </si>
  <si>
    <t>11.3.1</t>
  </si>
  <si>
    <t>081003</t>
  </si>
  <si>
    <t>TUBO SOLDAVEL PVC MARROM DIAM. 25 MM</t>
  </si>
  <si>
    <t>11.3.2</t>
  </si>
  <si>
    <t>081006</t>
  </si>
  <si>
    <t>TUBO SOLDAVEL PVC MARROM DIAM. 50 MM</t>
  </si>
  <si>
    <t>m</t>
  </si>
  <si>
    <t>11.3.3</t>
  </si>
  <si>
    <t>081007</t>
  </si>
  <si>
    <t>TUBO SOLDAVEL PVC MARROM DIAM. 60 MM</t>
  </si>
  <si>
    <t>11.3.4</t>
  </si>
  <si>
    <t>082303</t>
  </si>
  <si>
    <t>TUBO SOLDAVEL PARA ESGOTO DIAMETRO 75 MM</t>
  </si>
  <si>
    <t>11.3.5</t>
  </si>
  <si>
    <t>081010</t>
  </si>
  <si>
    <t>TUBO SOLDAVEL PVC MARROM DIAM. 110 MM</t>
  </si>
  <si>
    <t>11.3.6</t>
  </si>
  <si>
    <t>081161</t>
  </si>
  <si>
    <t>BUCHA DE REDUÇÃO SOLDAVEL CURTA 25 X 20 MM</t>
  </si>
  <si>
    <t>Un</t>
  </si>
  <si>
    <t>11.3.7</t>
  </si>
  <si>
    <t>081165</t>
  </si>
  <si>
    <t>BUCHA DE REDUCAO SOLDÁVEL CURTA 60 X 50 mm</t>
  </si>
  <si>
    <t>11.3.8</t>
  </si>
  <si>
    <t>081185</t>
  </si>
  <si>
    <t>BUCHA DE REDUÇÃO SOLDÁVEL LONGA 75 X 50 MM</t>
  </si>
  <si>
    <t>11.3.9</t>
  </si>
  <si>
    <t xml:space="preserve"> 052048 </t>
  </si>
  <si>
    <t>CURVA 45 PVC RIGIDO SOLDAVEL 25mm</t>
  </si>
  <si>
    <t>11.3.10</t>
  </si>
  <si>
    <t xml:space="preserve"> 052057 </t>
  </si>
  <si>
    <t>CURVA 90 PVC RIGIDO SOLDAVEL 25mm</t>
  </si>
  <si>
    <t>11.3.11</t>
  </si>
  <si>
    <t xml:space="preserve"> 052232 </t>
  </si>
  <si>
    <t>JOELHO 90 PVC RIGIDO SOLDAVEL 25mm</t>
  </si>
  <si>
    <t>11.3.12</t>
  </si>
  <si>
    <t xml:space="preserve"> 052195 </t>
  </si>
  <si>
    <t>JOELHO 90 PVC RIGIDO SOLDAVEL 50mm</t>
  </si>
  <si>
    <t>11.3.13</t>
  </si>
  <si>
    <t xml:space="preserve"> 052196 </t>
  </si>
  <si>
    <t>JOELHO 90 PVC RIGIDO SOLDAVEL 60mm</t>
  </si>
  <si>
    <t>11.3.14</t>
  </si>
  <si>
    <t xml:space="preserve"> 052197 </t>
  </si>
  <si>
    <t>JOELHO 90 PVC RIGIDO SOLDAVEL 75mm</t>
  </si>
  <si>
    <t>11.3.15</t>
  </si>
  <si>
    <t xml:space="preserve"> 052586 </t>
  </si>
  <si>
    <t>LUVA PVC SOLDAVEL DIAM. 75mm</t>
  </si>
  <si>
    <t>11.3.16</t>
  </si>
  <si>
    <t>081424</t>
  </si>
  <si>
    <t>TE REDUCAO 90 GRAUS SOLDAVEL 50 X 25 mm</t>
  </si>
  <si>
    <t>11.3.17</t>
  </si>
  <si>
    <t>081402</t>
  </si>
  <si>
    <t>TE 90 GRAUS SOLDAVEL DIAMETRO 25 MM</t>
  </si>
  <si>
    <t>11.3.18</t>
  </si>
  <si>
    <t xml:space="preserve"> 052881 </t>
  </si>
  <si>
    <t>REGISTRO DE ESFERA VS SOLDAVEL 25mm</t>
  </si>
  <si>
    <t>11.4</t>
  </si>
  <si>
    <t>Reservatório</t>
  </si>
  <si>
    <t>11.4.1</t>
  </si>
  <si>
    <t>180837</t>
  </si>
  <si>
    <t>Reservatório em polietileno de 5.000 L</t>
  </si>
  <si>
    <t>12</t>
  </si>
  <si>
    <t>Pavimentação Externa</t>
  </si>
  <si>
    <t>12.1</t>
  </si>
  <si>
    <t>130492</t>
  </si>
  <si>
    <t>Calçada (incl.alicerce, baldrame e concreto c/ junta seca)</t>
  </si>
  <si>
    <t>12.2</t>
  </si>
  <si>
    <t>150207</t>
  </si>
  <si>
    <t>Pintura Acrílica para piso</t>
  </si>
  <si>
    <t>12.3</t>
  </si>
  <si>
    <t>104658</t>
  </si>
  <si>
    <t>PISO PODOTÁTIL DE ALERTA OU DIRECIONAL, DE CONCRETO, ASSENTADO SOBRE ARGAMASSA. AF_03/2024</t>
  </si>
  <si>
    <t>12.4</t>
  </si>
  <si>
    <t>C1865</t>
  </si>
  <si>
    <t>PEDRA PORTUGUESA 2 CORES</t>
  </si>
  <si>
    <t>12.5</t>
  </si>
  <si>
    <t>C1430</t>
  </si>
  <si>
    <t>GRAMA EM PLACAS E=6 CM FORNECIMENTO E PLANTIO</t>
  </si>
  <si>
    <t>12.6</t>
  </si>
  <si>
    <t>C4833</t>
  </si>
  <si>
    <t>PISO EMBORRACHADO, DRENANTE E ANTI-IMPACTO, COMPOSTO POR PARTÍCULAS DE BORRACHA RECICLADA PRENSADA, PIGMENTADA E ATÓXICA, 50X50X2,5CM (FORNECIMENTO E EXECUÇÃO)</t>
  </si>
  <si>
    <t>12.7</t>
  </si>
  <si>
    <t xml:space="preserve"> 171042 </t>
  </si>
  <si>
    <t>CALCADA PLACAS DE CONCRETO 50x50cm</t>
  </si>
  <si>
    <t>13</t>
  </si>
  <si>
    <t>ARQUIBANCADA</t>
  </si>
  <si>
    <t>13.1</t>
  </si>
  <si>
    <t>13.2</t>
  </si>
  <si>
    <t>13.3</t>
  </si>
  <si>
    <t>13.4</t>
  </si>
  <si>
    <t>13.5</t>
  </si>
  <si>
    <t>13.6</t>
  </si>
  <si>
    <t>13.7</t>
  </si>
  <si>
    <t>13.8</t>
  </si>
  <si>
    <t xml:space="preserve"> 021226 </t>
  </si>
  <si>
    <t>TELA ELETROSOLDADA NERVURADA Q92 15x15cm 4,2mm(1,48kg/m2)</t>
  </si>
  <si>
    <t>13.9</t>
  </si>
  <si>
    <t xml:space="preserve"> 170097 </t>
  </si>
  <si>
    <t>LAJE CONCRETO 1:2:4 ESPESSURA 10cm PARA PAVIMENTO</t>
  </si>
  <si>
    <t>13.10</t>
  </si>
  <si>
    <t>Acrílica para piso</t>
  </si>
  <si>
    <t>13.11</t>
  </si>
  <si>
    <t>14</t>
  </si>
  <si>
    <t>Instalações Elétricas</t>
  </si>
  <si>
    <t>14.1</t>
  </si>
  <si>
    <t>Eletrodutos</t>
  </si>
  <si>
    <t>14.1.1</t>
  </si>
  <si>
    <t>170078</t>
  </si>
  <si>
    <t>Eletroduto PVC Rígido de 1"</t>
  </si>
  <si>
    <t>14.1.2</t>
  </si>
  <si>
    <t>071193</t>
  </si>
  <si>
    <t>ELETRODUTO PVC FLEXÍVEL - MANGUEIRA CORRUGADA LEVE - DIAM. 20MM</t>
  </si>
  <si>
    <t>14.1.3</t>
  </si>
  <si>
    <t>071194</t>
  </si>
  <si>
    <t>ELETRODUTO PVC FLEXÍVEL - MANGUEIRA CORRUGADA LEVE - DIAM. 25MM</t>
  </si>
  <si>
    <t>14.1.4</t>
  </si>
  <si>
    <t>071195</t>
  </si>
  <si>
    <t>ELETRODUTO PVC FLEXÍVEL - MANGUEIRA CORRUGADA LEVE - DIAM. 32MM</t>
  </si>
  <si>
    <t>14.1.5</t>
  </si>
  <si>
    <t>071196</t>
  </si>
  <si>
    <t>ELETRODUTO PVC FLEXÍVEL - MANGUEIRA CORRUGADA REFORÇADA - DIAM. 40MM</t>
  </si>
  <si>
    <t>14.1.6</t>
  </si>
  <si>
    <t>071197</t>
  </si>
  <si>
    <t>ELETRODUTO PVC FLEXÍVEL - MANGUEIRA CORRUGADA REFORÇADA - DIAM. 50MM</t>
  </si>
  <si>
    <t>14.1.7</t>
  </si>
  <si>
    <t>071200</t>
  </si>
  <si>
    <t>ELETRODUTO DE PVC RIGIDO DIAMETRO 1/2"</t>
  </si>
  <si>
    <t>14.1.8</t>
  </si>
  <si>
    <t>071202</t>
  </si>
  <si>
    <t>ELETRODUTO DE PVC RIGIDO DIAMETRO 1"</t>
  </si>
  <si>
    <t>14.1.9</t>
  </si>
  <si>
    <t>071203</t>
  </si>
  <si>
    <t>ELETRODUTO DE PVC RIGIDO DIAMETRO 1.1/2"</t>
  </si>
  <si>
    <t>14.2</t>
  </si>
  <si>
    <t>Cabos</t>
  </si>
  <si>
    <t>14.2.1</t>
  </si>
  <si>
    <t>91926</t>
  </si>
  <si>
    <t>CABO DE COBRE FLEXÍVEL ISOLADO, 2,5 MM², ANTI-CHAMA 450/750 V, PARA CIRCUITOS TERMINAIS - FORNECIMENTO E INSTALAÇÃO. AF_03/2023</t>
  </si>
  <si>
    <t>14.2.2</t>
  </si>
  <si>
    <t>91928</t>
  </si>
  <si>
    <t>CABO DE COBRE FLEXÍVEL ISOLADO, 4 MM², ANTI-CHAMA 450/750 V, PARA CIRCUITOS TERMINAIS - FORNECIMENTO E INSTALAÇÃO. AF_03/2023</t>
  </si>
  <si>
    <t>14.2.3</t>
  </si>
  <si>
    <t>92979</t>
  </si>
  <si>
    <t>CABO DE COBRE FLEXÍVEL ISOLADO, 10 MM², ANTI-CHAMA 450/750 V, PARA DISTRIBUIÇÃO - FORNECIMENTO E INSTALAÇÃO. AF_10/2020</t>
  </si>
  <si>
    <t>14.2.4</t>
  </si>
  <si>
    <t>92981</t>
  </si>
  <si>
    <t>CABO DE COBRE FLEXÍVEL ISOLADO, 16 MM², ANTI-CHAMA 450/750 V, PARA DISTRIBUIÇÃO - FORNECIMENTO E INSTALAÇÃO. AF_10/2020</t>
  </si>
  <si>
    <t>14.2.5</t>
  </si>
  <si>
    <t>C0517</t>
  </si>
  <si>
    <t>CABO COBRE NU 10MM2</t>
  </si>
  <si>
    <t>14.2.6</t>
  </si>
  <si>
    <t>C0518</t>
  </si>
  <si>
    <t>CABO COBRE NU 16MM2</t>
  </si>
  <si>
    <t>14.3</t>
  </si>
  <si>
    <t>Acessórios</t>
  </si>
  <si>
    <t>14.3.1</t>
  </si>
  <si>
    <t>171303</t>
  </si>
  <si>
    <t>Bucha e arruela de alumínio de 1"</t>
  </si>
  <si>
    <t>14.3.2</t>
  </si>
  <si>
    <t>171306</t>
  </si>
  <si>
    <t>Bucha e arruela de alumínio de 1 1/2"</t>
  </si>
  <si>
    <t>14.3.3</t>
  </si>
  <si>
    <t>171406</t>
  </si>
  <si>
    <t>Luva p/ elet. PVC de 1" (IE)</t>
  </si>
  <si>
    <t>14.3.4</t>
  </si>
  <si>
    <t>171047</t>
  </si>
  <si>
    <t>Luva p/ elet. PVC de 1 1/2" (IE)</t>
  </si>
  <si>
    <t>14.3.5</t>
  </si>
  <si>
    <t>97559</t>
  </si>
  <si>
    <t>CURVA 135 GRAUS PARA ELETRODUTO, PVC, ROSCÁVEL, DN 1", PARA CIRCUITOS TERMINAIS, INSTALADA EM FORRO - FORNECIMENTO E INSTALAÇÃO. AF_03/2023</t>
  </si>
  <si>
    <t>14.3.6</t>
  </si>
  <si>
    <t>170881</t>
  </si>
  <si>
    <t>Caixa plástica 4"x2"</t>
  </si>
  <si>
    <t>14.3.7</t>
  </si>
  <si>
    <t>170870</t>
  </si>
  <si>
    <t>Caixa de aluminio 4"x2"</t>
  </si>
  <si>
    <t>14.3.8</t>
  </si>
  <si>
    <t>171417</t>
  </si>
  <si>
    <t>Caixa plástica octogonal 4"x4"</t>
  </si>
  <si>
    <t>14.3.9</t>
  </si>
  <si>
    <t>070218</t>
  </si>
  <si>
    <t>ARAME DE AÇO GALVANIZADO Nº 12 BWG</t>
  </si>
  <si>
    <t>14.3.10</t>
  </si>
  <si>
    <t>070503</t>
  </si>
  <si>
    <t>CABECOTE DE LIGA DE ALUMINIO DIAM. 1.1/2"</t>
  </si>
  <si>
    <t>14.3.11</t>
  </si>
  <si>
    <t>101551</t>
  </si>
  <si>
    <t>CONECTOR CUNHA, PARA REDES AÉREAS DE DISTRIBUIÇÃO DE ENERGIA ELÉTRICA DE BAIXA TENSÃO - FORNECIMENTO E INSTALAÇÃO. AF_07/2020</t>
  </si>
  <si>
    <t>14.3.12</t>
  </si>
  <si>
    <t>C4933</t>
  </si>
  <si>
    <t>HASTE DE ATERRAMENTO COPPERWELD 5/8"X 2.40M</t>
  </si>
  <si>
    <t>14.3.13</t>
  </si>
  <si>
    <t>071480</t>
  </si>
  <si>
    <t>ISOLADOR ROLDANA PORCELANA 72 X 72 MM</t>
  </si>
  <si>
    <t>14.3.14</t>
  </si>
  <si>
    <t>101538</t>
  </si>
  <si>
    <t>ARMAÇÃO SECUNDÁRIA, COM 1 ESTRIBO E 1 ISOLADOR - FORNECIMENTO E INSTALAÇÃO. AF_07/2020</t>
  </si>
  <si>
    <t>14.4</t>
  </si>
  <si>
    <t>Quadros e caixas</t>
  </si>
  <si>
    <t>14.4.1</t>
  </si>
  <si>
    <t>97359</t>
  </si>
  <si>
    <t>QUADRO DE MEDIÇÃO GERAL DE ENERGIA COM 8 MEDIDORES - FORNECIMENTO E INSTALAÇÃO. AF_10/2020</t>
  </si>
  <si>
    <t>14.4.2</t>
  </si>
  <si>
    <t>97360</t>
  </si>
  <si>
    <t>QUADRO DE MEDIÇÃO GERAL DE ENERGIA COM 12 MEDIDORES - FORNECIMENTO E INSTALAÇÃO. AF_10/2020</t>
  </si>
  <si>
    <t>14.4.3</t>
  </si>
  <si>
    <t>C2067</t>
  </si>
  <si>
    <t>QUADRO DE DISTRIBUIÇÃO DE LUZ EMBUTIR ATÉ 12 DIVISÕES 207X332X95mm, C/BARRAMENTO</t>
  </si>
  <si>
    <t>14.4.4</t>
  </si>
  <si>
    <t>C2069</t>
  </si>
  <si>
    <t>QUADRO DE DISTRIBUIÇÃO DE LUZ EMBUTIR ATÉ 36 DIVISÕES 457X332X95mm, C/ BARRAMENTO</t>
  </si>
  <si>
    <t>14.4.5</t>
  </si>
  <si>
    <t xml:space="preserve"> 055782 </t>
  </si>
  <si>
    <t>CAIXA DE PASSAGEM EM ALVENARIA 30x30cm</t>
  </si>
  <si>
    <t>14.4.6</t>
  </si>
  <si>
    <t xml:space="preserve"> 053347 </t>
  </si>
  <si>
    <t>TAMPA DE FERRO FUNDIDO PARA CAIXAS INSPECAO/GORDURA 30x30cm UN</t>
  </si>
  <si>
    <t>14.4.7</t>
  </si>
  <si>
    <t>C0611</t>
  </si>
  <si>
    <t>CAIXA DE INSPEÇÃO EM ALVENARIA P/LIGAÇÃO CONDOMINIAL, DI= (40X40)cm</t>
  </si>
  <si>
    <t>14.4.8</t>
  </si>
  <si>
    <t xml:space="preserve"> 053350 </t>
  </si>
  <si>
    <t>TAMPA FERRO FUNDIDO PARA CAIXA GORDURA/INSPECAO 40x40cm</t>
  </si>
  <si>
    <t>14.4.9</t>
  </si>
  <si>
    <t>170324</t>
  </si>
  <si>
    <t>Caixa de passagem ch. aço 150x150x80mm</t>
  </si>
  <si>
    <t>14.5</t>
  </si>
  <si>
    <t>Disjuntores</t>
  </si>
  <si>
    <t>14.5.1</t>
  </si>
  <si>
    <t>93654</t>
  </si>
  <si>
    <t>DISJUNTOR MONOPOLAR TIPO DIN, CORRENTE NOMINAL DE 16A - FORNECIMENTO E INSTALAÇÃO. AF_10/2020</t>
  </si>
  <si>
    <t>14.5.2</t>
  </si>
  <si>
    <t>93661</t>
  </si>
  <si>
    <t>DISJUNTOR BIPOLAR TIPO DIN, CORRENTE NOMINAL DE 16A - FORNECIMENTO E INSTALAÇÃO. AF_10/2020</t>
  </si>
  <si>
    <t>14.5.3</t>
  </si>
  <si>
    <t>93665</t>
  </si>
  <si>
    <t>DISJUNTOR BIPOLAR TIPO DIN, CORRENTE NOMINAL DE 40A - FORNECIMENTO E INSTALAÇÃO. AF_10/2020</t>
  </si>
  <si>
    <t>14.5.4</t>
  </si>
  <si>
    <t>93666</t>
  </si>
  <si>
    <t>DISJUNTOR BIPOLAR TIPO DIN, CORRENTE NOMINAL DE 50A - FORNECIMENTO E INSTALAÇÃO. AF_10/2020</t>
  </si>
  <si>
    <t>14.5.5</t>
  </si>
  <si>
    <t xml:space="preserve"> 064261 </t>
  </si>
  <si>
    <t>DISJUNTOR BIPOLAR 100A CURVA C 5KA WEG</t>
  </si>
  <si>
    <t>14.5.6</t>
  </si>
  <si>
    <t>170393</t>
  </si>
  <si>
    <t>Disjuntor 3P - 63 a 100A - PADRÃO DIN</t>
  </si>
  <si>
    <t>14.5.7</t>
  </si>
  <si>
    <t>071184</t>
  </si>
  <si>
    <t>DISPOSITIVO DE PROTEÇÃO CONTRA SURTOS (D.P.S.) 275V DE 8 A 40KA</t>
  </si>
  <si>
    <t>14.5.8</t>
  </si>
  <si>
    <t>171034</t>
  </si>
  <si>
    <t>Proteção contra surto Classe II,1P,20KA,175V</t>
  </si>
  <si>
    <t>14.6</t>
  </si>
  <si>
    <t>Tomadas e Interruptores</t>
  </si>
  <si>
    <t>14.6.1</t>
  </si>
  <si>
    <t>170332</t>
  </si>
  <si>
    <t>Interruptor 1 tecla simples (s/fiaçao)</t>
  </si>
  <si>
    <t>14.6.2</t>
  </si>
  <si>
    <t>170338</t>
  </si>
  <si>
    <t>Interruptor 3 teclas simples (s/fiaçao)</t>
  </si>
  <si>
    <t>14.6.3</t>
  </si>
  <si>
    <t>170339</t>
  </si>
  <si>
    <t>Tomada 2P+T 10A (s/fiaçao)</t>
  </si>
  <si>
    <t>14.6.4</t>
  </si>
  <si>
    <t>171522</t>
  </si>
  <si>
    <t>Tomadas 2 (2P+T) 10A (s/fiação)</t>
  </si>
  <si>
    <t>14.7</t>
  </si>
  <si>
    <t>Postes</t>
  </si>
  <si>
    <t>14.7.1</t>
  </si>
  <si>
    <t>C3626</t>
  </si>
  <si>
    <t>POSTE METÁLICO DECORATIVO CÔNICO RETO FLANGEADO H=4.0m P/01 OU 02 LUMINÁRIAS DECORATIVAS</t>
  </si>
  <si>
    <t>14.7.2</t>
  </si>
  <si>
    <t xml:space="preserve"> 069056 </t>
  </si>
  <si>
    <t>POSTE ACO CONICO RETO TUBULAR 7,0m ENGASTADO</t>
  </si>
  <si>
    <t>14.7.3</t>
  </si>
  <si>
    <t>105955</t>
  </si>
  <si>
    <t>POSTE DE AÇO CÔNICO CONTÍNUO RETO, ENGASTAMENTO SIMPLES COM 1 M DE SOLO, H=9M - FORNECIMENTO E INSTALAÇÃO. AF_04/2025</t>
  </si>
  <si>
    <t>14.7.4</t>
  </si>
  <si>
    <t>101637</t>
  </si>
  <si>
    <t>BRAÇO PARA ILUMINAÇÃO PÚBLICA, EM TUBO DE AÇO GALVANIZADO, COMPRIMENTO DE 1,50 M, PARA FIXAÇÃO EM POSTE METÁLICO - FORNECIMENTO E INSTALAÇÃO. AF_02/2025_PS</t>
  </si>
  <si>
    <t>14.8</t>
  </si>
  <si>
    <t>Luminárias</t>
  </si>
  <si>
    <t>14.8.1</t>
  </si>
  <si>
    <t xml:space="preserve"> 060317 </t>
  </si>
  <si>
    <t>REFLETOR LED 600W 6500K BIV SLIM GALAXY INSPIRIUM</t>
  </si>
  <si>
    <t>14.8.2</t>
  </si>
  <si>
    <t xml:space="preserve"> 060635 </t>
  </si>
  <si>
    <t>LUMINARIA EMBUTIR LED SAVE ENERGY SE-240.1657 RECUADA 36W</t>
  </si>
  <si>
    <t>14.8.3</t>
  </si>
  <si>
    <t xml:space="preserve"> 060103 </t>
  </si>
  <si>
    <t>LUMINARIA PARA FORRO MODULADO LED 50W 6500K AUTOVOLT 62x62cm</t>
  </si>
  <si>
    <t>15</t>
  </si>
  <si>
    <t>Instalações Hidrossanitárias</t>
  </si>
  <si>
    <t>15.1</t>
  </si>
  <si>
    <t>Agua Fria</t>
  </si>
  <si>
    <t>15.1.1</t>
  </si>
  <si>
    <t>15.1.1.1</t>
  </si>
  <si>
    <t xml:space="preserve"> 052070 </t>
  </si>
  <si>
    <t>TUBO PVC SOLDAVEL 20mm</t>
  </si>
  <si>
    <t>15.1.1.2</t>
  </si>
  <si>
    <t xml:space="preserve"> 052247 </t>
  </si>
  <si>
    <t>TUBO PVC SOLDAVEL 25mm</t>
  </si>
  <si>
    <t>15.1.1.3</t>
  </si>
  <si>
    <t xml:space="preserve"> 052069 </t>
  </si>
  <si>
    <t>TUBO PVC SOLDAVEL 32mm</t>
  </si>
  <si>
    <t>15.1.1.4</t>
  </si>
  <si>
    <t xml:space="preserve"> 052250 </t>
  </si>
  <si>
    <t>TUBO PVC SOLDAVEL 40mm</t>
  </si>
  <si>
    <t>15.1.1.5</t>
  </si>
  <si>
    <t xml:space="preserve"> 052376 </t>
  </si>
  <si>
    <t>TUBO PVC SOLDAVEL 50mm</t>
  </si>
  <si>
    <t>15.1.1.6</t>
  </si>
  <si>
    <t xml:space="preserve"> 052375 </t>
  </si>
  <si>
    <t>TUBO PVC SOLDAVEL 60mm</t>
  </si>
  <si>
    <t>15.1.1.7</t>
  </si>
  <si>
    <t>C2158</t>
  </si>
  <si>
    <t>REGISTRO DE GAVETA BRUTO D= 25mm (1")</t>
  </si>
  <si>
    <t>15.1.1.8</t>
  </si>
  <si>
    <t xml:space="preserve"> 052753 </t>
  </si>
  <si>
    <t>BUCHA REDUCAO SOLDAVEL PVC 25x20mm</t>
  </si>
  <si>
    <t>15.1.1.9</t>
  </si>
  <si>
    <t xml:space="preserve"> 052748 </t>
  </si>
  <si>
    <t>BUCHA REDUCAO SOLDAVEL PVC 32x25mm</t>
  </si>
  <si>
    <t>15.1.1.10</t>
  </si>
  <si>
    <t xml:space="preserve"> 052398</t>
  </si>
  <si>
    <t>BUCHA REDUCAO SOLDAVEL PVC 40x32mm</t>
  </si>
  <si>
    <t>15.1.1.11</t>
  </si>
  <si>
    <t xml:space="preserve"> 052749 </t>
  </si>
  <si>
    <t>BUCHA REDUCAO SOLDAVEL PVC 60x50mm</t>
  </si>
  <si>
    <t>15.1.1.12</t>
  </si>
  <si>
    <t xml:space="preserve"> 052105 </t>
  </si>
  <si>
    <t>JOELHO 45 PVC RIGIDO SOLDAVEL 20mm</t>
  </si>
  <si>
    <t>15.1.1.13</t>
  </si>
  <si>
    <t xml:space="preserve"> 052256 </t>
  </si>
  <si>
    <t>JOELHO 90 PVC RIGIDO SOLDAVEL 20mm</t>
  </si>
  <si>
    <t>15.1.1.14</t>
  </si>
  <si>
    <t>15.1.1.15</t>
  </si>
  <si>
    <t xml:space="preserve"> 052230 </t>
  </si>
  <si>
    <t>JOELHO 90 PVC RIGIDO SOLDAVEL 40mm</t>
  </si>
  <si>
    <t>15.1.1.16</t>
  </si>
  <si>
    <t>15.1.1.17</t>
  </si>
  <si>
    <t>15.1.1.18</t>
  </si>
  <si>
    <t>081421</t>
  </si>
  <si>
    <t>TE REDUCAO 90 GRAUS SOLDAVEL 32 X 25 mm</t>
  </si>
  <si>
    <t>15.1.1.19</t>
  </si>
  <si>
    <t>081422</t>
  </si>
  <si>
    <t>TE REDUCAO 90 GRAUS SOLDAVEL 40 X 32 mm</t>
  </si>
  <si>
    <t>15.1.1.20</t>
  </si>
  <si>
    <t>081423</t>
  </si>
  <si>
    <t>TE DE REDUCAO 90 GRAUS SOLDAVEL 50X20 MM</t>
  </si>
  <si>
    <t>15.1.1.21</t>
  </si>
  <si>
    <t xml:space="preserve"> 052212 </t>
  </si>
  <si>
    <t>TE REDUCAO PVC SOLDAVEL 50x40mm</t>
  </si>
  <si>
    <t>15.1.1.22</t>
  </si>
  <si>
    <t>081401</t>
  </si>
  <si>
    <t>TE 90 GRAUS SOLDAVEL DIAMETRO 20 MM</t>
  </si>
  <si>
    <t>15.1.1.23</t>
  </si>
  <si>
    <t>15.1.2</t>
  </si>
  <si>
    <t>Louças e Metais</t>
  </si>
  <si>
    <t>15.1.2.1</t>
  </si>
  <si>
    <t>190609</t>
  </si>
  <si>
    <t>Bacia sifonada c/cx. descarga acoplada c/ assento</t>
  </si>
  <si>
    <t>15.1.2.2</t>
  </si>
  <si>
    <t>C0355</t>
  </si>
  <si>
    <t>BANCADA DE GRANITO C/ 2 CUBAS LOUÇAS, S/ACESSÓRIOS (1.60x0.60)m</t>
  </si>
  <si>
    <t>15.1.2.3</t>
  </si>
  <si>
    <t>190232</t>
  </si>
  <si>
    <t>Lavatorio de louça s/col.c/torn.,sifao e valv.</t>
  </si>
  <si>
    <t>15.1.2.4</t>
  </si>
  <si>
    <t>191517</t>
  </si>
  <si>
    <t>Torneira de metal cromada de 1/2" ou 3/4" p/ lavatório</t>
  </si>
  <si>
    <t>15.1.2.5</t>
  </si>
  <si>
    <t>190238</t>
  </si>
  <si>
    <t>Pia 01 cuba em aço inox c/torn.,sifao e valv.(1,50m)</t>
  </si>
  <si>
    <t>15.1.2.6</t>
  </si>
  <si>
    <t>190097</t>
  </si>
  <si>
    <t>Torneira cromada de 1/2" p/ jardim</t>
  </si>
  <si>
    <t>15.1.3</t>
  </si>
  <si>
    <t>Outros</t>
  </si>
  <si>
    <t>15.1.3.1</t>
  </si>
  <si>
    <t>220497</t>
  </si>
  <si>
    <t>Poço Tubular d= 6" - prof.= 50m</t>
  </si>
  <si>
    <t>15.1.3.2</t>
  </si>
  <si>
    <t>081883</t>
  </si>
  <si>
    <t>RESERVATÓRIO METALICO TIPO TAÇA EM AÇO PATINÁVEL - V=20M3-COLUNA SECA H =6M+FUNDAÇÃO+LOGOTIPO</t>
  </si>
  <si>
    <t>15.2</t>
  </si>
  <si>
    <t>Esgoto Sanitário</t>
  </si>
  <si>
    <t>15.2.1</t>
  </si>
  <si>
    <t>15.2.1.1</t>
  </si>
  <si>
    <t xml:space="preserve"> 053303 </t>
  </si>
  <si>
    <t>TUBO PVC ESGOTO COM ANEL DE BORRACHA 50mm</t>
  </si>
  <si>
    <t>15.2.1.2</t>
  </si>
  <si>
    <t xml:space="preserve"> 053302 </t>
  </si>
  <si>
    <t>TUBO PVC ESGOTO COM ANEL DE BORRACHA 75mm</t>
  </si>
  <si>
    <t>15.2.1.3</t>
  </si>
  <si>
    <t xml:space="preserve"> 053301 </t>
  </si>
  <si>
    <t>TUBO PVC ESGOTO COM ANEL DE BORRACHA 100mm</t>
  </si>
  <si>
    <t>15.2.1.4</t>
  </si>
  <si>
    <t>081602</t>
  </si>
  <si>
    <t>BUCHA DE REDUCAO LONGA 50 X 40 MM - (ESGOTO)</t>
  </si>
  <si>
    <t>15.2.1.5</t>
  </si>
  <si>
    <t>081922</t>
  </si>
  <si>
    <t>JOELHO 45 GRAUS DIAMETRO 50 MM (ESGOTO)</t>
  </si>
  <si>
    <t>15.2.1.6</t>
  </si>
  <si>
    <t>081936</t>
  </si>
  <si>
    <t>JOELHO 90 GRAUS DIAMETRO 50 MM (ESGOTO)</t>
  </si>
  <si>
    <t>15.2.1.7</t>
  </si>
  <si>
    <t>081937</t>
  </si>
  <si>
    <t>JOELHO 90 GRAUS DIAMETRO 75 MM (ESGOTO)</t>
  </si>
  <si>
    <t>15.2.1.8</t>
  </si>
  <si>
    <t>081938</t>
  </si>
  <si>
    <t>JOELHO 90 GRAUS DIAMETRO 100 MM (ESGOTO)</t>
  </si>
  <si>
    <t>15.2.1.9</t>
  </si>
  <si>
    <t>082002</t>
  </si>
  <si>
    <t>LUVA SIMPLES DIAMETRO 50 MM - (ESGOTO)</t>
  </si>
  <si>
    <t>15.2.1.10</t>
  </si>
  <si>
    <t>082003</t>
  </si>
  <si>
    <t>LUVA SIMPLES DIAMETRO 75 MM - (ESGOTO)</t>
  </si>
  <si>
    <t>15.2.1.11</t>
  </si>
  <si>
    <t>082004</t>
  </si>
  <si>
    <t>LUVA SIMPLES DIAMETRO 100 mm - (ESGOTO)</t>
  </si>
  <si>
    <t>15.2.2</t>
  </si>
  <si>
    <t>15.2.2.1</t>
  </si>
  <si>
    <t>180551</t>
  </si>
  <si>
    <t>Fossa septica em concreto armado - cap= 30 pessoas</t>
  </si>
  <si>
    <t>15.2.2.2</t>
  </si>
  <si>
    <t>180544</t>
  </si>
  <si>
    <t>Sumidouro em alvenaria c/ tpo.em concreto - cap= 30 pessoas</t>
  </si>
  <si>
    <t>15.2.2.3</t>
  </si>
  <si>
    <t>180417</t>
  </si>
  <si>
    <t>Filtro anaerobico conc.arm. d=1.4m p=1.8m</t>
  </si>
  <si>
    <t>15.2.2.4</t>
  </si>
  <si>
    <t>081874</t>
  </si>
  <si>
    <t>SUMIDOURO COM DIÂMETRO=1,60M E PROFUNDIDADE=4,50 M</t>
  </si>
  <si>
    <t>15.2.2.5</t>
  </si>
  <si>
    <t xml:space="preserve"> 053773 </t>
  </si>
  <si>
    <t>CAIXA DE GORDURA CILINDRICA PVC ENTRADA 50MM SAIDA 100MM</t>
  </si>
  <si>
    <t>15.2.2.6</t>
  </si>
  <si>
    <t>180093</t>
  </si>
  <si>
    <t>Caixa sifonada de PVC c/ grelha - 100x100x50mm</t>
  </si>
  <si>
    <t>15.2.2.7</t>
  </si>
  <si>
    <t xml:space="preserve"> 180093 </t>
  </si>
  <si>
    <t>RALO SIFONADO PVC QUADRADO 100x53x40</t>
  </si>
  <si>
    <t>16</t>
  </si>
  <si>
    <t>DIVERSOS</t>
  </si>
  <si>
    <t>16.1</t>
  </si>
  <si>
    <t xml:space="preserve"> 200018 </t>
  </si>
  <si>
    <t>BANCO CONCRETO PRE-MOLDADO 1,80x0,60m IN LOCO+ESCAV+REATERRO</t>
  </si>
  <si>
    <t>16.2</t>
  </si>
  <si>
    <t>251511</t>
  </si>
  <si>
    <t>Lixeira em madeira c/ estrutura tubular em aço</t>
  </si>
  <si>
    <t>VALOR ORÇAMENTO:</t>
  </si>
  <si>
    <t>VALOR BDI TOTAL:</t>
  </si>
  <si>
    <t>VALOR TOTAL:</t>
  </si>
  <si>
    <t>COEFICIENTE</t>
  </si>
  <si>
    <t>PREÇO UNITÁRIO</t>
  </si>
  <si>
    <t>TOTAL</t>
  </si>
  <si>
    <t>D00475</t>
  </si>
  <si>
    <t>Lona com plotagem de gráfica Material</t>
  </si>
  <si>
    <t>D00281</t>
  </si>
  <si>
    <t>Pernamanca 3" x 2" 4 m - madeira branca Material</t>
  </si>
  <si>
    <t>Dz</t>
  </si>
  <si>
    <t>D00084</t>
  </si>
  <si>
    <t>Prego 1 1/2"x13 Material</t>
  </si>
  <si>
    <t>280013</t>
  </si>
  <si>
    <t>CARPINTEIRO COM ENCARGOS COMPLEMENTARES</t>
  </si>
  <si>
    <t>h</t>
  </si>
  <si>
    <t>280026</t>
  </si>
  <si>
    <t>SERVENTE COM ENCARGOS COMPLEMENTARES</t>
  </si>
  <si>
    <t>VALOR:</t>
  </si>
  <si>
    <t>VALOR BDI (27.50%):</t>
  </si>
  <si>
    <t>VALOR COM BDI: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</si>
  <si>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</si>
  <si>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</si>
  <si>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</si>
  <si>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</si>
  <si>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</si>
  <si>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</si>
  <si>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</si>
  <si>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</si>
  <si>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</si>
  <si>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</si>
  <si>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</si>
  <si>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</si>
  <si>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</si>
  <si>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</si>
  <si>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D00081</t>
  </si>
  <si>
    <t>Prego 2 1/2"x10 Material</t>
  </si>
  <si>
    <t>D00019</t>
  </si>
  <si>
    <t>Régua 3"x1" 4 m apar. Material</t>
  </si>
  <si>
    <t>D00016</t>
  </si>
  <si>
    <t>Tábua de madeira branca 4m Material</t>
  </si>
  <si>
    <t>D00015</t>
  </si>
  <si>
    <t>Tábua de madeira forte 4m Material</t>
  </si>
  <si>
    <t>D00049</t>
  </si>
  <si>
    <t>Telha fibrotex (1.22x0.55m) e=4mm Material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</si>
  <si>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</si>
  <si>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</si>
  <si>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</si>
  <si>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</si>
  <si>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</si>
  <si>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</si>
  <si>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00004491</t>
  </si>
  <si>
    <t>PONTALETE *7,5 X 7,5* CM EM PINUS, MISTA OU EQUIVALENTE DA REGIAO - BRUTA</t>
  </si>
  <si>
    <t>00005061</t>
  </si>
  <si>
    <t>PREGO DE ACO POLIDO COM CABECA 18 X 27 (2 1/2 X 10)</t>
  </si>
  <si>
    <t>KG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</si>
  <si>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</si>
  <si>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</si>
  <si>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</si>
  <si>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</si>
  <si>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</si>
  <si>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</si>
  <si>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88262</t>
  </si>
  <si>
    <t>CARPINTEIRO DE FORMAS COM ENCARGOS COMPLEMENTARES</t>
  </si>
  <si>
    <t>94974</t>
  </si>
  <si>
    <t>CONCRETO MAGRO PARA LASTRO, TRAÇO 1:4,5:4,5 (EM MASSA SECA DE CIMENTO/ AREIA MÉDIA/ BRITA 1) - PREPARO MANUAL. AF_05/2021</t>
  </si>
  <si>
    <t>00004433</t>
  </si>
  <si>
    <t>CAIBRO NAO APARELHADO *6 X 6* CM, EM MACARANDUBA/MASSARANDUBA, ANGELIM OU EQUIVALENTE DA REGIAO - BRUTA</t>
  </si>
  <si>
    <t>00005068</t>
  </si>
  <si>
    <t>PREGO DE ACO POLIDO COM CABECA 17 X 21 (2 X 11)</t>
  </si>
  <si>
    <t>00004417</t>
  </si>
  <si>
    <t>SARRAFO NAO APARELHADO *2,5 X 7* CM, EM MACARANDUBA/MASSARANDUBA, ANGELIM, PEROBA-ROSA OU EQUIVALENTE DA REGIAO - BRUTA</t>
  </si>
  <si>
    <t>00010567</t>
  </si>
  <si>
    <t>TABUA *2,5 X 23* CM EM PINUS, MISTA OU EQUIVALENTE DA REGIAO - BRUTA</t>
  </si>
  <si>
    <t>00007356</t>
  </si>
  <si>
    <t>TINTA LATEX ACRILICA PREMIUM, COR BRANCO FOSCO</t>
  </si>
  <si>
    <t>L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</si>
  <si>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</si>
  <si>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</si>
  <si>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</si>
  <si>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</si>
  <si>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</si>
  <si>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</si>
  <si>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</si>
  <si>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</si>
  <si>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88309</t>
  </si>
  <si>
    <t>PEDREIRO COM ENCARGOS COMPLEMENTARES</t>
  </si>
  <si>
    <t>88316</t>
  </si>
  <si>
    <t>5942</t>
  </si>
  <si>
    <t>PÁ CARREGADEIRA SOBRE RODAS, POTÊNCIA LÍQUIDA 128 HP, CAPACIDADE DA CAÇAMBA 1,7 A 2,8 M3, PESO OPERACIONAL 11632 KG - CHI DIURNO. AF_06/2014</t>
  </si>
  <si>
    <t>5940</t>
  </si>
  <si>
    <t>PÁ CARREGADEIRA SOBRE RODAS, POTÊNCIA LÍQUIDA 128 HP, CAPACIDADE DA CAÇAMBA 1,7 A 2,8 M3, PESO OPERACIONAL 11632 KG - CHP DIURNO. AF_06/2014</t>
  </si>
  <si>
    <t>Composições Próprias</t>
  </si>
  <si>
    <t xml:space="preserve"> 102899 </t>
  </si>
  <si>
    <t>ESCAVADEIRA HIDRÁULICA SOBRE ESTEIRA, PESO OPERACIONAL ENTRE 22,00 E 23,50 T, POTÊNCIA NOMINAL 139 HP, COM MARTELO ROMPEDOR HIDRÁULICO 1700 KG - CHI DIURNO. AF_04/2019</t>
  </si>
  <si>
    <t xml:space="preserve"> 102898 </t>
  </si>
  <si>
    <t>ESCAVADEIRA HIDRÁULICA SOBRE ESTEIRA, PESO OPERACIONAL ENTRE 22,00 E 23,50 T, POTÊNCIA NOMINAL 139 HP, COM MARTELO ROMPEDOR HIDRÁULICO 1700 KG - CHP DIURNO. AF_04/2019</t>
  </si>
  <si>
    <t>88315</t>
  </si>
  <si>
    <t>SERRALHEIRO COM ENCARGOS COMPLEMENTARES</t>
  </si>
  <si>
    <t>88278</t>
  </si>
  <si>
    <t>MONTADOR DE ESTRUTURA METÁLICA COM ENCARGOS COMPLEMENTARES</t>
  </si>
  <si>
    <t>00043486</t>
  </si>
  <si>
    <t>EPI - FAMILIA ENGENHEIRO CIVIL - HORISTA (ENCARGOS COMPLEMENTARES - COLETADO CAIXA)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</si>
  <si>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</si>
  <si>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</si>
  <si>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</si>
  <si>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</si>
  <si>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</si>
  <si>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</si>
  <si>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00002706</t>
  </si>
  <si>
    <t>ENGENHEIRO CIVIL DE OBRA JUNIOR (HORISTA)</t>
  </si>
  <si>
    <t>95402</t>
  </si>
  <si>
    <t>CURSO DE CAPACITAÇÃO PARA ENGENHEIRO CIVIL DE OBRA JÚNIOR (ENCARGOS COMPLEMENTARES) - HORISTA</t>
  </si>
  <si>
    <t xml:space="preserve"> 099312 </t>
  </si>
  <si>
    <t>VIGIA DE OBRAS</t>
  </si>
  <si>
    <t xml:space="preserve"> H</t>
  </si>
  <si>
    <t>M00004</t>
  </si>
  <si>
    <t>Pá carregadeira c/ retroescavadeira Equipamento</t>
  </si>
  <si>
    <t>M00006</t>
  </si>
  <si>
    <t>Compactador de solo CM-13 Equipamento</t>
  </si>
  <si>
    <t>050038</t>
  </si>
  <si>
    <t>Armação p/ concreto</t>
  </si>
  <si>
    <t>050259</t>
  </si>
  <si>
    <t>Concreto c/ seixo Fck= 20 MPA (incl. lançamento e adensamento)</t>
  </si>
  <si>
    <t>050036</t>
  </si>
  <si>
    <t>Forma c/ madeira branca (incl. desforma)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</si>
  <si>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</si>
  <si>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</si>
  <si>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</si>
  <si>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</si>
  <si>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</si>
  <si>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</si>
  <si>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</si>
  <si>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280023</t>
  </si>
  <si>
    <t>050740</t>
  </si>
  <si>
    <t>Concreto c/ seixo Fck= 25MPA (incl. lançamento e adensamento)</t>
  </si>
  <si>
    <t>D00334</t>
  </si>
  <si>
    <t>Laje pré-moldada e=12cm (incl. ferragem) Material</t>
  </si>
  <si>
    <t>E9686</t>
  </si>
  <si>
    <t>Caminhão guindauto com capacidade de elevação de 6,2 t e carroceria de 7 t - 136 kW (CHI)</t>
  </si>
  <si>
    <t>Caminhão guindauto com capacidade de elevação de 6,2 t e carroceria de 7 t - 136 kW (CHP)</t>
  </si>
  <si>
    <t>M0682</t>
  </si>
  <si>
    <t>Aço em perfis ASTM A36</t>
  </si>
  <si>
    <t>P9801</t>
  </si>
  <si>
    <t>Ajudante</t>
  </si>
  <si>
    <t>P9830</t>
  </si>
  <si>
    <t>Montador</t>
  </si>
  <si>
    <t>5914655</t>
  </si>
  <si>
    <t>Carga, manobra e descarga de materiais diversos em caminhão carroceria de 15 t - carga e descarga manuais</t>
  </si>
  <si>
    <t>t</t>
  </si>
  <si>
    <t>1408173</t>
  </si>
  <si>
    <t>Corte de perfis metálicos com maçarico oxiacetileno</t>
  </si>
  <si>
    <t>cm²</t>
  </si>
  <si>
    <t>2408058</t>
  </si>
  <si>
    <t>Solda elétrica de perfis metálicos e chapas de aço com eletrodo E70XX</t>
  </si>
  <si>
    <t>5914449</t>
  </si>
  <si>
    <t>Transporte com caminhão carroceria de 15 t - rodovia em leito natural</t>
  </si>
  <si>
    <t>tkm</t>
  </si>
  <si>
    <t>5914464</t>
  </si>
  <si>
    <t>Transporte com caminhão carroceria de 15 t - rodovia em revestimento primário</t>
  </si>
  <si>
    <t>5914479</t>
  </si>
  <si>
    <t>Transporte com caminhão carroceria de 15 t - rodovia pavimentada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</si>
  <si>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</si>
  <si>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</si>
  <si>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</si>
  <si>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</si>
  <si>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</si>
  <si>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</si>
  <si>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</si>
  <si>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</si>
  <si>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</si>
  <si>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</si>
  <si>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</si>
  <si>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280028</t>
  </si>
  <si>
    <t>TELHADISTA COM ENCARGOS COMPLEMENTARES</t>
  </si>
  <si>
    <t>D00036</t>
  </si>
  <si>
    <t>Tijolo de barro 14x19x9 Material</t>
  </si>
  <si>
    <t>110764</t>
  </si>
  <si>
    <t>Argamassa de cimento,areia e adit. plast. 1:6</t>
  </si>
  <si>
    <t>D00473</t>
  </si>
  <si>
    <t>Ferragens para esquadria de correr Material</t>
  </si>
  <si>
    <t>D00394</t>
  </si>
  <si>
    <t>Vidro temperado incolor e=8mm Material</t>
  </si>
  <si>
    <t>280004</t>
  </si>
  <si>
    <t>AJUDANTE DE PEDREIRO COM ENCARGOS COMPLEMENTARES</t>
  </si>
  <si>
    <t>D00484</t>
  </si>
  <si>
    <t>Ferragens para esquadria basculante Material</t>
  </si>
  <si>
    <t>D00291</t>
  </si>
  <si>
    <t>Vidro temperado fumê e= 8mm Material</t>
  </si>
  <si>
    <t>280030</t>
  </si>
  <si>
    <t>VIDRACEIRO COM ENCARGOS COMPLEMENTARES</t>
  </si>
  <si>
    <t>D00097</t>
  </si>
  <si>
    <t>Alizar em madeira de lei Material</t>
  </si>
  <si>
    <t>D00096</t>
  </si>
  <si>
    <t>Caixilho em madeira de lei Material</t>
  </si>
  <si>
    <t>D00092</t>
  </si>
  <si>
    <t>Porta em compensado (preço medio) Material</t>
  </si>
  <si>
    <t>D00090</t>
  </si>
  <si>
    <t>Porta de enrolar galvanizada (incl. pint. anti-corrosiva) Material</t>
  </si>
  <si>
    <t>110142</t>
  </si>
  <si>
    <t>Argamassa de cimento e areia 1:6</t>
  </si>
  <si>
    <t>110248</t>
  </si>
  <si>
    <t>Argamassa de cimento e areia no traço 1:3</t>
  </si>
  <si>
    <t>D00345</t>
  </si>
  <si>
    <t>Argamassa AC-III Material</t>
  </si>
  <si>
    <t>A00067</t>
  </si>
  <si>
    <t>Porcelanato (natural) - Padrão Médio Material</t>
  </si>
  <si>
    <t>D00079</t>
  </si>
  <si>
    <t>Rejunte cimentício colorido p/ porcelanato e cerâmicas Material</t>
  </si>
  <si>
    <t>A00021</t>
  </si>
  <si>
    <t>Mármore branco p/ soleira e peitoril e=2cm Material</t>
  </si>
  <si>
    <t>A00025</t>
  </si>
  <si>
    <t>Mármore branco p/ peitoril c/ rebaixo Material</t>
  </si>
  <si>
    <t>00006085</t>
  </si>
  <si>
    <t>SELADOR ACRILICO OPACO PREMIUM INTERIOR/EXTERIOR</t>
  </si>
  <si>
    <t>88310</t>
  </si>
  <si>
    <t>PINTOR COM ENCARGOS COMPLEMENTARES</t>
  </si>
  <si>
    <t>00003767</t>
  </si>
  <si>
    <t>LIXA EM FOLHA PARA PAREDE OU MADEIRA, NUMERO 120, COR VERMELHA</t>
  </si>
  <si>
    <t>00043626</t>
  </si>
  <si>
    <t>MASSA CORRIDA PARA SUPERFICIES DE AMBIENTES INTERNOS</t>
  </si>
  <si>
    <t>00035692</t>
  </si>
  <si>
    <t>TINTA LATEX ACRILICA STANDARD, COR BRANCA</t>
  </si>
  <si>
    <t>D00442</t>
  </si>
  <si>
    <t>Arame liso galva Material</t>
  </si>
  <si>
    <t>D00443</t>
  </si>
  <si>
    <t>Cantoneira L 25x30x3000m Material</t>
  </si>
  <si>
    <t>Pç</t>
  </si>
  <si>
    <t>D00431</t>
  </si>
  <si>
    <t>Chapa St 1200x1800x12,5mm Material</t>
  </si>
  <si>
    <t>D00444</t>
  </si>
  <si>
    <t>Conector de perfil Material</t>
  </si>
  <si>
    <t>D00433</t>
  </si>
  <si>
    <t>Fita p/ junta 50x150m Material</t>
  </si>
  <si>
    <t>Rl</t>
  </si>
  <si>
    <t>D00434</t>
  </si>
  <si>
    <t>Fita p/ junta telada 50x45m Material</t>
  </si>
  <si>
    <t>D00438</t>
  </si>
  <si>
    <t>Massa p/ junta max Material</t>
  </si>
  <si>
    <t>D00436</t>
  </si>
  <si>
    <t>Parafuso (Gn 25) 3,5x25mm Material</t>
  </si>
  <si>
    <t>D00435</t>
  </si>
  <si>
    <t>Perfil para teto RS F-47 3000mm Material</t>
  </si>
  <si>
    <t>D00437</t>
  </si>
  <si>
    <t>Prego de aço 2,7x30 Material</t>
  </si>
  <si>
    <t>D00445</t>
  </si>
  <si>
    <t>Rebite aba larga Material</t>
  </si>
  <si>
    <t>D00451</t>
  </si>
  <si>
    <t>Suporte nivelador Material</t>
  </si>
  <si>
    <t>D00446</t>
  </si>
  <si>
    <t>Tabica lisa n40x48x3000mm Material</t>
  </si>
  <si>
    <t>280020</t>
  </si>
  <si>
    <t>MONTADOR COM ENCARGOS COMPLEMENTARES</t>
  </si>
  <si>
    <t xml:space="preserve"> 002510 </t>
  </si>
  <si>
    <t>ACETILENO (RECARGA DE GAS ACETILENO PARA CILINDRO DE CONJUNTO</t>
  </si>
  <si>
    <t xml:space="preserve"> 000340 </t>
  </si>
  <si>
    <t>ACO CA 50A 12,5mm (1/2") (0,993 kg/m)</t>
  </si>
  <si>
    <t xml:space="preserve"> 003118 </t>
  </si>
  <si>
    <t>ACO CA-50 16,0mm (5/8") (1,552 kg/m)</t>
  </si>
  <si>
    <t xml:space="preserve"> 019742 </t>
  </si>
  <si>
    <t>ALUGUEL TALHA TIRFOR 1,5 TONELADA</t>
  </si>
  <si>
    <t xml:space="preserve"> 006321 </t>
  </si>
  <si>
    <t>CHAPA ACO DOBRADO 1010/20 P/ESTRUTURA VIGAS/PILARES</t>
  </si>
  <si>
    <t>22260000</t>
  </si>
  <si>
    <t>ENERGIA ELETRICA ATE 2000 KWH</t>
  </si>
  <si>
    <t>sbc</t>
  </si>
  <si>
    <t>KWH</t>
  </si>
  <si>
    <t xml:space="preserve"> 034422 </t>
  </si>
  <si>
    <t>MAQUINA SOLDA ELET.SMASHWELD SUPER BANTAN 3,5kVA(19065)</t>
  </si>
  <si>
    <t xml:space="preserve"> 005578 </t>
  </si>
  <si>
    <t>OXIGENIO, RECARGA PARA CILINDRO DE CONJUNTO OXICORTE GRAND</t>
  </si>
  <si>
    <t xml:space="preserve"> 028012 </t>
  </si>
  <si>
    <t>PERFIL "L" ABAS IGUAIS 4"x4"x1/2" (19,05kg/m)</t>
  </si>
  <si>
    <t xml:space="preserve"> 028009 </t>
  </si>
  <si>
    <t>PERFIL "L" ABAS IGUAIS 5"x5"x3/4" (35,10kg/m)</t>
  </si>
  <si>
    <t xml:space="preserve"> 002607 </t>
  </si>
  <si>
    <t>REDUTOR 900 ML</t>
  </si>
  <si>
    <t>LATA</t>
  </si>
  <si>
    <t xml:space="preserve"> 000434 </t>
  </si>
  <si>
    <t>SOLDA-ELETRODO OK 4600 AWS 6013 6,0mm 1/4"(lata 25kg)</t>
  </si>
  <si>
    <t xml:space="preserve"> 008104 </t>
  </si>
  <si>
    <t>TINTA ESMALTE GRAFITE FOSCO CORAL</t>
  </si>
  <si>
    <t xml:space="preserve"> 099450 </t>
  </si>
  <si>
    <t>AJUDANTE ESPECIALIZADO</t>
  </si>
  <si>
    <t xml:space="preserve"> 099543 </t>
  </si>
  <si>
    <t>MONTADOR DE ESTRUTURA METALICA</t>
  </si>
  <si>
    <t xml:space="preserve"> 099550 </t>
  </si>
  <si>
    <t>PINTOR</t>
  </si>
  <si>
    <t xml:space="preserve"> 099900 </t>
  </si>
  <si>
    <t>SERVENTE</t>
  </si>
  <si>
    <t xml:space="preserve"> 099046 </t>
  </si>
  <si>
    <t>SOLDADOR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</si>
  <si>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</si>
  <si>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</si>
  <si>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</si>
  <si>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</si>
  <si>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00040549</t>
  </si>
  <si>
    <t>PARAFUSO, COMUM, ASTM A307, SEXTAVADO, DIAMETRO 1/2" (12,7 MM), COMPRIMENTO 1" (25,4 MM)</t>
  </si>
  <si>
    <t>CENTO</t>
  </si>
  <si>
    <t>00043083</t>
  </si>
  <si>
    <t>PERFIL "U" ENRIJECIDO, EM CHAPA DOBRADA DE ACO LAMINADO, E = 3,75 MM, H = 200 MM, L = 75 MM (9,94 KG/M)</t>
  </si>
  <si>
    <t>1225</t>
  </si>
  <si>
    <t>CONJUNTO VEDAÇÃO (ARRUELA E BUCHA) PARA TELHA FIBROCIMENTO</t>
  </si>
  <si>
    <t>2291</t>
  </si>
  <si>
    <t>PINO RETO COM PORCA (5X16 300 MM)</t>
  </si>
  <si>
    <t>2675</t>
  </si>
  <si>
    <t>TELHA GALVANIZADA TRAPEZOIDAL 0,43 MM</t>
  </si>
  <si>
    <t>0008</t>
  </si>
  <si>
    <t>AJUDANTE</t>
  </si>
  <si>
    <t>0015</t>
  </si>
  <si>
    <t>A00098</t>
  </si>
  <si>
    <t>Acessórios p/ fixação de painéis Material</t>
  </si>
  <si>
    <t>A00097</t>
  </si>
  <si>
    <t>Estrutura em metal p/ painéis de fachada Material</t>
  </si>
  <si>
    <t>A00096</t>
  </si>
  <si>
    <t>Painel em ACM de 4mm Material</t>
  </si>
  <si>
    <t>280003</t>
  </si>
  <si>
    <t>AJUDANTE DE MONTADOR COM ENCARGOS COMPLEMENTARES</t>
  </si>
  <si>
    <t>P00024</t>
  </si>
  <si>
    <t>Latex acrílica - Fosca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</si>
  <si>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</si>
  <si>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</si>
  <si>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</si>
  <si>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</si>
  <si>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</si>
  <si>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</si>
  <si>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</si>
  <si>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</si>
  <si>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00004021</t>
  </si>
  <si>
    <t>GEOTEXTIL NAO TECIDO AGULHADO DE FILAMENTOS CONTINUOS 100% POLIESTER, RESITENCIA A TRACAO = 14 KN/M</t>
  </si>
  <si>
    <t>00003670</t>
  </si>
  <si>
    <t>JUNCAO SIMPLES, PVC, 45 GRAUS, DN 100 X 100 MM, SERIE NORMAL PARA ESGOTO PREDIAL</t>
  </si>
  <si>
    <t>00004718</t>
  </si>
  <si>
    <t>PEDRA BRITADA N. 2 (19 A 38 MM) POSTO PEDREIRA/FORNECEDOR, SEM FRETE</t>
  </si>
  <si>
    <t>00038052</t>
  </si>
  <si>
    <t>TUBO DRENO, CORRUGADO, ESPIRALADO, FLEXIVEL, PERFURADO, EM POLIETILENO DE ALTA DENSIDADE (PEAD), DN 100 MM, (4") PARA DRENAGEM - EM ROLO (NORMA DNIT 093/2006 - E.M)</t>
  </si>
  <si>
    <t>90106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</si>
  <si>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</si>
  <si>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I0280</t>
  </si>
  <si>
    <t>BRITA</t>
  </si>
  <si>
    <t>I2543</t>
  </si>
  <si>
    <t>I2403</t>
  </si>
  <si>
    <t>PÓ DE PEDRA</t>
  </si>
  <si>
    <t>M0081</t>
  </si>
  <si>
    <t>Areia grossa</t>
  </si>
  <si>
    <t>5914647</t>
  </si>
  <si>
    <t>Carga, manobra e descarga de agregados ou solos em caminhão basculante de 10 m³ - carga com carregadeira de 3,40 m³ (exclusa) e descarga livre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</si>
  <si>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</si>
  <si>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</si>
  <si>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2436</t>
  </si>
  <si>
    <t>AÇO CA-25 - 6,3 MM (1/4") - BARRA LISA A-36</t>
  </si>
  <si>
    <t>Kg</t>
  </si>
  <si>
    <t>2438</t>
  </si>
  <si>
    <t>AÇO CA-50 - 8,0 MM (5/16")</t>
  </si>
  <si>
    <t>2448</t>
  </si>
  <si>
    <t>AÇO CA-60 B - 5,0 MM</t>
  </si>
  <si>
    <t>0102</t>
  </si>
  <si>
    <t>ARAME RECOZIDO 18 BWG</t>
  </si>
  <si>
    <t>2804</t>
  </si>
  <si>
    <t>AREIA GROSSA</t>
  </si>
  <si>
    <t>2386</t>
  </si>
  <si>
    <t>BRITA Nº 1</t>
  </si>
  <si>
    <t>2497</t>
  </si>
  <si>
    <t>BRITA Nº 2</t>
  </si>
  <si>
    <t>1215</t>
  </si>
  <si>
    <t>CIMENTO PORTLAND CPII-32</t>
  </si>
  <si>
    <t>2788</t>
  </si>
  <si>
    <t>COMPRESSOR DE 1,5HP-70L-140LB COM PISTOLA DE RESERVATÓRIO SUPERIOR E MANGUEIRA (MANUTENÇÃO E DEPRECIAÇÃO DO EQUIPAMENTO) - PREÇO DO EQUIPAMENTO NOVO DIVIDIDO POR 1.000</t>
  </si>
  <si>
    <t>1970</t>
  </si>
  <si>
    <t>DILUENTE AGUARRÁS</t>
  </si>
  <si>
    <t>l</t>
  </si>
  <si>
    <t>2073</t>
  </si>
  <si>
    <t>DILUENTE NR 938 SUMARE/ DILUENTE NR410 RENNER OU EQUIVALENTE</t>
  </si>
  <si>
    <t>1334</t>
  </si>
  <si>
    <t>DISCO DE CORTE DIAM. 5/8"- 10"</t>
  </si>
  <si>
    <t>1264</t>
  </si>
  <si>
    <t>DISCO DE DESBASTE 7/8" PARA CONCRETO/FERRO (1/4" X 7")</t>
  </si>
  <si>
    <t>2246</t>
  </si>
  <si>
    <t>ELETRODO 2.5 OK</t>
  </si>
  <si>
    <t>2959</t>
  </si>
  <si>
    <t>FABRICAÇÃO / MONTAGEM</t>
  </si>
  <si>
    <t>1672</t>
  </si>
  <si>
    <t>LIXA PARA FERRO Nº 100</t>
  </si>
  <si>
    <t>2417</t>
  </si>
  <si>
    <t>MASSA PLASTICA</t>
  </si>
  <si>
    <t>2467</t>
  </si>
  <si>
    <t>PRIMER SUPER-GALVITE</t>
  </si>
  <si>
    <t>2055</t>
  </si>
  <si>
    <t>TINTA ESMALTE</t>
  </si>
  <si>
    <t>H691</t>
  </si>
  <si>
    <t>TUBO FERRO GALVANIZADO 1/2"</t>
  </si>
  <si>
    <t>H669</t>
  </si>
  <si>
    <t>TUBO FERRO GALVANIZADO 4"</t>
  </si>
  <si>
    <t>2212</t>
  </si>
  <si>
    <t>ZARCAO/CROMATO DE ZINCO</t>
  </si>
  <si>
    <t>0006</t>
  </si>
  <si>
    <t>ARMADOR</t>
  </si>
  <si>
    <t>0032</t>
  </si>
  <si>
    <t>OPERADOR DE BETONEIRA</t>
  </si>
  <si>
    <t>0004</t>
  </si>
  <si>
    <t>PEDREIRO</t>
  </si>
  <si>
    <t>0018</t>
  </si>
  <si>
    <t>0005</t>
  </si>
  <si>
    <t>00043130</t>
  </si>
  <si>
    <t>ARAME GALVANIZADO 12 BWG, D = 2,76 MM (0,048 KG/M) OU 14 BWG, D = 2,11 MM (0,026 KG/M)</t>
  </si>
  <si>
    <t>00011002</t>
  </si>
  <si>
    <t>ELETRODO REVESTIDO AWS - E6013, DIAMETRO IGUAL A 2,50 MM</t>
  </si>
  <si>
    <t>00007162</t>
  </si>
  <si>
    <t>TELA DE ARAME GALVANIZADA QUADRANGULAR / LOSANGULAR, FIO 3,4 MM (10 BWG), MALHA 5 X 5 CM, H = 2 M</t>
  </si>
  <si>
    <t>00007698</t>
  </si>
  <si>
    <t>TUBO ACO GALVANIZADO COM COSTURA, CLASSE MEDIA, DN 1.1/4", E = *3,25* MM, PESO *3,14* KG/M (NBR 5580)</t>
  </si>
  <si>
    <t>00007696</t>
  </si>
  <si>
    <t>TUBO ACO GALVANIZADO COM COSTURA, CLASSE MEDIA, DN 2", E = *3,65* MM, PESO *5,10* KG/M (NBR 5580)</t>
  </si>
  <si>
    <t>94962</t>
  </si>
  <si>
    <t>CONCRETO MAGRO PARA LASTRO, TRAÇO 1:4,5:4,5 (EM MASSA SECA DE CIMENTO/ AREIA MÉDIA/ BRITA 1) - PREPARO MECÂNICO COM BETONEIRA 400 L. AF_05/2021</t>
  </si>
  <si>
    <t>D00452</t>
  </si>
  <si>
    <t>Ganchos e parafusos p/ tela de nylon Material</t>
  </si>
  <si>
    <t>D00501</t>
  </si>
  <si>
    <t>Tela de nylon Material</t>
  </si>
  <si>
    <t xml:space="preserve"> 001146 </t>
  </si>
  <si>
    <t>ANEL BORRACHA PARA PVC 150mm</t>
  </si>
  <si>
    <t xml:space="preserve"> 001074 </t>
  </si>
  <si>
    <t>TUBO PVC ESGOTO SERIE NORMAL 150mm (METRO)</t>
  </si>
  <si>
    <t xml:space="preserve"> M</t>
  </si>
  <si>
    <t xml:space="preserve"> 004869 </t>
  </si>
  <si>
    <t>VASELINA PASTOSA LUBRIFICANTE EMBALAGEM 1.000g</t>
  </si>
  <si>
    <t xml:space="preserve"> 099034 </t>
  </si>
  <si>
    <t>AJUDANTE DE BOMBEIRO OU ENCANADOR</t>
  </si>
  <si>
    <t xml:space="preserve"> 099200 </t>
  </si>
  <si>
    <t>BOMBEIRO OU ENCANADOR</t>
  </si>
  <si>
    <t>130113</t>
  </si>
  <si>
    <t>Cimentado liso e=2cm traço 1:3</t>
  </si>
  <si>
    <t>050729</t>
  </si>
  <si>
    <t>Concreto armado fck=20MPA c/ forma mad. branca (incl. lançamento e adensamento)</t>
  </si>
  <si>
    <t>H00062</t>
  </si>
  <si>
    <t>Sumidouro cap=10 pessoas Material</t>
  </si>
  <si>
    <t>020174</t>
  </si>
  <si>
    <t>Retirada de entulho - manualmente (incluindo caixa coletora)</t>
  </si>
  <si>
    <t>I1140</t>
  </si>
  <si>
    <t>REDE PARA PARA QUADRA DE VOLEI COMPLETA, COM POSTES EM TUBO DE ACO GALVANIZADO 3", H = *255* CM, PINTURA EM TINTA ESMALTE SINTETICO, REDE DE NYLON COM 2 MM, MALHA 10 X 10 CM E ANTENAS OFICIAIS EM FIBRA DE VIDRO</t>
  </si>
  <si>
    <t xml:space="preserve">  UN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</si>
  <si>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</si>
  <si>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</si>
  <si>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</si>
  <si>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</si>
  <si>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</si>
  <si>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</si>
  <si>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099050 </t>
  </si>
  <si>
    <t>00042408</t>
  </si>
  <si>
    <t>LONA PLASTICA EXTRA FORTE PRETA, E = 200 MICRA</t>
  </si>
  <si>
    <t>I0103</t>
  </si>
  <si>
    <t>ARAME RECOZIDO N.18 BWG</t>
  </si>
  <si>
    <t>I2040</t>
  </si>
  <si>
    <t>TELA SOLDADA EM ACO CA-60 B FIO= 5,0MM MALHA 10 X 10 CM (3,11KG/M2)</t>
  </si>
  <si>
    <t>I0040</t>
  </si>
  <si>
    <t>AJUDANTE DE ARMADOR/FERREIRO</t>
  </si>
  <si>
    <t>I0121</t>
  </si>
  <si>
    <t>ARMADOR/FERREIRO</t>
  </si>
  <si>
    <t>95282</t>
  </si>
  <si>
    <t>DESEMPENADEIRA DE CONCRETO, PESO DE 78 KG, 4 PÁS, MOTOR A GASOLINA, POTÊNCIA 5,5 HP - CHP DIURNO. AF_05/2023</t>
  </si>
  <si>
    <t>00034492</t>
  </si>
  <si>
    <t>CONCRETO USINADO BOMBEAVEL, CLASSE DE RESISTENCIA C20, COM BRITA 0 E 1, SLUMP = 100 +/- 20 MM, EXCLUI SERVICO DE BOMBEAMENTO (NBR 8953)</t>
  </si>
  <si>
    <t>00043146</t>
  </si>
  <si>
    <t>ENDURECEDOR MINERAL DE BASE CIMENTICIA PARA PISO DE CONCRETO</t>
  </si>
  <si>
    <t>I1538</t>
  </si>
  <si>
    <t>I2391</t>
  </si>
  <si>
    <t>00010527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</si>
  <si>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</si>
  <si>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</si>
  <si>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00025400</t>
  </si>
  <si>
    <t>PAR DE TABELAS DE BASQUETE EM COMPENSADO NAVAL, OFICIAL, 1800 X 1200 MM, INCLUINDO ARO DE METAL E REDE EM POLIPROPILENO 100% (SEM SUPORTE DE FIXACAO)</t>
  </si>
  <si>
    <t>97064</t>
  </si>
  <si>
    <t>MONTAGEM E DESMONTAGEM DE ANDAIME TUBULAR TIPO "TORRE" (EXCLUSIVE ANDAIME E LIMPEZA). AF_03/2024</t>
  </si>
  <si>
    <t>00005330</t>
  </si>
  <si>
    <t>DILUENTE EPOXI</t>
  </si>
  <si>
    <t>00012815</t>
  </si>
  <si>
    <t>FITA CREPE ROLO DE *25* MM X 50 M</t>
  </si>
  <si>
    <t>00044072</t>
  </si>
  <si>
    <t>PRIMER EPOXI / EPOXIDICO</t>
  </si>
  <si>
    <t>00007304</t>
  </si>
  <si>
    <t>TINTA EPOXI BASE AGUA PREMIUM, BRANCA</t>
  </si>
  <si>
    <t>I2477</t>
  </si>
  <si>
    <t>GANGORRA C/03 PRANCHAS, CONFEC. EM TUBO VAPOR E PINTURA ESMALTE SINTETICO</t>
  </si>
  <si>
    <t>C0838</t>
  </si>
  <si>
    <t>CONCRETO P/VIBR., FCK 10 MPa COM AGREGADO ADQUIRIDO</t>
  </si>
  <si>
    <t>C2784</t>
  </si>
  <si>
    <t>ESCAVAÇÃO MANUAL SOLO DE 1A.CAT. PROF. ATÉ 1.50m</t>
  </si>
  <si>
    <t>C1604</t>
  </si>
  <si>
    <t>LANÇAMENTO E APLICAÇÃO DE CONCRETO S/ ELEVAÇÃO</t>
  </si>
  <si>
    <t>I0182</t>
  </si>
  <si>
    <t>BALANÇO ANDORINHA C/03 CADEIRAS, CONFEC. EM TUBO VAPOR E PINTURA ESMALTE SINTETICO</t>
  </si>
  <si>
    <t>I6719</t>
  </si>
  <si>
    <t>GAIOLA ESCORREGADOR PEQUENO, CONFEC. EM TUBO VAPOR E PINTURA ESMALTE SINTÉTICO</t>
  </si>
  <si>
    <t>I2475</t>
  </si>
  <si>
    <t>ESCORREGADOR GRANDE, CONFEC. EM TUBO VAPOR E PINTURA ESMALTE SINTETICO</t>
  </si>
  <si>
    <t>I6716</t>
  </si>
  <si>
    <t>CARROSSEL TIPO OLA, CONFEC. EM TUBO VAPOR E PINTURA ESMALTE SINTÉTICO</t>
  </si>
  <si>
    <t>H248</t>
  </si>
  <si>
    <t>0011</t>
  </si>
  <si>
    <t>ENCANADOR</t>
  </si>
  <si>
    <t>H244</t>
  </si>
  <si>
    <t>H245</t>
  </si>
  <si>
    <t>H283</t>
  </si>
  <si>
    <t>H242</t>
  </si>
  <si>
    <t>H122</t>
  </si>
  <si>
    <t>H124</t>
  </si>
  <si>
    <t>BUCHA DE REDUÇÃO SOLDAVEL CURTA DIAM. 60 X 50 MM</t>
  </si>
  <si>
    <t>H595</t>
  </si>
  <si>
    <t>BUCHA DE REDUÇÃO SOLDAVEL LONGA 75 X 50 MM</t>
  </si>
  <si>
    <t xml:space="preserve"> 003389 </t>
  </si>
  <si>
    <t>ADESIVO PARA PVC bisnaga de 75 gramas</t>
  </si>
  <si>
    <t xml:space="preserve"> 005395 </t>
  </si>
  <si>
    <t>CURVA 45 PVC SOLDAVEL 25mm</t>
  </si>
  <si>
    <t xml:space="preserve"> 003487 </t>
  </si>
  <si>
    <t>LIXA PARA MADEIRA S422 NORTON 100</t>
  </si>
  <si>
    <t xml:space="preserve"> 003889 </t>
  </si>
  <si>
    <t>SOLUCAO LIMPADORA PARA TUBOS PVC FRASCO 1 LITRO</t>
  </si>
  <si>
    <t>003389</t>
  </si>
  <si>
    <t xml:space="preserve"> 005391 </t>
  </si>
  <si>
    <t>CURVA 90 PVC SOLDAVEL 25mm</t>
  </si>
  <si>
    <t>003487</t>
  </si>
  <si>
    <t>003889</t>
  </si>
  <si>
    <t>099200</t>
  </si>
  <si>
    <t xml:space="preserve"> 002675 </t>
  </si>
  <si>
    <t>JOELHO 90 PVC AGUA SOLDAVEL 25mm</t>
  </si>
  <si>
    <t xml:space="preserve"> 005483 </t>
  </si>
  <si>
    <t>JOELHO 90 PVC SOLDAVEL 50mm</t>
  </si>
  <si>
    <t xml:space="preserve"> 005484 </t>
  </si>
  <si>
    <t>JOELHO 90 PVC SOLDAVEL 60mm</t>
  </si>
  <si>
    <t xml:space="preserve"> 005485 </t>
  </si>
  <si>
    <t>JOELHO 90 PVC SOLDAVEL 75mm</t>
  </si>
  <si>
    <t xml:space="preserve"> 005626 </t>
  </si>
  <si>
    <t>LUVA PVC SOLDAVEL 75mm</t>
  </si>
  <si>
    <t>H231</t>
  </si>
  <si>
    <t>TE DE REDUCAO 90 GRAUS SOLDAVEL 50 X 25 MM</t>
  </si>
  <si>
    <t>H221</t>
  </si>
  <si>
    <t xml:space="preserve">Composições </t>
  </si>
  <si>
    <t xml:space="preserve"> 014867 </t>
  </si>
  <si>
    <t>H00055</t>
  </si>
  <si>
    <t>Fita de vedacao Material</t>
  </si>
  <si>
    <t>H00184</t>
  </si>
  <si>
    <t>Flange de aco galvanizado - 20mm Material</t>
  </si>
  <si>
    <t>H00185</t>
  </si>
  <si>
    <t>Flange de aco galvanizado - 25mm Material</t>
  </si>
  <si>
    <t>H00186</t>
  </si>
  <si>
    <t>Flange de aco galvanizado - 50mm Material</t>
  </si>
  <si>
    <t>H00319</t>
  </si>
  <si>
    <t>Reservatório em polietileno de 5.000 L Material</t>
  </si>
  <si>
    <t>D00224</t>
  </si>
  <si>
    <t>Viga de peroba 6x16cm Material</t>
  </si>
  <si>
    <t>280008</t>
  </si>
  <si>
    <t>AUXILIAR DE ENCANADOR OU BOMBEIRO HIDRÁULICO COM ENCARGOS COMPLEMENTARES</t>
  </si>
  <si>
    <t>280016</t>
  </si>
  <si>
    <t>ENCANADOR OU BOMBEIRO HIDRÁULICO COM ENCARGOS COMPLEMENTARES</t>
  </si>
  <si>
    <t>040285</t>
  </si>
  <si>
    <t>Baldrame em concreto simples com seixo inclusive forma madeira branca</t>
  </si>
  <si>
    <t>130584</t>
  </si>
  <si>
    <t>Concreto c/ seixo e junta seca e=10cm</t>
  </si>
  <si>
    <t>040025</t>
  </si>
  <si>
    <t>Fundação corrida com seixo</t>
  </si>
  <si>
    <t>P00036</t>
  </si>
  <si>
    <t>Acrílica para piso Material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</si>
  <si>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</si>
  <si>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</si>
  <si>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</si>
  <si>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</si>
  <si>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00034357</t>
  </si>
  <si>
    <t>REJUNTE CIMENTICIO, QUALQUER COR</t>
  </si>
  <si>
    <t>I0108</t>
  </si>
  <si>
    <t>I0805</t>
  </si>
  <si>
    <t>CIMENTO PORTLAND</t>
  </si>
  <si>
    <t>I1601</t>
  </si>
  <si>
    <t>PEDRA PORTUGUESA BRANCA</t>
  </si>
  <si>
    <t>I1602</t>
  </si>
  <si>
    <t>PEDRA PORTUGUESA PRETA/VERMELHA</t>
  </si>
  <si>
    <t>I1225</t>
  </si>
  <si>
    <t>GRAMA TIPO BATATAIS EM PLACA</t>
  </si>
  <si>
    <t>I2077</t>
  </si>
  <si>
    <t>TERRA VEGETAL</t>
  </si>
  <si>
    <t>I0037</t>
  </si>
  <si>
    <t>I9143</t>
  </si>
  <si>
    <t>PISO EMBORRACHADO E ANTI-IMPACTO, COMPOSTO POR PARTÍCULAS DE BORRACHA RECICLADA PRENSADA, PIGMENTADA E ATÓXICA (COLOCADO)</t>
  </si>
  <si>
    <t xml:space="preserve"> 099807 </t>
  </si>
  <si>
    <t>AJUDANTE DE ARMADOR</t>
  </si>
  <si>
    <t xml:space="preserve"> 036840 </t>
  </si>
  <si>
    <t>TELA ELETROSOLDADA NERVURADA Q-092 15x15cm 4,2mm(1,48kg/m2)</t>
  </si>
  <si>
    <t xml:space="preserve"> 099300 </t>
  </si>
  <si>
    <t>ARMADOR ou FERREIRO</t>
  </si>
  <si>
    <t>E00015</t>
  </si>
  <si>
    <t>Eletroduto PVC Rígido de 1" Material</t>
  </si>
  <si>
    <t>280007</t>
  </si>
  <si>
    <t>AUXILIAR DE ELETRICISTA COM ENCARGOS COMPLEMENTARES</t>
  </si>
  <si>
    <t>280014</t>
  </si>
  <si>
    <t>ELETRICISTA COM ENCARGOS COMPLEMENTARES</t>
  </si>
  <si>
    <t>3922</t>
  </si>
  <si>
    <t>ELETRODUTO PVC FLEXÍVEL (MANGUEIRA CORRUGADA LEVE) DIAM. 20MM</t>
  </si>
  <si>
    <t>0012</t>
  </si>
  <si>
    <t>ELETRICISTA</t>
  </si>
  <si>
    <t>3923</t>
  </si>
  <si>
    <t>ELETRODUTO PVC FLEXÍVEL (MANGUEIRA CORRUGADA LEVE) DIAM. 25MM</t>
  </si>
  <si>
    <t>3924</t>
  </si>
  <si>
    <t>ELETRODUTO PVC FLEXÍVEL (MANGUEIRA CORRUGADA LEVE) DIAM. 32MM</t>
  </si>
  <si>
    <t>3925</t>
  </si>
  <si>
    <t>ELETRODUTO PVC FLEXÍVEL (MANGUEIRA CORRUGADA REFORÇADA) DIAM. 40MM</t>
  </si>
  <si>
    <t>3926</t>
  </si>
  <si>
    <t>ELETRODUTO PVC FLEXÍVEL (MANGUEIRA CORRUGADA REFORÇADA) DIAM. 50MM</t>
  </si>
  <si>
    <t>3282</t>
  </si>
  <si>
    <t>3279</t>
  </si>
  <si>
    <t>3280</t>
  </si>
  <si>
    <t>00001014</t>
  </si>
  <si>
    <t>CABO DE COBRE, FLEXIVEL, CLASSE 4 OU 5, ISOLACAO EM PVC/A, ANTICHAMA BWF-B, 1 CONDUTOR, 450/750 V, SECAO NOMINAL 2,5 MM2</t>
  </si>
  <si>
    <t>00021127</t>
  </si>
  <si>
    <t>FITA ISOLANTE ADESIVA ANTICHAMA, USO ATE 750 V, EM ROLO DE 19 MM X 5 M</t>
  </si>
  <si>
    <t>88247</t>
  </si>
  <si>
    <t>88264</t>
  </si>
  <si>
    <t>00000981</t>
  </si>
  <si>
    <t>CABO DE COBRE, FLEXIVEL, CLASSE 4 OU 5, ISOLACAO EM PVC/A, ANTICHAMA BWF-B, 1 CONDUTOR, 450/750 V, SECAO NOMINAL 4 MM2</t>
  </si>
  <si>
    <t>00000980</t>
  </si>
  <si>
    <t>CABO DE COBRE, FLEXIVEL, CLASSE 4 OU 5, ISOLACAO EM PVC/A, ANTICHAMA BWF-B, 1 CONDUTOR, 450/750 V, SECAO NOMINAL 10 MM2</t>
  </si>
  <si>
    <t>00000979</t>
  </si>
  <si>
    <t>CABO DE COBRE, FLEXIVEL, CLASSE 4 OU 5, ISOLACAO EM PVC/A, ANTICHAMA BWF-B, 1 CONDUTOR, 450/750 V, SECAO NOMINAL 16 MM2</t>
  </si>
  <si>
    <t>I0336</t>
  </si>
  <si>
    <t>I0042</t>
  </si>
  <si>
    <t>AJUDANTE DE ELETRICISTA</t>
  </si>
  <si>
    <t>I2312</t>
  </si>
  <si>
    <t>I0365</t>
  </si>
  <si>
    <t>E00002</t>
  </si>
  <si>
    <t>Bucha e arruela de 1"-aluminio Material</t>
  </si>
  <si>
    <t>E00363</t>
  </si>
  <si>
    <t>Bucha-arruela de 1 1/2"-aluminio Material</t>
  </si>
  <si>
    <t>E00738</t>
  </si>
  <si>
    <t>Luva p/ elet. PVC de 1" (IE) Material</t>
  </si>
  <si>
    <t>E00719</t>
  </si>
  <si>
    <t>Luva p/ elet. PVC de 1 1/2" (IE) Material</t>
  </si>
  <si>
    <t>00039274</t>
  </si>
  <si>
    <t>CURVA 135 GRAUS, DE PVC RIGIDO ROSCAVEL, DE 3/4", PARA ELETRODUTO</t>
  </si>
  <si>
    <t>E00444</t>
  </si>
  <si>
    <t>Caixa plástica 4"x2" Material</t>
  </si>
  <si>
    <t>E00433</t>
  </si>
  <si>
    <t>Caixa de aluminio 4"x2" Material</t>
  </si>
  <si>
    <t>E00758</t>
  </si>
  <si>
    <t>Caixa plástica octogonal Material</t>
  </si>
  <si>
    <t>2426</t>
  </si>
  <si>
    <t>ARAME GALVANIZADO Nº 12 BWG</t>
  </si>
  <si>
    <t>3086</t>
  </si>
  <si>
    <t>CABECOTE DE LIGA DE ALUMINIO DIAM. 1 1/2"</t>
  </si>
  <si>
    <t>I2352</t>
  </si>
  <si>
    <t>HASTE DE ATERRAMENTO COPERWELD 5/8" x 2.40M</t>
  </si>
  <si>
    <t>3347</t>
  </si>
  <si>
    <t>ISOLADOR ROLDANA PORCELANA 72 X 72</t>
  </si>
  <si>
    <t>00001091</t>
  </si>
  <si>
    <t>ARMACAO VERTICAL COM HASTE E CONTRA-PINO, EM CHAPA DE ACO GALVANIZADO 3/16", COM 1 ESTRIBO E 1 ISOLADOR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</si>
  <si>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</si>
  <si>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</si>
  <si>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</si>
  <si>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</si>
  <si>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</si>
  <si>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</si>
  <si>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00043090</t>
  </si>
  <si>
    <t>CENTRO DE MEDICAO AGRUPADA, EM POLICARBONATO / PVC, COM 8 MEDIDORES E PROTECAO GERAL (INCLUI BARRAMENTO, DISJUNTORES E ACESSORIOS DE FIXACAO) (PADRAO CONCESSIONARIA LOCAL)</t>
  </si>
  <si>
    <t>00043091</t>
  </si>
  <si>
    <t>CENTRO DE MEDICAO AGRUPADA, EM POLICARBONATO / PVC, COM 12 MEDIDORES E PROTECAO GERAL (INCLUI BARRAMENTO, DISJUNTORES E ACESSORIOS DE FIXACAO) (PADRAO CONCESSIONARIA LOCAL)</t>
  </si>
  <si>
    <t>I0193</t>
  </si>
  <si>
    <t>BARRAMENTO NEUTRO P/ BAIXA TENSÃO</t>
  </si>
  <si>
    <t>I0194</t>
  </si>
  <si>
    <t>BARRAMENTO PRINCIPAL P/ BAIXA TENSÃO</t>
  </si>
  <si>
    <t>I0195</t>
  </si>
  <si>
    <t>BARRAMENTO TERRA P/ BAIXA TENSÃO</t>
  </si>
  <si>
    <t>I1754</t>
  </si>
  <si>
    <t>QUADRO DISTRIBUIÇÃO LUZ 207X332X95MM</t>
  </si>
  <si>
    <t>I1758</t>
  </si>
  <si>
    <t>QUADRO DISTRIBUIÇÃO LUZ 457X332X95MM</t>
  </si>
  <si>
    <t xml:space="preserve"> 087024 </t>
  </si>
  <si>
    <t>ARGAMASSA PREFABRICADA PARA ASSENTAMENTO DE TIJOLOS ASSENTAFACIL</t>
  </si>
  <si>
    <t xml:space="preserve"> 087021 </t>
  </si>
  <si>
    <t>ARGAMASSA PREFABRICADA PARA CONTRAPISO MATRIX VOTORANTIN (12,80 kg/m2xcm)</t>
  </si>
  <si>
    <t xml:space="preserve"> 001900 </t>
  </si>
  <si>
    <t>TIJOLO CERAMICO MACICO RECOZIDO 6,0 x 9 x 19cm</t>
  </si>
  <si>
    <t xml:space="preserve"> 063720 </t>
  </si>
  <si>
    <t>TAMPAO FERRO DUCTIL B125 AKSESS 400 300x300mm 12,8kg</t>
  </si>
  <si>
    <t>C0076</t>
  </si>
  <si>
    <t>ALVENARIA DE TIJOLO COMUM C/ARGAMASSA MISTA DE CAL HIDRATADA 1:2:8 ESP=10 cm</t>
  </si>
  <si>
    <t>C0218</t>
  </si>
  <si>
    <t>ARMADURA CA-60 MÉDIA D= 6,4 A 9,5mm</t>
  </si>
  <si>
    <t>C0840</t>
  </si>
  <si>
    <t>CONCRETO P/VIBR., FCK 15 MPa COM AGREGADO ADQUIRIDO</t>
  </si>
  <si>
    <t>C1400</t>
  </si>
  <si>
    <t>FORMA DE TÁBUAS DE 1" DE 3A. P/FUNDAÇÕES UTIL. 5 X</t>
  </si>
  <si>
    <t>C2123</t>
  </si>
  <si>
    <t>REBOCO C/ARGAMASSA DE CAL HIDRATADA E AREIA PENEIRADA TRAÇO 1:3 ESP=5 mm P/PAREDE</t>
  </si>
  <si>
    <t xml:space="preserve"> 063722 </t>
  </si>
  <si>
    <t>TAMPAO DE FERRO FUNDIDO ARTICULADO 400x400mm PESADO</t>
  </si>
  <si>
    <t>99034</t>
  </si>
  <si>
    <t>E00050</t>
  </si>
  <si>
    <t>Caixa de passagem 150x150x80mm em ch de aço Material</t>
  </si>
  <si>
    <t>00034653</t>
  </si>
  <si>
    <t>DISJUNTOR TERMOMAGNETICO PARA TRILHO DIN (IEC), MONOPOLAR, 6 - 32 A</t>
  </si>
  <si>
    <t>00001570</t>
  </si>
  <si>
    <t>TERMINAL A COMPRESSAO EM COBRE ESTANHADO PARA CABO 2,5 MM2, 1 FURO E 1 COMPRESSAO, PARA PARAFUSO DE FIXACAO M5</t>
  </si>
  <si>
    <t>00034616</t>
  </si>
  <si>
    <t>DISJUNTOR TERMOMAGNETICO PARA TRILHO DIN (IEC), BIPOLAR, 6 - 32 A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</si>
  <si>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</si>
  <si>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</si>
  <si>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</si>
  <si>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</si>
  <si>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00001575</t>
  </si>
  <si>
    <t>TERMINAL A COMPRESSAO EM COBRE ESTANHADO PARA CABO 16 MM2, 1 FURO E 1 COMPRESSAO, PARA PARAFUSO DE FIXACAO M6</t>
  </si>
  <si>
    <t xml:space="preserve"> 001482 </t>
  </si>
  <si>
    <t>DISJUNTOR BIPOLAR 100A MINI DIN MDW C100 5KA CURVA C WEG</t>
  </si>
  <si>
    <t xml:space="preserve"> 099806 </t>
  </si>
  <si>
    <t xml:space="preserve"> 099250 </t>
  </si>
  <si>
    <t>E00134</t>
  </si>
  <si>
    <t>Disjuntor 3P-63A a 100A - PADRÃO DIN Material</t>
  </si>
  <si>
    <t>3939</t>
  </si>
  <si>
    <t>DISPOSITIVO DE PROTEÇÃO CONTRA SURTOS(DPS) 275V DE 8 A 40KA</t>
  </si>
  <si>
    <t>E00631</t>
  </si>
  <si>
    <t>Proteção contra surto Classe II,1P,20KA,175V Material</t>
  </si>
  <si>
    <t>E00023</t>
  </si>
  <si>
    <t>Interruptor 1 tecla simples (s/fiaçao) Material</t>
  </si>
  <si>
    <t>E00064</t>
  </si>
  <si>
    <t>Interruptor 3 teclas simples 10A - 250V Material</t>
  </si>
  <si>
    <t>E00065</t>
  </si>
  <si>
    <t>Tomada 2P+T 10A (s/fiaçao) Material</t>
  </si>
  <si>
    <t>E00767</t>
  </si>
  <si>
    <t>Tomadas - 2 (2P+T)- 10A (s/fiação) Material</t>
  </si>
  <si>
    <t>I0109</t>
  </si>
  <si>
    <t>AREIA MEDIA</t>
  </si>
  <si>
    <t>I0356</t>
  </si>
  <si>
    <t>CABO ISOLADO PVC 750V 2,5 MM2</t>
  </si>
  <si>
    <t>I2389</t>
  </si>
  <si>
    <t>PARAFUSO MAQUINA ZINCADO 5/8 x 14" C/ ARRUELAS/PORCA</t>
  </si>
  <si>
    <t>I6696</t>
  </si>
  <si>
    <t>POSTE METALICO DECORATIVO H=4.0m , MOD. LP-588.B/140.GJ - FAB.TROPICO OU SIMILAR</t>
  </si>
  <si>
    <t>I6695</t>
  </si>
  <si>
    <t>SUPORTE METÁLICO CENTRAL P/LUMINARIA MOD.TPC.295/1" FAB.TROPICO OU SIMILAR</t>
  </si>
  <si>
    <t xml:space="preserve"> 004362 </t>
  </si>
  <si>
    <t>POSTE CONICO CONTINUO EM ACO GALVANIZADO RETO ENGASTADO 7m</t>
  </si>
  <si>
    <t xml:space="preserve"> 099525 </t>
  </si>
  <si>
    <t>FEITOR/ENCARREGADO</t>
  </si>
  <si>
    <t>5930</t>
  </si>
  <si>
    <t>GUINDAUTO HIDRÁULICO, CAPACIDADE MÁXIMA DE CARGA 6200 KG, MOMENTO MÁXIMO DE CARGA 11,7 TM, ALCANCE MÁXIMO HORIZONTAL 9,70 M, INCLUSIVE CAMINHÃO TOCO PBT 16.000 KG, POTÊNCIA DE 189 CV - CHI DIURNO. AF_06/2014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</si>
  <si>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</si>
  <si>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</si>
  <si>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00000863</t>
  </si>
  <si>
    <t>CABO DE COBRE NU 35 MM2 MEIO-DURO</t>
  </si>
  <si>
    <t>00014165</t>
  </si>
  <si>
    <t>POSTE CONICO CONTINUO EM ACO GALVANIZADO, RETO, ENGASTADO, H = 9 M, DIAMETRO INFERIOR = *145* MM</t>
  </si>
  <si>
    <t>00002512</t>
  </si>
  <si>
    <t>BRACO P/ LUMINARIA PUBLICA 1 X 1,50M ROMAGNOLE OU EQUIV</t>
  </si>
  <si>
    <t>00001022</t>
  </si>
  <si>
    <t>CABO DE COBRE, FLEXIVEL, CLASSE 4 OU 5, ISOLACAO EM PVC/A, ANTICHAMA BWF-B, COBERTURA PVC-ST1, ANTICHAMA BWF-B, 1 CONDUTOR, 0,6/1 KV, SECAO NOMINAL 2,5 MM2</t>
  </si>
  <si>
    <t xml:space="preserve"> 003420 </t>
  </si>
  <si>
    <t>FITA ISOLANTE HIGHLAND ADESIVA 19m x 20mm</t>
  </si>
  <si>
    <t xml:space="preserve"> 049527 </t>
  </si>
  <si>
    <t>LUMINARIA - REFLETOR DE LED 600W 6500K LED BIV SLIM GALAXY INSPIRIUM</t>
  </si>
  <si>
    <t xml:space="preserve"> 004637 </t>
  </si>
  <si>
    <t>LUMINARIA DE EMBUTIR LED SAVE ENERGY SE-240.1657 RECUADA 36W</t>
  </si>
  <si>
    <t xml:space="preserve"> 050377 </t>
  </si>
  <si>
    <t>LUMINARIA PARA FORRO MODULADO LED 50W 6500K AUTOVOLT 62x62cm TASCHIBRA</t>
  </si>
  <si>
    <t xml:space="preserve"> 010953 </t>
  </si>
  <si>
    <t>TUBO PVC AGUA SOLDAVEL 20mm</t>
  </si>
  <si>
    <t xml:space="preserve"> 051067 </t>
  </si>
  <si>
    <t>TUBO PVC AGUA SOLDAVEL 25mm</t>
  </si>
  <si>
    <t xml:space="preserve"> 010951 </t>
  </si>
  <si>
    <t>TUBO PVC AGUA SOLDAVEL 32mm</t>
  </si>
  <si>
    <t xml:space="preserve"> 010952 </t>
  </si>
  <si>
    <t>TUBO PVC AGUA SOLDAVEL 40mm</t>
  </si>
  <si>
    <t xml:space="preserve"> 051003 </t>
  </si>
  <si>
    <t>TUBO PVC AGUA SOLDAVEL 50mm</t>
  </si>
  <si>
    <t xml:space="preserve"> 078013 </t>
  </si>
  <si>
    <t>TUBO PVC AGUA SOLDAVEL 60mm</t>
  </si>
  <si>
    <t>I1180</t>
  </si>
  <si>
    <t>FITA DE VEDAÇÃO</t>
  </si>
  <si>
    <t>I1799</t>
  </si>
  <si>
    <t>REGISTRO DE GAVETA BRUTO 25MM (1')</t>
  </si>
  <si>
    <t>I0043</t>
  </si>
  <si>
    <t>AJUDANTE DE ENCANADOR</t>
  </si>
  <si>
    <t>I2320</t>
  </si>
  <si>
    <t xml:space="preserve"> 002684 </t>
  </si>
  <si>
    <t>BUCHA REDUCAO CURTA PVC SOLDAVEL 25x20mm</t>
  </si>
  <si>
    <t xml:space="preserve"> 002685 </t>
  </si>
  <si>
    <t>BUCHA REDUCAO CURTA PVC SOLDAVEL 32x25mm</t>
  </si>
  <si>
    <t xml:space="preserve"> 002687 </t>
  </si>
  <si>
    <t>BUCHA REDUCAO CURTA PVC SOLDAVEL 40x32mm</t>
  </si>
  <si>
    <t xml:space="preserve"> 000386 </t>
  </si>
  <si>
    <t>SOLUCAO LIMPADORA PARA PVC EMBALAGEM 200cc</t>
  </si>
  <si>
    <t xml:space="preserve"> 002688 </t>
  </si>
  <si>
    <t>BUCHA REDUCAO CURTA PVC SOLDAVEL 60x50mm</t>
  </si>
  <si>
    <t>s</t>
  </si>
  <si>
    <t xml:space="preserve"> 005488 </t>
  </si>
  <si>
    <t>JOELHO 45 PVC SOLDAVEL 20mm</t>
  </si>
  <si>
    <t xml:space="preserve"> 002676 </t>
  </si>
  <si>
    <t>JOELHO 90 PVC SOLDAVEL 20mm</t>
  </si>
  <si>
    <t xml:space="preserve"> 002673 </t>
  </si>
  <si>
    <t>JOELHO 90 PVC SOLDAVEL 40mm</t>
  </si>
  <si>
    <t>H229</t>
  </si>
  <si>
    <t>TE DE REDUCAO 90 GRAUS SOLDAVEL 32 X 25 MM</t>
  </si>
  <si>
    <t>H230</t>
  </si>
  <si>
    <t>TE DE REDUCAO 90 GRAUS SOLDAVEL 40 X 32 MM</t>
  </si>
  <si>
    <t>H521</t>
  </si>
  <si>
    <t xml:space="preserve"> 002680 </t>
  </si>
  <si>
    <t>TE REDUCAO 90 PVC SOLDAVEL 50 x 40mm</t>
  </si>
  <si>
    <t>H220</t>
  </si>
  <si>
    <t>H00022</t>
  </si>
  <si>
    <t>Assento plastico Material</t>
  </si>
  <si>
    <t>H00263</t>
  </si>
  <si>
    <t>Bacia sifonada c/ cx. descarga acoplada Material</t>
  </si>
  <si>
    <t>H00023</t>
  </si>
  <si>
    <t>Bolsa plastica (vaso sanitario) Material</t>
  </si>
  <si>
    <t>H00042</t>
  </si>
  <si>
    <t>Parafuso niquelado para loucas sanitarias Material</t>
  </si>
  <si>
    <t>I0184</t>
  </si>
  <si>
    <t>BANCADA DE GRANITO C/ L=0,60m E E=0,03m</t>
  </si>
  <si>
    <t>I0916</t>
  </si>
  <si>
    <t>CUBA DE LOUÇA BRANCA DE EMBUTIR</t>
  </si>
  <si>
    <t>I1513</t>
  </si>
  <si>
    <t>MASSA CORRIDA A BASE DE PVA</t>
  </si>
  <si>
    <t>C0170</t>
  </si>
  <si>
    <t>ARGAMASSA DE CIMENTO E AREIA S/PEN. TRAÇO 1:3</t>
  </si>
  <si>
    <t>H00052</t>
  </si>
  <si>
    <t>Lavatorio de louca s/coluna branco (medio)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</si>
  <si>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</si>
  <si>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</si>
  <si>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</si>
  <si>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</si>
  <si>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</si>
  <si>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</si>
  <si>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H00438</t>
  </si>
  <si>
    <t>Torneira de metal cromada de 1/2" ou 3/4" p/ lavatório Material</t>
  </si>
  <si>
    <t>H00018</t>
  </si>
  <si>
    <t>Pia de aco inoxidavel c/ 01 cuba de 1,50m Material</t>
  </si>
  <si>
    <t>H00016</t>
  </si>
  <si>
    <t>Sifao metalico de 2'' Material</t>
  </si>
  <si>
    <t>H00019</t>
  </si>
  <si>
    <t>Torneira longa metalica de 3/4" Material</t>
  </si>
  <si>
    <t>H00020</t>
  </si>
  <si>
    <t>Valvula p/ pia d = 2" - inox Material</t>
  </si>
  <si>
    <t>H00013</t>
  </si>
  <si>
    <t>Torneira para jardim cromada de 1/2" Material</t>
  </si>
  <si>
    <t>PT0007</t>
  </si>
  <si>
    <t>Desenvolvimento e limpeza Serviços</t>
  </si>
  <si>
    <t>PT0012</t>
  </si>
  <si>
    <t>Execução de cimentação Serviços</t>
  </si>
  <si>
    <t>PT0008</t>
  </si>
  <si>
    <t>Execução de teste de vazão Serviços</t>
  </si>
  <si>
    <t>PT0013</t>
  </si>
  <si>
    <t>Fornecimento e execução de laje de proteção (1,0x1,0x0,30m) c/ aditivo impermeabilizante Serviços</t>
  </si>
  <si>
    <t>PT0006</t>
  </si>
  <si>
    <t>Fornecimento e execução de pre-filtro c/ seixo rolado e selecionado c/ analise granulometrica Serviços</t>
  </si>
  <si>
    <t>PT0019</t>
  </si>
  <si>
    <t>Fornecimento e execução de relatório de analises e testes Serviços</t>
  </si>
  <si>
    <t>PT0003</t>
  </si>
  <si>
    <t>Fornecimento e execução de revestimento tubo PVC geomecânico d= 150mm Serviços</t>
  </si>
  <si>
    <t>PT0005</t>
  </si>
  <si>
    <t>Fornecimento e instalação de cap d= 150mm p/ o fundo do poço Serviços</t>
  </si>
  <si>
    <t>PT0004</t>
  </si>
  <si>
    <t>Fornecimento e instalação de filtro geomecânico d= 150mm c/ PB Serviços</t>
  </si>
  <si>
    <t>PT0016</t>
  </si>
  <si>
    <t>Fornecimento e instalação de tampa em ch.dobrada no.20 fo go d= 150mm Serviços</t>
  </si>
  <si>
    <t>PT0018</t>
  </si>
  <si>
    <t>Fornecimento e instalação de tubo de boca - aço calandrado (3/16" x 40cm) Serviços</t>
  </si>
  <si>
    <t>PT0011</t>
  </si>
  <si>
    <t>Fornecimento e instalação de tubo de PVC rosqueavel p/ recarga do pre-filtro d= 40mm Serviços</t>
  </si>
  <si>
    <t>PT0010</t>
  </si>
  <si>
    <t>Serviço de analise bacteriologica Serviços</t>
  </si>
  <si>
    <t>PT0009</t>
  </si>
  <si>
    <t>Serviço de analise fisico-quimica da agua Serviços</t>
  </si>
  <si>
    <t>PT0014</t>
  </si>
  <si>
    <t>Serviço de analise granulometrica dos aquif. e pre-filtro Serviços</t>
  </si>
  <si>
    <t>PT0017</t>
  </si>
  <si>
    <t>Serviço de desinfecção II (prof.= 50m) Serviços</t>
  </si>
  <si>
    <t>PT0002</t>
  </si>
  <si>
    <t>Serviço de perfuração em qualquer material d= 250mm Serviços</t>
  </si>
  <si>
    <t>PT0001</t>
  </si>
  <si>
    <t>Transporte e instalação de equipamentos Serviços</t>
  </si>
  <si>
    <t>2437</t>
  </si>
  <si>
    <t>AÇO CA-50 - 6,3 MM (1/4")</t>
  </si>
  <si>
    <t>2439</t>
  </si>
  <si>
    <t>AÇO CA-50 10,0 MM (3/8")</t>
  </si>
  <si>
    <t>0105</t>
  </si>
  <si>
    <t>ARAME GALVANIZADO Nº 14 BWG</t>
  </si>
  <si>
    <t>1263</t>
  </si>
  <si>
    <t>DESMOLDANTE PARA CONCRETO</t>
  </si>
  <si>
    <t>1858</t>
  </si>
  <si>
    <t>PONTALETE 3x3"</t>
  </si>
  <si>
    <t>1861</t>
  </si>
  <si>
    <t>PREGO 18x24</t>
  </si>
  <si>
    <t>1863</t>
  </si>
  <si>
    <t>PREGO 18x30</t>
  </si>
  <si>
    <t>H674</t>
  </si>
  <si>
    <t>RESERVATÓRIO D'ÁGUA TIPO TAÇA METÁLICA 20 M3 - COLUNA SECA 6,0M PINTADA COM LOGOTIPO PADRÃO GOINFRA- AÇO PATINÁVEL</t>
  </si>
  <si>
    <t>1968</t>
  </si>
  <si>
    <t>SARRAFO DE MADEIRA 10 CM</t>
  </si>
  <si>
    <t>2023</t>
  </si>
  <si>
    <t>TABUA PARA FORMA (30CM)</t>
  </si>
  <si>
    <t>0010</t>
  </si>
  <si>
    <t>CARPINTEIRO</t>
  </si>
  <si>
    <t xml:space="preserve"> 004477 </t>
  </si>
  <si>
    <t>ANEL DE BORRACHA PARA PVC ESGOTO 50mm TIGRE</t>
  </si>
  <si>
    <t xml:space="preserve"> 004476 </t>
  </si>
  <si>
    <t>TUBO PVC ESGOTO SERIE NORMAL 50mm</t>
  </si>
  <si>
    <t xml:space="preserve"> 004479 </t>
  </si>
  <si>
    <t>ANEL DE BORRACHA PARA PVC ESGOTO 75mm TIGRE</t>
  </si>
  <si>
    <t xml:space="preserve"> 004478 </t>
  </si>
  <si>
    <t>TUBO PVC ESGOTO SERIE NORMAL 75mm (METRO)</t>
  </si>
  <si>
    <t xml:space="preserve"> 004481 </t>
  </si>
  <si>
    <t>ANEL BORRACHA PARA PVC SERIE R 100mm</t>
  </si>
  <si>
    <t xml:space="preserve"> 004480 </t>
  </si>
  <si>
    <t>TUBO PVC ESGOTO SERIE NORMAL 100mm (METRO)</t>
  </si>
  <si>
    <t>H345</t>
  </si>
  <si>
    <t>BUCHA DE REDUÇÃO LONGA 50 X 40 mm - (ESGOTO)</t>
  </si>
  <si>
    <t>H381</t>
  </si>
  <si>
    <t>JOELHO 45 GRAUS DIAMETRO 50 mm (ESGOTO)</t>
  </si>
  <si>
    <t>H371</t>
  </si>
  <si>
    <t>JOELHO 90 GRAUS DIAMETRO 50 mm (ESGOTO)</t>
  </si>
  <si>
    <t>H372</t>
  </si>
  <si>
    <t>JOELHO 90 GRAUS DIAMETRO 75 mm (ESGOTO)</t>
  </si>
  <si>
    <t>H377</t>
  </si>
  <si>
    <t>JOELHO 90 GRAUS DIAMETRO 100 mm (ESGOTO)</t>
  </si>
  <si>
    <t>H390</t>
  </si>
  <si>
    <t>LUVA SIMPLES DIAMETRO 50 mm (ESGOTO)</t>
  </si>
  <si>
    <t>H391</t>
  </si>
  <si>
    <t>LUVA SIMPLES DIAMETRO 75 mm - (ESGOTO)</t>
  </si>
  <si>
    <t>H392</t>
  </si>
  <si>
    <t>D00214</t>
  </si>
  <si>
    <t>Braçadeira em ch. ferro 1/8"x1" (p/ condutores) Material</t>
  </si>
  <si>
    <t>130507</t>
  </si>
  <si>
    <t>Camada impermeabilizadora e=10cm c/ seixo</t>
  </si>
  <si>
    <t>180102</t>
  </si>
  <si>
    <t>Tubo em PVC - 100mm (LS)</t>
  </si>
  <si>
    <t>180508</t>
  </si>
  <si>
    <t>Tubo em PVC - 150mm (LS)</t>
  </si>
  <si>
    <t>H00072</t>
  </si>
  <si>
    <t>Tampa de fo fo d = 0,50m Material</t>
  </si>
  <si>
    <t>2777</t>
  </si>
  <si>
    <t>BRITA 3 e 4</t>
  </si>
  <si>
    <t>2033</t>
  </si>
  <si>
    <t>TIJOLO COMUM MACIÇO (4,5x9x19cm)</t>
  </si>
  <si>
    <t>0013</t>
  </si>
  <si>
    <t>POCEIRO</t>
  </si>
  <si>
    <t xml:space="preserve"> 088924 </t>
  </si>
  <si>
    <t>CAIXA DE GORDURA CILINDRICA PVC ENTRADA 50mm SAIDA 100mm TIGRE</t>
  </si>
  <si>
    <t>H00008</t>
  </si>
  <si>
    <t>Caixa sifonada de PVC c/ grelha - 100x100x50mm Material</t>
  </si>
  <si>
    <t xml:space="preserve"> 007495 </t>
  </si>
  <si>
    <t>GRELHA E PORTA GRELHA QUADRADA PVC 100mm</t>
  </si>
  <si>
    <t xml:space="preserve"> 007506 </t>
  </si>
  <si>
    <t>RALO PVC SECO QUADRADO 100 x 52 x 40 mm</t>
  </si>
  <si>
    <t xml:space="preserve"> 000344 </t>
  </si>
  <si>
    <t>ACO CA 50 MEDIO (5,0mm a 25,0mm) (3/16" a 1")</t>
  </si>
  <si>
    <t xml:space="preserve"> 004059 </t>
  </si>
  <si>
    <t>ATERRO DE EMPRESTIMO (AREIA, SEM TRANSPORTE)</t>
  </si>
  <si>
    <t xml:space="preserve"> 032462 </t>
  </si>
  <si>
    <t>CAMINHAO GUINDAUTO FORD F12000 8tn 130CV</t>
  </si>
  <si>
    <t xml:space="preserve"> 008748 </t>
  </si>
  <si>
    <t>CONCRETO AUTOADENSAVEL 15,0 MPa CONVENCIONAL</t>
  </si>
  <si>
    <t xml:space="preserve"> 005146 </t>
  </si>
  <si>
    <t>CONCRETO USINADO 25.0 MPa CONVENCIONAL</t>
  </si>
  <si>
    <t xml:space="preserve"> 008419 </t>
  </si>
  <si>
    <t>DESMOLDANTE LIQUIDO P/FORMAS ESTRUTURAIS (L=75m2)</t>
  </si>
  <si>
    <t xml:space="preserve"> 006116 </t>
  </si>
  <si>
    <t>FORMA METALICA PLANA PARA PRE-MOLDADOS EM CHP/PERFIS ACO</t>
  </si>
  <si>
    <t>D00424</t>
  </si>
  <si>
    <t>Lixeira em madeira Material</t>
  </si>
  <si>
    <t>VALOR (R$)</t>
  </si>
  <si>
    <t>Total parcela</t>
  </si>
  <si>
    <t xml:space="preserve">
</t>
  </si>
  <si>
    <t>COD</t>
  </si>
  <si>
    <t>%</t>
  </si>
  <si>
    <t>BENEFICIO</t>
  </si>
  <si>
    <t>S+G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</si>
  <si>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</si>
  <si>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</si>
  <si>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</si>
  <si>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</si>
  <si>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</si>
  <si>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</si>
  <si>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</si>
  <si>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</si>
  <si>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</si>
  <si>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</si>
  <si>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</t>
  </si>
  <si>
    <t>PIS</t>
  </si>
  <si>
    <t>COFINS</t>
  </si>
  <si>
    <t>ISS</t>
  </si>
  <si>
    <t>CRB</t>
  </si>
  <si>
    <t>BDI = 27,50%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</si>
  <si>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</si>
  <si>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</si>
  <si>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</si>
  <si>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</si>
  <si>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</si>
  <si>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</si>
  <si>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</si>
  <si>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</si>
  <si>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</si>
  <si>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</si>
  <si>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</si>
  <si>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</si>
  <si>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</si>
  <si>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</si>
  <si>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</si>
  <si>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</si>
  <si>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</si>
  <si>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</si>
  <si>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</si>
  <si>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</si>
  <si>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</si>
  <si>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</si>
  <si>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</si>
  <si>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</si>
  <si>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</si>
  <si>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</si>
  <si>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</si>
  <si>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</si>
  <si>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</si>
  <si>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</si>
  <si>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</si>
  <si>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</si>
  <si>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</si>
  <si>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</si>
  <si>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</si>
  <si>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</si>
  <si>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</si>
  <si>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</si>
  <si>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</si>
  <si>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</si>
  <si>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</si>
  <si>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</si>
  <si>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</si>
  <si>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</si>
  <si>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</si>
  <si>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</si>
  <si>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</si>
  <si>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</si>
  <si>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</si>
  <si>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</si>
  <si>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</si>
  <si>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</si>
  <si>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</si>
  <si>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</si>
  <si>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</si>
  <si>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</si>
  <si>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</si>
  <si>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</si>
  <si>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</si>
  <si>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</si>
  <si>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</si>
  <si>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</si>
  <si>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</si>
  <si>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 xml:space="preserve">Rua G, quadra 05, lote 32, Cidade Nova, s/n, Itaituba-Pará.
(93) 99157-3700
jjpconstrutora@gmail.com
</t>
  </si>
  <si>
    <t>CONCORRÊNCIA Nº 011/2025</t>
  </si>
  <si>
    <t>PLANILHA ORÇAMENTÁRIA</t>
  </si>
  <si>
    <t>OBRA: DEMOLIÇÃO E RECONSTRUÇÃO DA PRAÇA DO CIDADÃO</t>
  </si>
  <si>
    <t>BDI: 27,50%</t>
  </si>
  <si>
    <t xml:space="preserve">FONTES: SINAPI - 06/2025 - PARÁ, SBC - 07/2025 - PARÁ, SICRO3 - 04/2025 - PARÁ, SEDOP - 02/2025 - PARÁ, SEINFRA - 028 - CEARÁ, GOINFRA CIVIL - 04/2025 - GOIÁS E PRÓPRIAS (COM DESONERAÇÃO)  </t>
  </si>
  <si>
    <t>FNT</t>
  </si>
  <si>
    <t>QTD</t>
  </si>
  <si>
    <t>CÓD</t>
  </si>
  <si>
    <t>RELATÓRIO ANALÍTICO - COMPOSIÇÕES DE CUSTOS</t>
  </si>
  <si>
    <t>CÓDIGO
COMPOSIÇÃO</t>
  </si>
  <si>
    <t>CÓDIGO 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</si>
  <si>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</si>
  <si>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</si>
  <si>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</si>
  <si>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</si>
  <si>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</si>
  <si>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</si>
  <si>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</si>
  <si>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</si>
  <si>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</si>
  <si>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</si>
  <si>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</si>
  <si>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</si>
  <si>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</si>
  <si>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</si>
  <si>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</si>
  <si>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450 DIAS</t>
  </si>
  <si>
    <t>480 DIAS</t>
  </si>
  <si>
    <t>510 DIAS</t>
  </si>
  <si>
    <t>540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</si>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</sst>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R\$\ #,##0.00"/>
    <numFmt numFmtId="165" formatCode="#,##0.000"/>
    <numFmt numFmtId="166" formatCode="#,##0.00000000"/>
    <numFmt numFmtId="167" formatCode="\R\$\ #,##0.0000"/>
    <numFmt numFmtId="168" formatCode="#,##0.00000"/>
    <numFmt numFmtId="169" formatCode="#,##0.0000000"/>
    <numFmt numFmtId="170" formatCode="#,##0.00%"/>
    <numFmt numFmtId="171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6"/>
      <color rgb="FF000000"/>
      <name val="Tahoma"/>
      <family val="2"/>
    </font>
    <font>
      <b/>
      <sz val="7"/>
      <color rgb="FF000000"/>
      <name val="Tahoma"/>
      <family val="2"/>
    </font>
    <font>
      <sz val="6"/>
      <color rgb="FF000000"/>
      <name val="Tahoma"/>
      <family val="2"/>
    </font>
    <font>
      <sz val="7"/>
      <color rgb="FF000000"/>
      <name val="Tahoma"/>
      <family val="2"/>
    </font>
    <font>
      <sz val="6"/>
      <color theme="1"/>
      <name val="Tahoma"/>
      <family val="2"/>
    </font>
    <font>
      <b/>
      <sz val="9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/>
    <xf numFmtId="0" fontId="1" fillId="6" borderId="0" xfId="0" applyFont="1" applyFill="1" applyAlignment="1" applyProtection="1">
      <alignment wrapText="1"/>
      <protection locked="0"/>
    </xf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0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 applyProtection="1">
      <alignment wrapText="1"/>
      <protection locked="0"/>
    </xf>
    <xf numFmtId="0" fontId="12" fillId="17" borderId="4" xfId="0" applyFont="1" applyFill="1" applyBorder="1" applyAlignment="1" applyProtection="1">
      <alignment wrapText="1"/>
      <protection locked="0"/>
    </xf>
    <xf numFmtId="0" fontId="12" fillId="17" borderId="5" xfId="0" applyFont="1" applyFill="1" applyBorder="1" applyAlignment="1" applyProtection="1">
      <alignment wrapText="1"/>
      <protection locked="0"/>
    </xf>
    <xf numFmtId="0" fontId="12" fillId="17" borderId="6" xfId="0" applyFont="1" applyFill="1" applyBorder="1" applyAlignment="1" applyProtection="1">
      <alignment wrapText="1"/>
      <protection locked="0"/>
    </xf>
    <xf numFmtId="0" fontId="12" fillId="17" borderId="7" xfId="0" applyFont="1" applyFill="1" applyBorder="1" applyAlignment="1" applyProtection="1">
      <alignment wrapText="1"/>
      <protection locked="0"/>
    </xf>
    <xf numFmtId="0" fontId="12" fillId="17" borderId="8" xfId="0" applyFont="1" applyFill="1" applyBorder="1" applyAlignment="1" applyProtection="1">
      <alignment wrapText="1"/>
      <protection locked="0"/>
    </xf>
    <xf numFmtId="0" fontId="12" fillId="15" borderId="9" xfId="0" applyFont="1" applyFill="1" applyBorder="1" applyAlignment="1" applyProtection="1">
      <alignment wrapText="1"/>
      <protection locked="0"/>
    </xf>
    <xf numFmtId="0" fontId="12" fillId="15" borderId="11" xfId="0" applyFont="1" applyFill="1" applyBorder="1" applyAlignment="1" applyProtection="1">
      <alignment wrapText="1"/>
      <protection locked="0"/>
    </xf>
    <xf numFmtId="0" fontId="9" fillId="12" borderId="1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vertical="center" wrapText="1"/>
    </xf>
    <xf numFmtId="0" fontId="9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9" fillId="15" borderId="13" xfId="0" applyFont="1" applyFill="1" applyBorder="1" applyAlignment="1">
      <alignment horizontal="right" vertical="center" wrapText="1"/>
    </xf>
    <xf numFmtId="0" fontId="9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vertical="center" wrapText="1"/>
    </xf>
    <xf numFmtId="0" fontId="1" fillId="15" borderId="17" xfId="0" applyFont="1" applyFill="1" applyBorder="1" applyAlignment="1" applyProtection="1">
      <alignment wrapText="1"/>
      <protection locked="0"/>
    </xf>
    <xf numFmtId="0" fontId="3" fillId="13" borderId="1" xfId="0" applyFont="1" applyFill="1" applyBorder="1"/>
    <xf numFmtId="0" fontId="13" fillId="15" borderId="14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10" fillId="17" borderId="2" xfId="0" applyFont="1" applyFill="1" applyBorder="1" applyAlignment="1">
      <alignment horizontal="center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0" fontId="14" fillId="0" borderId="21" xfId="0" applyFont="1" applyBorder="1"/>
    <xf numFmtId="0" fontId="14" fillId="0" borderId="1" xfId="0" applyFont="1" applyBorder="1"/>
    <xf numFmtId="0" fontId="14" fillId="13" borderId="1" xfId="0" applyFont="1" applyFill="1" applyBorder="1"/>
    <xf numFmtId="0" fontId="14" fillId="13" borderId="22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13" borderId="24" xfId="0" applyFont="1" applyFill="1" applyBorder="1"/>
    <xf numFmtId="0" fontId="14" fillId="13" borderId="25" xfId="0" applyFont="1" applyFill="1" applyBorder="1" applyAlignment="1">
      <alignment horizontal="center"/>
    </xf>
    <xf numFmtId="0" fontId="14" fillId="13" borderId="21" xfId="0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 applyProtection="1">
      <alignment wrapText="1"/>
      <protection locked="0"/>
    </xf>
    <xf numFmtId="0" fontId="14" fillId="18" borderId="1" xfId="0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right" vertical="center" wrapText="1"/>
    </xf>
    <xf numFmtId="4" fontId="15" fillId="13" borderId="22" xfId="0" applyNumberFormat="1" applyFont="1" applyFill="1" applyBorder="1" applyAlignment="1">
      <alignment horizontal="right" vertical="center" wrapText="1"/>
    </xf>
    <xf numFmtId="0" fontId="14" fillId="13" borderId="22" xfId="0" applyFont="1" applyFill="1" applyBorder="1"/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3" borderId="25" xfId="0" applyFont="1" applyFill="1" applyBorder="1"/>
    <xf numFmtId="0" fontId="1" fillId="0" borderId="22" xfId="0" applyFont="1" applyBorder="1"/>
    <xf numFmtId="0" fontId="1" fillId="6" borderId="21" xfId="0" applyFont="1" applyFill="1" applyBorder="1" applyAlignment="1" applyProtection="1">
      <alignment wrapText="1"/>
      <protection locked="0"/>
    </xf>
    <xf numFmtId="0" fontId="1" fillId="0" borderId="21" xfId="0" applyFont="1" applyBorder="1"/>
    <xf numFmtId="0" fontId="16" fillId="13" borderId="1" xfId="0" applyFont="1" applyFill="1" applyBorder="1" applyAlignment="1">
      <alignment wrapText="1"/>
    </xf>
    <xf numFmtId="0" fontId="16" fillId="13" borderId="22" xfId="0" applyFont="1" applyFill="1" applyBorder="1" applyAlignment="1">
      <alignment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5" fillId="8" borderId="3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164" fontId="15" fillId="17" borderId="13" xfId="0" applyNumberFormat="1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justify" vertical="top" wrapText="1"/>
    </xf>
    <xf numFmtId="0" fontId="18" fillId="14" borderId="13" xfId="0" applyFont="1" applyFill="1" applyBorder="1" applyAlignment="1">
      <alignment horizontal="center" vertical="top" wrapText="1"/>
    </xf>
    <xf numFmtId="0" fontId="18" fillId="15" borderId="13" xfId="0" applyFont="1" applyFill="1" applyBorder="1" applyAlignment="1">
      <alignment horizontal="center" vertical="top" wrapText="1"/>
    </xf>
    <xf numFmtId="166" fontId="18" fillId="16" borderId="13" xfId="0" applyNumberFormat="1" applyFont="1" applyFill="1" applyBorder="1" applyAlignment="1">
      <alignment horizontal="right" vertical="top" wrapText="1"/>
    </xf>
    <xf numFmtId="164" fontId="18" fillId="17" borderId="13" xfId="0" applyNumberFormat="1" applyFont="1" applyFill="1" applyBorder="1" applyAlignment="1">
      <alignment horizontal="right" vertical="top" wrapText="1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13" xfId="0" applyFont="1" applyFill="1" applyBorder="1" applyAlignment="1" applyProtection="1">
      <alignment wrapText="1"/>
      <protection locked="0"/>
    </xf>
    <xf numFmtId="0" fontId="14" fillId="14" borderId="13" xfId="0" applyFont="1" applyFill="1" applyBorder="1" applyAlignment="1" applyProtection="1">
      <alignment wrapText="1"/>
      <protection locked="0"/>
    </xf>
    <xf numFmtId="0" fontId="14" fillId="15" borderId="13" xfId="0" applyFont="1" applyFill="1" applyBorder="1" applyAlignment="1" applyProtection="1">
      <alignment wrapText="1"/>
      <protection locked="0"/>
    </xf>
    <xf numFmtId="167" fontId="15" fillId="17" borderId="13" xfId="0" applyNumberFormat="1" applyFont="1" applyFill="1" applyBorder="1" applyAlignment="1">
      <alignment horizontal="right" vertical="center" wrapText="1"/>
    </xf>
    <xf numFmtId="168" fontId="18" fillId="16" borderId="13" xfId="0" applyNumberFormat="1" applyFont="1" applyFill="1" applyBorder="1" applyAlignment="1">
      <alignment horizontal="right" vertical="top" wrapText="1"/>
    </xf>
    <xf numFmtId="167" fontId="18" fillId="17" borderId="13" xfId="0" applyNumberFormat="1" applyFont="1" applyFill="1" applyBorder="1" applyAlignment="1">
      <alignment horizontal="right" vertical="top" wrapText="1"/>
    </xf>
    <xf numFmtId="169" fontId="18" fillId="16" borderId="13" xfId="0" applyNumberFormat="1" applyFont="1" applyFill="1" applyBorder="1" applyAlignment="1">
      <alignment horizontal="right" vertical="top" wrapText="1"/>
    </xf>
    <xf numFmtId="0" fontId="14" fillId="6" borderId="32" xfId="0" applyFont="1" applyFill="1" applyBorder="1" applyAlignment="1" applyProtection="1">
      <alignment wrapText="1"/>
      <protection locked="0"/>
    </xf>
    <xf numFmtId="0" fontId="14" fillId="6" borderId="14" xfId="0" applyFont="1" applyFill="1" applyBorder="1" applyAlignment="1" applyProtection="1">
      <alignment wrapText="1"/>
      <protection locked="0"/>
    </xf>
    <xf numFmtId="0" fontId="14" fillId="14" borderId="14" xfId="0" applyFont="1" applyFill="1" applyBorder="1" applyAlignment="1" applyProtection="1">
      <alignment wrapText="1"/>
      <protection locked="0"/>
    </xf>
    <xf numFmtId="0" fontId="14" fillId="15" borderId="14" xfId="0" applyFont="1" applyFill="1" applyBorder="1" applyAlignment="1" applyProtection="1">
      <alignment wrapText="1"/>
      <protection locked="0"/>
    </xf>
    <xf numFmtId="0" fontId="14" fillId="6" borderId="2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/>
    <xf numFmtId="0" fontId="15" fillId="14" borderId="34" xfId="0" applyFont="1" applyFill="1" applyBorder="1" applyAlignment="1">
      <alignment horizontal="center" vertical="center" wrapText="1"/>
    </xf>
    <xf numFmtId="164" fontId="15" fillId="14" borderId="35" xfId="0" applyNumberFormat="1" applyFont="1" applyFill="1" applyBorder="1" applyAlignment="1">
      <alignment horizontal="right" vertical="center" wrapText="1"/>
    </xf>
    <xf numFmtId="164" fontId="18" fillId="14" borderId="35" xfId="0" applyNumberFormat="1" applyFont="1" applyFill="1" applyBorder="1" applyAlignment="1">
      <alignment horizontal="right" vertical="top" wrapText="1"/>
    </xf>
    <xf numFmtId="4" fontId="15" fillId="14" borderId="35" xfId="0" applyNumberFormat="1" applyFont="1" applyFill="1" applyBorder="1" applyAlignment="1">
      <alignment horizontal="right" vertical="center" wrapText="1"/>
    </xf>
    <xf numFmtId="167" fontId="15" fillId="14" borderId="35" xfId="0" applyNumberFormat="1" applyFont="1" applyFill="1" applyBorder="1" applyAlignment="1">
      <alignment horizontal="right" vertical="center" wrapText="1"/>
    </xf>
    <xf numFmtId="167" fontId="18" fillId="14" borderId="35" xfId="0" applyNumberFormat="1" applyFont="1" applyFill="1" applyBorder="1" applyAlignment="1">
      <alignment horizontal="right" vertical="top" wrapText="1"/>
    </xf>
    <xf numFmtId="4" fontId="15" fillId="14" borderId="36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/>
    <xf numFmtId="0" fontId="15" fillId="15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16" borderId="2" xfId="0" applyFont="1" applyFill="1" applyBorder="1" applyAlignment="1">
      <alignment horizontal="center" vertical="center" wrapText="1"/>
    </xf>
    <xf numFmtId="164" fontId="15" fillId="17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right" vertical="center" wrapText="1"/>
    </xf>
    <xf numFmtId="164" fontId="18" fillId="15" borderId="2" xfId="0" applyNumberFormat="1" applyFont="1" applyFill="1" applyBorder="1" applyAlignment="1">
      <alignment horizontal="right" vertical="center" wrapText="1"/>
    </xf>
    <xf numFmtId="164" fontId="18" fillId="16" borderId="2" xfId="0" applyNumberFormat="1" applyFont="1" applyFill="1" applyBorder="1" applyAlignment="1">
      <alignment horizontal="right" vertical="center" wrapText="1"/>
    </xf>
    <xf numFmtId="164" fontId="18" fillId="17" borderId="2" xfId="0" applyNumberFormat="1" applyFont="1" applyFill="1" applyBorder="1" applyAlignment="1">
      <alignment horizontal="right" vertical="center" wrapText="1"/>
    </xf>
    <xf numFmtId="164" fontId="18" fillId="16" borderId="3" xfId="0" applyNumberFormat="1" applyFont="1" applyFill="1" applyBorder="1" applyAlignment="1">
      <alignment horizontal="right" vertical="center" wrapText="1"/>
    </xf>
    <xf numFmtId="164" fontId="18" fillId="17" borderId="3" xfId="0" applyNumberFormat="1" applyFont="1" applyFill="1" applyBorder="1" applyAlignment="1">
      <alignment horizontal="right" vertical="center" wrapText="1"/>
    </xf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17" borderId="0" xfId="0" applyFont="1" applyFill="1"/>
    <xf numFmtId="0" fontId="15" fillId="2" borderId="37" xfId="0" applyFont="1" applyFill="1" applyBorder="1" applyAlignment="1">
      <alignment horizontal="left" vertical="center" wrapText="1"/>
    </xf>
    <xf numFmtId="4" fontId="15" fillId="14" borderId="38" xfId="0" applyNumberFormat="1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left" vertical="center" wrapText="1"/>
    </xf>
    <xf numFmtId="4" fontId="18" fillId="14" borderId="38" xfId="0" applyNumberFormat="1" applyFont="1" applyFill="1" applyBorder="1" applyAlignment="1">
      <alignment horizontal="right" vertical="center" wrapText="1"/>
    </xf>
    <xf numFmtId="164" fontId="15" fillId="0" borderId="39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/>
    </xf>
    <xf numFmtId="0" fontId="3" fillId="13" borderId="21" xfId="0" applyFont="1" applyFill="1" applyBorder="1" applyAlignment="1">
      <alignment horizontal="center" wrapText="1"/>
    </xf>
    <xf numFmtId="0" fontId="4" fillId="13" borderId="2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70" fontId="8" fillId="14" borderId="40" xfId="0" applyNumberFormat="1" applyFont="1" applyFill="1" applyBorder="1" applyAlignment="1">
      <alignment horizontal="right" vertical="center" wrapText="1"/>
    </xf>
    <xf numFmtId="164" fontId="8" fillId="14" borderId="38" xfId="0" applyNumberFormat="1" applyFont="1" applyFill="1" applyBorder="1" applyAlignment="1">
      <alignment horizontal="right" vertical="center" wrapText="1"/>
    </xf>
    <xf numFmtId="0" fontId="12" fillId="14" borderId="41" xfId="0" applyFont="1" applyFill="1" applyBorder="1" applyAlignment="1" applyProtection="1">
      <alignment wrapText="1"/>
      <protection locked="0"/>
    </xf>
    <xf numFmtId="0" fontId="12" fillId="14" borderId="42" xfId="0" applyFont="1" applyFill="1" applyBorder="1" applyAlignment="1" applyProtection="1">
      <alignment wrapText="1"/>
      <protection locked="0"/>
    </xf>
    <xf numFmtId="0" fontId="3" fillId="13" borderId="22" xfId="0" applyFont="1" applyFill="1" applyBorder="1" applyAlignment="1">
      <alignment horizontal="center"/>
    </xf>
    <xf numFmtId="0" fontId="9" fillId="12" borderId="22" xfId="0" applyFont="1" applyFill="1" applyBorder="1" applyAlignment="1">
      <alignment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 applyProtection="1">
      <alignment wrapText="1"/>
      <protection locked="0"/>
    </xf>
    <xf numFmtId="0" fontId="9" fillId="14" borderId="43" xfId="0" applyFont="1" applyFill="1" applyBorder="1" applyAlignment="1">
      <alignment vertical="center" wrapText="1"/>
    </xf>
    <xf numFmtId="0" fontId="1" fillId="14" borderId="35" xfId="0" applyFont="1" applyFill="1" applyBorder="1" applyAlignment="1" applyProtection="1">
      <alignment wrapText="1"/>
      <protection locked="0"/>
    </xf>
    <xf numFmtId="0" fontId="11" fillId="14" borderId="31" xfId="0" applyFont="1" applyFill="1" applyBorder="1" applyAlignment="1">
      <alignment horizontal="center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0" fontId="9" fillId="14" borderId="35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vertical="center" wrapText="1"/>
    </xf>
    <xf numFmtId="0" fontId="1" fillId="14" borderId="32" xfId="0" applyFont="1" applyFill="1" applyBorder="1" applyAlignment="1" applyProtection="1">
      <alignment wrapText="1"/>
      <protection locked="0"/>
    </xf>
    <xf numFmtId="0" fontId="1" fillId="14" borderId="36" xfId="0" applyFont="1" applyFill="1" applyBorder="1" applyAlignment="1" applyProtection="1">
      <alignment wrapText="1"/>
      <protection locked="0"/>
    </xf>
    <xf numFmtId="0" fontId="3" fillId="13" borderId="21" xfId="0" applyFont="1" applyFill="1" applyBorder="1"/>
    <xf numFmtId="0" fontId="3" fillId="13" borderId="22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6" borderId="22" xfId="0" applyFont="1" applyFill="1" applyBorder="1" applyAlignment="1" applyProtection="1">
      <alignment wrapText="1"/>
      <protection locked="0"/>
    </xf>
    <xf numFmtId="0" fontId="3" fillId="0" borderId="22" xfId="0" applyFont="1" applyBorder="1"/>
    <xf numFmtId="0" fontId="14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6" fillId="13" borderId="2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left" wrapText="1"/>
    </xf>
    <xf numFmtId="0" fontId="16" fillId="13" borderId="2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5" fillId="7" borderId="14" xfId="0" applyFont="1" applyFill="1" applyBorder="1" applyAlignment="1">
      <alignment horizontal="right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left" vertical="center" wrapText="1"/>
    </xf>
    <xf numFmtId="164" fontId="10" fillId="16" borderId="2" xfId="0" applyNumberFormat="1" applyFont="1" applyFill="1" applyBorder="1" applyAlignment="1">
      <alignment horizontal="right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2" fillId="13" borderId="2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2" xfId="0" applyFont="1" applyFill="1" applyBorder="1" applyAlignment="1">
      <alignment horizontal="left" wrapText="1"/>
    </xf>
    <xf numFmtId="0" fontId="4" fillId="13" borderId="2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3" fillId="13" borderId="2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horizontal="left" wrapText="1"/>
    </xf>
    <xf numFmtId="0" fontId="3" fillId="13" borderId="22" xfId="0" applyFont="1" applyFill="1" applyBorder="1" applyAlignment="1">
      <alignment horizontal="left" wrapText="1"/>
    </xf>
    <xf numFmtId="164" fontId="10" fillId="16" borderId="10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164" fontId="10" fillId="14" borderId="38" xfId="0" applyNumberFormat="1" applyFont="1" applyFill="1" applyBorder="1" applyAlignment="1">
      <alignment horizontal="right" vertical="center" wrapText="1"/>
    </xf>
    <xf numFmtId="0" fontId="3" fillId="13" borderId="2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 applyProtection="1">
      <alignment horizontal="center" wrapText="1"/>
      <protection locked="0"/>
    </xf>
    <xf numFmtId="0" fontId="1" fillId="14" borderId="35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>
      <alignment horizontal="right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171" fontId="11" fillId="16" borderId="13" xfId="0" applyNumberFormat="1" applyFont="1" applyFill="1" applyBorder="1" applyAlignment="1">
      <alignment horizontal="right" vertical="top" wrapText="1"/>
    </xf>
    <xf numFmtId="4" fontId="11" fillId="14" borderId="13" xfId="0" applyNumberFormat="1" applyFont="1" applyFill="1" applyBorder="1" applyAlignment="1">
      <alignment horizontal="right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 applyProtection="1">
      <alignment horizontal="center" wrapText="1"/>
      <protection locked="0"/>
    </xf>
    <xf numFmtId="0" fontId="1" fillId="14" borderId="43" xfId="0" applyFont="1" applyFill="1" applyBorder="1" applyAlignment="1" applyProtection="1">
      <alignment horizontal="center" wrapText="1"/>
      <protection locked="0"/>
    </xf>
    <xf numFmtId="4" fontId="9" fillId="16" borderId="13" xfId="0" applyNumberFormat="1" applyFont="1" applyFill="1" applyBorder="1" applyAlignment="1">
      <alignment horizontal="right" vertical="top" wrapText="1"/>
    </xf>
    <xf numFmtId="4" fontId="9" fillId="14" borderId="13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4" fontId="13" fillId="16" borderId="14" xfId="0" applyNumberFormat="1" applyFont="1" applyFill="1" applyBorder="1" applyAlignment="1">
      <alignment horizontal="right" vertical="center" wrapText="1"/>
    </xf>
    <xf numFmtId="4" fontId="13" fillId="14" borderId="14" xfId="0" applyNumberFormat="1" applyFont="1" applyFill="1" applyBorder="1" applyAlignment="1">
      <alignment horizontal="right" vertical="center" wrapText="1"/>
    </xf>
    <xf numFmtId="4" fontId="13" fillId="14" borderId="3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205154</xdr:colOff>
      <xdr:row>0</xdr:row>
      <xdr:rowOff>43961</xdr:rowOff>
    </xdr:from>
    <xdr:to>
      <xdr:col>2</xdr:col>
      <xdr:colOff>1071930</xdr:colOff>
      <xdr:row>0</xdr:row>
      <xdr:rowOff>617908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04" y="43961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43289</xdr:rowOff>
    </xdr:from>
    <xdr:to>
      <xdr:col>3</xdr:col>
      <xdr:colOff>623074</xdr:colOff>
      <xdr:row>358</xdr:row>
      <xdr:rowOff>132587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2382001"/>
          <a:ext cx="4477036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4</xdr:col>
      <xdr:colOff>167992</xdr:colOff>
      <xdr:row>353</xdr:row>
      <xdr:rowOff>49823</xdr:rowOff>
    </xdr:from>
    <xdr:to>
      <xdr:col>9</xdr:col>
      <xdr:colOff>416066</xdr:colOff>
      <xdr:row>357</xdr:row>
      <xdr:rowOff>184243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2069" y="72388535"/>
          <a:ext cx="28564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102576</xdr:colOff>
      <xdr:row>0</xdr:row>
      <xdr:rowOff>58616</xdr:rowOff>
    </xdr:from>
    <xdr:to>
      <xdr:col>2</xdr:col>
      <xdr:colOff>969352</xdr:colOff>
      <xdr:row>0</xdr:row>
      <xdr:rowOff>632563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51" y="58616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588065</xdr:colOff>
      <xdr:row>2289</xdr:row>
      <xdr:rowOff>47908</xdr:rowOff>
    </xdr:from>
    <xdr:to>
      <xdr:col>2</xdr:col>
      <xdr:colOff>2542346</xdr:colOff>
      <xdr:row>2294</xdr:row>
      <xdr:rowOff>137206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8065" y="502769125"/>
          <a:ext cx="3420303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3</xdr:col>
      <xdr:colOff>211540</xdr:colOff>
      <xdr:row>2289</xdr:row>
      <xdr:rowOff>52244</xdr:rowOff>
    </xdr:from>
    <xdr:to>
      <xdr:col>8</xdr:col>
      <xdr:colOff>254460</xdr:colOff>
      <xdr:row>2293</xdr:row>
      <xdr:rowOff>186664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236888" y="502773461"/>
          <a:ext cx="49296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396876</xdr:colOff>
      <xdr:row>0</xdr:row>
      <xdr:rowOff>678722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4775"/>
          <a:ext cx="844551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51</xdr:row>
      <xdr:rowOff>27210</xdr:rowOff>
    </xdr:from>
    <xdr:to>
      <xdr:col>12</xdr:col>
      <xdr:colOff>1053897</xdr:colOff>
      <xdr:row>56</xdr:row>
      <xdr:rowOff>116508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410700" y="9228360"/>
          <a:ext cx="4797222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13</xdr:col>
      <xdr:colOff>25117</xdr:colOff>
      <xdr:row>51</xdr:row>
      <xdr:rowOff>47351</xdr:rowOff>
    </xdr:from>
    <xdr:to>
      <xdr:col>16</xdr:col>
      <xdr:colOff>1183195</xdr:colOff>
      <xdr:row>55</xdr:row>
      <xdr:rowOff>181771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26917" y="9248501"/>
          <a:ext cx="4901403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1</xdr:col>
      <xdr:colOff>3944939</xdr:colOff>
      <xdr:row>36</xdr:row>
      <xdr:rowOff>0</xdr:rowOff>
    </xdr:to>
    <xdr:pic>
      <xdr:nvPicPr>
        <xdr:cNvPr id="1634234133" name="Picture">
          <a:extLst>
            <a:ext uri="{FF2B5EF4-FFF2-40B4-BE49-F238E27FC236}">
              <a16:creationId xmlns:a16="http://schemas.microsoft.com/office/drawing/2014/main" id="{00000000-0008-0000-0300-0000156F68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19126" y="6334125"/>
          <a:ext cx="394493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159328</xdr:colOff>
      <xdr:row>0</xdr:row>
      <xdr:rowOff>640622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54653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622788</xdr:colOff>
      <xdr:row>39</xdr:row>
      <xdr:rowOff>0</xdr:rowOff>
    </xdr:from>
    <xdr:to>
      <xdr:col>1</xdr:col>
      <xdr:colOff>3584030</xdr:colOff>
      <xdr:row>44</xdr:row>
      <xdr:rowOff>64692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2788" y="7436827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70836</xdr:colOff>
      <xdr:row>47</xdr:row>
      <xdr:rowOff>130037</xdr:rowOff>
    </xdr:from>
    <xdr:to>
      <xdr:col>1</xdr:col>
      <xdr:colOff>3648538</xdr:colOff>
      <xdr:row>52</xdr:row>
      <xdr:rowOff>124557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3624" y="8966306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50800</xdr:rowOff>
    </xdr:from>
    <xdr:to>
      <xdr:col>1</xdr:col>
      <xdr:colOff>762000</xdr:colOff>
      <xdr:row>0</xdr:row>
      <xdr:rowOff>566769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" y="50800"/>
          <a:ext cx="1042988" cy="5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738187</xdr:colOff>
      <xdr:row>55</xdr:row>
      <xdr:rowOff>39687</xdr:rowOff>
    </xdr:from>
    <xdr:to>
      <xdr:col>2</xdr:col>
      <xdr:colOff>186779</xdr:colOff>
      <xdr:row>60</xdr:row>
      <xdr:rowOff>41490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5687" y="9779000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809023</xdr:colOff>
      <xdr:row>63</xdr:row>
      <xdr:rowOff>108666</xdr:rowOff>
    </xdr:from>
    <xdr:to>
      <xdr:col>2</xdr:col>
      <xdr:colOff>251287</xdr:colOff>
      <xdr:row>68</xdr:row>
      <xdr:rowOff>106240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26523" y="11308479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63"/>
  <sheetViews>
    <sheetView tabSelected="1" view="pageBreakPreview" topLeftCell="A346" zoomScale="130" zoomScaleNormal="120" zoomScaleSheetLayoutView="130" workbookViewId="0">
      <selection activeCell="F364" sqref="F364"/>
    </sheetView>
  </sheetViews>
  <sheetFormatPr defaultRowHeight="15" x14ac:dyDescent="0.2"/>
  <cols>
    <col min="1" max="1" width="9.140625" style="125" customWidth="1"/>
    <col min="2" max="2" width="9.42578125" style="125" customWidth="1"/>
    <col min="3" max="3" width="46.5703125" style="125" customWidth="1"/>
    <col min="4" max="4" width="9.42578125" style="137" bestFit="1" customWidth="1"/>
    <col min="5" max="5" width="4.7109375" style="125" bestFit="1" customWidth="1"/>
    <col min="6" max="6" width="11.7109375" style="125" bestFit="1" customWidth="1"/>
    <col min="7" max="7" width="15.28515625" style="138" bestFit="1" customWidth="1"/>
    <col min="8" max="8" width="15.28515625" style="139" bestFit="1" customWidth="1"/>
    <col min="9" max="9" width="20.42578125" style="140" bestFit="1" customWidth="1"/>
    <col min="10" max="10" width="20.42578125" style="137" bestFit="1" customWidth="1"/>
    <col min="11" max="16384" width="9.140625" style="125"/>
  </cols>
  <sheetData>
    <row r="1" spans="1:10" s="43" customFormat="1" ht="60" customHeight="1" x14ac:dyDescent="0.2">
      <c r="A1" s="184" t="s">
        <v>1872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s="43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43" customFormat="1" ht="9.75" customHeight="1" x14ac:dyDescent="0.2">
      <c r="A3" s="64"/>
      <c r="B3" s="57"/>
      <c r="C3" s="57"/>
      <c r="D3" s="57"/>
      <c r="E3" s="57"/>
      <c r="F3" s="57"/>
      <c r="G3" s="57"/>
      <c r="H3" s="57"/>
      <c r="I3" s="57"/>
      <c r="J3" s="65"/>
    </row>
    <row r="4" spans="1:10" s="43" customFormat="1" ht="15" customHeight="1" x14ac:dyDescent="0.2">
      <c r="A4" s="190" t="s">
        <v>1874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s="43" customFormat="1" ht="9.7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70"/>
    </row>
    <row r="6" spans="1:10" s="43" customFormat="1" ht="1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79"/>
      <c r="I6" s="179"/>
      <c r="J6" s="180"/>
    </row>
    <row r="7" spans="1:10" s="43" customFormat="1" ht="6" customHeight="1" x14ac:dyDescent="0.2">
      <c r="A7" s="64"/>
      <c r="B7" s="57"/>
      <c r="C7" s="57"/>
      <c r="D7" s="57"/>
      <c r="E7" s="57"/>
      <c r="F7" s="57"/>
      <c r="G7" s="57"/>
      <c r="H7" s="57"/>
      <c r="I7" s="57"/>
      <c r="J7" s="65"/>
    </row>
    <row r="8" spans="1:10" s="43" customFormat="1" ht="8.25" customHeight="1" x14ac:dyDescent="0.2">
      <c r="A8" s="64"/>
      <c r="B8" s="57"/>
      <c r="C8" s="57"/>
      <c r="D8" s="57"/>
      <c r="E8" s="57"/>
      <c r="F8" s="57"/>
      <c r="G8" s="57"/>
      <c r="H8" s="57"/>
      <c r="I8" s="57"/>
      <c r="J8" s="65"/>
    </row>
    <row r="9" spans="1:10" s="123" customFormat="1" ht="34.5" customHeight="1" x14ac:dyDescent="0.2">
      <c r="A9" s="193" t="s">
        <v>1877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s="43" customFormat="1" ht="8.25" customHeight="1" x14ac:dyDescent="0.2">
      <c r="A10" s="64"/>
      <c r="B10" s="57"/>
      <c r="C10" s="57"/>
      <c r="D10" s="57"/>
      <c r="E10" s="57"/>
      <c r="F10" s="57"/>
      <c r="G10" s="57"/>
      <c r="H10" s="57"/>
      <c r="I10" s="57"/>
      <c r="J10" s="65"/>
    </row>
    <row r="11" spans="1:10" s="43" customFormat="1" x14ac:dyDescent="0.2">
      <c r="A11" s="178" t="s">
        <v>1876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18.75" customHeight="1" x14ac:dyDescent="0.2">
      <c r="A12" s="196" t="s">
        <v>0</v>
      </c>
      <c r="B12" s="197" t="s">
        <v>1880</v>
      </c>
      <c r="C12" s="197" t="s">
        <v>1</v>
      </c>
      <c r="D12" s="198" t="s">
        <v>1878</v>
      </c>
      <c r="E12" s="197" t="s">
        <v>2</v>
      </c>
      <c r="F12" s="197" t="s">
        <v>1879</v>
      </c>
      <c r="G12" s="199" t="s">
        <v>3</v>
      </c>
      <c r="H12" s="199"/>
      <c r="I12" s="200" t="s">
        <v>4</v>
      </c>
      <c r="J12" s="201" t="s">
        <v>5</v>
      </c>
    </row>
    <row r="13" spans="1:10" ht="22.5" customHeight="1" x14ac:dyDescent="0.2">
      <c r="A13" s="196"/>
      <c r="B13" s="197"/>
      <c r="C13" s="197"/>
      <c r="D13" s="198"/>
      <c r="E13" s="197"/>
      <c r="F13" s="197"/>
      <c r="G13" s="124" t="s">
        <v>6</v>
      </c>
      <c r="H13" s="126" t="s">
        <v>7</v>
      </c>
      <c r="I13" s="200"/>
      <c r="J13" s="201"/>
    </row>
    <row r="14" spans="1:10" ht="20.100000000000001" customHeight="1" x14ac:dyDescent="0.2">
      <c r="A14" s="141" t="s">
        <v>8</v>
      </c>
      <c r="B14" s="202" t="s">
        <v>9</v>
      </c>
      <c r="C14" s="202"/>
      <c r="D14" s="202"/>
      <c r="E14" s="202"/>
      <c r="F14" s="202"/>
      <c r="G14" s="202">
        <f>ROUND(F15*G15,2)+ROUND(F16*G16,2)+ROUND(F17*G17,2)+ROUND(F18*G18,2)</f>
        <v>105519.86000000002</v>
      </c>
      <c r="H14" s="202"/>
      <c r="I14" s="127">
        <f>ROUND(SUM(I15:I18),2)</f>
        <v>134537.62</v>
      </c>
      <c r="J14" s="142">
        <f t="shared" ref="J14:J77" si="0">I14/VALOR_TOTAL*100</f>
        <v>3.2279804471426559</v>
      </c>
    </row>
    <row r="15" spans="1:10" ht="30" x14ac:dyDescent="0.2">
      <c r="A15" s="143" t="s">
        <v>10</v>
      </c>
      <c r="B15" s="129" t="s">
        <v>11</v>
      </c>
      <c r="C15" s="128" t="s">
        <v>12</v>
      </c>
      <c r="D15" s="130" t="s">
        <v>13</v>
      </c>
      <c r="E15" s="129" t="s">
        <v>14</v>
      </c>
      <c r="F15" s="131">
        <v>6</v>
      </c>
      <c r="G15" s="132">
        <v>164.55</v>
      </c>
      <c r="H15" s="133">
        <f>ROUND(G15*ROUND(1+(27.5/100),4),2)</f>
        <v>209.8</v>
      </c>
      <c r="I15" s="134">
        <f>ROUND(ROUND(F15,3)*ROUND(H15,2),2)</f>
        <v>1258.8</v>
      </c>
      <c r="J15" s="144">
        <f t="shared" si="0"/>
        <v>3.0202569265482582E-2</v>
      </c>
    </row>
    <row r="16" spans="1:10" x14ac:dyDescent="0.2">
      <c r="A16" s="143" t="s">
        <v>15</v>
      </c>
      <c r="B16" s="129" t="s">
        <v>16</v>
      </c>
      <c r="C16" s="128" t="s">
        <v>17</v>
      </c>
      <c r="D16" s="130" t="s">
        <v>13</v>
      </c>
      <c r="E16" s="129" t="s">
        <v>14</v>
      </c>
      <c r="F16" s="131">
        <v>12</v>
      </c>
      <c r="G16" s="132">
        <v>496.65</v>
      </c>
      <c r="H16" s="133">
        <f>ROUND(G16*ROUND(1+(27.5/100),4),2)</f>
        <v>633.23</v>
      </c>
      <c r="I16" s="134">
        <f>ROUND(ROUND(F16,3)*ROUND(H16,2),2)</f>
        <v>7598.76</v>
      </c>
      <c r="J16" s="144">
        <f t="shared" si="0"/>
        <v>0.18231814047646844</v>
      </c>
    </row>
    <row r="17" spans="1:10" ht="30" x14ac:dyDescent="0.2">
      <c r="A17" s="143" t="s">
        <v>18</v>
      </c>
      <c r="B17" s="129" t="s">
        <v>19</v>
      </c>
      <c r="C17" s="128" t="s">
        <v>20</v>
      </c>
      <c r="D17" s="130" t="s">
        <v>21</v>
      </c>
      <c r="E17" s="129" t="s">
        <v>22</v>
      </c>
      <c r="F17" s="131">
        <v>836</v>
      </c>
      <c r="G17" s="132">
        <v>88.26</v>
      </c>
      <c r="H17" s="133">
        <f>ROUND(G17*ROUND(1+(27.5/100),4),2)</f>
        <v>112.53</v>
      </c>
      <c r="I17" s="134">
        <f>ROUND(ROUND(F17,3)*ROUND(H17,2),2)</f>
        <v>94075.08</v>
      </c>
      <c r="J17" s="144">
        <f t="shared" si="0"/>
        <v>2.2571569112295959</v>
      </c>
    </row>
    <row r="18" spans="1:10" ht="60" x14ac:dyDescent="0.2">
      <c r="A18" s="143" t="s">
        <v>23</v>
      </c>
      <c r="B18" s="129" t="s">
        <v>24</v>
      </c>
      <c r="C18" s="128" t="s">
        <v>25</v>
      </c>
      <c r="D18" s="130" t="s">
        <v>21</v>
      </c>
      <c r="E18" s="129" t="s">
        <v>26</v>
      </c>
      <c r="F18" s="131">
        <v>418</v>
      </c>
      <c r="G18" s="132">
        <v>59.3</v>
      </c>
      <c r="H18" s="133">
        <f>ROUND(G18*ROUND(1+(27.5/100),4),2)</f>
        <v>75.61</v>
      </c>
      <c r="I18" s="134">
        <f>ROUND(ROUND(F18,3)*ROUND(H18,2),2)</f>
        <v>31604.98</v>
      </c>
      <c r="J18" s="144">
        <f t="shared" si="0"/>
        <v>0.75830282617110878</v>
      </c>
    </row>
    <row r="19" spans="1:10" ht="20.100000000000001" customHeight="1" x14ac:dyDescent="0.2">
      <c r="A19" s="141" t="s">
        <v>27</v>
      </c>
      <c r="B19" s="202" t="s">
        <v>28</v>
      </c>
      <c r="C19" s="202"/>
      <c r="D19" s="202"/>
      <c r="E19" s="202"/>
      <c r="F19" s="202"/>
      <c r="G19" s="202">
        <f>ROUND(F20*G20,2)+ROUND(F21*G21,2)+ROUND(F22*G22,2)+ROUND(F23*G23,2)+ROUND(F24*G24,2)</f>
        <v>40748.230000000003</v>
      </c>
      <c r="H19" s="202"/>
      <c r="I19" s="127">
        <f>ROUND(SUM(I20:I24),2)</f>
        <v>51952.38</v>
      </c>
      <c r="J19" s="142">
        <f t="shared" si="0"/>
        <v>1.2465009179032986</v>
      </c>
    </row>
    <row r="20" spans="1:10" ht="60" x14ac:dyDescent="0.2">
      <c r="A20" s="143" t="s">
        <v>29</v>
      </c>
      <c r="B20" s="129" t="s">
        <v>30</v>
      </c>
      <c r="C20" s="128" t="s">
        <v>31</v>
      </c>
      <c r="D20" s="130" t="s">
        <v>21</v>
      </c>
      <c r="E20" s="129" t="s">
        <v>32</v>
      </c>
      <c r="F20" s="131">
        <v>241.19</v>
      </c>
      <c r="G20" s="132">
        <v>94.73</v>
      </c>
      <c r="H20" s="133">
        <f>ROUND(G20*ROUND(1+(27.5/100),4),2)</f>
        <v>120.78</v>
      </c>
      <c r="I20" s="134">
        <f>ROUND(ROUND(F20,3)*ROUND(H20,2),2)</f>
        <v>29130.93</v>
      </c>
      <c r="J20" s="144">
        <f t="shared" si="0"/>
        <v>0.69894258904744566</v>
      </c>
    </row>
    <row r="21" spans="1:10" ht="60" x14ac:dyDescent="0.2">
      <c r="A21" s="143" t="s">
        <v>33</v>
      </c>
      <c r="B21" s="129" t="s">
        <v>34</v>
      </c>
      <c r="C21" s="128" t="s">
        <v>35</v>
      </c>
      <c r="D21" s="130" t="s">
        <v>21</v>
      </c>
      <c r="E21" s="129" t="s">
        <v>32</v>
      </c>
      <c r="F21" s="131">
        <v>32.14</v>
      </c>
      <c r="G21" s="132">
        <v>53.34</v>
      </c>
      <c r="H21" s="133">
        <f>ROUND(G21*ROUND(1+(27.5/100),4),2)</f>
        <v>68.010000000000005</v>
      </c>
      <c r="I21" s="134">
        <f>ROUND(ROUND(F21,3)*ROUND(H21,2),2)</f>
        <v>2185.84</v>
      </c>
      <c r="J21" s="144">
        <f t="shared" si="0"/>
        <v>5.2445173183398835E-2</v>
      </c>
    </row>
    <row r="22" spans="1:10" ht="90" x14ac:dyDescent="0.2">
      <c r="A22" s="143" t="s">
        <v>36</v>
      </c>
      <c r="B22" s="129" t="s">
        <v>37</v>
      </c>
      <c r="C22" s="128" t="s">
        <v>38</v>
      </c>
      <c r="D22" s="130" t="s">
        <v>21</v>
      </c>
      <c r="E22" s="129" t="s">
        <v>32</v>
      </c>
      <c r="F22" s="131">
        <v>165.5</v>
      </c>
      <c r="G22" s="132">
        <v>57.92</v>
      </c>
      <c r="H22" s="133">
        <f>ROUND(G22*ROUND(1+(27.5/100),4),2)</f>
        <v>73.849999999999994</v>
      </c>
      <c r="I22" s="134">
        <f>ROUND(ROUND(F22,3)*ROUND(H22,2),2)</f>
        <v>12222.18</v>
      </c>
      <c r="J22" s="144">
        <f t="shared" si="0"/>
        <v>0.29324852083348901</v>
      </c>
    </row>
    <row r="23" spans="1:10" ht="90" x14ac:dyDescent="0.2">
      <c r="A23" s="143" t="s">
        <v>39</v>
      </c>
      <c r="B23" s="129" t="s">
        <v>40</v>
      </c>
      <c r="C23" s="128" t="s">
        <v>41</v>
      </c>
      <c r="D23" s="130" t="s">
        <v>21</v>
      </c>
      <c r="E23" s="129" t="s">
        <v>22</v>
      </c>
      <c r="F23" s="131">
        <v>465.21</v>
      </c>
      <c r="G23" s="132">
        <v>13.76</v>
      </c>
      <c r="H23" s="133">
        <f>ROUND(G23*ROUND(1+(27.5/100),4),2)</f>
        <v>17.54</v>
      </c>
      <c r="I23" s="134">
        <f>ROUND(ROUND(F23,3)*ROUND(H23,2),2)</f>
        <v>8159.78</v>
      </c>
      <c r="J23" s="144">
        <f t="shared" si="0"/>
        <v>0.19577877394431165</v>
      </c>
    </row>
    <row r="24" spans="1:10" ht="75" x14ac:dyDescent="0.2">
      <c r="A24" s="143" t="s">
        <v>42</v>
      </c>
      <c r="B24" s="129" t="s">
        <v>43</v>
      </c>
      <c r="C24" s="128" t="s">
        <v>44</v>
      </c>
      <c r="D24" s="130" t="s">
        <v>21</v>
      </c>
      <c r="E24" s="129" t="s">
        <v>45</v>
      </c>
      <c r="F24" s="131">
        <v>15</v>
      </c>
      <c r="G24" s="132">
        <v>13.26</v>
      </c>
      <c r="H24" s="133">
        <f>ROUND(G24*ROUND(1+(27.5/100),4),2)</f>
        <v>16.91</v>
      </c>
      <c r="I24" s="134">
        <f>ROUND(ROUND(F24,3)*ROUND(H24,2),2)</f>
        <v>253.65</v>
      </c>
      <c r="J24" s="144">
        <f t="shared" si="0"/>
        <v>6.0858608946533664E-3</v>
      </c>
    </row>
    <row r="25" spans="1:10" ht="20.100000000000001" customHeight="1" x14ac:dyDescent="0.2">
      <c r="A25" s="141" t="s">
        <v>46</v>
      </c>
      <c r="B25" s="202" t="s">
        <v>47</v>
      </c>
      <c r="C25" s="202"/>
      <c r="D25" s="202"/>
      <c r="E25" s="202"/>
      <c r="F25" s="202"/>
      <c r="G25" s="202">
        <f>ROUND(F26*G26,2)+ROUND(F27*G27,2)</f>
        <v>193971.6</v>
      </c>
      <c r="H25" s="202"/>
      <c r="I25" s="127">
        <f>ROUND(SUM(I26:I27),2)</f>
        <v>247316.04</v>
      </c>
      <c r="J25" s="142">
        <f t="shared" si="0"/>
        <v>5.9338892823044667</v>
      </c>
    </row>
    <row r="26" spans="1:10" ht="30" x14ac:dyDescent="0.2">
      <c r="A26" s="143" t="s">
        <v>48</v>
      </c>
      <c r="B26" s="129" t="s">
        <v>49</v>
      </c>
      <c r="C26" s="128" t="s">
        <v>50</v>
      </c>
      <c r="D26" s="130" t="s">
        <v>21</v>
      </c>
      <c r="E26" s="129" t="s">
        <v>51</v>
      </c>
      <c r="F26" s="131">
        <v>792</v>
      </c>
      <c r="G26" s="132">
        <v>107.59</v>
      </c>
      <c r="H26" s="133">
        <f>ROUND(G26*ROUND(1+(27.5/100),4),2)</f>
        <v>137.18</v>
      </c>
      <c r="I26" s="134">
        <f>ROUND(ROUND(F26,3)*ROUND(H26,2),2)</f>
        <v>108646.56</v>
      </c>
      <c r="J26" s="144">
        <f t="shared" si="0"/>
        <v>2.6067725245125595</v>
      </c>
    </row>
    <row r="27" spans="1:10" ht="30" x14ac:dyDescent="0.2">
      <c r="A27" s="143" t="s">
        <v>52</v>
      </c>
      <c r="B27" s="129" t="s">
        <v>53</v>
      </c>
      <c r="C27" s="128" t="s">
        <v>54</v>
      </c>
      <c r="D27" s="130" t="s">
        <v>55</v>
      </c>
      <c r="E27" s="129" t="s">
        <v>56</v>
      </c>
      <c r="F27" s="131">
        <v>18</v>
      </c>
      <c r="G27" s="132">
        <v>6042.24</v>
      </c>
      <c r="H27" s="133">
        <f>ROUND(G27*ROUND(1+(27.5/100),4),2)</f>
        <v>7703.86</v>
      </c>
      <c r="I27" s="134">
        <f>ROUND(ROUND(F27,3)*ROUND(H27,2),2)</f>
        <v>138669.48000000001</v>
      </c>
      <c r="J27" s="144">
        <f t="shared" si="0"/>
        <v>3.3271167577919072</v>
      </c>
    </row>
    <row r="28" spans="1:10" ht="20.100000000000001" customHeight="1" x14ac:dyDescent="0.2">
      <c r="A28" s="141" t="s">
        <v>57</v>
      </c>
      <c r="B28" s="202" t="s">
        <v>58</v>
      </c>
      <c r="C28" s="202"/>
      <c r="D28" s="202"/>
      <c r="E28" s="202"/>
      <c r="F28" s="202"/>
      <c r="G28" s="202">
        <f>ROUND(F29*G29,2)+ROUND(F30*G30,2)</f>
        <v>46048.77</v>
      </c>
      <c r="H28" s="202"/>
      <c r="I28" s="127">
        <f>ROUND(SUM(I29:I30),2)</f>
        <v>58704.959999999999</v>
      </c>
      <c r="J28" s="142">
        <f t="shared" si="0"/>
        <v>1.408516540059886</v>
      </c>
    </row>
    <row r="29" spans="1:10" x14ac:dyDescent="0.2">
      <c r="A29" s="143" t="s">
        <v>59</v>
      </c>
      <c r="B29" s="129" t="s">
        <v>60</v>
      </c>
      <c r="C29" s="128" t="s">
        <v>61</v>
      </c>
      <c r="D29" s="130" t="s">
        <v>13</v>
      </c>
      <c r="E29" s="129" t="s">
        <v>62</v>
      </c>
      <c r="F29" s="131">
        <v>1701.1</v>
      </c>
      <c r="G29" s="132">
        <v>8.6300000000000008</v>
      </c>
      <c r="H29" s="133">
        <f>ROUND(G29*ROUND(1+(27.5/100),4),2)</f>
        <v>11</v>
      </c>
      <c r="I29" s="134">
        <f>ROUND(ROUND(F29,3)*ROUND(H29,2),2)</f>
        <v>18712.099999999999</v>
      </c>
      <c r="J29" s="144">
        <f t="shared" si="0"/>
        <v>0.4489621038708585</v>
      </c>
    </row>
    <row r="30" spans="1:10" x14ac:dyDescent="0.2">
      <c r="A30" s="143" t="s">
        <v>63</v>
      </c>
      <c r="B30" s="129" t="s">
        <v>64</v>
      </c>
      <c r="C30" s="128" t="s">
        <v>65</v>
      </c>
      <c r="D30" s="130" t="s">
        <v>13</v>
      </c>
      <c r="E30" s="129" t="s">
        <v>62</v>
      </c>
      <c r="F30" s="131">
        <v>1701.1</v>
      </c>
      <c r="G30" s="132">
        <v>18.440000000000001</v>
      </c>
      <c r="H30" s="133">
        <f>ROUND(G30*ROUND(1+(27.5/100),4),2)</f>
        <v>23.51</v>
      </c>
      <c r="I30" s="134">
        <f>ROUND(ROUND(F30,3)*ROUND(H30,2),2)</f>
        <v>39992.86</v>
      </c>
      <c r="J30" s="144">
        <f t="shared" si="0"/>
        <v>0.95955443618902758</v>
      </c>
    </row>
    <row r="31" spans="1:10" ht="20.100000000000001" customHeight="1" x14ac:dyDescent="0.2">
      <c r="A31" s="141" t="s">
        <v>66</v>
      </c>
      <c r="B31" s="202" t="s">
        <v>67</v>
      </c>
      <c r="C31" s="202"/>
      <c r="D31" s="202"/>
      <c r="E31" s="202"/>
      <c r="F31" s="202"/>
      <c r="G31" s="202">
        <f>ROUND(F32*G32,2)+ROUND(F37*G37,2)+ROUND(F41*G41,2)+ROUND(F45*G45,2)+ROUND(F47*G47,2)+ROUND(F52*G52,2)+ROUND(F58*G58,2)+ROUND(F61*G61,2)+ROUND(F65*G65,2)</f>
        <v>0</v>
      </c>
      <c r="H31" s="202"/>
      <c r="I31" s="127">
        <f>ROUND(I32+I37+I41+I45+I47+I52+I58+I61+I65,2)</f>
        <v>833168.24</v>
      </c>
      <c r="J31" s="142">
        <f t="shared" si="0"/>
        <v>19.99032529265985</v>
      </c>
    </row>
    <row r="32" spans="1:10" ht="20.100000000000001" customHeight="1" x14ac:dyDescent="0.2">
      <c r="A32" s="141" t="s">
        <v>68</v>
      </c>
      <c r="B32" s="202" t="s">
        <v>69</v>
      </c>
      <c r="C32" s="202"/>
      <c r="D32" s="202"/>
      <c r="E32" s="202"/>
      <c r="F32" s="202"/>
      <c r="G32" s="202">
        <f>ROUND(F33*G33,2)+ROUND(F34*G34,2)+ROUND(F35*G35,2)+ROUND(F36*G36,2)</f>
        <v>42230.939999999995</v>
      </c>
      <c r="H32" s="202"/>
      <c r="I32" s="127">
        <f>ROUND(SUM(I33:I36),2)</f>
        <v>53844.51</v>
      </c>
      <c r="J32" s="142">
        <f t="shared" si="0"/>
        <v>1.2918990648561883</v>
      </c>
    </row>
    <row r="33" spans="1:10" ht="30" x14ac:dyDescent="0.2">
      <c r="A33" s="143" t="s">
        <v>70</v>
      </c>
      <c r="B33" s="129" t="s">
        <v>71</v>
      </c>
      <c r="C33" s="128" t="s">
        <v>72</v>
      </c>
      <c r="D33" s="130" t="s">
        <v>13</v>
      </c>
      <c r="E33" s="129" t="s">
        <v>62</v>
      </c>
      <c r="F33" s="131">
        <v>16.515000000000001</v>
      </c>
      <c r="G33" s="132">
        <v>90.53</v>
      </c>
      <c r="H33" s="133">
        <f>ROUND(G33*ROUND(1+(27.5/100),4),2)</f>
        <v>115.43</v>
      </c>
      <c r="I33" s="134">
        <f>ROUND(ROUND(F33,3)*ROUND(H33,2),2)</f>
        <v>1906.33</v>
      </c>
      <c r="J33" s="144">
        <f t="shared" si="0"/>
        <v>4.5738849593158097E-2</v>
      </c>
    </row>
    <row r="34" spans="1:10" ht="30" x14ac:dyDescent="0.2">
      <c r="A34" s="143" t="s">
        <v>73</v>
      </c>
      <c r="B34" s="129" t="s">
        <v>74</v>
      </c>
      <c r="C34" s="128" t="s">
        <v>75</v>
      </c>
      <c r="D34" s="130" t="s">
        <v>13</v>
      </c>
      <c r="E34" s="129" t="s">
        <v>62</v>
      </c>
      <c r="F34" s="131">
        <v>5.1749999999999998</v>
      </c>
      <c r="G34" s="132">
        <v>3570.22</v>
      </c>
      <c r="H34" s="133">
        <f>ROUND(G34*ROUND(1+(27.5/100),4),2)</f>
        <v>4552.03</v>
      </c>
      <c r="I34" s="134">
        <f>ROUND(ROUND(F34,3)*ROUND(H34,2),2)</f>
        <v>23556.76</v>
      </c>
      <c r="J34" s="144">
        <f t="shared" si="0"/>
        <v>0.56520072733583526</v>
      </c>
    </row>
    <row r="35" spans="1:10" ht="30" x14ac:dyDescent="0.2">
      <c r="A35" s="143" t="s">
        <v>76</v>
      </c>
      <c r="B35" s="129" t="s">
        <v>77</v>
      </c>
      <c r="C35" s="128" t="s">
        <v>78</v>
      </c>
      <c r="D35" s="130" t="s">
        <v>13</v>
      </c>
      <c r="E35" s="129" t="s">
        <v>62</v>
      </c>
      <c r="F35" s="131">
        <v>6.165</v>
      </c>
      <c r="G35" s="132">
        <v>3359.9</v>
      </c>
      <c r="H35" s="133">
        <f>ROUND(G35*ROUND(1+(27.5/100),4),2)</f>
        <v>4283.87</v>
      </c>
      <c r="I35" s="134">
        <f>ROUND(ROUND(F35,3)*ROUND(H35,2),2)</f>
        <v>26410.06</v>
      </c>
      <c r="J35" s="144">
        <f t="shared" si="0"/>
        <v>0.63366036420046956</v>
      </c>
    </row>
    <row r="36" spans="1:10" x14ac:dyDescent="0.2">
      <c r="A36" s="143" t="s">
        <v>79</v>
      </c>
      <c r="B36" s="129" t="s">
        <v>80</v>
      </c>
      <c r="C36" s="128" t="s">
        <v>81</v>
      </c>
      <c r="D36" s="130" t="s">
        <v>13</v>
      </c>
      <c r="E36" s="129" t="s">
        <v>62</v>
      </c>
      <c r="F36" s="131">
        <v>1.7250000000000001</v>
      </c>
      <c r="G36" s="132">
        <v>896.33</v>
      </c>
      <c r="H36" s="133">
        <f>ROUND(G36*ROUND(1+(27.5/100),4),2)</f>
        <v>1142.82</v>
      </c>
      <c r="I36" s="134">
        <f>ROUND(ROUND(F36,3)*ROUND(H36,2),2)</f>
        <v>1971.36</v>
      </c>
      <c r="J36" s="144">
        <f t="shared" si="0"/>
        <v>4.7299123726725255E-2</v>
      </c>
    </row>
    <row r="37" spans="1:10" ht="20.100000000000001" customHeight="1" x14ac:dyDescent="0.2">
      <c r="A37" s="141" t="s">
        <v>82</v>
      </c>
      <c r="B37" s="202" t="s">
        <v>83</v>
      </c>
      <c r="C37" s="202"/>
      <c r="D37" s="202"/>
      <c r="E37" s="202"/>
      <c r="F37" s="202"/>
      <c r="G37" s="202">
        <f>ROUND(F38*G38,2)+ROUND(F39*G39,2)+ROUND(F40*G40,2)</f>
        <v>63150.619999999995</v>
      </c>
      <c r="H37" s="202"/>
      <c r="I37" s="127">
        <f>ROUND(SUM(I38:I40),2)</f>
        <v>80516.72</v>
      </c>
      <c r="J37" s="142">
        <f t="shared" si="0"/>
        <v>1.9318492316725986</v>
      </c>
    </row>
    <row r="38" spans="1:10" ht="45" x14ac:dyDescent="0.2">
      <c r="A38" s="143" t="s">
        <v>84</v>
      </c>
      <c r="B38" s="129" t="s">
        <v>85</v>
      </c>
      <c r="C38" s="128" t="s">
        <v>86</v>
      </c>
      <c r="D38" s="130" t="s">
        <v>13</v>
      </c>
      <c r="E38" s="129" t="s">
        <v>62</v>
      </c>
      <c r="F38" s="131">
        <v>4.8179999999999996</v>
      </c>
      <c r="G38" s="132">
        <v>3879.47</v>
      </c>
      <c r="H38" s="133">
        <f>ROUND(G38*ROUND(1+(27.5/100),4),2)</f>
        <v>4946.32</v>
      </c>
      <c r="I38" s="134">
        <f>ROUND(ROUND(F38,3)*ROUND(H38,2),2)</f>
        <v>23831.37</v>
      </c>
      <c r="J38" s="144">
        <f t="shared" si="0"/>
        <v>0.57178948452203981</v>
      </c>
    </row>
    <row r="39" spans="1:10" ht="45" x14ac:dyDescent="0.2">
      <c r="A39" s="143" t="s">
        <v>87</v>
      </c>
      <c r="B39" s="129" t="s">
        <v>85</v>
      </c>
      <c r="C39" s="128" t="s">
        <v>88</v>
      </c>
      <c r="D39" s="130" t="s">
        <v>13</v>
      </c>
      <c r="E39" s="129" t="s">
        <v>62</v>
      </c>
      <c r="F39" s="131">
        <v>4.9320000000000004</v>
      </c>
      <c r="G39" s="132">
        <v>3879.47</v>
      </c>
      <c r="H39" s="133">
        <f>ROUND(G39*ROUND(1+(27.5/100),4),2)</f>
        <v>4946.32</v>
      </c>
      <c r="I39" s="134">
        <f>ROUND(ROUND(F39,3)*ROUND(H39,2),2)</f>
        <v>24395.25</v>
      </c>
      <c r="J39" s="144">
        <f t="shared" si="0"/>
        <v>0.58531873838081039</v>
      </c>
    </row>
    <row r="40" spans="1:10" ht="30" x14ac:dyDescent="0.2">
      <c r="A40" s="143" t="s">
        <v>89</v>
      </c>
      <c r="B40" s="129" t="s">
        <v>90</v>
      </c>
      <c r="C40" s="128" t="s">
        <v>91</v>
      </c>
      <c r="D40" s="130" t="s">
        <v>13</v>
      </c>
      <c r="E40" s="129" t="s">
        <v>14</v>
      </c>
      <c r="F40" s="131">
        <v>220.32</v>
      </c>
      <c r="G40" s="132">
        <v>114.95</v>
      </c>
      <c r="H40" s="133">
        <f>ROUND(G40*ROUND(1+(27.5/100),4),2)</f>
        <v>146.56</v>
      </c>
      <c r="I40" s="134">
        <f>ROUND(ROUND(F40,3)*ROUND(H40,2),2)</f>
        <v>32290.1</v>
      </c>
      <c r="J40" s="144">
        <f t="shared" si="0"/>
        <v>0.77474100876974838</v>
      </c>
    </row>
    <row r="41" spans="1:10" ht="20.100000000000001" customHeight="1" x14ac:dyDescent="0.2">
      <c r="A41" s="141" t="s">
        <v>92</v>
      </c>
      <c r="B41" s="202" t="s">
        <v>93</v>
      </c>
      <c r="C41" s="202"/>
      <c r="D41" s="202"/>
      <c r="E41" s="202"/>
      <c r="F41" s="202"/>
      <c r="G41" s="202">
        <f>ROUND(F42*G42,2)+ROUND(F43*G43,2)+ROUND(F44*G44,2)</f>
        <v>239851.93</v>
      </c>
      <c r="H41" s="202"/>
      <c r="I41" s="127">
        <f>ROUND(SUM(I42:I44),2)</f>
        <v>305834.42</v>
      </c>
      <c r="J41" s="142">
        <f t="shared" si="0"/>
        <v>7.3379291816163743</v>
      </c>
    </row>
    <row r="42" spans="1:10" ht="45" x14ac:dyDescent="0.2">
      <c r="A42" s="143" t="s">
        <v>94</v>
      </c>
      <c r="B42" s="129" t="s">
        <v>95</v>
      </c>
      <c r="C42" s="128" t="s">
        <v>96</v>
      </c>
      <c r="D42" s="130" t="s">
        <v>97</v>
      </c>
      <c r="E42" s="129" t="s">
        <v>98</v>
      </c>
      <c r="F42" s="131">
        <v>719.08</v>
      </c>
      <c r="G42" s="132">
        <v>14.74</v>
      </c>
      <c r="H42" s="133">
        <f>ROUND(G42*ROUND(1+(27.5/100),4),2)</f>
        <v>18.79</v>
      </c>
      <c r="I42" s="134">
        <f>ROUND(ROUND(F42,3)*ROUND(H42,2),2)</f>
        <v>13511.51</v>
      </c>
      <c r="J42" s="144">
        <f t="shared" si="0"/>
        <v>0.32418360077554864</v>
      </c>
    </row>
    <row r="43" spans="1:10" ht="30" x14ac:dyDescent="0.2">
      <c r="A43" s="143" t="s">
        <v>99</v>
      </c>
      <c r="B43" s="129" t="s">
        <v>100</v>
      </c>
      <c r="C43" s="128" t="s">
        <v>101</v>
      </c>
      <c r="D43" s="130" t="s">
        <v>13</v>
      </c>
      <c r="E43" s="129" t="s">
        <v>98</v>
      </c>
      <c r="F43" s="131">
        <v>7199.53</v>
      </c>
      <c r="G43" s="132">
        <v>23.95</v>
      </c>
      <c r="H43" s="133">
        <f>ROUND(G43*ROUND(1+(27.5/100),4),2)</f>
        <v>30.54</v>
      </c>
      <c r="I43" s="134">
        <f>ROUND(ROUND(F43,3)*ROUND(H43,2),2)</f>
        <v>219873.65</v>
      </c>
      <c r="J43" s="144">
        <f t="shared" si="0"/>
        <v>5.2754600760879216</v>
      </c>
    </row>
    <row r="44" spans="1:10" ht="45" x14ac:dyDescent="0.2">
      <c r="A44" s="143" t="s">
        <v>102</v>
      </c>
      <c r="B44" s="129" t="s">
        <v>103</v>
      </c>
      <c r="C44" s="128" t="s">
        <v>104</v>
      </c>
      <c r="D44" s="130" t="s">
        <v>13</v>
      </c>
      <c r="E44" s="129" t="s">
        <v>14</v>
      </c>
      <c r="F44" s="131">
        <v>268.43</v>
      </c>
      <c r="G44" s="132">
        <v>211.69</v>
      </c>
      <c r="H44" s="133">
        <f>ROUND(G44*ROUND(1+(27.5/100),4),2)</f>
        <v>269.89999999999998</v>
      </c>
      <c r="I44" s="134">
        <f>ROUND(ROUND(F44,3)*ROUND(H44,2),2)</f>
        <v>72449.259999999995</v>
      </c>
      <c r="J44" s="144">
        <f t="shared" si="0"/>
        <v>1.7382855047529049</v>
      </c>
    </row>
    <row r="45" spans="1:10" ht="20.100000000000001" customHeight="1" x14ac:dyDescent="0.2">
      <c r="A45" s="141" t="s">
        <v>105</v>
      </c>
      <c r="B45" s="202" t="s">
        <v>106</v>
      </c>
      <c r="C45" s="202"/>
      <c r="D45" s="202"/>
      <c r="E45" s="202"/>
      <c r="F45" s="202"/>
      <c r="G45" s="202">
        <f>ROUND(F46*G46,2)</f>
        <v>70607.289999999994</v>
      </c>
      <c r="H45" s="202"/>
      <c r="I45" s="127">
        <f>ROUND(SUM(I46:I46),2)</f>
        <v>90026.99</v>
      </c>
      <c r="J45" s="142">
        <f t="shared" si="0"/>
        <v>2.1600305062264922</v>
      </c>
    </row>
    <row r="46" spans="1:10" x14ac:dyDescent="0.2">
      <c r="A46" s="143" t="s">
        <v>107</v>
      </c>
      <c r="B46" s="129" t="s">
        <v>108</v>
      </c>
      <c r="C46" s="128" t="s">
        <v>109</v>
      </c>
      <c r="D46" s="130" t="s">
        <v>13</v>
      </c>
      <c r="E46" s="129" t="s">
        <v>14</v>
      </c>
      <c r="F46" s="131">
        <v>600.29999999999995</v>
      </c>
      <c r="G46" s="132">
        <v>117.62</v>
      </c>
      <c r="H46" s="133">
        <f>ROUND(G46*ROUND(1+(27.5/100),4),2)</f>
        <v>149.97</v>
      </c>
      <c r="I46" s="134">
        <f>ROUND(ROUND(F46,3)*ROUND(H46,2),2)</f>
        <v>90026.99</v>
      </c>
      <c r="J46" s="144">
        <f t="shared" si="0"/>
        <v>2.1600305062264922</v>
      </c>
    </row>
    <row r="47" spans="1:10" ht="20.100000000000001" customHeight="1" x14ac:dyDescent="0.2">
      <c r="A47" s="141" t="s">
        <v>110</v>
      </c>
      <c r="B47" s="202" t="s">
        <v>111</v>
      </c>
      <c r="C47" s="202"/>
      <c r="D47" s="202"/>
      <c r="E47" s="202"/>
      <c r="F47" s="202"/>
      <c r="G47" s="202">
        <f>ROUND(F48*G48,2)+ROUND(F49*G49,2)+ROUND(F50*G50,2)+ROUND(F51*G51,2)</f>
        <v>57300.55</v>
      </c>
      <c r="H47" s="202"/>
      <c r="I47" s="127">
        <f>ROUND(SUM(I48:I51),2)</f>
        <v>73058.48</v>
      </c>
      <c r="J47" s="142">
        <f t="shared" si="0"/>
        <v>1.7529026077461662</v>
      </c>
    </row>
    <row r="48" spans="1:10" ht="30" x14ac:dyDescent="0.2">
      <c r="A48" s="143" t="s">
        <v>112</v>
      </c>
      <c r="B48" s="129" t="s">
        <v>113</v>
      </c>
      <c r="C48" s="128" t="s">
        <v>114</v>
      </c>
      <c r="D48" s="130" t="s">
        <v>13</v>
      </c>
      <c r="E48" s="129" t="s">
        <v>14</v>
      </c>
      <c r="F48" s="131">
        <v>16.649999999999999</v>
      </c>
      <c r="G48" s="132">
        <v>790.56</v>
      </c>
      <c r="H48" s="133">
        <f>ROUND(G48*ROUND(1+(27.5/100),4),2)</f>
        <v>1007.96</v>
      </c>
      <c r="I48" s="134">
        <f>ROUND(ROUND(F48,3)*ROUND(H48,2),2)</f>
        <v>16782.53</v>
      </c>
      <c r="J48" s="144">
        <f t="shared" si="0"/>
        <v>0.40266565361855688</v>
      </c>
    </row>
    <row r="49" spans="1:10" ht="30" x14ac:dyDescent="0.2">
      <c r="A49" s="143" t="s">
        <v>115</v>
      </c>
      <c r="B49" s="129" t="s">
        <v>116</v>
      </c>
      <c r="C49" s="128" t="s">
        <v>117</v>
      </c>
      <c r="D49" s="130" t="s">
        <v>13</v>
      </c>
      <c r="E49" s="129" t="s">
        <v>14</v>
      </c>
      <c r="F49" s="131">
        <v>0.8</v>
      </c>
      <c r="G49" s="132">
        <v>890.6</v>
      </c>
      <c r="H49" s="133">
        <f>ROUND(G49*ROUND(1+(27.5/100),4),2)</f>
        <v>1135.52</v>
      </c>
      <c r="I49" s="134">
        <f>ROUND(ROUND(F49,3)*ROUND(H49,2),2)</f>
        <v>908.42</v>
      </c>
      <c r="J49" s="144">
        <f t="shared" si="0"/>
        <v>2.17958515825784E-2</v>
      </c>
    </row>
    <row r="50" spans="1:10" ht="30" x14ac:dyDescent="0.2">
      <c r="A50" s="143" t="s">
        <v>118</v>
      </c>
      <c r="B50" s="129" t="s">
        <v>119</v>
      </c>
      <c r="C50" s="128" t="s">
        <v>120</v>
      </c>
      <c r="D50" s="130" t="s">
        <v>13</v>
      </c>
      <c r="E50" s="129" t="s">
        <v>14</v>
      </c>
      <c r="F50" s="131">
        <v>6.72</v>
      </c>
      <c r="G50" s="132">
        <v>591.79999999999995</v>
      </c>
      <c r="H50" s="133">
        <f>ROUND(G50*ROUND(1+(27.5/100),4),2)</f>
        <v>754.55</v>
      </c>
      <c r="I50" s="134">
        <f>ROUND(ROUND(F50,3)*ROUND(H50,2),2)</f>
        <v>5070.58</v>
      </c>
      <c r="J50" s="144">
        <f t="shared" si="0"/>
        <v>0.12165915448535962</v>
      </c>
    </row>
    <row r="51" spans="1:10" ht="30" x14ac:dyDescent="0.2">
      <c r="A51" s="143" t="s">
        <v>121</v>
      </c>
      <c r="B51" s="129" t="s">
        <v>122</v>
      </c>
      <c r="C51" s="128" t="s">
        <v>123</v>
      </c>
      <c r="D51" s="130" t="s">
        <v>13</v>
      </c>
      <c r="E51" s="129" t="s">
        <v>14</v>
      </c>
      <c r="F51" s="131">
        <v>135</v>
      </c>
      <c r="G51" s="132">
        <v>292.20999999999998</v>
      </c>
      <c r="H51" s="133">
        <f>ROUND(G51*ROUND(1+(27.5/100),4),2)</f>
        <v>372.57</v>
      </c>
      <c r="I51" s="134">
        <f>ROUND(ROUND(F51,3)*ROUND(H51,2),2)</f>
        <v>50296.95</v>
      </c>
      <c r="J51" s="144">
        <f t="shared" si="0"/>
        <v>1.2067819480596713</v>
      </c>
    </row>
    <row r="52" spans="1:10" ht="20.100000000000001" customHeight="1" x14ac:dyDescent="0.2">
      <c r="A52" s="141" t="s">
        <v>124</v>
      </c>
      <c r="B52" s="202" t="s">
        <v>125</v>
      </c>
      <c r="C52" s="202"/>
      <c r="D52" s="202"/>
      <c r="E52" s="202"/>
      <c r="F52" s="202"/>
      <c r="G52" s="202">
        <f>ROUND(F53*G53,2)+ROUND(F54*G54,2)+ROUND(F55*G55,2)+ROUND(F56*G56,2)+ROUND(F57*G57,2)</f>
        <v>107648.58</v>
      </c>
      <c r="H52" s="202"/>
      <c r="I52" s="127">
        <f>ROUND(SUM(I53:I57),2)</f>
        <v>137249.31</v>
      </c>
      <c r="J52" s="142">
        <f t="shared" si="0"/>
        <v>3.2930424149306416</v>
      </c>
    </row>
    <row r="53" spans="1:10" ht="30" x14ac:dyDescent="0.2">
      <c r="A53" s="143" t="s">
        <v>126</v>
      </c>
      <c r="B53" s="129" t="s">
        <v>127</v>
      </c>
      <c r="C53" s="128" t="s">
        <v>128</v>
      </c>
      <c r="D53" s="130" t="s">
        <v>13</v>
      </c>
      <c r="E53" s="129" t="s">
        <v>14</v>
      </c>
      <c r="F53" s="131">
        <v>1060.2</v>
      </c>
      <c r="G53" s="132">
        <v>15.38</v>
      </c>
      <c r="H53" s="133">
        <f>ROUND(G53*ROUND(1+(27.5/100),4),2)</f>
        <v>19.61</v>
      </c>
      <c r="I53" s="134">
        <f>ROUND(ROUND(F53,3)*ROUND(H53,2),2)</f>
        <v>20790.52</v>
      </c>
      <c r="J53" s="144">
        <f t="shared" si="0"/>
        <v>0.498829933560058</v>
      </c>
    </row>
    <row r="54" spans="1:10" ht="30" x14ac:dyDescent="0.2">
      <c r="A54" s="143" t="s">
        <v>129</v>
      </c>
      <c r="B54" s="129" t="s">
        <v>130</v>
      </c>
      <c r="C54" s="128" t="s">
        <v>131</v>
      </c>
      <c r="D54" s="130" t="s">
        <v>13</v>
      </c>
      <c r="E54" s="129" t="s">
        <v>14</v>
      </c>
      <c r="F54" s="131">
        <v>1060.2</v>
      </c>
      <c r="G54" s="132">
        <v>46.19</v>
      </c>
      <c r="H54" s="133">
        <f>ROUND(G54*ROUND(1+(27.5/100),4),2)</f>
        <v>58.89</v>
      </c>
      <c r="I54" s="134">
        <f>ROUND(ROUND(F54,3)*ROUND(H54,2),2)</f>
        <v>62435.18</v>
      </c>
      <c r="J54" s="144">
        <f t="shared" si="0"/>
        <v>1.4980162444811511</v>
      </c>
    </row>
    <row r="55" spans="1:10" ht="30" x14ac:dyDescent="0.2">
      <c r="A55" s="143" t="s">
        <v>132</v>
      </c>
      <c r="B55" s="129" t="s">
        <v>133</v>
      </c>
      <c r="C55" s="128" t="s">
        <v>134</v>
      </c>
      <c r="D55" s="130" t="s">
        <v>13</v>
      </c>
      <c r="E55" s="129" t="s">
        <v>14</v>
      </c>
      <c r="F55" s="131">
        <v>252.54</v>
      </c>
      <c r="G55" s="132">
        <v>117.03</v>
      </c>
      <c r="H55" s="133">
        <f>ROUND(G55*ROUND(1+(27.5/100),4),2)</f>
        <v>149.21</v>
      </c>
      <c r="I55" s="134">
        <f>ROUND(ROUND(F55,3)*ROUND(H55,2),2)</f>
        <v>37681.49</v>
      </c>
      <c r="J55" s="144">
        <f t="shared" si="0"/>
        <v>0.90409740367936864</v>
      </c>
    </row>
    <row r="56" spans="1:10" x14ac:dyDescent="0.2">
      <c r="A56" s="143" t="s">
        <v>135</v>
      </c>
      <c r="B56" s="129" t="s">
        <v>136</v>
      </c>
      <c r="C56" s="128" t="s">
        <v>137</v>
      </c>
      <c r="D56" s="130" t="s">
        <v>13</v>
      </c>
      <c r="E56" s="129" t="s">
        <v>14</v>
      </c>
      <c r="F56" s="131">
        <v>8.64</v>
      </c>
      <c r="G56" s="132">
        <v>901.51</v>
      </c>
      <c r="H56" s="133">
        <f>ROUND(G56*ROUND(1+(27.5/100),4),2)</f>
        <v>1149.43</v>
      </c>
      <c r="I56" s="134">
        <f>ROUND(ROUND(F56,3)*ROUND(H56,2),2)</f>
        <v>9931.08</v>
      </c>
      <c r="J56" s="144">
        <f t="shared" si="0"/>
        <v>0.23827782934624148</v>
      </c>
    </row>
    <row r="57" spans="1:10" x14ac:dyDescent="0.2">
      <c r="A57" s="143" t="s">
        <v>138</v>
      </c>
      <c r="B57" s="129" t="s">
        <v>139</v>
      </c>
      <c r="C57" s="128" t="s">
        <v>140</v>
      </c>
      <c r="D57" s="130" t="s">
        <v>13</v>
      </c>
      <c r="E57" s="129" t="s">
        <v>14</v>
      </c>
      <c r="F57" s="131">
        <v>5.24</v>
      </c>
      <c r="G57" s="132">
        <v>959.59</v>
      </c>
      <c r="H57" s="133">
        <f>ROUND(G57*ROUND(1+(27.5/100),4),2)</f>
        <v>1223.48</v>
      </c>
      <c r="I57" s="134">
        <f>ROUND(ROUND(F57,3)*ROUND(H57,2),2)</f>
        <v>6411.04</v>
      </c>
      <c r="J57" s="144">
        <f t="shared" si="0"/>
        <v>0.15382100386382228</v>
      </c>
    </row>
    <row r="58" spans="1:10" ht="20.100000000000001" customHeight="1" x14ac:dyDescent="0.2">
      <c r="A58" s="141" t="s">
        <v>141</v>
      </c>
      <c r="B58" s="202" t="s">
        <v>142</v>
      </c>
      <c r="C58" s="202"/>
      <c r="D58" s="202"/>
      <c r="E58" s="202"/>
      <c r="F58" s="202"/>
      <c r="G58" s="202">
        <f>ROUND(F59*G59,2)+ROUND(F60*G60,2)</f>
        <v>30379.269999999997</v>
      </c>
      <c r="H58" s="202"/>
      <c r="I58" s="127">
        <f>ROUND(SUM(I59:I60),2)</f>
        <v>38732.21</v>
      </c>
      <c r="J58" s="142">
        <f t="shared" si="0"/>
        <v>0.9293074796077353</v>
      </c>
    </row>
    <row r="59" spans="1:10" x14ac:dyDescent="0.2">
      <c r="A59" s="143" t="s">
        <v>143</v>
      </c>
      <c r="B59" s="129" t="s">
        <v>144</v>
      </c>
      <c r="C59" s="128" t="s">
        <v>145</v>
      </c>
      <c r="D59" s="130" t="s">
        <v>13</v>
      </c>
      <c r="E59" s="129" t="s">
        <v>14</v>
      </c>
      <c r="F59" s="131">
        <v>193.4</v>
      </c>
      <c r="G59" s="132">
        <v>40.049999999999997</v>
      </c>
      <c r="H59" s="133">
        <f>ROUND(G59*ROUND(1+(27.5/100),4),2)</f>
        <v>51.06</v>
      </c>
      <c r="I59" s="134">
        <f>ROUND(ROUND(F59,3)*ROUND(H59,2),2)</f>
        <v>9875</v>
      </c>
      <c r="J59" s="144">
        <f t="shared" si="0"/>
        <v>0.23693229384861816</v>
      </c>
    </row>
    <row r="60" spans="1:10" ht="30" x14ac:dyDescent="0.2">
      <c r="A60" s="143" t="s">
        <v>146</v>
      </c>
      <c r="B60" s="129" t="s">
        <v>133</v>
      </c>
      <c r="C60" s="128" t="s">
        <v>147</v>
      </c>
      <c r="D60" s="130" t="s">
        <v>13</v>
      </c>
      <c r="E60" s="129" t="s">
        <v>14</v>
      </c>
      <c r="F60" s="131">
        <v>193.4</v>
      </c>
      <c r="G60" s="132">
        <v>117.03</v>
      </c>
      <c r="H60" s="133">
        <f>ROUND(G60*ROUND(1+(27.5/100),4),2)</f>
        <v>149.21</v>
      </c>
      <c r="I60" s="134">
        <f>ROUND(ROUND(F60,3)*ROUND(H60,2),2)</f>
        <v>28857.21</v>
      </c>
      <c r="J60" s="144">
        <f t="shared" si="0"/>
        <v>0.69237518575911727</v>
      </c>
    </row>
    <row r="61" spans="1:10" ht="20.100000000000001" customHeight="1" x14ac:dyDescent="0.2">
      <c r="A61" s="141" t="s">
        <v>148</v>
      </c>
      <c r="B61" s="202" t="s">
        <v>149</v>
      </c>
      <c r="C61" s="202"/>
      <c r="D61" s="202"/>
      <c r="E61" s="202"/>
      <c r="F61" s="202"/>
      <c r="G61" s="202">
        <f>ROUND(F62*G62,2)+ROUND(F63*G63,2)+ROUND(F64*G64,2)</f>
        <v>26377.77</v>
      </c>
      <c r="H61" s="202"/>
      <c r="I61" s="127">
        <f>ROUND(SUM(I62:I64),2)</f>
        <v>33629.54</v>
      </c>
      <c r="J61" s="142">
        <f t="shared" si="0"/>
        <v>0.80687838514165655</v>
      </c>
    </row>
    <row r="62" spans="1:10" ht="45" x14ac:dyDescent="0.2">
      <c r="A62" s="143" t="s">
        <v>150</v>
      </c>
      <c r="B62" s="129" t="s">
        <v>151</v>
      </c>
      <c r="C62" s="128" t="s">
        <v>152</v>
      </c>
      <c r="D62" s="130" t="s">
        <v>21</v>
      </c>
      <c r="E62" s="129" t="s">
        <v>22</v>
      </c>
      <c r="F62" s="131">
        <v>1060.2</v>
      </c>
      <c r="G62" s="132">
        <v>3.94</v>
      </c>
      <c r="H62" s="133">
        <f>ROUND(G62*ROUND(1+(27.5/100),4),2)</f>
        <v>5.0199999999999996</v>
      </c>
      <c r="I62" s="134">
        <f>ROUND(ROUND(F62,3)*ROUND(H62,2),2)</f>
        <v>5322.2</v>
      </c>
      <c r="J62" s="144">
        <f t="shared" si="0"/>
        <v>0.1276963092983408</v>
      </c>
    </row>
    <row r="63" spans="1:10" ht="45" x14ac:dyDescent="0.2">
      <c r="A63" s="143" t="s">
        <v>153</v>
      </c>
      <c r="B63" s="129" t="s">
        <v>154</v>
      </c>
      <c r="C63" s="128" t="s">
        <v>155</v>
      </c>
      <c r="D63" s="130" t="s">
        <v>21</v>
      </c>
      <c r="E63" s="129" t="s">
        <v>22</v>
      </c>
      <c r="F63" s="131">
        <v>1060.2</v>
      </c>
      <c r="G63" s="132">
        <v>10.32</v>
      </c>
      <c r="H63" s="133">
        <f>ROUND(G63*ROUND(1+(27.5/100),4),2)</f>
        <v>13.16</v>
      </c>
      <c r="I63" s="134">
        <f>ROUND(ROUND(F63,3)*ROUND(H63,2),2)</f>
        <v>13952.23</v>
      </c>
      <c r="J63" s="144">
        <f t="shared" si="0"/>
        <v>0.33475785905858285</v>
      </c>
    </row>
    <row r="64" spans="1:10" ht="45" x14ac:dyDescent="0.2">
      <c r="A64" s="143" t="s">
        <v>156</v>
      </c>
      <c r="B64" s="129" t="s">
        <v>157</v>
      </c>
      <c r="C64" s="128" t="s">
        <v>158</v>
      </c>
      <c r="D64" s="130" t="s">
        <v>21</v>
      </c>
      <c r="E64" s="129" t="s">
        <v>22</v>
      </c>
      <c r="F64" s="131">
        <v>1060.2</v>
      </c>
      <c r="G64" s="132">
        <v>10.62</v>
      </c>
      <c r="H64" s="133">
        <f>ROUND(G64*ROUND(1+(27.5/100),4),2)</f>
        <v>13.54</v>
      </c>
      <c r="I64" s="134">
        <f>ROUND(ROUND(F64,3)*ROUND(H64,2),2)</f>
        <v>14355.11</v>
      </c>
      <c r="J64" s="144">
        <f t="shared" si="0"/>
        <v>0.34442421678473284</v>
      </c>
    </row>
    <row r="65" spans="1:10" ht="20.100000000000001" customHeight="1" x14ac:dyDescent="0.2">
      <c r="A65" s="141" t="s">
        <v>159</v>
      </c>
      <c r="B65" s="202" t="s">
        <v>160</v>
      </c>
      <c r="C65" s="202"/>
      <c r="D65" s="202"/>
      <c r="E65" s="202"/>
      <c r="F65" s="202"/>
      <c r="G65" s="202">
        <f>ROUND(F66*G66,2)</f>
        <v>15903.28</v>
      </c>
      <c r="H65" s="202"/>
      <c r="I65" s="127">
        <f>ROUND(SUM(I66:I66),2)</f>
        <v>20276.060000000001</v>
      </c>
      <c r="J65" s="142">
        <f t="shared" si="0"/>
        <v>0.48648642086199623</v>
      </c>
    </row>
    <row r="66" spans="1:10" x14ac:dyDescent="0.2">
      <c r="A66" s="143" t="s">
        <v>161</v>
      </c>
      <c r="B66" s="129" t="s">
        <v>162</v>
      </c>
      <c r="C66" s="128" t="s">
        <v>163</v>
      </c>
      <c r="D66" s="130" t="s">
        <v>13</v>
      </c>
      <c r="E66" s="129" t="s">
        <v>14</v>
      </c>
      <c r="F66" s="131">
        <v>193.4</v>
      </c>
      <c r="G66" s="132">
        <v>82.23</v>
      </c>
      <c r="H66" s="133">
        <f>ROUND(G66*ROUND(1+(27.5/100),4),2)</f>
        <v>104.84</v>
      </c>
      <c r="I66" s="134">
        <f>ROUND(ROUND(F66,3)*ROUND(H66,2),2)</f>
        <v>20276.060000000001</v>
      </c>
      <c r="J66" s="144">
        <f t="shared" si="0"/>
        <v>0.48648642086199623</v>
      </c>
    </row>
    <row r="67" spans="1:10" ht="20.100000000000001" customHeight="1" x14ac:dyDescent="0.2">
      <c r="A67" s="141" t="s">
        <v>164</v>
      </c>
      <c r="B67" s="202" t="s">
        <v>165</v>
      </c>
      <c r="C67" s="202"/>
      <c r="D67" s="202"/>
      <c r="E67" s="202"/>
      <c r="F67" s="202"/>
      <c r="G67" s="202">
        <f>ROUND(F68*G68,2)+ROUND(F73*G73,2)+ROUND(F76*G76,2)+ROUND(F80*G80,2)+ROUND(F82*G82,2)+ROUND(F86*G86,2)+ROUND(F92*G92,2)+ROUND(F95*G95,2)+ROUND(F99*G99,2)+ROUND(F101*G101,2)</f>
        <v>0</v>
      </c>
      <c r="H67" s="202"/>
      <c r="I67" s="127">
        <f>ROUND(I68+I73+I76+I80+I82+I86+I92+I95+I99+I101,2)</f>
        <v>231171.01</v>
      </c>
      <c r="J67" s="142">
        <f t="shared" si="0"/>
        <v>5.5465192577824656</v>
      </c>
    </row>
    <row r="68" spans="1:10" ht="20.100000000000001" customHeight="1" x14ac:dyDescent="0.2">
      <c r="A68" s="141" t="s">
        <v>166</v>
      </c>
      <c r="B68" s="202" t="s">
        <v>69</v>
      </c>
      <c r="C68" s="202"/>
      <c r="D68" s="202"/>
      <c r="E68" s="202"/>
      <c r="F68" s="202"/>
      <c r="G68" s="202">
        <f>ROUND(F69*G69,2)+ROUND(F70*G70,2)+ROUND(F71*G71,2)+ROUND(F72*G72,2)</f>
        <v>23261.74</v>
      </c>
      <c r="H68" s="202"/>
      <c r="I68" s="127">
        <f>ROUND(SUM(I69:I72),2)</f>
        <v>29658.77</v>
      </c>
      <c r="J68" s="142">
        <f t="shared" si="0"/>
        <v>0.71160713000795761</v>
      </c>
    </row>
    <row r="69" spans="1:10" ht="30" x14ac:dyDescent="0.2">
      <c r="A69" s="143" t="s">
        <v>167</v>
      </c>
      <c r="B69" s="129" t="s">
        <v>71</v>
      </c>
      <c r="C69" s="128" t="s">
        <v>72</v>
      </c>
      <c r="D69" s="130" t="s">
        <v>13</v>
      </c>
      <c r="E69" s="129" t="s">
        <v>62</v>
      </c>
      <c r="F69" s="131">
        <v>11.44</v>
      </c>
      <c r="G69" s="132">
        <v>90.53</v>
      </c>
      <c r="H69" s="133">
        <f>ROUND(G69*ROUND(1+(27.5/100),4),2)</f>
        <v>115.43</v>
      </c>
      <c r="I69" s="134">
        <f>ROUND(ROUND(F69,3)*ROUND(H69,2),2)</f>
        <v>1320.52</v>
      </c>
      <c r="J69" s="144">
        <f t="shared" si="0"/>
        <v>3.1683426093466048E-2</v>
      </c>
    </row>
    <row r="70" spans="1:10" ht="30" x14ac:dyDescent="0.2">
      <c r="A70" s="143" t="s">
        <v>168</v>
      </c>
      <c r="B70" s="129" t="s">
        <v>74</v>
      </c>
      <c r="C70" s="128" t="s">
        <v>75</v>
      </c>
      <c r="D70" s="130" t="s">
        <v>13</v>
      </c>
      <c r="E70" s="129" t="s">
        <v>62</v>
      </c>
      <c r="F70" s="131">
        <v>3.52</v>
      </c>
      <c r="G70" s="132">
        <v>3570.22</v>
      </c>
      <c r="H70" s="133">
        <f>ROUND(G70*ROUND(1+(27.5/100),4),2)</f>
        <v>4552.03</v>
      </c>
      <c r="I70" s="134">
        <f>ROUND(ROUND(F70,3)*ROUND(H70,2),2)</f>
        <v>16023.15</v>
      </c>
      <c r="J70" s="144">
        <f t="shared" si="0"/>
        <v>0.38444574017017574</v>
      </c>
    </row>
    <row r="71" spans="1:10" ht="30" x14ac:dyDescent="0.2">
      <c r="A71" s="143" t="s">
        <v>169</v>
      </c>
      <c r="B71" s="129" t="s">
        <v>77</v>
      </c>
      <c r="C71" s="128" t="s">
        <v>78</v>
      </c>
      <c r="D71" s="130" t="s">
        <v>13</v>
      </c>
      <c r="E71" s="129" t="s">
        <v>62</v>
      </c>
      <c r="F71" s="131">
        <v>2.64</v>
      </c>
      <c r="G71" s="132">
        <v>3359.9</v>
      </c>
      <c r="H71" s="133">
        <f>ROUND(G71*ROUND(1+(27.5/100),4),2)</f>
        <v>4283.87</v>
      </c>
      <c r="I71" s="134">
        <f>ROUND(ROUND(F71,3)*ROUND(H71,2),2)</f>
        <v>11309.42</v>
      </c>
      <c r="J71" s="144">
        <f t="shared" si="0"/>
        <v>0.27134853900733563</v>
      </c>
    </row>
    <row r="72" spans="1:10" x14ac:dyDescent="0.2">
      <c r="A72" s="143" t="s">
        <v>170</v>
      </c>
      <c r="B72" s="129" t="s">
        <v>80</v>
      </c>
      <c r="C72" s="128" t="s">
        <v>81</v>
      </c>
      <c r="D72" s="130" t="s">
        <v>13</v>
      </c>
      <c r="E72" s="129" t="s">
        <v>62</v>
      </c>
      <c r="F72" s="131">
        <v>0.88</v>
      </c>
      <c r="G72" s="132">
        <v>896.33</v>
      </c>
      <c r="H72" s="133">
        <f>ROUND(G72*ROUND(1+(27.5/100),4),2)</f>
        <v>1142.82</v>
      </c>
      <c r="I72" s="134">
        <f>ROUND(ROUND(F72,3)*ROUND(H72,2),2)</f>
        <v>1005.68</v>
      </c>
      <c r="J72" s="144">
        <f t="shared" si="0"/>
        <v>2.4129424736980081E-2</v>
      </c>
    </row>
    <row r="73" spans="1:10" ht="20.100000000000001" customHeight="1" x14ac:dyDescent="0.2">
      <c r="A73" s="141" t="s">
        <v>171</v>
      </c>
      <c r="B73" s="202" t="s">
        <v>83</v>
      </c>
      <c r="C73" s="202"/>
      <c r="D73" s="202"/>
      <c r="E73" s="202"/>
      <c r="F73" s="202"/>
      <c r="G73" s="202">
        <f>ROUND(F74*G74,2)+ROUND(F75*G75,2)</f>
        <v>19087</v>
      </c>
      <c r="H73" s="202"/>
      <c r="I73" s="127">
        <f>ROUND(SUM(I74:I75),2)</f>
        <v>24335.89</v>
      </c>
      <c r="J73" s="142">
        <f t="shared" si="0"/>
        <v>0.58389450537191379</v>
      </c>
    </row>
    <row r="74" spans="1:10" ht="45" x14ac:dyDescent="0.2">
      <c r="A74" s="143" t="s">
        <v>172</v>
      </c>
      <c r="B74" s="129" t="s">
        <v>85</v>
      </c>
      <c r="C74" s="128" t="s">
        <v>173</v>
      </c>
      <c r="D74" s="130" t="s">
        <v>13</v>
      </c>
      <c r="E74" s="129" t="s">
        <v>62</v>
      </c>
      <c r="F74" s="131">
        <v>3.63</v>
      </c>
      <c r="G74" s="132">
        <v>3879.47</v>
      </c>
      <c r="H74" s="133">
        <f>ROUND(G74*ROUND(1+(27.5/100),4),2)</f>
        <v>4946.32</v>
      </c>
      <c r="I74" s="134">
        <f>ROUND(ROUND(F74,3)*ROUND(H74,2),2)</f>
        <v>17955.14</v>
      </c>
      <c r="J74" s="144">
        <f t="shared" si="0"/>
        <v>0.43080025383018511</v>
      </c>
    </row>
    <row r="75" spans="1:10" ht="45" x14ac:dyDescent="0.2">
      <c r="A75" s="143" t="s">
        <v>174</v>
      </c>
      <c r="B75" s="129" t="s">
        <v>85</v>
      </c>
      <c r="C75" s="128" t="s">
        <v>175</v>
      </c>
      <c r="D75" s="130" t="s">
        <v>13</v>
      </c>
      <c r="E75" s="129" t="s">
        <v>62</v>
      </c>
      <c r="F75" s="131">
        <v>1.29</v>
      </c>
      <c r="G75" s="132">
        <v>3879.47</v>
      </c>
      <c r="H75" s="133">
        <f>ROUND(G75*ROUND(1+(27.5/100),4),2)</f>
        <v>4946.32</v>
      </c>
      <c r="I75" s="134">
        <f>ROUND(ROUND(F75,3)*ROUND(H75,2),2)</f>
        <v>6380.75</v>
      </c>
      <c r="J75" s="144">
        <f t="shared" si="0"/>
        <v>0.15309425154172862</v>
      </c>
    </row>
    <row r="76" spans="1:10" ht="20.100000000000001" customHeight="1" x14ac:dyDescent="0.2">
      <c r="A76" s="141" t="s">
        <v>176</v>
      </c>
      <c r="B76" s="202" t="s">
        <v>93</v>
      </c>
      <c r="C76" s="202"/>
      <c r="D76" s="202"/>
      <c r="E76" s="202"/>
      <c r="F76" s="202"/>
      <c r="G76" s="202">
        <f>ROUND(F77*G77,2)+ROUND(F78*G78,2)+ROUND(F79*G79,2)</f>
        <v>41360.629999999997</v>
      </c>
      <c r="H76" s="202"/>
      <c r="I76" s="127">
        <f>ROUND(SUM(I77:I79),2)</f>
        <v>52735.51</v>
      </c>
      <c r="J76" s="142">
        <f t="shared" si="0"/>
        <v>1.2652906685141005</v>
      </c>
    </row>
    <row r="77" spans="1:10" ht="45" x14ac:dyDescent="0.2">
      <c r="A77" s="143" t="s">
        <v>177</v>
      </c>
      <c r="B77" s="129" t="s">
        <v>178</v>
      </c>
      <c r="C77" s="128" t="s">
        <v>179</v>
      </c>
      <c r="D77" s="130" t="s">
        <v>55</v>
      </c>
      <c r="E77" s="129" t="s">
        <v>180</v>
      </c>
      <c r="F77" s="131">
        <v>114.62</v>
      </c>
      <c r="G77" s="132">
        <v>263</v>
      </c>
      <c r="H77" s="133">
        <f>ROUND(G77*ROUND(1+(27.5/100),4),2)</f>
        <v>335.33</v>
      </c>
      <c r="I77" s="134">
        <f>ROUND(ROUND(F77,3)*ROUND(H77,2),2)</f>
        <v>38435.519999999997</v>
      </c>
      <c r="J77" s="144">
        <f t="shared" si="0"/>
        <v>0.92218895380905708</v>
      </c>
    </row>
    <row r="78" spans="1:10" ht="90" x14ac:dyDescent="0.2">
      <c r="A78" s="143" t="s">
        <v>181</v>
      </c>
      <c r="B78" s="129" t="s">
        <v>182</v>
      </c>
      <c r="C78" s="128" t="s">
        <v>183</v>
      </c>
      <c r="D78" s="130" t="s">
        <v>21</v>
      </c>
      <c r="E78" s="129" t="s">
        <v>22</v>
      </c>
      <c r="F78" s="131">
        <v>114.62</v>
      </c>
      <c r="G78" s="132">
        <v>42.85</v>
      </c>
      <c r="H78" s="133">
        <f>ROUND(G78*ROUND(1+(27.5/100),4),2)</f>
        <v>54.63</v>
      </c>
      <c r="I78" s="134">
        <f>ROUND(ROUND(F78,3)*ROUND(H78,2),2)</f>
        <v>6261.69</v>
      </c>
      <c r="J78" s="144">
        <f t="shared" ref="J78:J141" si="1">I78/VALOR_TOTAL*100</f>
        <v>0.15023762785508393</v>
      </c>
    </row>
    <row r="79" spans="1:10" ht="45" x14ac:dyDescent="0.2">
      <c r="A79" s="143" t="s">
        <v>184</v>
      </c>
      <c r="B79" s="129" t="s">
        <v>185</v>
      </c>
      <c r="C79" s="128" t="s">
        <v>186</v>
      </c>
      <c r="D79" s="130" t="s">
        <v>187</v>
      </c>
      <c r="E79" s="129" t="s">
        <v>180</v>
      </c>
      <c r="F79" s="131">
        <v>114.62</v>
      </c>
      <c r="G79" s="132">
        <v>55</v>
      </c>
      <c r="H79" s="133">
        <f>ROUND(G79*ROUND(1+(27.5/100),4),2)</f>
        <v>70.13</v>
      </c>
      <c r="I79" s="134">
        <f>ROUND(ROUND(F79,3)*ROUND(H79,2),2)</f>
        <v>8038.3</v>
      </c>
      <c r="J79" s="144">
        <f t="shared" si="1"/>
        <v>0.19286408684995923</v>
      </c>
    </row>
    <row r="80" spans="1:10" ht="20.100000000000001" customHeight="1" x14ac:dyDescent="0.2">
      <c r="A80" s="141" t="s">
        <v>188</v>
      </c>
      <c r="B80" s="202" t="s">
        <v>106</v>
      </c>
      <c r="C80" s="202"/>
      <c r="D80" s="202"/>
      <c r="E80" s="202"/>
      <c r="F80" s="202"/>
      <c r="G80" s="202">
        <f>ROUND(F81*G81,2)</f>
        <v>17226.63</v>
      </c>
      <c r="H80" s="202"/>
      <c r="I80" s="127">
        <f>ROUND(SUM(I81:I81),2)</f>
        <v>21964.61</v>
      </c>
      <c r="J80" s="142">
        <f t="shared" si="1"/>
        <v>0.52700004362433384</v>
      </c>
    </row>
    <row r="81" spans="1:10" x14ac:dyDescent="0.2">
      <c r="A81" s="143" t="s">
        <v>189</v>
      </c>
      <c r="B81" s="129" t="s">
        <v>108</v>
      </c>
      <c r="C81" s="128" t="s">
        <v>109</v>
      </c>
      <c r="D81" s="130" t="s">
        <v>13</v>
      </c>
      <c r="E81" s="129" t="s">
        <v>14</v>
      </c>
      <c r="F81" s="131">
        <v>146.46</v>
      </c>
      <c r="G81" s="132">
        <v>117.62</v>
      </c>
      <c r="H81" s="133">
        <f>ROUND(G81*ROUND(1+(27.5/100),4),2)</f>
        <v>149.97</v>
      </c>
      <c r="I81" s="134">
        <f>ROUND(ROUND(F81,3)*ROUND(H81,2),2)</f>
        <v>21964.61</v>
      </c>
      <c r="J81" s="144">
        <f t="shared" si="1"/>
        <v>0.52700004362433384</v>
      </c>
    </row>
    <row r="82" spans="1:10" ht="20.100000000000001" customHeight="1" x14ac:dyDescent="0.2">
      <c r="A82" s="141" t="s">
        <v>190</v>
      </c>
      <c r="B82" s="202" t="s">
        <v>111</v>
      </c>
      <c r="C82" s="202"/>
      <c r="D82" s="202"/>
      <c r="E82" s="202"/>
      <c r="F82" s="202"/>
      <c r="G82" s="202">
        <f>ROUND(F83*G83,2)+ROUND(F84*G84,2)+ROUND(F85*G85,2)</f>
        <v>2649.28</v>
      </c>
      <c r="H82" s="202"/>
      <c r="I82" s="127">
        <f>ROUND(SUM(I83:I85),2)</f>
        <v>3377.84</v>
      </c>
      <c r="J82" s="142">
        <f t="shared" si="1"/>
        <v>8.1045000450999133E-2</v>
      </c>
    </row>
    <row r="83" spans="1:10" ht="30" x14ac:dyDescent="0.2">
      <c r="A83" s="143" t="s">
        <v>191</v>
      </c>
      <c r="B83" s="129" t="s">
        <v>113</v>
      </c>
      <c r="C83" s="128" t="s">
        <v>114</v>
      </c>
      <c r="D83" s="130" t="s">
        <v>13</v>
      </c>
      <c r="E83" s="129" t="s">
        <v>14</v>
      </c>
      <c r="F83" s="131">
        <v>0.92500000000000004</v>
      </c>
      <c r="G83" s="132">
        <v>790.56</v>
      </c>
      <c r="H83" s="133">
        <f>ROUND(G83*ROUND(1+(27.5/100),4),2)</f>
        <v>1007.96</v>
      </c>
      <c r="I83" s="134">
        <f>ROUND(ROUND(F83,3)*ROUND(H83,2),2)</f>
        <v>932.36</v>
      </c>
      <c r="J83" s="144">
        <f t="shared" si="1"/>
        <v>2.2370247442298492E-2</v>
      </c>
    </row>
    <row r="84" spans="1:10" ht="30" x14ac:dyDescent="0.2">
      <c r="A84" s="143" t="s">
        <v>192</v>
      </c>
      <c r="B84" s="129" t="s">
        <v>116</v>
      </c>
      <c r="C84" s="128" t="s">
        <v>117</v>
      </c>
      <c r="D84" s="130" t="s">
        <v>13</v>
      </c>
      <c r="E84" s="129" t="s">
        <v>14</v>
      </c>
      <c r="F84" s="131">
        <v>0.2</v>
      </c>
      <c r="G84" s="132">
        <v>890.6</v>
      </c>
      <c r="H84" s="133">
        <f>ROUND(G84*ROUND(1+(27.5/100),4),2)</f>
        <v>1135.52</v>
      </c>
      <c r="I84" s="134">
        <f>ROUND(ROUND(F84,3)*ROUND(H84,2),2)</f>
        <v>227.1</v>
      </c>
      <c r="J84" s="144">
        <f t="shared" si="1"/>
        <v>5.4488429299261957E-3</v>
      </c>
    </row>
    <row r="85" spans="1:10" ht="30" x14ac:dyDescent="0.2">
      <c r="A85" s="143" t="s">
        <v>193</v>
      </c>
      <c r="B85" s="129" t="s">
        <v>119</v>
      </c>
      <c r="C85" s="128" t="s">
        <v>120</v>
      </c>
      <c r="D85" s="130" t="s">
        <v>13</v>
      </c>
      <c r="E85" s="129" t="s">
        <v>14</v>
      </c>
      <c r="F85" s="131">
        <v>2.94</v>
      </c>
      <c r="G85" s="132">
        <v>591.79999999999995</v>
      </c>
      <c r="H85" s="133">
        <f>ROUND(G85*ROUND(1+(27.5/100),4),2)</f>
        <v>754.55</v>
      </c>
      <c r="I85" s="134">
        <f>ROUND(ROUND(F85,3)*ROUND(H85,2),2)</f>
        <v>2218.38</v>
      </c>
      <c r="J85" s="144">
        <f t="shared" si="1"/>
        <v>5.3225910078774433E-2</v>
      </c>
    </row>
    <row r="86" spans="1:10" ht="20.100000000000001" customHeight="1" x14ac:dyDescent="0.2">
      <c r="A86" s="141" t="s">
        <v>194</v>
      </c>
      <c r="B86" s="202" t="s">
        <v>125</v>
      </c>
      <c r="C86" s="202"/>
      <c r="D86" s="202"/>
      <c r="E86" s="202"/>
      <c r="F86" s="202"/>
      <c r="G86" s="202">
        <f>ROUND(F87*G87,2)+ROUND(F88*G88,2)+ROUND(F89*G89,2)+ROUND(F90*G90,2)+ROUND(F91*G91,2)</f>
        <v>15343.85</v>
      </c>
      <c r="H86" s="202"/>
      <c r="I86" s="127">
        <f>ROUND(SUM(I87:I91),2)</f>
        <v>19563.03</v>
      </c>
      <c r="J86" s="142">
        <f t="shared" si="1"/>
        <v>0.46937858962322349</v>
      </c>
    </row>
    <row r="87" spans="1:10" ht="30" x14ac:dyDescent="0.2">
      <c r="A87" s="143" t="s">
        <v>195</v>
      </c>
      <c r="B87" s="129" t="s">
        <v>127</v>
      </c>
      <c r="C87" s="128" t="s">
        <v>128</v>
      </c>
      <c r="D87" s="130" t="s">
        <v>13</v>
      </c>
      <c r="E87" s="129" t="s">
        <v>14</v>
      </c>
      <c r="F87" s="131">
        <v>192.92</v>
      </c>
      <c r="G87" s="132">
        <v>15.38</v>
      </c>
      <c r="H87" s="133">
        <f>ROUND(G87*ROUND(1+(27.5/100),4),2)</f>
        <v>19.61</v>
      </c>
      <c r="I87" s="134">
        <f>ROUND(ROUND(F87,3)*ROUND(H87,2),2)</f>
        <v>3783.16</v>
      </c>
      <c r="J87" s="144">
        <f t="shared" si="1"/>
        <v>9.076990144773045E-2</v>
      </c>
    </row>
    <row r="88" spans="1:10" ht="30" x14ac:dyDescent="0.2">
      <c r="A88" s="143" t="s">
        <v>196</v>
      </c>
      <c r="B88" s="129" t="s">
        <v>130</v>
      </c>
      <c r="C88" s="128" t="s">
        <v>131</v>
      </c>
      <c r="D88" s="130" t="s">
        <v>13</v>
      </c>
      <c r="E88" s="129" t="s">
        <v>14</v>
      </c>
      <c r="F88" s="131">
        <v>192.92</v>
      </c>
      <c r="G88" s="132">
        <v>46.19</v>
      </c>
      <c r="H88" s="133">
        <f>ROUND(G88*ROUND(1+(27.5/100),4),2)</f>
        <v>58.89</v>
      </c>
      <c r="I88" s="134">
        <f>ROUND(ROUND(F88,3)*ROUND(H88,2),2)</f>
        <v>11361.06</v>
      </c>
      <c r="J88" s="144">
        <f t="shared" si="1"/>
        <v>0.27258754494701587</v>
      </c>
    </row>
    <row r="89" spans="1:10" ht="30" x14ac:dyDescent="0.2">
      <c r="A89" s="143" t="s">
        <v>197</v>
      </c>
      <c r="B89" s="129" t="s">
        <v>133</v>
      </c>
      <c r="C89" s="128" t="s">
        <v>134</v>
      </c>
      <c r="D89" s="130" t="s">
        <v>13</v>
      </c>
      <c r="E89" s="129" t="s">
        <v>14</v>
      </c>
      <c r="F89" s="131">
        <v>15.96</v>
      </c>
      <c r="G89" s="132">
        <v>117.03</v>
      </c>
      <c r="H89" s="133">
        <f>ROUND(G89*ROUND(1+(27.5/100),4),2)</f>
        <v>149.21</v>
      </c>
      <c r="I89" s="134">
        <f>ROUND(ROUND(F89,3)*ROUND(H89,2),2)</f>
        <v>2381.39</v>
      </c>
      <c r="J89" s="144">
        <f t="shared" si="1"/>
        <v>5.7137032430193496E-2</v>
      </c>
    </row>
    <row r="90" spans="1:10" x14ac:dyDescent="0.2">
      <c r="A90" s="143" t="s">
        <v>198</v>
      </c>
      <c r="B90" s="129" t="s">
        <v>136</v>
      </c>
      <c r="C90" s="128" t="s">
        <v>137</v>
      </c>
      <c r="D90" s="130" t="s">
        <v>13</v>
      </c>
      <c r="E90" s="129" t="s">
        <v>14</v>
      </c>
      <c r="F90" s="131">
        <v>1.4</v>
      </c>
      <c r="G90" s="132">
        <v>901.51</v>
      </c>
      <c r="H90" s="133">
        <f>ROUND(G90*ROUND(1+(27.5/100),4),2)</f>
        <v>1149.43</v>
      </c>
      <c r="I90" s="134">
        <f>ROUND(ROUND(F90,3)*ROUND(H90,2),2)</f>
        <v>1609.2</v>
      </c>
      <c r="J90" s="144">
        <f t="shared" si="1"/>
        <v>3.8609766811260389E-2</v>
      </c>
    </row>
    <row r="91" spans="1:10" x14ac:dyDescent="0.2">
      <c r="A91" s="143" t="s">
        <v>199</v>
      </c>
      <c r="B91" s="129" t="s">
        <v>139</v>
      </c>
      <c r="C91" s="128" t="s">
        <v>140</v>
      </c>
      <c r="D91" s="130" t="s">
        <v>13</v>
      </c>
      <c r="E91" s="129" t="s">
        <v>14</v>
      </c>
      <c r="F91" s="131">
        <v>0.35</v>
      </c>
      <c r="G91" s="132">
        <v>959.59</v>
      </c>
      <c r="H91" s="133">
        <f>ROUND(G91*ROUND(1+(27.5/100),4),2)</f>
        <v>1223.48</v>
      </c>
      <c r="I91" s="134">
        <f>ROUND(ROUND(F91,3)*ROUND(H91,2),2)</f>
        <v>428.22</v>
      </c>
      <c r="J91" s="144">
        <f t="shared" si="1"/>
        <v>1.0274343987023319E-2</v>
      </c>
    </row>
    <row r="92" spans="1:10" ht="20.100000000000001" customHeight="1" x14ac:dyDescent="0.2">
      <c r="A92" s="141" t="s">
        <v>200</v>
      </c>
      <c r="B92" s="202" t="s">
        <v>142</v>
      </c>
      <c r="C92" s="202"/>
      <c r="D92" s="202"/>
      <c r="E92" s="202"/>
      <c r="F92" s="202"/>
      <c r="G92" s="202">
        <f>ROUND(F93*G93,2)+ROUND(F94*G94,2)</f>
        <v>17676.22</v>
      </c>
      <c r="H92" s="202"/>
      <c r="I92" s="127">
        <f>ROUND(SUM(I93:I94),2)</f>
        <v>22536.38</v>
      </c>
      <c r="J92" s="142">
        <f t="shared" si="1"/>
        <v>0.54071860338674649</v>
      </c>
    </row>
    <row r="93" spans="1:10" x14ac:dyDescent="0.2">
      <c r="A93" s="143" t="s">
        <v>201</v>
      </c>
      <c r="B93" s="129" t="s">
        <v>144</v>
      </c>
      <c r="C93" s="128" t="s">
        <v>145</v>
      </c>
      <c r="D93" s="130" t="s">
        <v>13</v>
      </c>
      <c r="E93" s="129" t="s">
        <v>14</v>
      </c>
      <c r="F93" s="131">
        <v>112.53</v>
      </c>
      <c r="G93" s="132">
        <v>40.049999999999997</v>
      </c>
      <c r="H93" s="133">
        <f>ROUND(G93*ROUND(1+(27.5/100),4),2)</f>
        <v>51.06</v>
      </c>
      <c r="I93" s="134">
        <f>ROUND(ROUND(F93,3)*ROUND(H93,2),2)</f>
        <v>5745.78</v>
      </c>
      <c r="J93" s="144">
        <f t="shared" si="1"/>
        <v>0.13785932509868487</v>
      </c>
    </row>
    <row r="94" spans="1:10" ht="30" x14ac:dyDescent="0.2">
      <c r="A94" s="143" t="s">
        <v>202</v>
      </c>
      <c r="B94" s="129" t="s">
        <v>133</v>
      </c>
      <c r="C94" s="128" t="s">
        <v>147</v>
      </c>
      <c r="D94" s="130" t="s">
        <v>13</v>
      </c>
      <c r="E94" s="129" t="s">
        <v>14</v>
      </c>
      <c r="F94" s="131">
        <v>112.53</v>
      </c>
      <c r="G94" s="132">
        <v>117.03</v>
      </c>
      <c r="H94" s="133">
        <f>ROUND(G94*ROUND(1+(27.5/100),4),2)</f>
        <v>149.21</v>
      </c>
      <c r="I94" s="134">
        <f>ROUND(ROUND(F94,3)*ROUND(H94,2),2)</f>
        <v>16790.599999999999</v>
      </c>
      <c r="J94" s="144">
        <f t="shared" si="1"/>
        <v>0.40285927828806156</v>
      </c>
    </row>
    <row r="95" spans="1:10" ht="20.100000000000001" customHeight="1" x14ac:dyDescent="0.2">
      <c r="A95" s="141" t="s">
        <v>203</v>
      </c>
      <c r="B95" s="202" t="s">
        <v>149</v>
      </c>
      <c r="C95" s="202"/>
      <c r="D95" s="202"/>
      <c r="E95" s="202"/>
      <c r="F95" s="202"/>
      <c r="G95" s="202">
        <f>ROUND(F96*G96,2)+ROUND(F97*G97,2)+ROUND(F98*G98,2)</f>
        <v>4799.84</v>
      </c>
      <c r="H95" s="202"/>
      <c r="I95" s="127">
        <f>ROUND(SUM(I96:I98),2)</f>
        <v>6119.43</v>
      </c>
      <c r="J95" s="142">
        <f t="shared" si="1"/>
        <v>0.14682436323504297</v>
      </c>
    </row>
    <row r="96" spans="1:10" ht="45" x14ac:dyDescent="0.2">
      <c r="A96" s="143" t="s">
        <v>204</v>
      </c>
      <c r="B96" s="129" t="s">
        <v>151</v>
      </c>
      <c r="C96" s="128" t="s">
        <v>152</v>
      </c>
      <c r="D96" s="130" t="s">
        <v>21</v>
      </c>
      <c r="E96" s="129" t="s">
        <v>22</v>
      </c>
      <c r="F96" s="131">
        <v>192.92</v>
      </c>
      <c r="G96" s="132">
        <v>3.94</v>
      </c>
      <c r="H96" s="133">
        <f>ROUND(G96*ROUND(1+(27.5/100),4),2)</f>
        <v>5.0199999999999996</v>
      </c>
      <c r="I96" s="134">
        <f>ROUND(ROUND(F96,3)*ROUND(H96,2),2)</f>
        <v>968.46</v>
      </c>
      <c r="J96" s="144">
        <f t="shared" si="1"/>
        <v>2.3236399929178E-2</v>
      </c>
    </row>
    <row r="97" spans="1:10" ht="45" x14ac:dyDescent="0.2">
      <c r="A97" s="143" t="s">
        <v>205</v>
      </c>
      <c r="B97" s="129" t="s">
        <v>154</v>
      </c>
      <c r="C97" s="128" t="s">
        <v>155</v>
      </c>
      <c r="D97" s="130" t="s">
        <v>21</v>
      </c>
      <c r="E97" s="129" t="s">
        <v>22</v>
      </c>
      <c r="F97" s="131">
        <v>192.92</v>
      </c>
      <c r="G97" s="132">
        <v>10.32</v>
      </c>
      <c r="H97" s="133">
        <f>ROUND(G97*ROUND(1+(27.5/100),4),2)</f>
        <v>13.16</v>
      </c>
      <c r="I97" s="134">
        <f>ROUND(ROUND(F97,3)*ROUND(H97,2),2)</f>
        <v>2538.83</v>
      </c>
      <c r="J97" s="144">
        <f t="shared" si="1"/>
        <v>6.0914512971310099E-2</v>
      </c>
    </row>
    <row r="98" spans="1:10" ht="45" x14ac:dyDescent="0.2">
      <c r="A98" s="143" t="s">
        <v>206</v>
      </c>
      <c r="B98" s="129" t="s">
        <v>157</v>
      </c>
      <c r="C98" s="128" t="s">
        <v>158</v>
      </c>
      <c r="D98" s="130" t="s">
        <v>21</v>
      </c>
      <c r="E98" s="129" t="s">
        <v>22</v>
      </c>
      <c r="F98" s="131">
        <v>192.92</v>
      </c>
      <c r="G98" s="132">
        <v>10.62</v>
      </c>
      <c r="H98" s="133">
        <f>ROUND(G98*ROUND(1+(27.5/100),4),2)</f>
        <v>13.54</v>
      </c>
      <c r="I98" s="134">
        <f>ROUND(ROUND(F98,3)*ROUND(H98,2),2)</f>
        <v>2612.14</v>
      </c>
      <c r="J98" s="144">
        <f t="shared" si="1"/>
        <v>6.2673450334554875E-2</v>
      </c>
    </row>
    <row r="99" spans="1:10" ht="20.100000000000001" customHeight="1" x14ac:dyDescent="0.2">
      <c r="A99" s="141" t="s">
        <v>207</v>
      </c>
      <c r="B99" s="202" t="s">
        <v>160</v>
      </c>
      <c r="C99" s="202"/>
      <c r="D99" s="202"/>
      <c r="E99" s="202"/>
      <c r="F99" s="202"/>
      <c r="G99" s="202">
        <f>ROUND(F100*G100,2)</f>
        <v>9253.34</v>
      </c>
      <c r="H99" s="202"/>
      <c r="I99" s="127">
        <f>ROUND(SUM(I100:I100),2)</f>
        <v>11797.65</v>
      </c>
      <c r="J99" s="142">
        <f t="shared" si="1"/>
        <v>0.28306271154664808</v>
      </c>
    </row>
    <row r="100" spans="1:10" x14ac:dyDescent="0.2">
      <c r="A100" s="143" t="s">
        <v>208</v>
      </c>
      <c r="B100" s="129" t="s">
        <v>162</v>
      </c>
      <c r="C100" s="128" t="s">
        <v>163</v>
      </c>
      <c r="D100" s="130" t="s">
        <v>13</v>
      </c>
      <c r="E100" s="129" t="s">
        <v>14</v>
      </c>
      <c r="F100" s="131">
        <v>112.53</v>
      </c>
      <c r="G100" s="132">
        <v>82.23</v>
      </c>
      <c r="H100" s="133">
        <f>ROUND(G100*ROUND(1+(27.5/100),4),2)</f>
        <v>104.84</v>
      </c>
      <c r="I100" s="134">
        <f>ROUND(ROUND(F100,3)*ROUND(H100,2),2)</f>
        <v>11797.65</v>
      </c>
      <c r="J100" s="144">
        <f t="shared" si="1"/>
        <v>0.28306271154664808</v>
      </c>
    </row>
    <row r="101" spans="1:10" ht="20.100000000000001" customHeight="1" x14ac:dyDescent="0.2">
      <c r="A101" s="141" t="s">
        <v>209</v>
      </c>
      <c r="B101" s="202" t="s">
        <v>210</v>
      </c>
      <c r="C101" s="202"/>
      <c r="D101" s="202"/>
      <c r="E101" s="202"/>
      <c r="F101" s="202"/>
      <c r="G101" s="202">
        <f>ROUND(F102*G102,2)</f>
        <v>30652.43</v>
      </c>
      <c r="H101" s="202"/>
      <c r="I101" s="127">
        <f>ROUND(SUM(I102:I102),2)</f>
        <v>39081.9</v>
      </c>
      <c r="J101" s="142">
        <f t="shared" si="1"/>
        <v>0.93769764202149986</v>
      </c>
    </row>
    <row r="102" spans="1:10" x14ac:dyDescent="0.2">
      <c r="A102" s="143" t="s">
        <v>211</v>
      </c>
      <c r="B102" s="129" t="s">
        <v>212</v>
      </c>
      <c r="C102" s="128" t="s">
        <v>213</v>
      </c>
      <c r="D102" s="130" t="s">
        <v>13</v>
      </c>
      <c r="E102" s="129" t="s">
        <v>14</v>
      </c>
      <c r="F102" s="131">
        <v>57.74</v>
      </c>
      <c r="G102" s="132">
        <v>530.87</v>
      </c>
      <c r="H102" s="133">
        <f>ROUND(G102*ROUND(1+(27.5/100),4),2)</f>
        <v>676.86</v>
      </c>
      <c r="I102" s="134">
        <f>ROUND(ROUND(F102,3)*ROUND(H102,2),2)</f>
        <v>39081.9</v>
      </c>
      <c r="J102" s="144">
        <f t="shared" si="1"/>
        <v>0.93769764202149986</v>
      </c>
    </row>
    <row r="103" spans="1:10" ht="20.100000000000001" customHeight="1" x14ac:dyDescent="0.2">
      <c r="A103" s="141" t="s">
        <v>214</v>
      </c>
      <c r="B103" s="202" t="s">
        <v>215</v>
      </c>
      <c r="C103" s="202"/>
      <c r="D103" s="202"/>
      <c r="E103" s="202"/>
      <c r="F103" s="202"/>
      <c r="G103" s="202">
        <f>ROUND(F104*G104,2)+ROUND(F113*G113,2)+ROUND(F119*G119,2)+ROUND(F122*G122,2)+ROUND(F125*G125,2)</f>
        <v>0</v>
      </c>
      <c r="H103" s="202"/>
      <c r="I103" s="127">
        <f>ROUND(I104+I113+I119+I122+I125,2)</f>
        <v>379630.33</v>
      </c>
      <c r="J103" s="142">
        <f t="shared" si="1"/>
        <v>9.1085250533071278</v>
      </c>
    </row>
    <row r="104" spans="1:10" ht="20.100000000000001" customHeight="1" x14ac:dyDescent="0.2">
      <c r="A104" s="141" t="s">
        <v>216</v>
      </c>
      <c r="B104" s="202" t="s">
        <v>217</v>
      </c>
      <c r="C104" s="202"/>
      <c r="D104" s="202"/>
      <c r="E104" s="202"/>
      <c r="F104" s="202"/>
      <c r="G104" s="202">
        <f>ROUND(F105*G105,2)+ROUND(F106*G106,2)+ROUND(F107*G107,2)+ROUND(F108*G108,2)+ROUND(F109*G109,2)+ROUND(F110*G110,2)+ROUND(F111*G111,2)+ROUND(F112*G112,2)</f>
        <v>51969.840000000004</v>
      </c>
      <c r="H104" s="202"/>
      <c r="I104" s="127">
        <f>ROUND(SUM(I105:I112),2)</f>
        <v>66261.67</v>
      </c>
      <c r="J104" s="142">
        <f t="shared" si="1"/>
        <v>1.5898257688445736</v>
      </c>
    </row>
    <row r="105" spans="1:10" ht="30" x14ac:dyDescent="0.2">
      <c r="A105" s="143" t="s">
        <v>218</v>
      </c>
      <c r="B105" s="129" t="s">
        <v>71</v>
      </c>
      <c r="C105" s="128" t="s">
        <v>219</v>
      </c>
      <c r="D105" s="130" t="s">
        <v>13</v>
      </c>
      <c r="E105" s="129" t="s">
        <v>62</v>
      </c>
      <c r="F105" s="131">
        <v>10.88</v>
      </c>
      <c r="G105" s="132">
        <v>90.53</v>
      </c>
      <c r="H105" s="133">
        <f t="shared" ref="H105:H112" si="2">ROUND(G105*ROUND(1+(27.5/100),4),2)</f>
        <v>115.43</v>
      </c>
      <c r="I105" s="134">
        <f t="shared" ref="I105:I112" si="3">ROUND(ROUND(F105,3)*ROUND(H105,2),2)</f>
        <v>1255.8800000000001</v>
      </c>
      <c r="J105" s="144">
        <f t="shared" si="1"/>
        <v>3.0132509285934441E-2</v>
      </c>
    </row>
    <row r="106" spans="1:10" ht="30" x14ac:dyDescent="0.2">
      <c r="A106" s="143" t="s">
        <v>220</v>
      </c>
      <c r="B106" s="129" t="s">
        <v>74</v>
      </c>
      <c r="C106" s="128" t="s">
        <v>75</v>
      </c>
      <c r="D106" s="130" t="s">
        <v>13</v>
      </c>
      <c r="E106" s="129" t="s">
        <v>62</v>
      </c>
      <c r="F106" s="131">
        <v>1.73</v>
      </c>
      <c r="G106" s="132">
        <v>3570.22</v>
      </c>
      <c r="H106" s="133">
        <f t="shared" si="2"/>
        <v>4552.03</v>
      </c>
      <c r="I106" s="134">
        <f t="shared" si="3"/>
        <v>7875.01</v>
      </c>
      <c r="J106" s="144">
        <f t="shared" si="1"/>
        <v>0.18894624641830951</v>
      </c>
    </row>
    <row r="107" spans="1:10" ht="30" x14ac:dyDescent="0.2">
      <c r="A107" s="143" t="s">
        <v>221</v>
      </c>
      <c r="B107" s="129" t="s">
        <v>77</v>
      </c>
      <c r="C107" s="128" t="s">
        <v>78</v>
      </c>
      <c r="D107" s="130" t="s">
        <v>13</v>
      </c>
      <c r="E107" s="129" t="s">
        <v>62</v>
      </c>
      <c r="F107" s="131">
        <v>3.42</v>
      </c>
      <c r="G107" s="132">
        <v>3359.9</v>
      </c>
      <c r="H107" s="133">
        <f t="shared" si="2"/>
        <v>4283.87</v>
      </c>
      <c r="I107" s="134">
        <f t="shared" si="3"/>
        <v>14650.84</v>
      </c>
      <c r="J107" s="144">
        <f t="shared" si="1"/>
        <v>0.35151970916547737</v>
      </c>
    </row>
    <row r="108" spans="1:10" x14ac:dyDescent="0.2">
      <c r="A108" s="143" t="s">
        <v>222</v>
      </c>
      <c r="B108" s="129" t="s">
        <v>80</v>
      </c>
      <c r="C108" s="128" t="s">
        <v>81</v>
      </c>
      <c r="D108" s="130" t="s">
        <v>13</v>
      </c>
      <c r="E108" s="129" t="s">
        <v>62</v>
      </c>
      <c r="F108" s="131">
        <v>1.52</v>
      </c>
      <c r="G108" s="132">
        <v>896.33</v>
      </c>
      <c r="H108" s="133">
        <f t="shared" si="2"/>
        <v>1142.82</v>
      </c>
      <c r="I108" s="134">
        <f t="shared" si="3"/>
        <v>1737.09</v>
      </c>
      <c r="J108" s="144">
        <f t="shared" si="1"/>
        <v>4.1678249956607197E-2</v>
      </c>
    </row>
    <row r="109" spans="1:10" ht="30" x14ac:dyDescent="0.2">
      <c r="A109" s="143" t="s">
        <v>223</v>
      </c>
      <c r="B109" s="129" t="s">
        <v>224</v>
      </c>
      <c r="C109" s="128" t="s">
        <v>225</v>
      </c>
      <c r="D109" s="130" t="s">
        <v>13</v>
      </c>
      <c r="E109" s="129" t="s">
        <v>14</v>
      </c>
      <c r="F109" s="131">
        <v>85.4</v>
      </c>
      <c r="G109" s="132">
        <v>146.16</v>
      </c>
      <c r="H109" s="133">
        <f t="shared" si="2"/>
        <v>186.35</v>
      </c>
      <c r="I109" s="134">
        <f t="shared" si="3"/>
        <v>15914.29</v>
      </c>
      <c r="J109" s="144">
        <f t="shared" si="1"/>
        <v>0.38183384654907604</v>
      </c>
    </row>
    <row r="110" spans="1:10" x14ac:dyDescent="0.2">
      <c r="A110" s="143" t="s">
        <v>226</v>
      </c>
      <c r="B110" s="129" t="s">
        <v>127</v>
      </c>
      <c r="C110" s="128" t="s">
        <v>227</v>
      </c>
      <c r="D110" s="130" t="s">
        <v>13</v>
      </c>
      <c r="E110" s="129" t="s">
        <v>14</v>
      </c>
      <c r="F110" s="131">
        <v>185.44</v>
      </c>
      <c r="G110" s="132">
        <v>15.38</v>
      </c>
      <c r="H110" s="133">
        <f t="shared" si="2"/>
        <v>19.61</v>
      </c>
      <c r="I110" s="134">
        <f t="shared" si="3"/>
        <v>3636.48</v>
      </c>
      <c r="J110" s="144">
        <f t="shared" si="1"/>
        <v>8.7250587132620058E-2</v>
      </c>
    </row>
    <row r="111" spans="1:10" x14ac:dyDescent="0.2">
      <c r="A111" s="143" t="s">
        <v>228</v>
      </c>
      <c r="B111" s="129" t="s">
        <v>130</v>
      </c>
      <c r="C111" s="128" t="s">
        <v>229</v>
      </c>
      <c r="D111" s="130" t="s">
        <v>13</v>
      </c>
      <c r="E111" s="129" t="s">
        <v>14</v>
      </c>
      <c r="F111" s="131">
        <v>185.44</v>
      </c>
      <c r="G111" s="132">
        <v>46.19</v>
      </c>
      <c r="H111" s="133">
        <f t="shared" si="2"/>
        <v>58.89</v>
      </c>
      <c r="I111" s="134">
        <f t="shared" si="3"/>
        <v>10920.56</v>
      </c>
      <c r="J111" s="144">
        <f t="shared" si="1"/>
        <v>0.26201856515559147</v>
      </c>
    </row>
    <row r="112" spans="1:10" ht="30" x14ac:dyDescent="0.2">
      <c r="A112" s="143" t="s">
        <v>230</v>
      </c>
      <c r="B112" s="129" t="s">
        <v>231</v>
      </c>
      <c r="C112" s="128" t="s">
        <v>232</v>
      </c>
      <c r="D112" s="130" t="s">
        <v>13</v>
      </c>
      <c r="E112" s="129" t="s">
        <v>14</v>
      </c>
      <c r="F112" s="131">
        <v>185.44</v>
      </c>
      <c r="G112" s="132">
        <v>43.44</v>
      </c>
      <c r="H112" s="133">
        <f t="shared" si="2"/>
        <v>55.39</v>
      </c>
      <c r="I112" s="134">
        <f t="shared" si="3"/>
        <v>10271.52</v>
      </c>
      <c r="J112" s="144">
        <f t="shared" si="1"/>
        <v>0.24644605518095783</v>
      </c>
    </row>
    <row r="113" spans="1:10" ht="20.100000000000001" customHeight="1" x14ac:dyDescent="0.2">
      <c r="A113" s="141" t="s">
        <v>233</v>
      </c>
      <c r="B113" s="202" t="s">
        <v>234</v>
      </c>
      <c r="C113" s="202"/>
      <c r="D113" s="202"/>
      <c r="E113" s="202"/>
      <c r="F113" s="202"/>
      <c r="G113" s="202">
        <f>ROUND(F114*G114,2)+ROUND(F115*G115,2)+ROUND(F116*G116,2)+ROUND(F117*G117,2)+ROUND(F118*G118,2)</f>
        <v>25666.329999999998</v>
      </c>
      <c r="H113" s="202"/>
      <c r="I113" s="127">
        <f>ROUND(SUM(I114:I118),2)</f>
        <v>32725.08</v>
      </c>
      <c r="J113" s="142">
        <f t="shared" si="1"/>
        <v>0.78517754640805448</v>
      </c>
    </row>
    <row r="114" spans="1:10" ht="30" x14ac:dyDescent="0.2">
      <c r="A114" s="143" t="s">
        <v>235</v>
      </c>
      <c r="B114" s="129" t="s">
        <v>71</v>
      </c>
      <c r="C114" s="128" t="s">
        <v>72</v>
      </c>
      <c r="D114" s="130" t="s">
        <v>13</v>
      </c>
      <c r="E114" s="129" t="s">
        <v>62</v>
      </c>
      <c r="F114" s="131">
        <v>82</v>
      </c>
      <c r="G114" s="132">
        <v>90.53</v>
      </c>
      <c r="H114" s="133">
        <f>ROUND(G114*ROUND(1+(27.5/100),4),2)</f>
        <v>115.43</v>
      </c>
      <c r="I114" s="134">
        <f>ROUND(ROUND(F114,3)*ROUND(H114,2),2)</f>
        <v>9465.26</v>
      </c>
      <c r="J114" s="144">
        <f t="shared" si="1"/>
        <v>0.22710134315681738</v>
      </c>
    </row>
    <row r="115" spans="1:10" ht="90" x14ac:dyDescent="0.2">
      <c r="A115" s="143" t="s">
        <v>236</v>
      </c>
      <c r="B115" s="129" t="s">
        <v>237</v>
      </c>
      <c r="C115" s="128" t="s">
        <v>238</v>
      </c>
      <c r="D115" s="130" t="s">
        <v>21</v>
      </c>
      <c r="E115" s="129" t="s">
        <v>26</v>
      </c>
      <c r="F115" s="131">
        <v>84</v>
      </c>
      <c r="G115" s="132">
        <v>86.35</v>
      </c>
      <c r="H115" s="133">
        <f>ROUND(G115*ROUND(1+(27.5/100),4),2)</f>
        <v>110.1</v>
      </c>
      <c r="I115" s="134">
        <f>ROUND(ROUND(F115,3)*ROUND(H115,2),2)</f>
        <v>9248.4</v>
      </c>
      <c r="J115" s="144">
        <f t="shared" si="1"/>
        <v>0.22189819001818328</v>
      </c>
    </row>
    <row r="116" spans="1:10" ht="30" x14ac:dyDescent="0.2">
      <c r="A116" s="143" t="s">
        <v>239</v>
      </c>
      <c r="B116" s="129" t="s">
        <v>240</v>
      </c>
      <c r="C116" s="128" t="s">
        <v>241</v>
      </c>
      <c r="D116" s="130" t="s">
        <v>242</v>
      </c>
      <c r="E116" s="129" t="s">
        <v>32</v>
      </c>
      <c r="F116" s="131">
        <v>49.2</v>
      </c>
      <c r="G116" s="132">
        <v>135.38999999999999</v>
      </c>
      <c r="H116" s="133">
        <f>ROUND(G116*ROUND(1+(27.5/100),4),2)</f>
        <v>172.62</v>
      </c>
      <c r="I116" s="134">
        <f>ROUND(ROUND(F116,3)*ROUND(H116,2),2)</f>
        <v>8492.9</v>
      </c>
      <c r="J116" s="144">
        <f t="shared" si="1"/>
        <v>0.20377136996728396</v>
      </c>
    </row>
    <row r="117" spans="1:10" ht="30" x14ac:dyDescent="0.2">
      <c r="A117" s="143" t="s">
        <v>243</v>
      </c>
      <c r="B117" s="129" t="s">
        <v>244</v>
      </c>
      <c r="C117" s="128" t="s">
        <v>245</v>
      </c>
      <c r="D117" s="130" t="s">
        <v>242</v>
      </c>
      <c r="E117" s="129" t="s">
        <v>32</v>
      </c>
      <c r="F117" s="131">
        <v>32.799999999999997</v>
      </c>
      <c r="G117" s="132">
        <v>100.33</v>
      </c>
      <c r="H117" s="133">
        <f>ROUND(G117*ROUND(1+(27.5/100),4),2)</f>
        <v>127.92</v>
      </c>
      <c r="I117" s="134">
        <f>ROUND(ROUND(F117,3)*ROUND(H117,2),2)</f>
        <v>4195.78</v>
      </c>
      <c r="J117" s="144">
        <f t="shared" si="1"/>
        <v>0.10066995239333217</v>
      </c>
    </row>
    <row r="118" spans="1:10" ht="45" x14ac:dyDescent="0.2">
      <c r="A118" s="143" t="s">
        <v>246</v>
      </c>
      <c r="B118" s="129" t="s">
        <v>247</v>
      </c>
      <c r="C118" s="128" t="s">
        <v>248</v>
      </c>
      <c r="D118" s="130" t="s">
        <v>97</v>
      </c>
      <c r="E118" s="129" t="s">
        <v>249</v>
      </c>
      <c r="F118" s="131">
        <v>8.1999999999999993</v>
      </c>
      <c r="G118" s="132">
        <v>126.52</v>
      </c>
      <c r="H118" s="133">
        <f>ROUND(G118*ROUND(1+(27.5/100),4),2)</f>
        <v>161.31</v>
      </c>
      <c r="I118" s="134">
        <f>ROUND(ROUND(F118,3)*ROUND(H118,2),2)</f>
        <v>1322.74</v>
      </c>
      <c r="J118" s="144">
        <f t="shared" si="1"/>
        <v>3.1736690872437585E-2</v>
      </c>
    </row>
    <row r="119" spans="1:10" ht="20.100000000000001" customHeight="1" x14ac:dyDescent="0.2">
      <c r="A119" s="141" t="s">
        <v>250</v>
      </c>
      <c r="B119" s="202" t="s">
        <v>251</v>
      </c>
      <c r="C119" s="202"/>
      <c r="D119" s="202"/>
      <c r="E119" s="202"/>
      <c r="F119" s="202"/>
      <c r="G119" s="202">
        <f>ROUND(F120*G120,2)+ROUND(F121*G121,2)</f>
        <v>132068.43</v>
      </c>
      <c r="H119" s="202"/>
      <c r="I119" s="127">
        <f>ROUND(SUM(I120:I121),2)</f>
        <v>168384.38</v>
      </c>
      <c r="J119" s="142">
        <f t="shared" si="1"/>
        <v>4.0400706229546719</v>
      </c>
    </row>
    <row r="120" spans="1:10" ht="60" x14ac:dyDescent="0.2">
      <c r="A120" s="143" t="s">
        <v>252</v>
      </c>
      <c r="B120" s="129" t="s">
        <v>253</v>
      </c>
      <c r="C120" s="128" t="s">
        <v>254</v>
      </c>
      <c r="D120" s="130" t="s">
        <v>242</v>
      </c>
      <c r="E120" s="129" t="s">
        <v>22</v>
      </c>
      <c r="F120" s="131">
        <v>820</v>
      </c>
      <c r="G120" s="132">
        <v>154.34</v>
      </c>
      <c r="H120" s="133">
        <f>ROUND(G120*ROUND(1+(27.5/100),4),2)</f>
        <v>196.78</v>
      </c>
      <c r="I120" s="134">
        <f>ROUND(ROUND(F120,3)*ROUND(H120,2),2)</f>
        <v>161359.6</v>
      </c>
      <c r="J120" s="144">
        <f t="shared" si="1"/>
        <v>3.871524067088151</v>
      </c>
    </row>
    <row r="121" spans="1:10" ht="60" x14ac:dyDescent="0.2">
      <c r="A121" s="143" t="s">
        <v>255</v>
      </c>
      <c r="B121" s="129" t="s">
        <v>256</v>
      </c>
      <c r="C121" s="128" t="s">
        <v>257</v>
      </c>
      <c r="D121" s="130" t="s">
        <v>187</v>
      </c>
      <c r="E121" s="129" t="s">
        <v>258</v>
      </c>
      <c r="F121" s="131">
        <v>1</v>
      </c>
      <c r="G121" s="132">
        <v>5509.63</v>
      </c>
      <c r="H121" s="133">
        <f>ROUND(G121*ROUND(1+(27.5/100),4),2)</f>
        <v>7024.78</v>
      </c>
      <c r="I121" s="134">
        <f>ROUND(ROUND(F121,3)*ROUND(H121,2),2)</f>
        <v>7024.78</v>
      </c>
      <c r="J121" s="144">
        <f t="shared" si="1"/>
        <v>0.16854655586652109</v>
      </c>
    </row>
    <row r="122" spans="1:10" ht="20.100000000000001" customHeight="1" x14ac:dyDescent="0.2">
      <c r="A122" s="141" t="s">
        <v>259</v>
      </c>
      <c r="B122" s="202" t="s">
        <v>260</v>
      </c>
      <c r="C122" s="202"/>
      <c r="D122" s="202"/>
      <c r="E122" s="202"/>
      <c r="F122" s="202"/>
      <c r="G122" s="202">
        <f>ROUND(F123*G123,2)+ROUND(F124*G124,2)</f>
        <v>79424.72</v>
      </c>
      <c r="H122" s="202"/>
      <c r="I122" s="127">
        <f>ROUND(SUM(I123:I124),2)</f>
        <v>101268.82</v>
      </c>
      <c r="J122" s="142">
        <f t="shared" si="1"/>
        <v>2.4297573486524375</v>
      </c>
    </row>
    <row r="123" spans="1:10" ht="135" x14ac:dyDescent="0.2">
      <c r="A123" s="143" t="s">
        <v>261</v>
      </c>
      <c r="B123" s="129" t="s">
        <v>262</v>
      </c>
      <c r="C123" s="128" t="s">
        <v>263</v>
      </c>
      <c r="D123" s="130" t="s">
        <v>21</v>
      </c>
      <c r="E123" s="129" t="s">
        <v>22</v>
      </c>
      <c r="F123" s="131">
        <v>317.39999999999998</v>
      </c>
      <c r="G123" s="132">
        <v>199.01</v>
      </c>
      <c r="H123" s="133">
        <f>ROUND(G123*ROUND(1+(27.5/100),4),2)</f>
        <v>253.74</v>
      </c>
      <c r="I123" s="134">
        <f>ROUND(ROUND(F123,3)*ROUND(H123,2),2)</f>
        <v>80537.08</v>
      </c>
      <c r="J123" s="144">
        <f t="shared" si="1"/>
        <v>1.9323377320779414</v>
      </c>
    </row>
    <row r="124" spans="1:10" x14ac:dyDescent="0.2">
      <c r="A124" s="143" t="s">
        <v>264</v>
      </c>
      <c r="B124" s="129" t="s">
        <v>265</v>
      </c>
      <c r="C124" s="128" t="s">
        <v>266</v>
      </c>
      <c r="D124" s="130" t="s">
        <v>13</v>
      </c>
      <c r="E124" s="129" t="s">
        <v>14</v>
      </c>
      <c r="F124" s="131">
        <v>572.70000000000005</v>
      </c>
      <c r="G124" s="132">
        <v>28.39</v>
      </c>
      <c r="H124" s="133">
        <f>ROUND(G124*ROUND(1+(27.5/100),4),2)</f>
        <v>36.200000000000003</v>
      </c>
      <c r="I124" s="134">
        <f>ROUND(ROUND(F124,3)*ROUND(H124,2),2)</f>
        <v>20731.740000000002</v>
      </c>
      <c r="J124" s="144">
        <f t="shared" si="1"/>
        <v>0.49741961657449629</v>
      </c>
    </row>
    <row r="125" spans="1:10" ht="20.100000000000001" customHeight="1" x14ac:dyDescent="0.2">
      <c r="A125" s="141" t="s">
        <v>267</v>
      </c>
      <c r="B125" s="202" t="s">
        <v>268</v>
      </c>
      <c r="C125" s="202"/>
      <c r="D125" s="202"/>
      <c r="E125" s="202"/>
      <c r="F125" s="202"/>
      <c r="G125" s="202">
        <f>ROUND(F126*G126,2)+ROUND(F127*G127,2)+ROUND(F128*G128,2)</f>
        <v>8619.7999999999993</v>
      </c>
      <c r="H125" s="202"/>
      <c r="I125" s="127">
        <f>ROUND(SUM(I126:I128),2)</f>
        <v>10990.38</v>
      </c>
      <c r="J125" s="142">
        <f t="shared" si="1"/>
        <v>0.26369376644738995</v>
      </c>
    </row>
    <row r="126" spans="1:10" ht="30" x14ac:dyDescent="0.2">
      <c r="A126" s="143" t="s">
        <v>269</v>
      </c>
      <c r="B126" s="129" t="s">
        <v>270</v>
      </c>
      <c r="C126" s="128" t="s">
        <v>271</v>
      </c>
      <c r="D126" s="130" t="s">
        <v>55</v>
      </c>
      <c r="E126" s="129" t="s">
        <v>26</v>
      </c>
      <c r="F126" s="131">
        <v>60</v>
      </c>
      <c r="G126" s="132">
        <v>48.83</v>
      </c>
      <c r="H126" s="133">
        <f>ROUND(G126*ROUND(1+(27.5/100),4),2)</f>
        <v>62.26</v>
      </c>
      <c r="I126" s="134">
        <f>ROUND(ROUND(F126,3)*ROUND(H126,2),2)</f>
        <v>3735.6</v>
      </c>
      <c r="J126" s="144">
        <f t="shared" si="1"/>
        <v>8.9628787534268159E-2</v>
      </c>
    </row>
    <row r="127" spans="1:10" ht="30" x14ac:dyDescent="0.2">
      <c r="A127" s="143" t="s">
        <v>272</v>
      </c>
      <c r="B127" s="129" t="s">
        <v>273</v>
      </c>
      <c r="C127" s="128" t="s">
        <v>274</v>
      </c>
      <c r="D127" s="130" t="s">
        <v>13</v>
      </c>
      <c r="E127" s="129" t="s">
        <v>275</v>
      </c>
      <c r="F127" s="131">
        <v>6</v>
      </c>
      <c r="G127" s="132">
        <v>704.31</v>
      </c>
      <c r="H127" s="133">
        <f>ROUND(G127*ROUND(1+(27.5/100),4),2)</f>
        <v>898</v>
      </c>
      <c r="I127" s="134">
        <f>ROUND(ROUND(F127,3)*ROUND(H127,2),2)</f>
        <v>5388</v>
      </c>
      <c r="J127" s="144">
        <f t="shared" si="1"/>
        <v>0.12927505815254225</v>
      </c>
    </row>
    <row r="128" spans="1:10" x14ac:dyDescent="0.2">
      <c r="A128" s="143" t="s">
        <v>276</v>
      </c>
      <c r="B128" s="129" t="s">
        <v>277</v>
      </c>
      <c r="C128" s="128" t="s">
        <v>278</v>
      </c>
      <c r="D128" s="130" t="s">
        <v>13</v>
      </c>
      <c r="E128" s="129" t="s">
        <v>275</v>
      </c>
      <c r="F128" s="131">
        <v>1</v>
      </c>
      <c r="G128" s="132">
        <v>1464.14</v>
      </c>
      <c r="H128" s="133">
        <f>ROUND(G128*ROUND(1+(27.5/100),4),2)</f>
        <v>1866.78</v>
      </c>
      <c r="I128" s="134">
        <f>ROUND(ROUND(F128,3)*ROUND(H128,2),2)</f>
        <v>1866.78</v>
      </c>
      <c r="J128" s="144">
        <f t="shared" si="1"/>
        <v>4.4789920760579589E-2</v>
      </c>
    </row>
    <row r="129" spans="1:10" ht="20.100000000000001" customHeight="1" x14ac:dyDescent="0.2">
      <c r="A129" s="141" t="s">
        <v>279</v>
      </c>
      <c r="B129" s="202" t="s">
        <v>280</v>
      </c>
      <c r="C129" s="202"/>
      <c r="D129" s="202"/>
      <c r="E129" s="202"/>
      <c r="F129" s="202"/>
      <c r="G129" s="202">
        <f>ROUND(F130*G130,2)+ROUND(F139*G139,2)+ROUND(F143*G143,2)+ROUND(F146*G146,2)+ROUND(F149*G149,2)</f>
        <v>0</v>
      </c>
      <c r="H129" s="202"/>
      <c r="I129" s="127">
        <f>ROUND(I130+I139+I143+I146+I149,2)</f>
        <v>113460.83</v>
      </c>
      <c r="J129" s="142">
        <f t="shared" si="1"/>
        <v>2.7222819963410747</v>
      </c>
    </row>
    <row r="130" spans="1:10" ht="20.100000000000001" customHeight="1" x14ac:dyDescent="0.2">
      <c r="A130" s="141" t="s">
        <v>281</v>
      </c>
      <c r="B130" s="202" t="s">
        <v>217</v>
      </c>
      <c r="C130" s="202"/>
      <c r="D130" s="202"/>
      <c r="E130" s="202"/>
      <c r="F130" s="202"/>
      <c r="G130" s="202">
        <f>ROUND(F131*G131,2)+ROUND(F132*G132,2)+ROUND(F133*G133,2)+ROUND(F134*G134,2)+ROUND(F135*G135,2)+ROUND(F136*G136,2)+ROUND(F137*G137,2)+ROUND(F138*G138,2)</f>
        <v>20152.14</v>
      </c>
      <c r="H130" s="202"/>
      <c r="I130" s="127">
        <f>ROUND(SUM(I131:I138),2)</f>
        <v>25693.99</v>
      </c>
      <c r="J130" s="142">
        <f t="shared" si="1"/>
        <v>0.61647959380490702</v>
      </c>
    </row>
    <row r="131" spans="1:10" ht="30" x14ac:dyDescent="0.2">
      <c r="A131" s="143" t="s">
        <v>282</v>
      </c>
      <c r="B131" s="129" t="s">
        <v>71</v>
      </c>
      <c r="C131" s="128" t="s">
        <v>219</v>
      </c>
      <c r="D131" s="130" t="s">
        <v>13</v>
      </c>
      <c r="E131" s="129" t="s">
        <v>62</v>
      </c>
      <c r="F131" s="131">
        <v>4.25</v>
      </c>
      <c r="G131" s="132">
        <v>90.53</v>
      </c>
      <c r="H131" s="133">
        <f t="shared" ref="H131:H138" si="4">ROUND(G131*ROUND(1+(27.5/100),4),2)</f>
        <v>115.43</v>
      </c>
      <c r="I131" s="134">
        <f t="shared" ref="I131:I138" si="5">ROUND(ROUND(F131,3)*ROUND(H131,2),2)</f>
        <v>490.58</v>
      </c>
      <c r="J131" s="144">
        <f t="shared" si="1"/>
        <v>1.1770556426962541E-2</v>
      </c>
    </row>
    <row r="132" spans="1:10" ht="30" x14ac:dyDescent="0.2">
      <c r="A132" s="143" t="s">
        <v>283</v>
      </c>
      <c r="B132" s="129" t="s">
        <v>74</v>
      </c>
      <c r="C132" s="128" t="s">
        <v>75</v>
      </c>
      <c r="D132" s="130" t="s">
        <v>13</v>
      </c>
      <c r="E132" s="129" t="s">
        <v>62</v>
      </c>
      <c r="F132" s="131">
        <v>1.02</v>
      </c>
      <c r="G132" s="132">
        <v>3570.22</v>
      </c>
      <c r="H132" s="133">
        <f t="shared" si="4"/>
        <v>4552.03</v>
      </c>
      <c r="I132" s="134">
        <f t="shared" si="5"/>
        <v>4643.07</v>
      </c>
      <c r="J132" s="144">
        <f t="shared" si="1"/>
        <v>0.11140184563034972</v>
      </c>
    </row>
    <row r="133" spans="1:10" ht="30" x14ac:dyDescent="0.2">
      <c r="A133" s="143" t="s">
        <v>284</v>
      </c>
      <c r="B133" s="129" t="s">
        <v>77</v>
      </c>
      <c r="C133" s="128" t="s">
        <v>78</v>
      </c>
      <c r="D133" s="130" t="s">
        <v>13</v>
      </c>
      <c r="E133" s="129" t="s">
        <v>62</v>
      </c>
      <c r="F133" s="131">
        <v>1.9</v>
      </c>
      <c r="G133" s="132">
        <v>3359.9</v>
      </c>
      <c r="H133" s="133">
        <f t="shared" si="4"/>
        <v>4283.87</v>
      </c>
      <c r="I133" s="134">
        <f t="shared" si="5"/>
        <v>8139.35</v>
      </c>
      <c r="J133" s="144">
        <f t="shared" si="1"/>
        <v>0.19528859401891141</v>
      </c>
    </row>
    <row r="134" spans="1:10" x14ac:dyDescent="0.2">
      <c r="A134" s="143" t="s">
        <v>285</v>
      </c>
      <c r="B134" s="129" t="s">
        <v>80</v>
      </c>
      <c r="C134" s="128" t="s">
        <v>81</v>
      </c>
      <c r="D134" s="130" t="s">
        <v>13</v>
      </c>
      <c r="E134" s="129" t="s">
        <v>62</v>
      </c>
      <c r="F134" s="131">
        <v>0.85</v>
      </c>
      <c r="G134" s="132">
        <v>896.33</v>
      </c>
      <c r="H134" s="133">
        <f t="shared" si="4"/>
        <v>1142.82</v>
      </c>
      <c r="I134" s="134">
        <f t="shared" si="5"/>
        <v>971.4</v>
      </c>
      <c r="J134" s="144">
        <f t="shared" si="1"/>
        <v>2.3306939771599765E-2</v>
      </c>
    </row>
    <row r="135" spans="1:10" ht="30" x14ac:dyDescent="0.2">
      <c r="A135" s="143" t="s">
        <v>286</v>
      </c>
      <c r="B135" s="129" t="s">
        <v>224</v>
      </c>
      <c r="C135" s="128" t="s">
        <v>225</v>
      </c>
      <c r="D135" s="130" t="s">
        <v>13</v>
      </c>
      <c r="E135" s="129" t="s">
        <v>14</v>
      </c>
      <c r="F135" s="131">
        <v>20.399999999999999</v>
      </c>
      <c r="G135" s="132">
        <v>146.16</v>
      </c>
      <c r="H135" s="133">
        <f t="shared" si="4"/>
        <v>186.35</v>
      </c>
      <c r="I135" s="134">
        <f t="shared" si="5"/>
        <v>3801.54</v>
      </c>
      <c r="J135" s="144">
        <f t="shared" si="1"/>
        <v>9.121089542858489E-2</v>
      </c>
    </row>
    <row r="136" spans="1:10" x14ac:dyDescent="0.2">
      <c r="A136" s="143" t="s">
        <v>287</v>
      </c>
      <c r="B136" s="129" t="s">
        <v>127</v>
      </c>
      <c r="C136" s="128" t="s">
        <v>227</v>
      </c>
      <c r="D136" s="130" t="s">
        <v>13</v>
      </c>
      <c r="E136" s="129" t="s">
        <v>14</v>
      </c>
      <c r="F136" s="131">
        <v>65.28</v>
      </c>
      <c r="G136" s="132">
        <v>15.38</v>
      </c>
      <c r="H136" s="133">
        <f t="shared" si="4"/>
        <v>19.61</v>
      </c>
      <c r="I136" s="134">
        <f t="shared" si="5"/>
        <v>1280.1400000000001</v>
      </c>
      <c r="J136" s="144">
        <f t="shared" si="1"/>
        <v>3.0714582951632409E-2</v>
      </c>
    </row>
    <row r="137" spans="1:10" x14ac:dyDescent="0.2">
      <c r="A137" s="143" t="s">
        <v>288</v>
      </c>
      <c r="B137" s="129" t="s">
        <v>130</v>
      </c>
      <c r="C137" s="128" t="s">
        <v>229</v>
      </c>
      <c r="D137" s="130" t="s">
        <v>13</v>
      </c>
      <c r="E137" s="129" t="s">
        <v>14</v>
      </c>
      <c r="F137" s="131">
        <v>65.28</v>
      </c>
      <c r="G137" s="132">
        <v>46.19</v>
      </c>
      <c r="H137" s="133">
        <f t="shared" si="4"/>
        <v>58.89</v>
      </c>
      <c r="I137" s="134">
        <f t="shared" si="5"/>
        <v>3844.34</v>
      </c>
      <c r="J137" s="144">
        <f t="shared" si="1"/>
        <v>9.2237801978126255E-2</v>
      </c>
    </row>
    <row r="138" spans="1:10" ht="30" x14ac:dyDescent="0.2">
      <c r="A138" s="143" t="s">
        <v>289</v>
      </c>
      <c r="B138" s="129" t="s">
        <v>231</v>
      </c>
      <c r="C138" s="128" t="s">
        <v>232</v>
      </c>
      <c r="D138" s="130" t="s">
        <v>13</v>
      </c>
      <c r="E138" s="129" t="s">
        <v>14</v>
      </c>
      <c r="F138" s="131">
        <v>45.56</v>
      </c>
      <c r="G138" s="132">
        <v>43.44</v>
      </c>
      <c r="H138" s="133">
        <f t="shared" si="4"/>
        <v>55.39</v>
      </c>
      <c r="I138" s="134">
        <f t="shared" si="5"/>
        <v>2523.5700000000002</v>
      </c>
      <c r="J138" s="144">
        <f t="shared" si="1"/>
        <v>6.0548377598739989E-2</v>
      </c>
    </row>
    <row r="139" spans="1:10" ht="20.100000000000001" customHeight="1" x14ac:dyDescent="0.2">
      <c r="A139" s="141" t="s">
        <v>290</v>
      </c>
      <c r="B139" s="202" t="s">
        <v>234</v>
      </c>
      <c r="C139" s="202"/>
      <c r="D139" s="202"/>
      <c r="E139" s="202"/>
      <c r="F139" s="202"/>
      <c r="G139" s="202">
        <f>ROUND(F140*G140,2)+ROUND(F141*G141,2)+ROUND(F142*G142,2)</f>
        <v>18589.939999999999</v>
      </c>
      <c r="H139" s="202"/>
      <c r="I139" s="127">
        <f>ROUND(SUM(I140:I142),2)</f>
        <v>23702.79</v>
      </c>
      <c r="J139" s="142">
        <f t="shared" si="1"/>
        <v>0.56870444610755322</v>
      </c>
    </row>
    <row r="140" spans="1:10" ht="30" x14ac:dyDescent="0.2">
      <c r="A140" s="143" t="s">
        <v>291</v>
      </c>
      <c r="B140" s="129" t="s">
        <v>71</v>
      </c>
      <c r="C140" s="128" t="s">
        <v>72</v>
      </c>
      <c r="D140" s="130" t="s">
        <v>13</v>
      </c>
      <c r="E140" s="129" t="s">
        <v>62</v>
      </c>
      <c r="F140" s="131">
        <v>78.27</v>
      </c>
      <c r="G140" s="132">
        <v>90.53</v>
      </c>
      <c r="H140" s="133">
        <f>ROUND(G140*ROUND(1+(27.5/100),4),2)</f>
        <v>115.43</v>
      </c>
      <c r="I140" s="134">
        <f>ROUND(ROUND(F140,3)*ROUND(H140,2),2)</f>
        <v>9034.7099999999991</v>
      </c>
      <c r="J140" s="144">
        <f t="shared" si="1"/>
        <v>0.21677109514501758</v>
      </c>
    </row>
    <row r="141" spans="1:10" ht="90" x14ac:dyDescent="0.2">
      <c r="A141" s="143" t="s">
        <v>292</v>
      </c>
      <c r="B141" s="129" t="s">
        <v>237</v>
      </c>
      <c r="C141" s="128" t="s">
        <v>238</v>
      </c>
      <c r="D141" s="130" t="s">
        <v>21</v>
      </c>
      <c r="E141" s="129" t="s">
        <v>26</v>
      </c>
      <c r="F141" s="131">
        <v>95</v>
      </c>
      <c r="G141" s="132">
        <v>86.35</v>
      </c>
      <c r="H141" s="133">
        <f>ROUND(G141*ROUND(1+(27.5/100),4),2)</f>
        <v>110.1</v>
      </c>
      <c r="I141" s="134">
        <f>ROUND(ROUND(F141,3)*ROUND(H141,2),2)</f>
        <v>10459.5</v>
      </c>
      <c r="J141" s="144">
        <f t="shared" si="1"/>
        <v>0.25095628633008826</v>
      </c>
    </row>
    <row r="142" spans="1:10" ht="45" x14ac:dyDescent="0.2">
      <c r="A142" s="143" t="s">
        <v>293</v>
      </c>
      <c r="B142" s="129" t="s">
        <v>247</v>
      </c>
      <c r="C142" s="128" t="s">
        <v>248</v>
      </c>
      <c r="D142" s="130" t="s">
        <v>294</v>
      </c>
      <c r="E142" s="129" t="s">
        <v>249</v>
      </c>
      <c r="F142" s="131">
        <v>26.09</v>
      </c>
      <c r="G142" s="132">
        <v>126.52</v>
      </c>
      <c r="H142" s="133">
        <f>ROUND(G142*ROUND(1+(27.5/100),4),2)</f>
        <v>161.31</v>
      </c>
      <c r="I142" s="134">
        <f>ROUND(ROUND(F142,3)*ROUND(H142,2),2)</f>
        <v>4208.58</v>
      </c>
      <c r="J142" s="144">
        <f t="shared" ref="J142:J205" si="6">I142/VALOR_TOTAL*100</f>
        <v>0.10097706463244732</v>
      </c>
    </row>
    <row r="143" spans="1:10" ht="20.100000000000001" customHeight="1" x14ac:dyDescent="0.2">
      <c r="A143" s="141" t="s">
        <v>295</v>
      </c>
      <c r="B143" s="202" t="s">
        <v>296</v>
      </c>
      <c r="C143" s="202"/>
      <c r="D143" s="202"/>
      <c r="E143" s="202"/>
      <c r="F143" s="202"/>
      <c r="G143" s="202">
        <f>ROUND(F144*G144,2)+ROUND(F145*G145,2)</f>
        <v>14910.26</v>
      </c>
      <c r="H143" s="202"/>
      <c r="I143" s="127">
        <f>ROUND(SUM(I144:I145),2)</f>
        <v>19011.689999999999</v>
      </c>
      <c r="J143" s="142">
        <f t="shared" si="6"/>
        <v>0.45615020978621112</v>
      </c>
    </row>
    <row r="144" spans="1:10" x14ac:dyDescent="0.2">
      <c r="A144" s="143" t="s">
        <v>297</v>
      </c>
      <c r="B144" s="129" t="s">
        <v>298</v>
      </c>
      <c r="C144" s="128" t="s">
        <v>299</v>
      </c>
      <c r="D144" s="130" t="s">
        <v>13</v>
      </c>
      <c r="E144" s="129" t="s">
        <v>14</v>
      </c>
      <c r="F144" s="131">
        <v>260.89</v>
      </c>
      <c r="G144" s="132">
        <v>47.73</v>
      </c>
      <c r="H144" s="133">
        <f>ROUND(G144*ROUND(1+(27.5/100),4),2)</f>
        <v>60.86</v>
      </c>
      <c r="I144" s="134">
        <f>ROUND(ROUND(F144,3)*ROUND(H144,2),2)</f>
        <v>15877.77</v>
      </c>
      <c r="J144" s="144">
        <f t="shared" si="6"/>
        <v>0.38095761694185054</v>
      </c>
    </row>
    <row r="145" spans="1:10" ht="90" x14ac:dyDescent="0.2">
      <c r="A145" s="143" t="s">
        <v>300</v>
      </c>
      <c r="B145" s="129" t="s">
        <v>301</v>
      </c>
      <c r="C145" s="128" t="s">
        <v>302</v>
      </c>
      <c r="D145" s="130" t="s">
        <v>242</v>
      </c>
      <c r="E145" s="129" t="s">
        <v>258</v>
      </c>
      <c r="F145" s="131">
        <v>1</v>
      </c>
      <c r="G145" s="132">
        <v>2457.98</v>
      </c>
      <c r="H145" s="133">
        <f>ROUND(G145*ROUND(1+(27.5/100),4),2)</f>
        <v>3133.92</v>
      </c>
      <c r="I145" s="134">
        <f>ROUND(ROUND(F145,3)*ROUND(H145,2),2)</f>
        <v>3133.92</v>
      </c>
      <c r="J145" s="144">
        <f t="shared" si="6"/>
        <v>7.5192592844360653E-2</v>
      </c>
    </row>
    <row r="146" spans="1:10" ht="20.100000000000001" customHeight="1" x14ac:dyDescent="0.2">
      <c r="A146" s="141" t="s">
        <v>303</v>
      </c>
      <c r="B146" s="202" t="s">
        <v>260</v>
      </c>
      <c r="C146" s="202"/>
      <c r="D146" s="202"/>
      <c r="E146" s="202"/>
      <c r="F146" s="202"/>
      <c r="G146" s="202">
        <f>ROUND(F147*G147,2)+ROUND(F148*G148,2)</f>
        <v>32531.399999999998</v>
      </c>
      <c r="H146" s="202"/>
      <c r="I146" s="127">
        <f>ROUND(SUM(I147:I148),2)</f>
        <v>41478.199999999997</v>
      </c>
      <c r="J146" s="142">
        <f t="shared" si="6"/>
        <v>0.99519241222397503</v>
      </c>
    </row>
    <row r="147" spans="1:10" ht="135" x14ac:dyDescent="0.2">
      <c r="A147" s="143" t="s">
        <v>304</v>
      </c>
      <c r="B147" s="129" t="s">
        <v>262</v>
      </c>
      <c r="C147" s="128" t="s">
        <v>263</v>
      </c>
      <c r="D147" s="130" t="s">
        <v>21</v>
      </c>
      <c r="E147" s="129" t="s">
        <v>22</v>
      </c>
      <c r="F147" s="131">
        <v>145.52000000000001</v>
      </c>
      <c r="G147" s="132">
        <v>199.01</v>
      </c>
      <c r="H147" s="133">
        <f>ROUND(G147*ROUND(1+(27.5/100),4),2)</f>
        <v>253.74</v>
      </c>
      <c r="I147" s="134">
        <f>ROUND(ROUND(F147,3)*ROUND(H147,2),2)</f>
        <v>36924.239999999998</v>
      </c>
      <c r="J147" s="144">
        <f t="shared" si="6"/>
        <v>0.88592859562702775</v>
      </c>
    </row>
    <row r="148" spans="1:10" x14ac:dyDescent="0.2">
      <c r="A148" s="143" t="s">
        <v>305</v>
      </c>
      <c r="B148" s="129" t="s">
        <v>265</v>
      </c>
      <c r="C148" s="128" t="s">
        <v>266</v>
      </c>
      <c r="D148" s="130" t="s">
        <v>13</v>
      </c>
      <c r="E148" s="129" t="s">
        <v>14</v>
      </c>
      <c r="F148" s="131">
        <v>125.8</v>
      </c>
      <c r="G148" s="132">
        <v>28.39</v>
      </c>
      <c r="H148" s="133">
        <f>ROUND(G148*ROUND(1+(27.5/100),4),2)</f>
        <v>36.200000000000003</v>
      </c>
      <c r="I148" s="134">
        <f>ROUND(ROUND(F148,3)*ROUND(H148,2),2)</f>
        <v>4553.96</v>
      </c>
      <c r="J148" s="144">
        <f t="shared" si="6"/>
        <v>0.10926381659694716</v>
      </c>
    </row>
    <row r="149" spans="1:10" ht="20.100000000000001" customHeight="1" x14ac:dyDescent="0.2">
      <c r="A149" s="141" t="s">
        <v>306</v>
      </c>
      <c r="B149" s="202" t="s">
        <v>268</v>
      </c>
      <c r="C149" s="202"/>
      <c r="D149" s="202"/>
      <c r="E149" s="202"/>
      <c r="F149" s="202"/>
      <c r="G149" s="202">
        <f>ROUND(F150*G150,2)+ROUND(F151*G151,2)+ROUND(F152*G152,2)</f>
        <v>2803.24</v>
      </c>
      <c r="H149" s="202"/>
      <c r="I149" s="127">
        <f>ROUND(SUM(I150:I152),2)</f>
        <v>3574.16</v>
      </c>
      <c r="J149" s="142">
        <f t="shared" si="6"/>
        <v>8.5755334418428059E-2</v>
      </c>
    </row>
    <row r="150" spans="1:10" ht="30" x14ac:dyDescent="0.2">
      <c r="A150" s="143" t="s">
        <v>307</v>
      </c>
      <c r="B150" s="129" t="s">
        <v>270</v>
      </c>
      <c r="C150" s="128" t="s">
        <v>271</v>
      </c>
      <c r="D150" s="130" t="s">
        <v>55</v>
      </c>
      <c r="E150" s="129" t="s">
        <v>26</v>
      </c>
      <c r="F150" s="131">
        <v>13</v>
      </c>
      <c r="G150" s="132">
        <v>48.83</v>
      </c>
      <c r="H150" s="133">
        <f>ROUND(G150*ROUND(1+(27.5/100),4),2)</f>
        <v>62.26</v>
      </c>
      <c r="I150" s="134">
        <f>ROUND(ROUND(F150,3)*ROUND(H150,2),2)</f>
        <v>809.38</v>
      </c>
      <c r="J150" s="144">
        <f t="shared" si="6"/>
        <v>1.9419570632424766E-2</v>
      </c>
    </row>
    <row r="151" spans="1:10" ht="30" x14ac:dyDescent="0.2">
      <c r="A151" s="143" t="s">
        <v>308</v>
      </c>
      <c r="B151" s="129" t="s">
        <v>273</v>
      </c>
      <c r="C151" s="128" t="s">
        <v>274</v>
      </c>
      <c r="D151" s="130" t="s">
        <v>13</v>
      </c>
      <c r="E151" s="129" t="s">
        <v>275</v>
      </c>
      <c r="F151" s="131">
        <v>1</v>
      </c>
      <c r="G151" s="132">
        <v>704.31</v>
      </c>
      <c r="H151" s="133">
        <f>ROUND(G151*ROUND(1+(27.5/100),4),2)</f>
        <v>898</v>
      </c>
      <c r="I151" s="134">
        <f>ROUND(ROUND(F151,3)*ROUND(H151,2),2)</f>
        <v>898</v>
      </c>
      <c r="J151" s="144">
        <f t="shared" si="6"/>
        <v>2.1545843025423707E-2</v>
      </c>
    </row>
    <row r="152" spans="1:10" x14ac:dyDescent="0.2">
      <c r="A152" s="143" t="s">
        <v>309</v>
      </c>
      <c r="B152" s="129" t="s">
        <v>277</v>
      </c>
      <c r="C152" s="128" t="s">
        <v>278</v>
      </c>
      <c r="D152" s="130" t="s">
        <v>13</v>
      </c>
      <c r="E152" s="129" t="s">
        <v>275</v>
      </c>
      <c r="F152" s="131">
        <v>1</v>
      </c>
      <c r="G152" s="132">
        <v>1464.14</v>
      </c>
      <c r="H152" s="133">
        <f>ROUND(G152*ROUND(1+(27.5/100),4),2)</f>
        <v>1866.78</v>
      </c>
      <c r="I152" s="134">
        <f>ROUND(ROUND(F152,3)*ROUND(H152,2),2)</f>
        <v>1866.78</v>
      </c>
      <c r="J152" s="144">
        <f t="shared" si="6"/>
        <v>4.4789920760579589E-2</v>
      </c>
    </row>
    <row r="153" spans="1:10" ht="20.100000000000001" customHeight="1" x14ac:dyDescent="0.2">
      <c r="A153" s="141" t="s">
        <v>310</v>
      </c>
      <c r="B153" s="202" t="s">
        <v>311</v>
      </c>
      <c r="C153" s="202"/>
      <c r="D153" s="202"/>
      <c r="E153" s="202"/>
      <c r="F153" s="202"/>
      <c r="G153" s="202">
        <f>ROUND(F154*G154,2)+ROUND(F155*G155,2)+ROUND(F156*G156,2)+ROUND(F157*G157,2)+ROUND(F158*G158,2)+ROUND(F159*G159,2)+ROUND(F160*G160,2)+ROUND(F161*G161,2)</f>
        <v>67029.8</v>
      </c>
      <c r="H153" s="202"/>
      <c r="I153" s="127">
        <f>ROUND(SUM(I154:I161),2)</f>
        <v>85460.77</v>
      </c>
      <c r="J153" s="142">
        <f t="shared" si="6"/>
        <v>2.0504725336880174</v>
      </c>
    </row>
    <row r="154" spans="1:10" ht="30" x14ac:dyDescent="0.2">
      <c r="A154" s="143" t="s">
        <v>312</v>
      </c>
      <c r="B154" s="129" t="s">
        <v>71</v>
      </c>
      <c r="C154" s="128" t="s">
        <v>72</v>
      </c>
      <c r="D154" s="130" t="s">
        <v>13</v>
      </c>
      <c r="E154" s="129" t="s">
        <v>62</v>
      </c>
      <c r="F154" s="131">
        <v>21.34</v>
      </c>
      <c r="G154" s="132">
        <v>90.53</v>
      </c>
      <c r="H154" s="133">
        <f t="shared" ref="H154:H161" si="7">ROUND(G154*ROUND(1+(27.5/100),4),2)</f>
        <v>115.43</v>
      </c>
      <c r="I154" s="134">
        <f t="shared" ref="I154:I161" si="8">ROUND(ROUND(F154,3)*ROUND(H154,2),2)</f>
        <v>2463.2800000000002</v>
      </c>
      <c r="J154" s="144">
        <f t="shared" si="6"/>
        <v>5.9101830966220167E-2</v>
      </c>
    </row>
    <row r="155" spans="1:10" ht="30" x14ac:dyDescent="0.2">
      <c r="A155" s="143" t="s">
        <v>313</v>
      </c>
      <c r="B155" s="129" t="s">
        <v>314</v>
      </c>
      <c r="C155" s="128" t="s">
        <v>315</v>
      </c>
      <c r="D155" s="130" t="s">
        <v>55</v>
      </c>
      <c r="E155" s="129" t="s">
        <v>26</v>
      </c>
      <c r="F155" s="131">
        <v>65.44</v>
      </c>
      <c r="G155" s="132">
        <v>67.61</v>
      </c>
      <c r="H155" s="133">
        <f t="shared" si="7"/>
        <v>86.2</v>
      </c>
      <c r="I155" s="134">
        <f t="shared" si="8"/>
        <v>5640.93</v>
      </c>
      <c r="J155" s="144">
        <f t="shared" si="6"/>
        <v>0.1353436439837454</v>
      </c>
    </row>
    <row r="156" spans="1:10" ht="45" x14ac:dyDescent="0.2">
      <c r="A156" s="143" t="s">
        <v>316</v>
      </c>
      <c r="B156" s="129" t="s">
        <v>317</v>
      </c>
      <c r="C156" s="128" t="s">
        <v>318</v>
      </c>
      <c r="D156" s="130" t="s">
        <v>21</v>
      </c>
      <c r="E156" s="129" t="s">
        <v>22</v>
      </c>
      <c r="F156" s="131">
        <v>260.23</v>
      </c>
      <c r="G156" s="132">
        <v>2.33</v>
      </c>
      <c r="H156" s="133">
        <f t="shared" si="7"/>
        <v>2.97</v>
      </c>
      <c r="I156" s="134">
        <f t="shared" si="8"/>
        <v>772.88</v>
      </c>
      <c r="J156" s="144">
        <f t="shared" si="6"/>
        <v>1.8543820888072909E-2</v>
      </c>
    </row>
    <row r="157" spans="1:10" ht="30" x14ac:dyDescent="0.2">
      <c r="A157" s="143" t="s">
        <v>319</v>
      </c>
      <c r="B157" s="129" t="s">
        <v>320</v>
      </c>
      <c r="C157" s="128" t="s">
        <v>321</v>
      </c>
      <c r="D157" s="130" t="s">
        <v>242</v>
      </c>
      <c r="E157" s="129" t="s">
        <v>22</v>
      </c>
      <c r="F157" s="131">
        <v>260.23</v>
      </c>
      <c r="G157" s="132">
        <v>23.5</v>
      </c>
      <c r="H157" s="133">
        <f t="shared" si="7"/>
        <v>29.96</v>
      </c>
      <c r="I157" s="134">
        <f t="shared" si="8"/>
        <v>7796.49</v>
      </c>
      <c r="J157" s="144">
        <f t="shared" si="6"/>
        <v>0.18706230477648739</v>
      </c>
    </row>
    <row r="158" spans="1:10" ht="45" x14ac:dyDescent="0.2">
      <c r="A158" s="143" t="s">
        <v>322</v>
      </c>
      <c r="B158" s="129" t="s">
        <v>323</v>
      </c>
      <c r="C158" s="128" t="s">
        <v>324</v>
      </c>
      <c r="D158" s="130" t="s">
        <v>21</v>
      </c>
      <c r="E158" s="129" t="s">
        <v>22</v>
      </c>
      <c r="F158" s="131">
        <v>260.23</v>
      </c>
      <c r="G158" s="132">
        <v>90.45</v>
      </c>
      <c r="H158" s="133">
        <f t="shared" si="7"/>
        <v>115.32</v>
      </c>
      <c r="I158" s="134">
        <f t="shared" si="8"/>
        <v>30009.72</v>
      </c>
      <c r="J158" s="144">
        <f t="shared" si="6"/>
        <v>0.72002752378275992</v>
      </c>
    </row>
    <row r="159" spans="1:10" ht="30" x14ac:dyDescent="0.2">
      <c r="A159" s="143" t="s">
        <v>325</v>
      </c>
      <c r="B159" s="129" t="s">
        <v>326</v>
      </c>
      <c r="C159" s="128" t="s">
        <v>327</v>
      </c>
      <c r="D159" s="130" t="s">
        <v>242</v>
      </c>
      <c r="E159" s="129" t="s">
        <v>26</v>
      </c>
      <c r="F159" s="131">
        <v>475</v>
      </c>
      <c r="G159" s="132">
        <v>23.27</v>
      </c>
      <c r="H159" s="133">
        <f t="shared" si="7"/>
        <v>29.67</v>
      </c>
      <c r="I159" s="134">
        <f t="shared" si="8"/>
        <v>14093.25</v>
      </c>
      <c r="J159" s="144">
        <f t="shared" si="6"/>
        <v>0.33814137218045953</v>
      </c>
    </row>
    <row r="160" spans="1:10" ht="60" x14ac:dyDescent="0.2">
      <c r="A160" s="143" t="s">
        <v>328</v>
      </c>
      <c r="B160" s="129" t="s">
        <v>329</v>
      </c>
      <c r="C160" s="128" t="s">
        <v>330</v>
      </c>
      <c r="D160" s="130" t="s">
        <v>21</v>
      </c>
      <c r="E160" s="129" t="s">
        <v>45</v>
      </c>
      <c r="F160" s="131">
        <v>1</v>
      </c>
      <c r="G160" s="132">
        <v>3356.54</v>
      </c>
      <c r="H160" s="133">
        <f t="shared" si="7"/>
        <v>4279.59</v>
      </c>
      <c r="I160" s="134">
        <f t="shared" si="8"/>
        <v>4279.59</v>
      </c>
      <c r="J160" s="144">
        <f t="shared" si="6"/>
        <v>0.10268081776522611</v>
      </c>
    </row>
    <row r="161" spans="1:10" ht="45" x14ac:dyDescent="0.2">
      <c r="A161" s="143" t="s">
        <v>331</v>
      </c>
      <c r="B161" s="129" t="s">
        <v>332</v>
      </c>
      <c r="C161" s="128" t="s">
        <v>333</v>
      </c>
      <c r="D161" s="130" t="s">
        <v>21</v>
      </c>
      <c r="E161" s="129" t="s">
        <v>22</v>
      </c>
      <c r="F161" s="131">
        <v>260.23</v>
      </c>
      <c r="G161" s="132">
        <v>61.5</v>
      </c>
      <c r="H161" s="133">
        <f t="shared" si="7"/>
        <v>78.41</v>
      </c>
      <c r="I161" s="134">
        <f t="shared" si="8"/>
        <v>20404.63</v>
      </c>
      <c r="J161" s="144">
        <f t="shared" si="6"/>
        <v>0.48957121934504605</v>
      </c>
    </row>
    <row r="162" spans="1:10" ht="20.100000000000001" customHeight="1" x14ac:dyDescent="0.2">
      <c r="A162" s="141" t="s">
        <v>334</v>
      </c>
      <c r="B162" s="202" t="s">
        <v>335</v>
      </c>
      <c r="C162" s="202"/>
      <c r="D162" s="202"/>
      <c r="E162" s="202"/>
      <c r="F162" s="202"/>
      <c r="G162" s="202">
        <f>ROUND(F163*G163,2)+ROUND(F164*G164,2)+ROUND(F165*G165,2)+ROUND(F166*G166,2)+ROUND(F167*G167,2)</f>
        <v>5732.11</v>
      </c>
      <c r="H162" s="202"/>
      <c r="I162" s="127">
        <f>ROUND(SUM(I163:I167),2)</f>
        <v>7308.44</v>
      </c>
      <c r="J162" s="142">
        <f t="shared" si="6"/>
        <v>0.17535245100303745</v>
      </c>
    </row>
    <row r="163" spans="1:10" ht="45" x14ac:dyDescent="0.2">
      <c r="A163" s="143" t="s">
        <v>336</v>
      </c>
      <c r="B163" s="129" t="s">
        <v>337</v>
      </c>
      <c r="C163" s="128" t="s">
        <v>338</v>
      </c>
      <c r="D163" s="130" t="s">
        <v>242</v>
      </c>
      <c r="E163" s="129" t="s">
        <v>45</v>
      </c>
      <c r="F163" s="131">
        <v>1</v>
      </c>
      <c r="G163" s="132">
        <v>1108.02</v>
      </c>
      <c r="H163" s="133">
        <f>ROUND(G163*ROUND(1+(27.5/100),4),2)</f>
        <v>1412.73</v>
      </c>
      <c r="I163" s="134">
        <f>ROUND(ROUND(F163,3)*ROUND(H163,2),2)</f>
        <v>1412.73</v>
      </c>
      <c r="J163" s="144">
        <f t="shared" si="6"/>
        <v>3.3895833872279325E-2</v>
      </c>
    </row>
    <row r="164" spans="1:10" ht="45" x14ac:dyDescent="0.2">
      <c r="A164" s="143" t="s">
        <v>339</v>
      </c>
      <c r="B164" s="129" t="s">
        <v>340</v>
      </c>
      <c r="C164" s="128" t="s">
        <v>341</v>
      </c>
      <c r="D164" s="130" t="s">
        <v>242</v>
      </c>
      <c r="E164" s="129" t="s">
        <v>45</v>
      </c>
      <c r="F164" s="131">
        <v>1</v>
      </c>
      <c r="G164" s="132">
        <v>826.96</v>
      </c>
      <c r="H164" s="133">
        <f>ROUND(G164*ROUND(1+(27.5/100),4),2)</f>
        <v>1054.3699999999999</v>
      </c>
      <c r="I164" s="134">
        <f>ROUND(ROUND(F164,3)*ROUND(H164,2),2)</f>
        <v>1054.3699999999999</v>
      </c>
      <c r="J164" s="144">
        <f t="shared" si="6"/>
        <v>2.5297650902801772E-2</v>
      </c>
    </row>
    <row r="165" spans="1:10" ht="45" x14ac:dyDescent="0.2">
      <c r="A165" s="143" t="s">
        <v>342</v>
      </c>
      <c r="B165" s="129" t="s">
        <v>343</v>
      </c>
      <c r="C165" s="128" t="s">
        <v>344</v>
      </c>
      <c r="D165" s="130" t="s">
        <v>242</v>
      </c>
      <c r="E165" s="129" t="s">
        <v>45</v>
      </c>
      <c r="F165" s="131">
        <v>1</v>
      </c>
      <c r="G165" s="132">
        <v>900.27</v>
      </c>
      <c r="H165" s="133">
        <f>ROUND(G165*ROUND(1+(27.5/100),4),2)</f>
        <v>1147.8399999999999</v>
      </c>
      <c r="I165" s="134">
        <f>ROUND(ROUND(F165,3)*ROUND(H165,2),2)</f>
        <v>1147.8399999999999</v>
      </c>
      <c r="J165" s="144">
        <f t="shared" si="6"/>
        <v>2.7540290042652946E-2</v>
      </c>
    </row>
    <row r="166" spans="1:10" ht="45" x14ac:dyDescent="0.2">
      <c r="A166" s="143" t="s">
        <v>345</v>
      </c>
      <c r="B166" s="129" t="s">
        <v>346</v>
      </c>
      <c r="C166" s="128" t="s">
        <v>347</v>
      </c>
      <c r="D166" s="130" t="s">
        <v>242</v>
      </c>
      <c r="E166" s="129" t="s">
        <v>45</v>
      </c>
      <c r="F166" s="131">
        <v>2</v>
      </c>
      <c r="G166" s="132">
        <v>886.43</v>
      </c>
      <c r="H166" s="133">
        <f>ROUND(G166*ROUND(1+(27.5/100),4),2)</f>
        <v>1130.2</v>
      </c>
      <c r="I166" s="134">
        <f>ROUND(ROUND(F166,3)*ROUND(H166,2),2)</f>
        <v>2260.4</v>
      </c>
      <c r="J166" s="144">
        <f t="shared" si="6"/>
        <v>5.423410197624471E-2</v>
      </c>
    </row>
    <row r="167" spans="1:10" ht="45" x14ac:dyDescent="0.2">
      <c r="A167" s="143" t="s">
        <v>348</v>
      </c>
      <c r="B167" s="129" t="s">
        <v>349</v>
      </c>
      <c r="C167" s="128" t="s">
        <v>350</v>
      </c>
      <c r="D167" s="130" t="s">
        <v>242</v>
      </c>
      <c r="E167" s="129" t="s">
        <v>45</v>
      </c>
      <c r="F167" s="131">
        <v>1</v>
      </c>
      <c r="G167" s="132">
        <v>1124</v>
      </c>
      <c r="H167" s="133">
        <f>ROUND(G167*ROUND(1+(27.5/100),4),2)</f>
        <v>1433.1</v>
      </c>
      <c r="I167" s="134">
        <f>ROUND(ROUND(F167,3)*ROUND(H167,2),2)</f>
        <v>1433.1</v>
      </c>
      <c r="J167" s="144">
        <f t="shared" si="6"/>
        <v>3.4384574209058702E-2</v>
      </c>
    </row>
    <row r="168" spans="1:10" ht="20.100000000000001" customHeight="1" x14ac:dyDescent="0.2">
      <c r="A168" s="141" t="s">
        <v>351</v>
      </c>
      <c r="B168" s="202" t="s">
        <v>352</v>
      </c>
      <c r="C168" s="202"/>
      <c r="D168" s="202"/>
      <c r="E168" s="202"/>
      <c r="F168" s="202"/>
      <c r="G168" s="202">
        <f>ROUND(F169*G169,2)+ROUND(F176*G176,2)+ROUND(F181*G181,2)+ROUND(F200*G200,2)</f>
        <v>0</v>
      </c>
      <c r="H168" s="202"/>
      <c r="I168" s="127">
        <f>ROUND(I169+I176+I181+I200,2)</f>
        <v>51930.65</v>
      </c>
      <c r="J168" s="142">
        <f t="shared" si="6"/>
        <v>1.2459795468911132</v>
      </c>
    </row>
    <row r="169" spans="1:10" ht="20.100000000000001" customHeight="1" x14ac:dyDescent="0.2">
      <c r="A169" s="141" t="s">
        <v>353</v>
      </c>
      <c r="B169" s="202" t="s">
        <v>354</v>
      </c>
      <c r="C169" s="202"/>
      <c r="D169" s="202"/>
      <c r="E169" s="202"/>
      <c r="F169" s="202"/>
      <c r="G169" s="202">
        <f>ROUND(F170*G170,2)+ROUND(F171*G171,2)+ROUND(F172*G172,2)+ROUND(F173*G173,2)+ROUND(F174*G174,2)+ROUND(F175*G175,2)</f>
        <v>27581.210000000003</v>
      </c>
      <c r="H169" s="202"/>
      <c r="I169" s="127">
        <f>ROUND(SUM(I170:I175),2)</f>
        <v>35166.07</v>
      </c>
      <c r="J169" s="142">
        <f t="shared" si="6"/>
        <v>0.84374457020162785</v>
      </c>
    </row>
    <row r="170" spans="1:10" ht="30" x14ac:dyDescent="0.2">
      <c r="A170" s="143" t="s">
        <v>355</v>
      </c>
      <c r="B170" s="129" t="s">
        <v>71</v>
      </c>
      <c r="C170" s="128" t="s">
        <v>72</v>
      </c>
      <c r="D170" s="130" t="s">
        <v>13</v>
      </c>
      <c r="E170" s="129" t="s">
        <v>62</v>
      </c>
      <c r="F170" s="131">
        <v>26.6</v>
      </c>
      <c r="G170" s="132">
        <v>90.53</v>
      </c>
      <c r="H170" s="133">
        <f t="shared" ref="H170:H175" si="9">ROUND(G170*ROUND(1+(27.5/100),4),2)</f>
        <v>115.43</v>
      </c>
      <c r="I170" s="134">
        <f t="shared" ref="I170:I175" si="10">ROUND(ROUND(F170,3)*ROUND(H170,2),2)</f>
        <v>3070.44</v>
      </c>
      <c r="J170" s="144">
        <f t="shared" si="6"/>
        <v>7.3669508083498855E-2</v>
      </c>
    </row>
    <row r="171" spans="1:10" ht="45" x14ac:dyDescent="0.2">
      <c r="A171" s="143" t="s">
        <v>356</v>
      </c>
      <c r="B171" s="129" t="s">
        <v>85</v>
      </c>
      <c r="C171" s="128" t="s">
        <v>357</v>
      </c>
      <c r="D171" s="130" t="s">
        <v>13</v>
      </c>
      <c r="E171" s="129" t="s">
        <v>62</v>
      </c>
      <c r="F171" s="131">
        <v>4.53</v>
      </c>
      <c r="G171" s="132">
        <v>3879.47</v>
      </c>
      <c r="H171" s="133">
        <f t="shared" si="9"/>
        <v>4946.32</v>
      </c>
      <c r="I171" s="134">
        <f t="shared" si="10"/>
        <v>22406.83</v>
      </c>
      <c r="J171" s="144">
        <f t="shared" si="6"/>
        <v>0.53761029162288942</v>
      </c>
    </row>
    <row r="172" spans="1:10" x14ac:dyDescent="0.2">
      <c r="A172" s="143" t="s">
        <v>358</v>
      </c>
      <c r="B172" s="129" t="s">
        <v>224</v>
      </c>
      <c r="C172" s="128" t="s">
        <v>359</v>
      </c>
      <c r="D172" s="130" t="s">
        <v>13</v>
      </c>
      <c r="E172" s="129" t="s">
        <v>14</v>
      </c>
      <c r="F172" s="131">
        <v>19.64</v>
      </c>
      <c r="G172" s="132">
        <v>146.16</v>
      </c>
      <c r="H172" s="133">
        <f t="shared" si="9"/>
        <v>186.35</v>
      </c>
      <c r="I172" s="134">
        <f t="shared" si="10"/>
        <v>3659.91</v>
      </c>
      <c r="J172" s="144">
        <f t="shared" si="6"/>
        <v>8.7812746489062898E-2</v>
      </c>
    </row>
    <row r="173" spans="1:10" x14ac:dyDescent="0.2">
      <c r="A173" s="143" t="s">
        <v>360</v>
      </c>
      <c r="B173" s="129" t="s">
        <v>108</v>
      </c>
      <c r="C173" s="128" t="s">
        <v>109</v>
      </c>
      <c r="D173" s="130" t="s">
        <v>13</v>
      </c>
      <c r="E173" s="129" t="s">
        <v>14</v>
      </c>
      <c r="F173" s="131">
        <v>19.64</v>
      </c>
      <c r="G173" s="132">
        <v>117.62</v>
      </c>
      <c r="H173" s="133">
        <f t="shared" si="9"/>
        <v>149.97</v>
      </c>
      <c r="I173" s="134">
        <f t="shared" si="10"/>
        <v>2945.41</v>
      </c>
      <c r="J173" s="144">
        <f t="shared" si="6"/>
        <v>7.0669645329079323E-2</v>
      </c>
    </row>
    <row r="174" spans="1:10" x14ac:dyDescent="0.2">
      <c r="A174" s="143" t="s">
        <v>361</v>
      </c>
      <c r="B174" s="129" t="s">
        <v>127</v>
      </c>
      <c r="C174" s="128" t="s">
        <v>227</v>
      </c>
      <c r="D174" s="130" t="s">
        <v>13</v>
      </c>
      <c r="E174" s="129" t="s">
        <v>14</v>
      </c>
      <c r="F174" s="131">
        <v>39.28</v>
      </c>
      <c r="G174" s="132">
        <v>15.38</v>
      </c>
      <c r="H174" s="133">
        <f t="shared" si="9"/>
        <v>19.61</v>
      </c>
      <c r="I174" s="134">
        <f t="shared" si="10"/>
        <v>770.28</v>
      </c>
      <c r="J174" s="144">
        <f t="shared" si="6"/>
        <v>1.8481438714502644E-2</v>
      </c>
    </row>
    <row r="175" spans="1:10" x14ac:dyDescent="0.2">
      <c r="A175" s="143" t="s">
        <v>362</v>
      </c>
      <c r="B175" s="129" t="s">
        <v>130</v>
      </c>
      <c r="C175" s="128" t="s">
        <v>229</v>
      </c>
      <c r="D175" s="130" t="s">
        <v>13</v>
      </c>
      <c r="E175" s="129" t="s">
        <v>14</v>
      </c>
      <c r="F175" s="131">
        <v>39.28</v>
      </c>
      <c r="G175" s="132">
        <v>46.19</v>
      </c>
      <c r="H175" s="133">
        <f t="shared" si="9"/>
        <v>58.89</v>
      </c>
      <c r="I175" s="134">
        <f t="shared" si="10"/>
        <v>2313.1999999999998</v>
      </c>
      <c r="J175" s="144">
        <f t="shared" si="6"/>
        <v>5.5500939962594788E-2</v>
      </c>
    </row>
    <row r="176" spans="1:10" ht="20.100000000000001" customHeight="1" x14ac:dyDescent="0.2">
      <c r="A176" s="141" t="s">
        <v>363</v>
      </c>
      <c r="B176" s="202" t="s">
        <v>364</v>
      </c>
      <c r="C176" s="202"/>
      <c r="D176" s="202"/>
      <c r="E176" s="202"/>
      <c r="F176" s="202"/>
      <c r="G176" s="202">
        <f>ROUND(F177*G177,2)+ROUND(F178*G178,2)+ROUND(F179*G179,2)+ROUND(F180*G180,2)</f>
        <v>1896.9900000000002</v>
      </c>
      <c r="H176" s="202"/>
      <c r="I176" s="127">
        <f>ROUND(SUM(I177:I180),2)</f>
        <v>2418.6799999999998</v>
      </c>
      <c r="J176" s="142">
        <f t="shared" si="6"/>
        <v>5.8031736758053246E-2</v>
      </c>
    </row>
    <row r="177" spans="1:10" ht="30" x14ac:dyDescent="0.2">
      <c r="A177" s="143" t="s">
        <v>365</v>
      </c>
      <c r="B177" s="129" t="s">
        <v>71</v>
      </c>
      <c r="C177" s="128" t="s">
        <v>72</v>
      </c>
      <c r="D177" s="130" t="s">
        <v>13</v>
      </c>
      <c r="E177" s="129" t="s">
        <v>62</v>
      </c>
      <c r="F177" s="131">
        <v>2.87</v>
      </c>
      <c r="G177" s="132">
        <v>90.53</v>
      </c>
      <c r="H177" s="133">
        <f>ROUND(G177*ROUND(1+(27.5/100),4),2)</f>
        <v>115.43</v>
      </c>
      <c r="I177" s="134">
        <f>ROUND(ROUND(F177,3)*ROUND(H177,2),2)</f>
        <v>331.28</v>
      </c>
      <c r="J177" s="144">
        <f t="shared" si="6"/>
        <v>7.9484486385995156E-3</v>
      </c>
    </row>
    <row r="178" spans="1:10" x14ac:dyDescent="0.2">
      <c r="A178" s="143" t="s">
        <v>366</v>
      </c>
      <c r="B178" s="129" t="s">
        <v>108</v>
      </c>
      <c r="C178" s="128" t="s">
        <v>109</v>
      </c>
      <c r="D178" s="130" t="s">
        <v>13</v>
      </c>
      <c r="E178" s="129" t="s">
        <v>14</v>
      </c>
      <c r="F178" s="131">
        <v>6.8</v>
      </c>
      <c r="G178" s="132">
        <v>117.62</v>
      </c>
      <c r="H178" s="133">
        <f>ROUND(G178*ROUND(1+(27.5/100),4),2)</f>
        <v>149.97</v>
      </c>
      <c r="I178" s="134">
        <f>ROUND(ROUND(F178,3)*ROUND(H178,2),2)</f>
        <v>1019.8</v>
      </c>
      <c r="J178" s="144">
        <f t="shared" si="6"/>
        <v>2.4468207925754E-2</v>
      </c>
    </row>
    <row r="179" spans="1:10" x14ac:dyDescent="0.2">
      <c r="A179" s="143" t="s">
        <v>367</v>
      </c>
      <c r="B179" s="129" t="s">
        <v>127</v>
      </c>
      <c r="C179" s="128" t="s">
        <v>227</v>
      </c>
      <c r="D179" s="130" t="s">
        <v>13</v>
      </c>
      <c r="E179" s="129" t="s">
        <v>14</v>
      </c>
      <c r="F179" s="131">
        <v>13.6</v>
      </c>
      <c r="G179" s="132">
        <v>15.38</v>
      </c>
      <c r="H179" s="133">
        <f>ROUND(G179*ROUND(1+(27.5/100),4),2)</f>
        <v>19.61</v>
      </c>
      <c r="I179" s="134">
        <f>ROUND(ROUND(F179,3)*ROUND(H179,2),2)</f>
        <v>266.7</v>
      </c>
      <c r="J179" s="144">
        <f t="shared" si="6"/>
        <v>6.3989714196887558E-3</v>
      </c>
    </row>
    <row r="180" spans="1:10" x14ac:dyDescent="0.2">
      <c r="A180" s="143" t="s">
        <v>368</v>
      </c>
      <c r="B180" s="129" t="s">
        <v>130</v>
      </c>
      <c r="C180" s="128" t="s">
        <v>229</v>
      </c>
      <c r="D180" s="130" t="s">
        <v>13</v>
      </c>
      <c r="E180" s="129" t="s">
        <v>14</v>
      </c>
      <c r="F180" s="131">
        <v>13.6</v>
      </c>
      <c r="G180" s="132">
        <v>46.19</v>
      </c>
      <c r="H180" s="133">
        <f>ROUND(G180*ROUND(1+(27.5/100),4),2)</f>
        <v>58.89</v>
      </c>
      <c r="I180" s="134">
        <f>ROUND(ROUND(F180,3)*ROUND(H180,2),2)</f>
        <v>800.9</v>
      </c>
      <c r="J180" s="144">
        <f t="shared" si="6"/>
        <v>1.9216108774010966E-2</v>
      </c>
    </row>
    <row r="181" spans="1:10" ht="20.100000000000001" customHeight="1" x14ac:dyDescent="0.2">
      <c r="A181" s="141" t="s">
        <v>369</v>
      </c>
      <c r="B181" s="202" t="s">
        <v>370</v>
      </c>
      <c r="C181" s="202"/>
      <c r="D181" s="202"/>
      <c r="E181" s="202"/>
      <c r="F181" s="202"/>
      <c r="G181" s="202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+ROUND(F197*G197,2)+ROUND(F198*G198,2)+ROUND(F199*G199,2)</f>
        <v>5128.2800000000016</v>
      </c>
      <c r="H181" s="202"/>
      <c r="I181" s="127">
        <f>ROUND(SUM(I182:I199),2)</f>
        <v>6538.4</v>
      </c>
      <c r="J181" s="142">
        <f t="shared" si="6"/>
        <v>0.15687677064301822</v>
      </c>
    </row>
    <row r="182" spans="1:10" ht="45" x14ac:dyDescent="0.2">
      <c r="A182" s="143" t="s">
        <v>371</v>
      </c>
      <c r="B182" s="129" t="s">
        <v>372</v>
      </c>
      <c r="C182" s="128" t="s">
        <v>373</v>
      </c>
      <c r="D182" s="130" t="s">
        <v>187</v>
      </c>
      <c r="E182" s="129" t="s">
        <v>26</v>
      </c>
      <c r="F182" s="131">
        <v>150</v>
      </c>
      <c r="G182" s="132">
        <v>7.31</v>
      </c>
      <c r="H182" s="133">
        <f t="shared" ref="H182:H199" si="11">ROUND(G182*ROUND(1+(27.5/100),4),2)</f>
        <v>9.32</v>
      </c>
      <c r="I182" s="134">
        <f t="shared" ref="I182:I199" si="12">ROUND(ROUND(F182,3)*ROUND(H182,2),2)</f>
        <v>1398</v>
      </c>
      <c r="J182" s="144">
        <f t="shared" si="6"/>
        <v>3.3542414865860071E-2</v>
      </c>
    </row>
    <row r="183" spans="1:10" ht="45" x14ac:dyDescent="0.2">
      <c r="A183" s="143" t="s">
        <v>374</v>
      </c>
      <c r="B183" s="129" t="s">
        <v>375</v>
      </c>
      <c r="C183" s="128" t="s">
        <v>376</v>
      </c>
      <c r="D183" s="130" t="s">
        <v>187</v>
      </c>
      <c r="E183" s="129" t="s">
        <v>377</v>
      </c>
      <c r="F183" s="131">
        <v>6</v>
      </c>
      <c r="G183" s="132">
        <v>20.73</v>
      </c>
      <c r="H183" s="133">
        <f t="shared" si="11"/>
        <v>26.43</v>
      </c>
      <c r="I183" s="134">
        <f t="shared" si="12"/>
        <v>158.58000000000001</v>
      </c>
      <c r="J183" s="144">
        <f t="shared" si="6"/>
        <v>3.8048327249127966E-3</v>
      </c>
    </row>
    <row r="184" spans="1:10" ht="45" x14ac:dyDescent="0.2">
      <c r="A184" s="143" t="s">
        <v>378</v>
      </c>
      <c r="B184" s="129" t="s">
        <v>379</v>
      </c>
      <c r="C184" s="128" t="s">
        <v>380</v>
      </c>
      <c r="D184" s="130" t="s">
        <v>187</v>
      </c>
      <c r="E184" s="129" t="s">
        <v>377</v>
      </c>
      <c r="F184" s="131">
        <v>30</v>
      </c>
      <c r="G184" s="132">
        <v>34.94</v>
      </c>
      <c r="H184" s="133">
        <f t="shared" si="11"/>
        <v>44.55</v>
      </c>
      <c r="I184" s="134">
        <f t="shared" si="12"/>
        <v>1336.5</v>
      </c>
      <c r="J184" s="144">
        <f t="shared" si="6"/>
        <v>3.2066836529486401E-2</v>
      </c>
    </row>
    <row r="185" spans="1:10" ht="45" x14ac:dyDescent="0.2">
      <c r="A185" s="143" t="s">
        <v>381</v>
      </c>
      <c r="B185" s="129" t="s">
        <v>382</v>
      </c>
      <c r="C185" s="128" t="s">
        <v>383</v>
      </c>
      <c r="D185" s="130" t="s">
        <v>187</v>
      </c>
      <c r="E185" s="129" t="s">
        <v>377</v>
      </c>
      <c r="F185" s="131">
        <v>20</v>
      </c>
      <c r="G185" s="132">
        <v>28.19</v>
      </c>
      <c r="H185" s="133">
        <f t="shared" si="11"/>
        <v>35.94</v>
      </c>
      <c r="I185" s="134">
        <f t="shared" si="12"/>
        <v>718.8</v>
      </c>
      <c r="J185" s="144">
        <f t="shared" si="6"/>
        <v>1.7246271677811315E-2</v>
      </c>
    </row>
    <row r="186" spans="1:10" ht="45" x14ac:dyDescent="0.2">
      <c r="A186" s="143" t="s">
        <v>384</v>
      </c>
      <c r="B186" s="129" t="s">
        <v>385</v>
      </c>
      <c r="C186" s="128" t="s">
        <v>386</v>
      </c>
      <c r="D186" s="130" t="s">
        <v>187</v>
      </c>
      <c r="E186" s="129" t="s">
        <v>377</v>
      </c>
      <c r="F186" s="131">
        <v>9</v>
      </c>
      <c r="G186" s="132">
        <v>99</v>
      </c>
      <c r="H186" s="133">
        <f t="shared" si="11"/>
        <v>126.23</v>
      </c>
      <c r="I186" s="134">
        <f t="shared" si="12"/>
        <v>1136.07</v>
      </c>
      <c r="J186" s="144">
        <f t="shared" si="6"/>
        <v>2.7257890741529074E-2</v>
      </c>
    </row>
    <row r="187" spans="1:10" ht="45" x14ac:dyDescent="0.2">
      <c r="A187" s="143" t="s">
        <v>387</v>
      </c>
      <c r="B187" s="129" t="s">
        <v>388</v>
      </c>
      <c r="C187" s="128" t="s">
        <v>389</v>
      </c>
      <c r="D187" s="130" t="s">
        <v>187</v>
      </c>
      <c r="E187" s="129" t="s">
        <v>390</v>
      </c>
      <c r="F187" s="131">
        <v>12</v>
      </c>
      <c r="G187" s="132">
        <v>3.45</v>
      </c>
      <c r="H187" s="133">
        <f t="shared" si="11"/>
        <v>4.4000000000000004</v>
      </c>
      <c r="I187" s="134">
        <f t="shared" si="12"/>
        <v>52.8</v>
      </c>
      <c r="J187" s="144">
        <f t="shared" si="6"/>
        <v>1.2668379863500798E-3</v>
      </c>
    </row>
    <row r="188" spans="1:10" ht="45" x14ac:dyDescent="0.2">
      <c r="A188" s="143" t="s">
        <v>391</v>
      </c>
      <c r="B188" s="129" t="s">
        <v>392</v>
      </c>
      <c r="C188" s="128" t="s">
        <v>393</v>
      </c>
      <c r="D188" s="130" t="s">
        <v>187</v>
      </c>
      <c r="E188" s="129" t="s">
        <v>390</v>
      </c>
      <c r="F188" s="131">
        <v>2</v>
      </c>
      <c r="G188" s="132">
        <v>11.8</v>
      </c>
      <c r="H188" s="133">
        <f t="shared" si="11"/>
        <v>15.05</v>
      </c>
      <c r="I188" s="134">
        <f t="shared" si="12"/>
        <v>30.1</v>
      </c>
      <c r="J188" s="144">
        <f t="shared" si="6"/>
        <v>7.2219362479426904E-4</v>
      </c>
    </row>
    <row r="189" spans="1:10" ht="45" x14ac:dyDescent="0.2">
      <c r="A189" s="143" t="s">
        <v>394</v>
      </c>
      <c r="B189" s="129" t="s">
        <v>395</v>
      </c>
      <c r="C189" s="128" t="s">
        <v>396</v>
      </c>
      <c r="D189" s="130" t="s">
        <v>187</v>
      </c>
      <c r="E189" s="129" t="s">
        <v>275</v>
      </c>
      <c r="F189" s="131">
        <v>1</v>
      </c>
      <c r="G189" s="132">
        <v>23.31</v>
      </c>
      <c r="H189" s="133">
        <f t="shared" si="11"/>
        <v>29.72</v>
      </c>
      <c r="I189" s="134">
        <f t="shared" si="12"/>
        <v>29.72</v>
      </c>
      <c r="J189" s="144">
        <f t="shared" si="6"/>
        <v>7.1307623019553732E-4</v>
      </c>
    </row>
    <row r="190" spans="1:10" ht="30" x14ac:dyDescent="0.2">
      <c r="A190" s="143" t="s">
        <v>397</v>
      </c>
      <c r="B190" s="129" t="s">
        <v>398</v>
      </c>
      <c r="C190" s="128" t="s">
        <v>399</v>
      </c>
      <c r="D190" s="130" t="s">
        <v>55</v>
      </c>
      <c r="E190" s="129" t="s">
        <v>45</v>
      </c>
      <c r="F190" s="131">
        <v>7</v>
      </c>
      <c r="G190" s="132">
        <v>10.81</v>
      </c>
      <c r="H190" s="133">
        <f t="shared" si="11"/>
        <v>13.78</v>
      </c>
      <c r="I190" s="134">
        <f t="shared" si="12"/>
        <v>96.46</v>
      </c>
      <c r="J190" s="144">
        <f t="shared" si="6"/>
        <v>2.3143786394569828E-3</v>
      </c>
    </row>
    <row r="191" spans="1:10" ht="30" x14ac:dyDescent="0.2">
      <c r="A191" s="143" t="s">
        <v>400</v>
      </c>
      <c r="B191" s="129" t="s">
        <v>401</v>
      </c>
      <c r="C191" s="128" t="s">
        <v>402</v>
      </c>
      <c r="D191" s="130" t="s">
        <v>55</v>
      </c>
      <c r="E191" s="129" t="s">
        <v>45</v>
      </c>
      <c r="F191" s="131">
        <v>7</v>
      </c>
      <c r="G191" s="132">
        <v>10.51</v>
      </c>
      <c r="H191" s="133">
        <f t="shared" si="11"/>
        <v>13.4</v>
      </c>
      <c r="I191" s="134">
        <f t="shared" si="12"/>
        <v>93.8</v>
      </c>
      <c r="J191" s="144">
        <f t="shared" si="6"/>
        <v>2.2505568772658614E-3</v>
      </c>
    </row>
    <row r="192" spans="1:10" ht="30" x14ac:dyDescent="0.2">
      <c r="A192" s="143" t="s">
        <v>403</v>
      </c>
      <c r="B192" s="129" t="s">
        <v>404</v>
      </c>
      <c r="C192" s="128" t="s">
        <v>405</v>
      </c>
      <c r="D192" s="130" t="s">
        <v>55</v>
      </c>
      <c r="E192" s="129" t="s">
        <v>45</v>
      </c>
      <c r="F192" s="131">
        <v>25</v>
      </c>
      <c r="G192" s="132">
        <v>8.49</v>
      </c>
      <c r="H192" s="133">
        <f t="shared" si="11"/>
        <v>10.82</v>
      </c>
      <c r="I192" s="134">
        <f t="shared" si="12"/>
        <v>270.5</v>
      </c>
      <c r="J192" s="144">
        <f t="shared" si="6"/>
        <v>6.490145365676072E-3</v>
      </c>
    </row>
    <row r="193" spans="1:10" ht="30" x14ac:dyDescent="0.2">
      <c r="A193" s="143" t="s">
        <v>406</v>
      </c>
      <c r="B193" s="129" t="s">
        <v>407</v>
      </c>
      <c r="C193" s="128" t="s">
        <v>408</v>
      </c>
      <c r="D193" s="130" t="s">
        <v>55</v>
      </c>
      <c r="E193" s="129" t="s">
        <v>45</v>
      </c>
      <c r="F193" s="131">
        <v>4</v>
      </c>
      <c r="G193" s="132">
        <v>17.489999999999998</v>
      </c>
      <c r="H193" s="133">
        <f t="shared" si="11"/>
        <v>22.3</v>
      </c>
      <c r="I193" s="134">
        <f t="shared" si="12"/>
        <v>89.2</v>
      </c>
      <c r="J193" s="144">
        <f t="shared" si="6"/>
        <v>2.1401884163338471E-3</v>
      </c>
    </row>
    <row r="194" spans="1:10" ht="30" x14ac:dyDescent="0.2">
      <c r="A194" s="143" t="s">
        <v>409</v>
      </c>
      <c r="B194" s="129" t="s">
        <v>410</v>
      </c>
      <c r="C194" s="128" t="s">
        <v>411</v>
      </c>
      <c r="D194" s="130" t="s">
        <v>55</v>
      </c>
      <c r="E194" s="129" t="s">
        <v>45</v>
      </c>
      <c r="F194" s="131">
        <v>3</v>
      </c>
      <c r="G194" s="132">
        <v>38.51</v>
      </c>
      <c r="H194" s="133">
        <f t="shared" si="11"/>
        <v>49.1</v>
      </c>
      <c r="I194" s="134">
        <f t="shared" si="12"/>
        <v>147.30000000000001</v>
      </c>
      <c r="J194" s="144">
        <f t="shared" si="6"/>
        <v>3.5341900641925527E-3</v>
      </c>
    </row>
    <row r="195" spans="1:10" ht="30" x14ac:dyDescent="0.2">
      <c r="A195" s="143" t="s">
        <v>412</v>
      </c>
      <c r="B195" s="129" t="s">
        <v>413</v>
      </c>
      <c r="C195" s="128" t="s">
        <v>414</v>
      </c>
      <c r="D195" s="130" t="s">
        <v>55</v>
      </c>
      <c r="E195" s="129" t="s">
        <v>45</v>
      </c>
      <c r="F195" s="131">
        <v>3</v>
      </c>
      <c r="G195" s="132">
        <v>116.63</v>
      </c>
      <c r="H195" s="133">
        <f t="shared" si="11"/>
        <v>148.69999999999999</v>
      </c>
      <c r="I195" s="134">
        <f t="shared" si="12"/>
        <v>446.1</v>
      </c>
      <c r="J195" s="144">
        <f t="shared" si="6"/>
        <v>1.0703341396037323E-2</v>
      </c>
    </row>
    <row r="196" spans="1:10" ht="30" x14ac:dyDescent="0.2">
      <c r="A196" s="143" t="s">
        <v>415</v>
      </c>
      <c r="B196" s="129" t="s">
        <v>416</v>
      </c>
      <c r="C196" s="128" t="s">
        <v>417</v>
      </c>
      <c r="D196" s="130" t="s">
        <v>55</v>
      </c>
      <c r="E196" s="129" t="s">
        <v>45</v>
      </c>
      <c r="F196" s="131">
        <v>4</v>
      </c>
      <c r="G196" s="132">
        <v>39.880000000000003</v>
      </c>
      <c r="H196" s="133">
        <f t="shared" si="11"/>
        <v>50.85</v>
      </c>
      <c r="I196" s="134">
        <f t="shared" si="12"/>
        <v>203.4</v>
      </c>
      <c r="J196" s="144">
        <f t="shared" si="6"/>
        <v>4.8802054246895122E-3</v>
      </c>
    </row>
    <row r="197" spans="1:10" ht="45" x14ac:dyDescent="0.2">
      <c r="A197" s="143" t="s">
        <v>418</v>
      </c>
      <c r="B197" s="129" t="s">
        <v>419</v>
      </c>
      <c r="C197" s="128" t="s">
        <v>420</v>
      </c>
      <c r="D197" s="130" t="s">
        <v>187</v>
      </c>
      <c r="E197" s="129" t="s">
        <v>390</v>
      </c>
      <c r="F197" s="131">
        <v>1</v>
      </c>
      <c r="G197" s="132">
        <v>19.38</v>
      </c>
      <c r="H197" s="133">
        <f t="shared" si="11"/>
        <v>24.71</v>
      </c>
      <c r="I197" s="134">
        <f t="shared" si="12"/>
        <v>24.71</v>
      </c>
      <c r="J197" s="144">
        <f t="shared" si="6"/>
        <v>5.9287058035436505E-4</v>
      </c>
    </row>
    <row r="198" spans="1:10" ht="45" x14ac:dyDescent="0.2">
      <c r="A198" s="143" t="s">
        <v>421</v>
      </c>
      <c r="B198" s="129" t="s">
        <v>422</v>
      </c>
      <c r="C198" s="128" t="s">
        <v>423</v>
      </c>
      <c r="D198" s="130" t="s">
        <v>187</v>
      </c>
      <c r="E198" s="129" t="s">
        <v>390</v>
      </c>
      <c r="F198" s="131">
        <v>24</v>
      </c>
      <c r="G198" s="132">
        <v>7.57</v>
      </c>
      <c r="H198" s="133">
        <f t="shared" si="11"/>
        <v>9.65</v>
      </c>
      <c r="I198" s="134">
        <f t="shared" si="12"/>
        <v>231.6</v>
      </c>
      <c r="J198" s="144">
        <f t="shared" si="6"/>
        <v>5.5568120764901228E-3</v>
      </c>
    </row>
    <row r="199" spans="1:10" ht="30" x14ac:dyDescent="0.2">
      <c r="A199" s="143" t="s">
        <v>424</v>
      </c>
      <c r="B199" s="129" t="s">
        <v>425</v>
      </c>
      <c r="C199" s="128" t="s">
        <v>426</v>
      </c>
      <c r="D199" s="130" t="s">
        <v>55</v>
      </c>
      <c r="E199" s="129" t="s">
        <v>45</v>
      </c>
      <c r="F199" s="131">
        <v>2</v>
      </c>
      <c r="G199" s="132">
        <v>29.32</v>
      </c>
      <c r="H199" s="133">
        <f t="shared" si="11"/>
        <v>37.380000000000003</v>
      </c>
      <c r="I199" s="134">
        <f t="shared" si="12"/>
        <v>74.760000000000005</v>
      </c>
      <c r="J199" s="144">
        <f t="shared" si="6"/>
        <v>1.7937274215820453E-3</v>
      </c>
    </row>
    <row r="200" spans="1:10" ht="20.100000000000001" customHeight="1" x14ac:dyDescent="0.2">
      <c r="A200" s="141" t="s">
        <v>427</v>
      </c>
      <c r="B200" s="202" t="s">
        <v>428</v>
      </c>
      <c r="C200" s="202"/>
      <c r="D200" s="202"/>
      <c r="E200" s="202"/>
      <c r="F200" s="202"/>
      <c r="G200" s="202">
        <f>ROUND(F201*G201,2)</f>
        <v>6123.53</v>
      </c>
      <c r="H200" s="202"/>
      <c r="I200" s="127">
        <f>ROUND(SUM(I201:I201),2)</f>
        <v>7807.5</v>
      </c>
      <c r="J200" s="142">
        <f t="shared" si="6"/>
        <v>0.18732646928841379</v>
      </c>
    </row>
    <row r="201" spans="1:10" x14ac:dyDescent="0.2">
      <c r="A201" s="143" t="s">
        <v>429</v>
      </c>
      <c r="B201" s="129" t="s">
        <v>430</v>
      </c>
      <c r="C201" s="128" t="s">
        <v>431</v>
      </c>
      <c r="D201" s="130" t="s">
        <v>13</v>
      </c>
      <c r="E201" s="129" t="s">
        <v>275</v>
      </c>
      <c r="F201" s="131">
        <v>1</v>
      </c>
      <c r="G201" s="132">
        <v>6123.53</v>
      </c>
      <c r="H201" s="133">
        <f>ROUND(G201*ROUND(1+(27.5/100),4),2)</f>
        <v>7807.5</v>
      </c>
      <c r="I201" s="134">
        <f>ROUND(ROUND(F201,3)*ROUND(H201,2),2)</f>
        <v>7807.5</v>
      </c>
      <c r="J201" s="144">
        <f t="shared" si="6"/>
        <v>0.18732646928841379</v>
      </c>
    </row>
    <row r="202" spans="1:10" ht="20.100000000000001" customHeight="1" x14ac:dyDescent="0.2">
      <c r="A202" s="141" t="s">
        <v>432</v>
      </c>
      <c r="B202" s="202" t="s">
        <v>433</v>
      </c>
      <c r="C202" s="202"/>
      <c r="D202" s="202"/>
      <c r="E202" s="202"/>
      <c r="F202" s="202"/>
      <c r="G202" s="202">
        <f>ROUND(F203*G203,2)+ROUND(F204*G204,2)+ROUND(F205*G205,2)+ROUND(F206*G206,2)+ROUND(F207*G207,2)+ROUND(F208*G208,2)+ROUND(F209*G209,2)</f>
        <v>1028392.9299999999</v>
      </c>
      <c r="H202" s="202"/>
      <c r="I202" s="127">
        <f>ROUND(SUM(I203:I209),2)</f>
        <v>1311225.46</v>
      </c>
      <c r="J202" s="142">
        <f t="shared" si="6"/>
        <v>31.460420859798433</v>
      </c>
    </row>
    <row r="203" spans="1:10" ht="30" x14ac:dyDescent="0.2">
      <c r="A203" s="143" t="s">
        <v>434</v>
      </c>
      <c r="B203" s="129" t="s">
        <v>435</v>
      </c>
      <c r="C203" s="128" t="s">
        <v>436</v>
      </c>
      <c r="D203" s="130" t="s">
        <v>13</v>
      </c>
      <c r="E203" s="129" t="s">
        <v>14</v>
      </c>
      <c r="F203" s="131">
        <v>671.19</v>
      </c>
      <c r="G203" s="132">
        <v>132.08000000000001</v>
      </c>
      <c r="H203" s="133">
        <f t="shared" ref="H203:H209" si="13">ROUND(G203*ROUND(1+(27.5/100),4),2)</f>
        <v>168.4</v>
      </c>
      <c r="I203" s="134">
        <f t="shared" ref="I203:I209" si="14">ROUND(ROUND(F203,3)*ROUND(H203,2),2)</f>
        <v>113028.4</v>
      </c>
      <c r="J203" s="144">
        <f t="shared" si="6"/>
        <v>2.7119066412191546</v>
      </c>
    </row>
    <row r="204" spans="1:10" x14ac:dyDescent="0.2">
      <c r="A204" s="143" t="s">
        <v>437</v>
      </c>
      <c r="B204" s="129" t="s">
        <v>438</v>
      </c>
      <c r="C204" s="128" t="s">
        <v>439</v>
      </c>
      <c r="D204" s="130" t="s">
        <v>13</v>
      </c>
      <c r="E204" s="129" t="s">
        <v>14</v>
      </c>
      <c r="F204" s="131">
        <v>671.19</v>
      </c>
      <c r="G204" s="132">
        <v>25.41</v>
      </c>
      <c r="H204" s="133">
        <f t="shared" si="13"/>
        <v>32.4</v>
      </c>
      <c r="I204" s="134">
        <f t="shared" si="14"/>
        <v>21746.560000000001</v>
      </c>
      <c r="J204" s="144">
        <f t="shared" si="6"/>
        <v>0.52176833864471961</v>
      </c>
    </row>
    <row r="205" spans="1:10" ht="60" x14ac:dyDescent="0.2">
      <c r="A205" s="143" t="s">
        <v>440</v>
      </c>
      <c r="B205" s="129" t="s">
        <v>441</v>
      </c>
      <c r="C205" s="128" t="s">
        <v>442</v>
      </c>
      <c r="D205" s="130" t="s">
        <v>21</v>
      </c>
      <c r="E205" s="129" t="s">
        <v>22</v>
      </c>
      <c r="F205" s="131">
        <v>240</v>
      </c>
      <c r="G205" s="132">
        <v>154.94999999999999</v>
      </c>
      <c r="H205" s="133">
        <f t="shared" si="13"/>
        <v>197.56</v>
      </c>
      <c r="I205" s="134">
        <f t="shared" si="14"/>
        <v>47414.400000000001</v>
      </c>
      <c r="J205" s="144">
        <f t="shared" si="6"/>
        <v>1.1376205117423717</v>
      </c>
    </row>
    <row r="206" spans="1:10" ht="30" x14ac:dyDescent="0.2">
      <c r="A206" s="143" t="s">
        <v>443</v>
      </c>
      <c r="B206" s="129" t="s">
        <v>444</v>
      </c>
      <c r="C206" s="128" t="s">
        <v>445</v>
      </c>
      <c r="D206" s="130" t="s">
        <v>242</v>
      </c>
      <c r="E206" s="129" t="s">
        <v>22</v>
      </c>
      <c r="F206" s="131">
        <v>4631.76</v>
      </c>
      <c r="G206" s="132">
        <v>165.33</v>
      </c>
      <c r="H206" s="133">
        <f t="shared" si="13"/>
        <v>210.8</v>
      </c>
      <c r="I206" s="134">
        <f t="shared" si="14"/>
        <v>976375.01</v>
      </c>
      <c r="J206" s="144">
        <f t="shared" ref="J206:J269" si="15">I206/VALOR_TOTAL*100</f>
        <v>23.426305901343543</v>
      </c>
    </row>
    <row r="207" spans="1:10" ht="30" x14ac:dyDescent="0.2">
      <c r="A207" s="143" t="s">
        <v>446</v>
      </c>
      <c r="B207" s="129" t="s">
        <v>447</v>
      </c>
      <c r="C207" s="128" t="s">
        <v>448</v>
      </c>
      <c r="D207" s="130" t="s">
        <v>242</v>
      </c>
      <c r="E207" s="129" t="s">
        <v>22</v>
      </c>
      <c r="F207" s="131">
        <v>754.05</v>
      </c>
      <c r="G207" s="132">
        <v>19.62</v>
      </c>
      <c r="H207" s="133">
        <f t="shared" si="13"/>
        <v>25.02</v>
      </c>
      <c r="I207" s="134">
        <f t="shared" si="14"/>
        <v>18866.330000000002</v>
      </c>
      <c r="J207" s="144">
        <f t="shared" si="15"/>
        <v>0.45266256642075953</v>
      </c>
    </row>
    <row r="208" spans="1:10" ht="90" x14ac:dyDescent="0.2">
      <c r="A208" s="143" t="s">
        <v>449</v>
      </c>
      <c r="B208" s="129" t="s">
        <v>450</v>
      </c>
      <c r="C208" s="128" t="s">
        <v>451</v>
      </c>
      <c r="D208" s="130" t="s">
        <v>242</v>
      </c>
      <c r="E208" s="129" t="s">
        <v>22</v>
      </c>
      <c r="F208" s="131">
        <v>406.02</v>
      </c>
      <c r="G208" s="132">
        <v>258.35000000000002</v>
      </c>
      <c r="H208" s="133">
        <f t="shared" si="13"/>
        <v>329.4</v>
      </c>
      <c r="I208" s="134">
        <f t="shared" si="14"/>
        <v>133742.99</v>
      </c>
      <c r="J208" s="144">
        <f t="shared" si="15"/>
        <v>3.2089147753795242</v>
      </c>
    </row>
    <row r="209" spans="1:10" ht="30" x14ac:dyDescent="0.2">
      <c r="A209" s="143" t="s">
        <v>452</v>
      </c>
      <c r="B209" s="129" t="s">
        <v>453</v>
      </c>
      <c r="C209" s="128" t="s">
        <v>454</v>
      </c>
      <c r="D209" s="130" t="s">
        <v>55</v>
      </c>
      <c r="E209" s="129" t="s">
        <v>22</v>
      </c>
      <c r="F209" s="131">
        <v>1</v>
      </c>
      <c r="G209" s="132">
        <v>40.6</v>
      </c>
      <c r="H209" s="133">
        <f t="shared" si="13"/>
        <v>51.77</v>
      </c>
      <c r="I209" s="134">
        <f t="shared" si="14"/>
        <v>51.77</v>
      </c>
      <c r="J209" s="144">
        <f t="shared" si="15"/>
        <v>1.2421250483587811E-3</v>
      </c>
    </row>
    <row r="210" spans="1:10" ht="20.100000000000001" customHeight="1" x14ac:dyDescent="0.2">
      <c r="A210" s="141" t="s">
        <v>455</v>
      </c>
      <c r="B210" s="202" t="s">
        <v>456</v>
      </c>
      <c r="C210" s="202"/>
      <c r="D210" s="202"/>
      <c r="E210" s="202"/>
      <c r="F210" s="202"/>
      <c r="G210" s="202">
        <f>ROUND(F211*G211,2)+ROUND(F212*G212,2)+ROUND(F213*G213,2)+ROUND(F214*G214,2)+ROUND(F215*G215,2)+ROUND(F216*G216,2)+ROUND(F217*G217,2)+ROUND(F218*G218,2)+ROUND(F219*G219,2)+ROUND(F220*G220,2)+ROUND(F221*G221,2)</f>
        <v>142466.34</v>
      </c>
      <c r="H210" s="202"/>
      <c r="I210" s="127">
        <f>ROUND(SUM(I211:I221),2)</f>
        <v>181645.98</v>
      </c>
      <c r="J210" s="142">
        <f t="shared" si="15"/>
        <v>4.3582580971929339</v>
      </c>
    </row>
    <row r="211" spans="1:10" ht="30" x14ac:dyDescent="0.2">
      <c r="A211" s="143" t="s">
        <v>457</v>
      </c>
      <c r="B211" s="129" t="s">
        <v>71</v>
      </c>
      <c r="C211" s="128" t="s">
        <v>72</v>
      </c>
      <c r="D211" s="130" t="s">
        <v>13</v>
      </c>
      <c r="E211" s="129" t="s">
        <v>62</v>
      </c>
      <c r="F211" s="131">
        <v>3.58</v>
      </c>
      <c r="G211" s="132">
        <v>90.53</v>
      </c>
      <c r="H211" s="133">
        <f t="shared" ref="H211:H221" si="16">ROUND(G211*ROUND(1+(27.5/100),4),2)</f>
        <v>115.43</v>
      </c>
      <c r="I211" s="134">
        <f t="shared" ref="I211:I221" si="17">ROUND(ROUND(F211,3)*ROUND(H211,2),2)</f>
        <v>413.24</v>
      </c>
      <c r="J211" s="144">
        <f t="shared" si="15"/>
        <v>9.9149266946838444E-3</v>
      </c>
    </row>
    <row r="212" spans="1:10" ht="30" x14ac:dyDescent="0.2">
      <c r="A212" s="143" t="s">
        <v>458</v>
      </c>
      <c r="B212" s="129" t="s">
        <v>77</v>
      </c>
      <c r="C212" s="128" t="s">
        <v>78</v>
      </c>
      <c r="D212" s="130" t="s">
        <v>13</v>
      </c>
      <c r="E212" s="129" t="s">
        <v>62</v>
      </c>
      <c r="F212" s="131">
        <v>2.2200000000000002</v>
      </c>
      <c r="G212" s="132">
        <v>3359.9</v>
      </c>
      <c r="H212" s="133">
        <f t="shared" si="16"/>
        <v>4283.87</v>
      </c>
      <c r="I212" s="134">
        <f t="shared" si="17"/>
        <v>9510.19</v>
      </c>
      <c r="J212" s="144">
        <f t="shared" si="15"/>
        <v>0.22817935510239898</v>
      </c>
    </row>
    <row r="213" spans="1:10" ht="45" x14ac:dyDescent="0.2">
      <c r="A213" s="143" t="s">
        <v>459</v>
      </c>
      <c r="B213" s="129" t="s">
        <v>85</v>
      </c>
      <c r="C213" s="128" t="s">
        <v>86</v>
      </c>
      <c r="D213" s="130" t="s">
        <v>13</v>
      </c>
      <c r="E213" s="129" t="s">
        <v>62</v>
      </c>
      <c r="F213" s="131">
        <v>3.12</v>
      </c>
      <c r="G213" s="132">
        <v>3879.47</v>
      </c>
      <c r="H213" s="133">
        <f t="shared" si="16"/>
        <v>4946.32</v>
      </c>
      <c r="I213" s="134">
        <f t="shared" si="17"/>
        <v>15432.52</v>
      </c>
      <c r="J213" s="144">
        <f t="shared" si="15"/>
        <v>0.37027466971794193</v>
      </c>
    </row>
    <row r="214" spans="1:10" ht="45" x14ac:dyDescent="0.2">
      <c r="A214" s="143" t="s">
        <v>460</v>
      </c>
      <c r="B214" s="129" t="s">
        <v>85</v>
      </c>
      <c r="C214" s="128" t="s">
        <v>88</v>
      </c>
      <c r="D214" s="130" t="s">
        <v>13</v>
      </c>
      <c r="E214" s="129" t="s">
        <v>62</v>
      </c>
      <c r="F214" s="131">
        <v>10.53</v>
      </c>
      <c r="G214" s="132">
        <v>3879.47</v>
      </c>
      <c r="H214" s="133">
        <f t="shared" si="16"/>
        <v>4946.32</v>
      </c>
      <c r="I214" s="134">
        <f t="shared" si="17"/>
        <v>52084.75</v>
      </c>
      <c r="J214" s="144">
        <f t="shared" si="15"/>
        <v>1.2496768903323356</v>
      </c>
    </row>
    <row r="215" spans="1:10" x14ac:dyDescent="0.2">
      <c r="A215" s="143" t="s">
        <v>461</v>
      </c>
      <c r="B215" s="129" t="s">
        <v>224</v>
      </c>
      <c r="C215" s="128" t="s">
        <v>359</v>
      </c>
      <c r="D215" s="130" t="s">
        <v>13</v>
      </c>
      <c r="E215" s="129" t="s">
        <v>14</v>
      </c>
      <c r="F215" s="131">
        <v>259.16000000000003</v>
      </c>
      <c r="G215" s="132">
        <v>146.16</v>
      </c>
      <c r="H215" s="133">
        <f t="shared" si="16"/>
        <v>186.35</v>
      </c>
      <c r="I215" s="134">
        <f t="shared" si="17"/>
        <v>48294.47</v>
      </c>
      <c r="J215" s="144">
        <f t="shared" si="15"/>
        <v>1.1587361577015973</v>
      </c>
    </row>
    <row r="216" spans="1:10" x14ac:dyDescent="0.2">
      <c r="A216" s="143" t="s">
        <v>462</v>
      </c>
      <c r="B216" s="129" t="s">
        <v>108</v>
      </c>
      <c r="C216" s="128" t="s">
        <v>109</v>
      </c>
      <c r="D216" s="130" t="s">
        <v>13</v>
      </c>
      <c r="E216" s="129" t="s">
        <v>14</v>
      </c>
      <c r="F216" s="131">
        <v>42.92</v>
      </c>
      <c r="G216" s="132">
        <v>117.62</v>
      </c>
      <c r="H216" s="133">
        <f t="shared" si="16"/>
        <v>149.97</v>
      </c>
      <c r="I216" s="134">
        <f t="shared" si="17"/>
        <v>6436.71</v>
      </c>
      <c r="J216" s="144">
        <f t="shared" si="15"/>
        <v>0.15443690786211028</v>
      </c>
    </row>
    <row r="217" spans="1:10" x14ac:dyDescent="0.2">
      <c r="A217" s="143" t="s">
        <v>463</v>
      </c>
      <c r="B217" s="129" t="s">
        <v>64</v>
      </c>
      <c r="C217" s="128" t="s">
        <v>65</v>
      </c>
      <c r="D217" s="130" t="s">
        <v>13</v>
      </c>
      <c r="E217" s="129" t="s">
        <v>62</v>
      </c>
      <c r="F217" s="131">
        <v>96.23</v>
      </c>
      <c r="G217" s="132">
        <v>18.440000000000001</v>
      </c>
      <c r="H217" s="133">
        <f t="shared" si="16"/>
        <v>23.51</v>
      </c>
      <c r="I217" s="134">
        <f t="shared" si="17"/>
        <v>2262.37</v>
      </c>
      <c r="J217" s="144">
        <f t="shared" si="15"/>
        <v>5.4281368469296029E-2</v>
      </c>
    </row>
    <row r="218" spans="1:10" ht="30" x14ac:dyDescent="0.2">
      <c r="A218" s="143" t="s">
        <v>464</v>
      </c>
      <c r="B218" s="129" t="s">
        <v>465</v>
      </c>
      <c r="C218" s="128" t="s">
        <v>466</v>
      </c>
      <c r="D218" s="130" t="s">
        <v>55</v>
      </c>
      <c r="E218" s="129" t="s">
        <v>180</v>
      </c>
      <c r="F218" s="131">
        <v>196.17</v>
      </c>
      <c r="G218" s="132">
        <v>14.94</v>
      </c>
      <c r="H218" s="133">
        <f t="shared" si="16"/>
        <v>19.05</v>
      </c>
      <c r="I218" s="134">
        <f t="shared" si="17"/>
        <v>3737.04</v>
      </c>
      <c r="J218" s="144">
        <f t="shared" si="15"/>
        <v>8.9663337661168602E-2</v>
      </c>
    </row>
    <row r="219" spans="1:10" ht="30" x14ac:dyDescent="0.2">
      <c r="A219" s="143" t="s">
        <v>467</v>
      </c>
      <c r="B219" s="129" t="s">
        <v>468</v>
      </c>
      <c r="C219" s="128" t="s">
        <v>469</v>
      </c>
      <c r="D219" s="130" t="s">
        <v>55</v>
      </c>
      <c r="E219" s="129" t="s">
        <v>180</v>
      </c>
      <c r="F219" s="131">
        <v>196.17</v>
      </c>
      <c r="G219" s="132">
        <v>86.79</v>
      </c>
      <c r="H219" s="133">
        <f t="shared" si="16"/>
        <v>110.66</v>
      </c>
      <c r="I219" s="134">
        <f t="shared" si="17"/>
        <v>21708.17</v>
      </c>
      <c r="J219" s="144">
        <f t="shared" si="15"/>
        <v>0.52084724185881082</v>
      </c>
    </row>
    <row r="220" spans="1:10" x14ac:dyDescent="0.2">
      <c r="A220" s="143" t="s">
        <v>470</v>
      </c>
      <c r="B220" s="129" t="s">
        <v>438</v>
      </c>
      <c r="C220" s="128" t="s">
        <v>471</v>
      </c>
      <c r="D220" s="130" t="s">
        <v>13</v>
      </c>
      <c r="E220" s="129" t="s">
        <v>14</v>
      </c>
      <c r="F220" s="131">
        <v>196.17</v>
      </c>
      <c r="G220" s="132">
        <v>25.41</v>
      </c>
      <c r="H220" s="133">
        <f t="shared" si="16"/>
        <v>32.4</v>
      </c>
      <c r="I220" s="134">
        <f t="shared" si="17"/>
        <v>6355.91</v>
      </c>
      <c r="J220" s="144">
        <f t="shared" si="15"/>
        <v>0.15249826185269574</v>
      </c>
    </row>
    <row r="221" spans="1:10" ht="30" x14ac:dyDescent="0.2">
      <c r="A221" s="143" t="s">
        <v>472</v>
      </c>
      <c r="B221" s="129" t="s">
        <v>231</v>
      </c>
      <c r="C221" s="128" t="s">
        <v>232</v>
      </c>
      <c r="D221" s="130" t="s">
        <v>13</v>
      </c>
      <c r="E221" s="129" t="s">
        <v>14</v>
      </c>
      <c r="F221" s="131">
        <v>278.22000000000003</v>
      </c>
      <c r="G221" s="132">
        <v>43.44</v>
      </c>
      <c r="H221" s="133">
        <f t="shared" si="16"/>
        <v>55.39</v>
      </c>
      <c r="I221" s="134">
        <f t="shared" si="17"/>
        <v>15410.61</v>
      </c>
      <c r="J221" s="144">
        <f t="shared" si="15"/>
        <v>0.36974897993989403</v>
      </c>
    </row>
    <row r="222" spans="1:10" ht="20.100000000000001" customHeight="1" x14ac:dyDescent="0.2">
      <c r="A222" s="141" t="s">
        <v>473</v>
      </c>
      <c r="B222" s="202" t="s">
        <v>474</v>
      </c>
      <c r="C222" s="202"/>
      <c r="D222" s="202"/>
      <c r="E222" s="202"/>
      <c r="F222" s="202"/>
      <c r="G222" s="202">
        <f>ROUND(F223*G223,2)+ROUND(F233*G233,2)+ROUND(F240*G240,2)+ROUND(F255*G255,2)+ROUND(F265*G265,2)+ROUND(F274*G274,2)+ROUND(F279*G279,2)+ROUND(F284*G284,2)</f>
        <v>0</v>
      </c>
      <c r="H222" s="202"/>
      <c r="I222" s="127">
        <f>ROUND(I223+I233+I240+I255+I265+I274+I279+I284,2)</f>
        <v>260282.37</v>
      </c>
      <c r="J222" s="142">
        <f t="shared" si="15"/>
        <v>6.244992301008077</v>
      </c>
    </row>
    <row r="223" spans="1:10" ht="20.100000000000001" customHeight="1" x14ac:dyDescent="0.2">
      <c r="A223" s="141" t="s">
        <v>475</v>
      </c>
      <c r="B223" s="202" t="s">
        <v>476</v>
      </c>
      <c r="C223" s="202"/>
      <c r="D223" s="202"/>
      <c r="E223" s="202"/>
      <c r="F223" s="202"/>
      <c r="G223" s="202">
        <f>ROUND(F224*G224,2)+ROUND(F225*G225,2)+ROUND(F226*G226,2)+ROUND(F227*G227,2)+ROUND(F228*G228,2)+ROUND(F229*G229,2)+ROUND(F230*G230,2)+ROUND(F231*G231,2)+ROUND(F232*G232,2)</f>
        <v>16166.789999999997</v>
      </c>
      <c r="H223" s="202"/>
      <c r="I223" s="127">
        <f>ROUND(SUM(I224:I232),2)</f>
        <v>20611.169999999998</v>
      </c>
      <c r="J223" s="142">
        <f t="shared" si="15"/>
        <v>0.4945267632408934</v>
      </c>
    </row>
    <row r="224" spans="1:10" x14ac:dyDescent="0.2">
      <c r="A224" s="143" t="s">
        <v>477</v>
      </c>
      <c r="B224" s="129" t="s">
        <v>478</v>
      </c>
      <c r="C224" s="128" t="s">
        <v>479</v>
      </c>
      <c r="D224" s="130" t="s">
        <v>13</v>
      </c>
      <c r="E224" s="129" t="s">
        <v>377</v>
      </c>
      <c r="F224" s="131">
        <v>0</v>
      </c>
      <c r="G224" s="132">
        <v>17.2</v>
      </c>
      <c r="H224" s="133">
        <f t="shared" ref="H224:H232" si="18">ROUND(G224*ROUND(1+(27.5/100),4),2)</f>
        <v>21.93</v>
      </c>
      <c r="I224" s="134">
        <f t="shared" ref="I224:I232" si="19">ROUND(ROUND(F224,3)*ROUND(H224,2),2)</f>
        <v>0</v>
      </c>
      <c r="J224" s="144">
        <f t="shared" si="15"/>
        <v>0</v>
      </c>
    </row>
    <row r="225" spans="1:10" ht="45" x14ac:dyDescent="0.2">
      <c r="A225" s="143" t="s">
        <v>480</v>
      </c>
      <c r="B225" s="129" t="s">
        <v>481</v>
      </c>
      <c r="C225" s="128" t="s">
        <v>482</v>
      </c>
      <c r="D225" s="130" t="s">
        <v>187</v>
      </c>
      <c r="E225" s="129" t="s">
        <v>26</v>
      </c>
      <c r="F225" s="131">
        <v>1109.9000000000001</v>
      </c>
      <c r="G225" s="132">
        <v>7.17</v>
      </c>
      <c r="H225" s="133">
        <f t="shared" si="18"/>
        <v>9.14</v>
      </c>
      <c r="I225" s="134">
        <f t="shared" si="19"/>
        <v>10144.49</v>
      </c>
      <c r="J225" s="144">
        <f t="shared" si="15"/>
        <v>0.24339820613917654</v>
      </c>
    </row>
    <row r="226" spans="1:10" ht="45" x14ac:dyDescent="0.2">
      <c r="A226" s="143" t="s">
        <v>483</v>
      </c>
      <c r="B226" s="129" t="s">
        <v>484</v>
      </c>
      <c r="C226" s="128" t="s">
        <v>485</v>
      </c>
      <c r="D226" s="130" t="s">
        <v>187</v>
      </c>
      <c r="E226" s="129" t="s">
        <v>26</v>
      </c>
      <c r="F226" s="131">
        <v>76.099999999999994</v>
      </c>
      <c r="G226" s="132">
        <v>7.43</v>
      </c>
      <c r="H226" s="133">
        <f t="shared" si="18"/>
        <v>9.4700000000000006</v>
      </c>
      <c r="I226" s="134">
        <f t="shared" si="19"/>
        <v>720.67</v>
      </c>
      <c r="J226" s="144">
        <f t="shared" si="15"/>
        <v>1.7291138856494546E-2</v>
      </c>
    </row>
    <row r="227" spans="1:10" ht="45" x14ac:dyDescent="0.2">
      <c r="A227" s="143" t="s">
        <v>486</v>
      </c>
      <c r="B227" s="129" t="s">
        <v>487</v>
      </c>
      <c r="C227" s="128" t="s">
        <v>488</v>
      </c>
      <c r="D227" s="130" t="s">
        <v>187</v>
      </c>
      <c r="E227" s="129" t="s">
        <v>26</v>
      </c>
      <c r="F227" s="131">
        <v>93.8</v>
      </c>
      <c r="G227" s="132">
        <v>8.93</v>
      </c>
      <c r="H227" s="133">
        <f t="shared" si="18"/>
        <v>11.39</v>
      </c>
      <c r="I227" s="134">
        <f t="shared" si="19"/>
        <v>1068.3800000000001</v>
      </c>
      <c r="J227" s="144">
        <f t="shared" si="15"/>
        <v>2.5633794845770802E-2</v>
      </c>
    </row>
    <row r="228" spans="1:10" ht="45" x14ac:dyDescent="0.2">
      <c r="A228" s="143" t="s">
        <v>489</v>
      </c>
      <c r="B228" s="129" t="s">
        <v>490</v>
      </c>
      <c r="C228" s="128" t="s">
        <v>491</v>
      </c>
      <c r="D228" s="130" t="s">
        <v>187</v>
      </c>
      <c r="E228" s="129" t="s">
        <v>26</v>
      </c>
      <c r="F228" s="131">
        <v>37.4</v>
      </c>
      <c r="G228" s="132">
        <v>8.99</v>
      </c>
      <c r="H228" s="133">
        <f t="shared" si="18"/>
        <v>11.46</v>
      </c>
      <c r="I228" s="134">
        <f t="shared" si="19"/>
        <v>428.6</v>
      </c>
      <c r="J228" s="144">
        <f t="shared" si="15"/>
        <v>1.0283461381622051E-2</v>
      </c>
    </row>
    <row r="229" spans="1:10" ht="45" x14ac:dyDescent="0.2">
      <c r="A229" s="143" t="s">
        <v>492</v>
      </c>
      <c r="B229" s="129" t="s">
        <v>493</v>
      </c>
      <c r="C229" s="128" t="s">
        <v>494</v>
      </c>
      <c r="D229" s="130" t="s">
        <v>187</v>
      </c>
      <c r="E229" s="129" t="s">
        <v>26</v>
      </c>
      <c r="F229" s="131">
        <v>419</v>
      </c>
      <c r="G229" s="132">
        <v>14.76</v>
      </c>
      <c r="H229" s="133">
        <f t="shared" si="18"/>
        <v>18.82</v>
      </c>
      <c r="I229" s="134">
        <f t="shared" si="19"/>
        <v>7885.58</v>
      </c>
      <c r="J229" s="144">
        <f t="shared" si="15"/>
        <v>0.18919985394701633</v>
      </c>
    </row>
    <row r="230" spans="1:10" ht="45" x14ac:dyDescent="0.2">
      <c r="A230" s="143" t="s">
        <v>495</v>
      </c>
      <c r="B230" s="129" t="s">
        <v>496</v>
      </c>
      <c r="C230" s="128" t="s">
        <v>497</v>
      </c>
      <c r="D230" s="130" t="s">
        <v>187</v>
      </c>
      <c r="E230" s="129" t="s">
        <v>26</v>
      </c>
      <c r="F230" s="131">
        <v>9</v>
      </c>
      <c r="G230" s="132">
        <v>8.9600000000000009</v>
      </c>
      <c r="H230" s="133">
        <f t="shared" si="18"/>
        <v>11.42</v>
      </c>
      <c r="I230" s="134">
        <f t="shared" si="19"/>
        <v>102.78</v>
      </c>
      <c r="J230" s="144">
        <f t="shared" si="15"/>
        <v>2.4660153075200986E-3</v>
      </c>
    </row>
    <row r="231" spans="1:10" ht="45" x14ac:dyDescent="0.2">
      <c r="A231" s="143" t="s">
        <v>498</v>
      </c>
      <c r="B231" s="129" t="s">
        <v>499</v>
      </c>
      <c r="C231" s="128" t="s">
        <v>500</v>
      </c>
      <c r="D231" s="130" t="s">
        <v>187</v>
      </c>
      <c r="E231" s="129" t="s">
        <v>26</v>
      </c>
      <c r="F231" s="131">
        <v>3</v>
      </c>
      <c r="G231" s="132">
        <v>14.17</v>
      </c>
      <c r="H231" s="133">
        <f t="shared" si="18"/>
        <v>18.07</v>
      </c>
      <c r="I231" s="134">
        <f t="shared" si="19"/>
        <v>54.21</v>
      </c>
      <c r="J231" s="144">
        <f t="shared" si="15"/>
        <v>1.3006683189401105E-3</v>
      </c>
    </row>
    <row r="232" spans="1:10" ht="45" x14ac:dyDescent="0.2">
      <c r="A232" s="143" t="s">
        <v>501</v>
      </c>
      <c r="B232" s="129" t="s">
        <v>502</v>
      </c>
      <c r="C232" s="128" t="s">
        <v>503</v>
      </c>
      <c r="D232" s="130" t="s">
        <v>187</v>
      </c>
      <c r="E232" s="129" t="s">
        <v>26</v>
      </c>
      <c r="F232" s="131">
        <v>6</v>
      </c>
      <c r="G232" s="132">
        <v>26.99</v>
      </c>
      <c r="H232" s="133">
        <f t="shared" si="18"/>
        <v>34.409999999999997</v>
      </c>
      <c r="I232" s="134">
        <f t="shared" si="19"/>
        <v>206.46</v>
      </c>
      <c r="J232" s="144">
        <f t="shared" si="15"/>
        <v>4.9536244443529834E-3</v>
      </c>
    </row>
    <row r="233" spans="1:10" ht="20.100000000000001" customHeight="1" x14ac:dyDescent="0.2">
      <c r="A233" s="141" t="s">
        <v>504</v>
      </c>
      <c r="B233" s="202" t="s">
        <v>505</v>
      </c>
      <c r="C233" s="202"/>
      <c r="D233" s="202"/>
      <c r="E233" s="202"/>
      <c r="F233" s="202"/>
      <c r="G233" s="202">
        <f>ROUND(F234*G234,2)+ROUND(F235*G235,2)+ROUND(F236*G236,2)+ROUND(F237*G237,2)+ROUND(F238*G238,2)+ROUND(F239*G239,2)</f>
        <v>50966.429999999993</v>
      </c>
      <c r="H233" s="202"/>
      <c r="I233" s="127">
        <f>ROUND(SUM(I234:I239),2)</f>
        <v>64995.4</v>
      </c>
      <c r="J233" s="142">
        <f t="shared" si="15"/>
        <v>1.559443970795795</v>
      </c>
    </row>
    <row r="234" spans="1:10" ht="75" x14ac:dyDescent="0.2">
      <c r="A234" s="143" t="s">
        <v>506</v>
      </c>
      <c r="B234" s="129" t="s">
        <v>507</v>
      </c>
      <c r="C234" s="128" t="s">
        <v>508</v>
      </c>
      <c r="D234" s="130" t="s">
        <v>21</v>
      </c>
      <c r="E234" s="129" t="s">
        <v>26</v>
      </c>
      <c r="F234" s="131">
        <v>2954.6</v>
      </c>
      <c r="G234" s="132">
        <v>4.3499999999999996</v>
      </c>
      <c r="H234" s="133">
        <f t="shared" ref="H234:H239" si="20">ROUND(G234*ROUND(1+(27.5/100),4),2)</f>
        <v>5.55</v>
      </c>
      <c r="I234" s="134">
        <f t="shared" ref="I234:I239" si="21">ROUND(ROUND(F234,3)*ROUND(H234,2),2)</f>
        <v>16398.03</v>
      </c>
      <c r="J234" s="144">
        <f t="shared" si="15"/>
        <v>0.39344028987326135</v>
      </c>
    </row>
    <row r="235" spans="1:10" ht="75" x14ac:dyDescent="0.2">
      <c r="A235" s="143" t="s">
        <v>509</v>
      </c>
      <c r="B235" s="129" t="s">
        <v>510</v>
      </c>
      <c r="C235" s="128" t="s">
        <v>511</v>
      </c>
      <c r="D235" s="130" t="s">
        <v>21</v>
      </c>
      <c r="E235" s="129" t="s">
        <v>26</v>
      </c>
      <c r="F235" s="131">
        <v>1917.9</v>
      </c>
      <c r="G235" s="132">
        <v>6.74</v>
      </c>
      <c r="H235" s="133">
        <f t="shared" si="20"/>
        <v>8.59</v>
      </c>
      <c r="I235" s="134">
        <f t="shared" si="21"/>
        <v>16474.759999999998</v>
      </c>
      <c r="J235" s="144">
        <f t="shared" si="15"/>
        <v>0.39528128378789468</v>
      </c>
    </row>
    <row r="236" spans="1:10" ht="60" x14ac:dyDescent="0.2">
      <c r="A236" s="143" t="s">
        <v>512</v>
      </c>
      <c r="B236" s="129" t="s">
        <v>513</v>
      </c>
      <c r="C236" s="128" t="s">
        <v>514</v>
      </c>
      <c r="D236" s="130" t="s">
        <v>21</v>
      </c>
      <c r="E236" s="129" t="s">
        <v>26</v>
      </c>
      <c r="F236" s="131">
        <v>1746</v>
      </c>
      <c r="G236" s="132">
        <v>11.4</v>
      </c>
      <c r="H236" s="133">
        <f t="shared" si="20"/>
        <v>14.54</v>
      </c>
      <c r="I236" s="134">
        <f t="shared" si="21"/>
        <v>25386.84</v>
      </c>
      <c r="J236" s="144">
        <f t="shared" si="15"/>
        <v>0.60911009972332697</v>
      </c>
    </row>
    <row r="237" spans="1:10" ht="60" x14ac:dyDescent="0.2">
      <c r="A237" s="143" t="s">
        <v>515</v>
      </c>
      <c r="B237" s="129" t="s">
        <v>516</v>
      </c>
      <c r="C237" s="128" t="s">
        <v>517</v>
      </c>
      <c r="D237" s="130" t="s">
        <v>21</v>
      </c>
      <c r="E237" s="129" t="s">
        <v>26</v>
      </c>
      <c r="F237" s="131">
        <v>313.60000000000002</v>
      </c>
      <c r="G237" s="132">
        <v>16.29</v>
      </c>
      <c r="H237" s="133">
        <f t="shared" si="20"/>
        <v>20.77</v>
      </c>
      <c r="I237" s="134">
        <f t="shared" si="21"/>
        <v>6513.47</v>
      </c>
      <c r="J237" s="144">
        <f t="shared" si="15"/>
        <v>0.15627862157105407</v>
      </c>
    </row>
    <row r="238" spans="1:10" ht="30" x14ac:dyDescent="0.2">
      <c r="A238" s="143" t="s">
        <v>518</v>
      </c>
      <c r="B238" s="129" t="s">
        <v>519</v>
      </c>
      <c r="C238" s="128" t="s">
        <v>520</v>
      </c>
      <c r="D238" s="130" t="s">
        <v>242</v>
      </c>
      <c r="E238" s="129" t="s">
        <v>26</v>
      </c>
      <c r="F238" s="131">
        <v>3</v>
      </c>
      <c r="G238" s="132">
        <v>14.71</v>
      </c>
      <c r="H238" s="133">
        <f t="shared" si="20"/>
        <v>18.760000000000002</v>
      </c>
      <c r="I238" s="134">
        <f t="shared" si="21"/>
        <v>56.28</v>
      </c>
      <c r="J238" s="144">
        <f t="shared" si="15"/>
        <v>1.3503341263595169E-3</v>
      </c>
    </row>
    <row r="239" spans="1:10" ht="30" x14ac:dyDescent="0.2">
      <c r="A239" s="143" t="s">
        <v>521</v>
      </c>
      <c r="B239" s="129" t="s">
        <v>522</v>
      </c>
      <c r="C239" s="128" t="s">
        <v>523</v>
      </c>
      <c r="D239" s="130" t="s">
        <v>242</v>
      </c>
      <c r="E239" s="129" t="s">
        <v>26</v>
      </c>
      <c r="F239" s="131">
        <v>6</v>
      </c>
      <c r="G239" s="132">
        <v>21.7</v>
      </c>
      <c r="H239" s="133">
        <f t="shared" si="20"/>
        <v>27.67</v>
      </c>
      <c r="I239" s="134">
        <f t="shared" si="21"/>
        <v>166.02</v>
      </c>
      <c r="J239" s="144">
        <f t="shared" si="15"/>
        <v>3.9833417138984903E-3</v>
      </c>
    </row>
    <row r="240" spans="1:10" ht="20.100000000000001" customHeight="1" x14ac:dyDescent="0.2">
      <c r="A240" s="141" t="s">
        <v>524</v>
      </c>
      <c r="B240" s="202" t="s">
        <v>525</v>
      </c>
      <c r="C240" s="202"/>
      <c r="D240" s="202"/>
      <c r="E240" s="202"/>
      <c r="F240" s="202"/>
      <c r="G240" s="202">
        <f>ROUND(F241*G241,2)+ROUND(F242*G242,2)+ROUND(F243*G243,2)+ROUND(F244*G244,2)+ROUND(F245*G245,2)+ROUND(F246*G246,2)+ROUND(F247*G247,2)+ROUND(F248*G248,2)+ROUND(F249*G249,2)+ROUND(F250*G250,2)+ROUND(F251*G251,2)+ROUND(F252*G252,2)+ROUND(F253*G253,2)+ROUND(F254*G254,2)</f>
        <v>2305.0700000000002</v>
      </c>
      <c r="H240" s="202"/>
      <c r="I240" s="127">
        <f>ROUND(SUM(I241:I254),2)</f>
        <v>2939.36</v>
      </c>
      <c r="J240" s="142">
        <f t="shared" si="15"/>
        <v>7.052448680981005E-2</v>
      </c>
    </row>
    <row r="241" spans="1:10" x14ac:dyDescent="0.2">
      <c r="A241" s="143" t="s">
        <v>526</v>
      </c>
      <c r="B241" s="129" t="s">
        <v>527</v>
      </c>
      <c r="C241" s="128" t="s">
        <v>528</v>
      </c>
      <c r="D241" s="130" t="s">
        <v>13</v>
      </c>
      <c r="E241" s="129" t="s">
        <v>275</v>
      </c>
      <c r="F241" s="131">
        <v>2</v>
      </c>
      <c r="G241" s="132">
        <v>4.09</v>
      </c>
      <c r="H241" s="133">
        <f t="shared" ref="H241:H254" si="22">ROUND(G241*ROUND(1+(27.5/100),4),2)</f>
        <v>5.21</v>
      </c>
      <c r="I241" s="134">
        <f t="shared" ref="I241:I254" si="23">ROUND(ROUND(F241,3)*ROUND(H241,2),2)</f>
        <v>10.42</v>
      </c>
      <c r="J241" s="144">
        <f t="shared" si="15"/>
        <v>2.5000855715469377E-4</v>
      </c>
    </row>
    <row r="242" spans="1:10" x14ac:dyDescent="0.2">
      <c r="A242" s="143" t="s">
        <v>529</v>
      </c>
      <c r="B242" s="129" t="s">
        <v>530</v>
      </c>
      <c r="C242" s="128" t="s">
        <v>531</v>
      </c>
      <c r="D242" s="130" t="s">
        <v>13</v>
      </c>
      <c r="E242" s="129" t="s">
        <v>275</v>
      </c>
      <c r="F242" s="131">
        <v>4</v>
      </c>
      <c r="G242" s="132">
        <v>7.38</v>
      </c>
      <c r="H242" s="133">
        <f t="shared" si="22"/>
        <v>9.41</v>
      </c>
      <c r="I242" s="134">
        <f t="shared" si="23"/>
        <v>37.64</v>
      </c>
      <c r="J242" s="144">
        <f t="shared" si="15"/>
        <v>9.0310192814804942E-4</v>
      </c>
    </row>
    <row r="243" spans="1:10" x14ac:dyDescent="0.2">
      <c r="A243" s="143" t="s">
        <v>532</v>
      </c>
      <c r="B243" s="129" t="s">
        <v>533</v>
      </c>
      <c r="C243" s="128" t="s">
        <v>534</v>
      </c>
      <c r="D243" s="130" t="s">
        <v>13</v>
      </c>
      <c r="E243" s="129" t="s">
        <v>275</v>
      </c>
      <c r="F243" s="131">
        <v>1</v>
      </c>
      <c r="G243" s="132">
        <v>5.59</v>
      </c>
      <c r="H243" s="133">
        <f t="shared" si="22"/>
        <v>7.13</v>
      </c>
      <c r="I243" s="134">
        <f t="shared" si="23"/>
        <v>7.13</v>
      </c>
      <c r="J243" s="144">
        <f t="shared" si="15"/>
        <v>1.7107111444462252E-4</v>
      </c>
    </row>
    <row r="244" spans="1:10" x14ac:dyDescent="0.2">
      <c r="A244" s="143" t="s">
        <v>535</v>
      </c>
      <c r="B244" s="129" t="s">
        <v>536</v>
      </c>
      <c r="C244" s="128" t="s">
        <v>537</v>
      </c>
      <c r="D244" s="130" t="s">
        <v>13</v>
      </c>
      <c r="E244" s="129" t="s">
        <v>275</v>
      </c>
      <c r="F244" s="131">
        <v>2</v>
      </c>
      <c r="G244" s="132">
        <v>8.42</v>
      </c>
      <c r="H244" s="133">
        <f t="shared" si="22"/>
        <v>10.74</v>
      </c>
      <c r="I244" s="134">
        <f t="shared" si="23"/>
        <v>21.48</v>
      </c>
      <c r="J244" s="144">
        <f t="shared" si="15"/>
        <v>5.1537272626514606E-4</v>
      </c>
    </row>
    <row r="245" spans="1:10" ht="75" x14ac:dyDescent="0.2">
      <c r="A245" s="143" t="s">
        <v>538</v>
      </c>
      <c r="B245" s="129" t="s">
        <v>539</v>
      </c>
      <c r="C245" s="128" t="s">
        <v>540</v>
      </c>
      <c r="D245" s="130" t="s">
        <v>21</v>
      </c>
      <c r="E245" s="129" t="s">
        <v>45</v>
      </c>
      <c r="F245" s="131">
        <v>1</v>
      </c>
      <c r="G245" s="132">
        <v>12.84</v>
      </c>
      <c r="H245" s="133">
        <f t="shared" si="22"/>
        <v>16.37</v>
      </c>
      <c r="I245" s="134">
        <f t="shared" si="23"/>
        <v>16.37</v>
      </c>
      <c r="J245" s="144">
        <f t="shared" si="15"/>
        <v>3.9276776205588652E-4</v>
      </c>
    </row>
    <row r="246" spans="1:10" x14ac:dyDescent="0.2">
      <c r="A246" s="143" t="s">
        <v>541</v>
      </c>
      <c r="B246" s="129" t="s">
        <v>542</v>
      </c>
      <c r="C246" s="128" t="s">
        <v>543</v>
      </c>
      <c r="D246" s="130" t="s">
        <v>13</v>
      </c>
      <c r="E246" s="129" t="s">
        <v>275</v>
      </c>
      <c r="F246" s="131">
        <v>90</v>
      </c>
      <c r="G246" s="132">
        <v>9.3000000000000007</v>
      </c>
      <c r="H246" s="133">
        <f t="shared" si="22"/>
        <v>11.86</v>
      </c>
      <c r="I246" s="134">
        <f t="shared" si="23"/>
        <v>1067.4000000000001</v>
      </c>
      <c r="J246" s="144">
        <f t="shared" si="15"/>
        <v>2.5610281564963547E-2</v>
      </c>
    </row>
    <row r="247" spans="1:10" x14ac:dyDescent="0.2">
      <c r="A247" s="143" t="s">
        <v>544</v>
      </c>
      <c r="B247" s="129" t="s">
        <v>545</v>
      </c>
      <c r="C247" s="128" t="s">
        <v>546</v>
      </c>
      <c r="D247" s="130" t="s">
        <v>13</v>
      </c>
      <c r="E247" s="129" t="s">
        <v>275</v>
      </c>
      <c r="F247" s="131">
        <v>6</v>
      </c>
      <c r="G247" s="132">
        <v>16.829999999999998</v>
      </c>
      <c r="H247" s="133">
        <f t="shared" si="22"/>
        <v>21.46</v>
      </c>
      <c r="I247" s="134">
        <f t="shared" si="23"/>
        <v>128.76</v>
      </c>
      <c r="J247" s="144">
        <f t="shared" si="15"/>
        <v>3.0893571803491718E-3</v>
      </c>
    </row>
    <row r="248" spans="1:10" x14ac:dyDescent="0.2">
      <c r="A248" s="143" t="s">
        <v>547</v>
      </c>
      <c r="B248" s="129" t="s">
        <v>548</v>
      </c>
      <c r="C248" s="128" t="s">
        <v>549</v>
      </c>
      <c r="D248" s="130" t="s">
        <v>13</v>
      </c>
      <c r="E248" s="129" t="s">
        <v>275</v>
      </c>
      <c r="F248" s="131">
        <v>54</v>
      </c>
      <c r="G248" s="132">
        <v>11.45</v>
      </c>
      <c r="H248" s="133">
        <f t="shared" si="22"/>
        <v>14.6</v>
      </c>
      <c r="I248" s="134">
        <f t="shared" si="23"/>
        <v>788.4</v>
      </c>
      <c r="J248" s="144">
        <f t="shared" si="15"/>
        <v>1.8916194478000053E-2</v>
      </c>
    </row>
    <row r="249" spans="1:10" ht="45" x14ac:dyDescent="0.2">
      <c r="A249" s="143" t="s">
        <v>550</v>
      </c>
      <c r="B249" s="129" t="s">
        <v>551</v>
      </c>
      <c r="C249" s="128" t="s">
        <v>552</v>
      </c>
      <c r="D249" s="130" t="s">
        <v>187</v>
      </c>
      <c r="E249" s="129" t="s">
        <v>26</v>
      </c>
      <c r="F249" s="131">
        <v>9</v>
      </c>
      <c r="G249" s="132">
        <v>1.99</v>
      </c>
      <c r="H249" s="133">
        <f t="shared" si="22"/>
        <v>2.54</v>
      </c>
      <c r="I249" s="134">
        <f t="shared" si="23"/>
        <v>22.86</v>
      </c>
      <c r="J249" s="144">
        <f t="shared" si="15"/>
        <v>5.4848326454475047E-4</v>
      </c>
    </row>
    <row r="250" spans="1:10" ht="45" x14ac:dyDescent="0.2">
      <c r="A250" s="143" t="s">
        <v>553</v>
      </c>
      <c r="B250" s="129" t="s">
        <v>554</v>
      </c>
      <c r="C250" s="128" t="s">
        <v>555</v>
      </c>
      <c r="D250" s="130" t="s">
        <v>187</v>
      </c>
      <c r="E250" s="129" t="s">
        <v>390</v>
      </c>
      <c r="F250" s="131">
        <v>2</v>
      </c>
      <c r="G250" s="132">
        <v>11.48</v>
      </c>
      <c r="H250" s="133">
        <f t="shared" si="22"/>
        <v>14.64</v>
      </c>
      <c r="I250" s="134">
        <f t="shared" si="23"/>
        <v>29.28</v>
      </c>
      <c r="J250" s="144">
        <f t="shared" si="15"/>
        <v>7.0251924697595344E-4</v>
      </c>
    </row>
    <row r="251" spans="1:10" ht="75" x14ac:dyDescent="0.2">
      <c r="A251" s="143" t="s">
        <v>556</v>
      </c>
      <c r="B251" s="129" t="s">
        <v>557</v>
      </c>
      <c r="C251" s="128" t="s">
        <v>558</v>
      </c>
      <c r="D251" s="130" t="s">
        <v>21</v>
      </c>
      <c r="E251" s="129" t="s">
        <v>45</v>
      </c>
      <c r="F251" s="131">
        <v>22</v>
      </c>
      <c r="G251" s="132">
        <v>2.97</v>
      </c>
      <c r="H251" s="133">
        <f t="shared" si="22"/>
        <v>3.79</v>
      </c>
      <c r="I251" s="134">
        <f t="shared" si="23"/>
        <v>83.38</v>
      </c>
      <c r="J251" s="144">
        <f t="shared" si="15"/>
        <v>2.0005483201111676E-3</v>
      </c>
    </row>
    <row r="252" spans="1:10" ht="30" x14ac:dyDescent="0.2">
      <c r="A252" s="143" t="s">
        <v>559</v>
      </c>
      <c r="B252" s="129" t="s">
        <v>560</v>
      </c>
      <c r="C252" s="128" t="s">
        <v>561</v>
      </c>
      <c r="D252" s="130" t="s">
        <v>242</v>
      </c>
      <c r="E252" s="129" t="s">
        <v>45</v>
      </c>
      <c r="F252" s="131">
        <v>3</v>
      </c>
      <c r="G252" s="132">
        <v>116.48</v>
      </c>
      <c r="H252" s="133">
        <f t="shared" si="22"/>
        <v>148.51</v>
      </c>
      <c r="I252" s="134">
        <f t="shared" si="23"/>
        <v>445.53</v>
      </c>
      <c r="J252" s="144">
        <f t="shared" si="15"/>
        <v>1.0689665304139225E-2</v>
      </c>
    </row>
    <row r="253" spans="1:10" ht="45" x14ac:dyDescent="0.2">
      <c r="A253" s="143" t="s">
        <v>562</v>
      </c>
      <c r="B253" s="129" t="s">
        <v>563</v>
      </c>
      <c r="C253" s="128" t="s">
        <v>564</v>
      </c>
      <c r="D253" s="130" t="s">
        <v>187</v>
      </c>
      <c r="E253" s="129" t="s">
        <v>390</v>
      </c>
      <c r="F253" s="131">
        <v>3</v>
      </c>
      <c r="G253" s="132">
        <v>13.69</v>
      </c>
      <c r="H253" s="133">
        <f t="shared" si="22"/>
        <v>17.45</v>
      </c>
      <c r="I253" s="134">
        <f t="shared" si="23"/>
        <v>52.35</v>
      </c>
      <c r="J253" s="144">
        <f t="shared" si="15"/>
        <v>1.2560410716936873E-3</v>
      </c>
    </row>
    <row r="254" spans="1:10" ht="60" x14ac:dyDescent="0.2">
      <c r="A254" s="143" t="s">
        <v>565</v>
      </c>
      <c r="B254" s="129" t="s">
        <v>566</v>
      </c>
      <c r="C254" s="128" t="s">
        <v>567</v>
      </c>
      <c r="D254" s="130" t="s">
        <v>21</v>
      </c>
      <c r="E254" s="129" t="s">
        <v>45</v>
      </c>
      <c r="F254" s="131">
        <v>3</v>
      </c>
      <c r="G254" s="132">
        <v>59.7</v>
      </c>
      <c r="H254" s="133">
        <f t="shared" si="22"/>
        <v>76.12</v>
      </c>
      <c r="I254" s="134">
        <f t="shared" si="23"/>
        <v>228.36</v>
      </c>
      <c r="J254" s="144">
        <f t="shared" si="15"/>
        <v>5.4790742909640961E-3</v>
      </c>
    </row>
    <row r="255" spans="1:10" ht="20.100000000000001" customHeight="1" x14ac:dyDescent="0.2">
      <c r="A255" s="141" t="s">
        <v>568</v>
      </c>
      <c r="B255" s="202" t="s">
        <v>569</v>
      </c>
      <c r="C255" s="202"/>
      <c r="D255" s="202"/>
      <c r="E255" s="202"/>
      <c r="F255" s="202"/>
      <c r="G255" s="202">
        <f>ROUND(F256*G256,2)+ROUND(F257*G257,2)+ROUND(F258*G258,2)+ROUND(F259*G259,2)+ROUND(F260*G260,2)+ROUND(F261*G261,2)+ROUND(F262*G262,2)+ROUND(F263*G263,2)+ROUND(F264*G264,2)</f>
        <v>33329.57</v>
      </c>
      <c r="H255" s="202"/>
      <c r="I255" s="127">
        <f>ROUND(SUM(I256:I264),2)</f>
        <v>42495.09</v>
      </c>
      <c r="J255" s="142">
        <f t="shared" si="15"/>
        <v>1.0195908001016176</v>
      </c>
    </row>
    <row r="256" spans="1:10" ht="60" x14ac:dyDescent="0.2">
      <c r="A256" s="143" t="s">
        <v>570</v>
      </c>
      <c r="B256" s="129" t="s">
        <v>571</v>
      </c>
      <c r="C256" s="128" t="s">
        <v>572</v>
      </c>
      <c r="D256" s="130" t="s">
        <v>21</v>
      </c>
      <c r="E256" s="129" t="s">
        <v>45</v>
      </c>
      <c r="F256" s="131">
        <v>1</v>
      </c>
      <c r="G256" s="132">
        <v>2967.99</v>
      </c>
      <c r="H256" s="133">
        <f t="shared" ref="H256:H264" si="24">ROUND(G256*ROUND(1+(27.5/100),4),2)</f>
        <v>3784.19</v>
      </c>
      <c r="I256" s="134">
        <f t="shared" ref="I256:I264" si="25">ROUND(ROUND(F256,3)*ROUND(H256,2),2)</f>
        <v>3784.19</v>
      </c>
      <c r="J256" s="144">
        <f t="shared" si="15"/>
        <v>9.0794614385721756E-2</v>
      </c>
    </row>
    <row r="257" spans="1:10" ht="60" x14ac:dyDescent="0.2">
      <c r="A257" s="143" t="s">
        <v>573</v>
      </c>
      <c r="B257" s="129" t="s">
        <v>574</v>
      </c>
      <c r="C257" s="128" t="s">
        <v>575</v>
      </c>
      <c r="D257" s="130" t="s">
        <v>21</v>
      </c>
      <c r="E257" s="129" t="s">
        <v>45</v>
      </c>
      <c r="F257" s="131">
        <v>1</v>
      </c>
      <c r="G257" s="132">
        <v>5707.96</v>
      </c>
      <c r="H257" s="133">
        <f t="shared" si="24"/>
        <v>7277.65</v>
      </c>
      <c r="I257" s="134">
        <f t="shared" si="25"/>
        <v>7277.65</v>
      </c>
      <c r="J257" s="144">
        <f t="shared" si="15"/>
        <v>0.17461370210910337</v>
      </c>
    </row>
    <row r="258" spans="1:10" ht="45" x14ac:dyDescent="0.2">
      <c r="A258" s="143" t="s">
        <v>576</v>
      </c>
      <c r="B258" s="129" t="s">
        <v>577</v>
      </c>
      <c r="C258" s="128" t="s">
        <v>578</v>
      </c>
      <c r="D258" s="130" t="s">
        <v>242</v>
      </c>
      <c r="E258" s="129" t="s">
        <v>45</v>
      </c>
      <c r="F258" s="131">
        <v>19</v>
      </c>
      <c r="G258" s="132">
        <v>285.8</v>
      </c>
      <c r="H258" s="133">
        <f t="shared" si="24"/>
        <v>364.4</v>
      </c>
      <c r="I258" s="134">
        <f t="shared" si="25"/>
        <v>6923.6</v>
      </c>
      <c r="J258" s="144">
        <f t="shared" si="15"/>
        <v>0.16611892958889041</v>
      </c>
    </row>
    <row r="259" spans="1:10" ht="45" x14ac:dyDescent="0.2">
      <c r="A259" s="143" t="s">
        <v>579</v>
      </c>
      <c r="B259" s="129" t="s">
        <v>580</v>
      </c>
      <c r="C259" s="128" t="s">
        <v>581</v>
      </c>
      <c r="D259" s="130" t="s">
        <v>242</v>
      </c>
      <c r="E259" s="129" t="s">
        <v>45</v>
      </c>
      <c r="F259" s="131">
        <v>2</v>
      </c>
      <c r="G259" s="132">
        <v>422.53</v>
      </c>
      <c r="H259" s="133">
        <f t="shared" si="24"/>
        <v>538.73</v>
      </c>
      <c r="I259" s="134">
        <f t="shared" si="25"/>
        <v>1077.46</v>
      </c>
      <c r="J259" s="144">
        <f t="shared" si="15"/>
        <v>2.5851652590393126E-2</v>
      </c>
    </row>
    <row r="260" spans="1:10" ht="30" x14ac:dyDescent="0.2">
      <c r="A260" s="143" t="s">
        <v>582</v>
      </c>
      <c r="B260" s="129" t="s">
        <v>583</v>
      </c>
      <c r="C260" s="128" t="s">
        <v>584</v>
      </c>
      <c r="D260" s="130" t="s">
        <v>55</v>
      </c>
      <c r="E260" s="129" t="s">
        <v>45</v>
      </c>
      <c r="F260" s="131">
        <v>31</v>
      </c>
      <c r="G260" s="132">
        <v>230.4</v>
      </c>
      <c r="H260" s="133">
        <f t="shared" si="24"/>
        <v>293.76</v>
      </c>
      <c r="I260" s="134">
        <f t="shared" si="25"/>
        <v>9106.56</v>
      </c>
      <c r="J260" s="144">
        <f t="shared" si="15"/>
        <v>0.2184950025184883</v>
      </c>
    </row>
    <row r="261" spans="1:10" ht="45" x14ac:dyDescent="0.2">
      <c r="A261" s="143" t="s">
        <v>585</v>
      </c>
      <c r="B261" s="129" t="s">
        <v>586</v>
      </c>
      <c r="C261" s="128" t="s">
        <v>587</v>
      </c>
      <c r="D261" s="130" t="s">
        <v>55</v>
      </c>
      <c r="E261" s="129" t="s">
        <v>45</v>
      </c>
      <c r="F261" s="131">
        <v>31</v>
      </c>
      <c r="G261" s="132">
        <v>273.14</v>
      </c>
      <c r="H261" s="133">
        <f t="shared" si="24"/>
        <v>348.25</v>
      </c>
      <c r="I261" s="134">
        <f t="shared" si="25"/>
        <v>10795.75</v>
      </c>
      <c r="J261" s="144">
        <f t="shared" si="15"/>
        <v>0.25902398089278172</v>
      </c>
    </row>
    <row r="262" spans="1:10" ht="45" x14ac:dyDescent="0.2">
      <c r="A262" s="143" t="s">
        <v>588</v>
      </c>
      <c r="B262" s="129" t="s">
        <v>589</v>
      </c>
      <c r="C262" s="128" t="s">
        <v>590</v>
      </c>
      <c r="D262" s="130" t="s">
        <v>242</v>
      </c>
      <c r="E262" s="129" t="s">
        <v>45</v>
      </c>
      <c r="F262" s="131">
        <v>1</v>
      </c>
      <c r="G262" s="132">
        <v>167.7</v>
      </c>
      <c r="H262" s="133">
        <f t="shared" si="24"/>
        <v>213.82</v>
      </c>
      <c r="I262" s="134">
        <f t="shared" si="25"/>
        <v>213.82</v>
      </c>
      <c r="J262" s="144">
        <f t="shared" si="15"/>
        <v>5.1302139818442056E-3</v>
      </c>
    </row>
    <row r="263" spans="1:10" ht="30" x14ac:dyDescent="0.2">
      <c r="A263" s="143" t="s">
        <v>591</v>
      </c>
      <c r="B263" s="129" t="s">
        <v>592</v>
      </c>
      <c r="C263" s="128" t="s">
        <v>593</v>
      </c>
      <c r="D263" s="130" t="s">
        <v>55</v>
      </c>
      <c r="E263" s="129" t="s">
        <v>45</v>
      </c>
      <c r="F263" s="131">
        <v>1</v>
      </c>
      <c r="G263" s="132">
        <v>325.87</v>
      </c>
      <c r="H263" s="133">
        <f t="shared" si="24"/>
        <v>415.48</v>
      </c>
      <c r="I263" s="134">
        <f t="shared" si="25"/>
        <v>415.48</v>
      </c>
      <c r="J263" s="144">
        <f t="shared" si="15"/>
        <v>9.9686713365289992E-3</v>
      </c>
    </row>
    <row r="264" spans="1:10" ht="30" x14ac:dyDescent="0.2">
      <c r="A264" s="143" t="s">
        <v>594</v>
      </c>
      <c r="B264" s="129" t="s">
        <v>595</v>
      </c>
      <c r="C264" s="128" t="s">
        <v>596</v>
      </c>
      <c r="D264" s="130" t="s">
        <v>13</v>
      </c>
      <c r="E264" s="129" t="s">
        <v>275</v>
      </c>
      <c r="F264" s="131">
        <v>29</v>
      </c>
      <c r="G264" s="132">
        <v>78.45</v>
      </c>
      <c r="H264" s="133">
        <f t="shared" si="24"/>
        <v>100.02</v>
      </c>
      <c r="I264" s="134">
        <f t="shared" si="25"/>
        <v>2900.58</v>
      </c>
      <c r="J264" s="144">
        <f t="shared" si="15"/>
        <v>6.9594032697865807E-2</v>
      </c>
    </row>
    <row r="265" spans="1:10" ht="20.100000000000001" customHeight="1" x14ac:dyDescent="0.2">
      <c r="A265" s="141" t="s">
        <v>597</v>
      </c>
      <c r="B265" s="202" t="s">
        <v>598</v>
      </c>
      <c r="C265" s="202"/>
      <c r="D265" s="202"/>
      <c r="E265" s="202"/>
      <c r="F265" s="202"/>
      <c r="G265" s="202">
        <f>ROUND(F266*G266,2)+ROUND(F267*G267,2)+ROUND(F268*G268,2)+ROUND(F269*G269,2)+ROUND(F270*G270,2)+ROUND(F271*G271,2)+ROUND(F272*G272,2)+ROUND(F273*G273,2)</f>
        <v>7580.77</v>
      </c>
      <c r="H265" s="202"/>
      <c r="I265" s="127">
        <f>ROUND(SUM(I266:I273),2)</f>
        <v>9665.4699999999993</v>
      </c>
      <c r="J265" s="142">
        <f t="shared" si="15"/>
        <v>0.23190501045316489</v>
      </c>
    </row>
    <row r="266" spans="1:10" ht="60" x14ac:dyDescent="0.2">
      <c r="A266" s="143" t="s">
        <v>599</v>
      </c>
      <c r="B266" s="129" t="s">
        <v>600</v>
      </c>
      <c r="C266" s="128" t="s">
        <v>601</v>
      </c>
      <c r="D266" s="130" t="s">
        <v>21</v>
      </c>
      <c r="E266" s="129" t="s">
        <v>45</v>
      </c>
      <c r="F266" s="131">
        <v>24</v>
      </c>
      <c r="G266" s="132">
        <v>11.28</v>
      </c>
      <c r="H266" s="133">
        <f t="shared" ref="H266:H273" si="26">ROUND(G266*ROUND(1+(27.5/100),4),2)</f>
        <v>14.38</v>
      </c>
      <c r="I266" s="134">
        <f t="shared" ref="I266:I273" si="27">ROUND(ROUND(F266,3)*ROUND(H266,2),2)</f>
        <v>345.12</v>
      </c>
      <c r="J266" s="144">
        <f t="shared" si="15"/>
        <v>8.2805137471427953E-3</v>
      </c>
    </row>
    <row r="267" spans="1:10" ht="60" x14ac:dyDescent="0.2">
      <c r="A267" s="143" t="s">
        <v>602</v>
      </c>
      <c r="B267" s="129" t="s">
        <v>603</v>
      </c>
      <c r="C267" s="128" t="s">
        <v>604</v>
      </c>
      <c r="D267" s="130" t="s">
        <v>21</v>
      </c>
      <c r="E267" s="129" t="s">
        <v>45</v>
      </c>
      <c r="F267" s="131">
        <v>46</v>
      </c>
      <c r="G267" s="132">
        <v>53.24</v>
      </c>
      <c r="H267" s="133">
        <f t="shared" si="26"/>
        <v>67.88</v>
      </c>
      <c r="I267" s="134">
        <f t="shared" si="27"/>
        <v>3122.48</v>
      </c>
      <c r="J267" s="144">
        <f t="shared" si="15"/>
        <v>7.491811128065147E-2</v>
      </c>
    </row>
    <row r="268" spans="1:10" ht="60" x14ac:dyDescent="0.2">
      <c r="A268" s="143" t="s">
        <v>605</v>
      </c>
      <c r="B268" s="129" t="s">
        <v>606</v>
      </c>
      <c r="C268" s="128" t="s">
        <v>607</v>
      </c>
      <c r="D268" s="130" t="s">
        <v>21</v>
      </c>
      <c r="E268" s="129" t="s">
        <v>45</v>
      </c>
      <c r="F268" s="131">
        <v>2</v>
      </c>
      <c r="G268" s="132">
        <v>62.08</v>
      </c>
      <c r="H268" s="133">
        <f t="shared" si="26"/>
        <v>79.150000000000006</v>
      </c>
      <c r="I268" s="134">
        <f t="shared" si="27"/>
        <v>158.30000000000001</v>
      </c>
      <c r="J268" s="144">
        <f t="shared" si="15"/>
        <v>3.7981146446821527E-3</v>
      </c>
    </row>
    <row r="269" spans="1:10" ht="60" x14ac:dyDescent="0.2">
      <c r="A269" s="143" t="s">
        <v>608</v>
      </c>
      <c r="B269" s="129" t="s">
        <v>609</v>
      </c>
      <c r="C269" s="128" t="s">
        <v>610</v>
      </c>
      <c r="D269" s="130" t="s">
        <v>21</v>
      </c>
      <c r="E269" s="129" t="s">
        <v>45</v>
      </c>
      <c r="F269" s="131">
        <v>1</v>
      </c>
      <c r="G269" s="132">
        <v>67.78</v>
      </c>
      <c r="H269" s="133">
        <f t="shared" si="26"/>
        <v>86.42</v>
      </c>
      <c r="I269" s="134">
        <f t="shared" si="27"/>
        <v>86.42</v>
      </c>
      <c r="J269" s="144">
        <f t="shared" si="15"/>
        <v>2.073487476901021E-3</v>
      </c>
    </row>
    <row r="270" spans="1:10" ht="30" x14ac:dyDescent="0.2">
      <c r="A270" s="143" t="s">
        <v>611</v>
      </c>
      <c r="B270" s="129" t="s">
        <v>612</v>
      </c>
      <c r="C270" s="128" t="s">
        <v>613</v>
      </c>
      <c r="D270" s="130" t="s">
        <v>55</v>
      </c>
      <c r="E270" s="129" t="s">
        <v>275</v>
      </c>
      <c r="F270" s="131">
        <v>1</v>
      </c>
      <c r="G270" s="132">
        <v>140.21</v>
      </c>
      <c r="H270" s="133">
        <f t="shared" si="26"/>
        <v>178.77</v>
      </c>
      <c r="I270" s="134">
        <f t="shared" si="27"/>
        <v>178.77</v>
      </c>
      <c r="J270" s="144">
        <f t="shared" ref="J270:J333" si="28">I270/VALOR_TOTAL*100</f>
        <v>4.289254295829617E-3</v>
      </c>
    </row>
    <row r="271" spans="1:10" x14ac:dyDescent="0.2">
      <c r="A271" s="143" t="s">
        <v>614</v>
      </c>
      <c r="B271" s="129" t="s">
        <v>615</v>
      </c>
      <c r="C271" s="128" t="s">
        <v>616</v>
      </c>
      <c r="D271" s="130" t="s">
        <v>13</v>
      </c>
      <c r="E271" s="129" t="s">
        <v>275</v>
      </c>
      <c r="F271" s="131">
        <v>1</v>
      </c>
      <c r="G271" s="132">
        <v>188.88</v>
      </c>
      <c r="H271" s="133">
        <f t="shared" si="26"/>
        <v>240.82</v>
      </c>
      <c r="I271" s="134">
        <f t="shared" si="27"/>
        <v>240.82</v>
      </c>
      <c r="J271" s="144">
        <f t="shared" si="28"/>
        <v>5.7780288612277689E-3</v>
      </c>
    </row>
    <row r="272" spans="1:10" ht="45" x14ac:dyDescent="0.2">
      <c r="A272" s="143" t="s">
        <v>617</v>
      </c>
      <c r="B272" s="129" t="s">
        <v>618</v>
      </c>
      <c r="C272" s="128" t="s">
        <v>619</v>
      </c>
      <c r="D272" s="130" t="s">
        <v>187</v>
      </c>
      <c r="E272" s="129" t="s">
        <v>390</v>
      </c>
      <c r="F272" s="131">
        <v>0</v>
      </c>
      <c r="G272" s="132">
        <v>88.77</v>
      </c>
      <c r="H272" s="133">
        <f t="shared" si="26"/>
        <v>113.18</v>
      </c>
      <c r="I272" s="134">
        <f t="shared" si="27"/>
        <v>0</v>
      </c>
      <c r="J272" s="144">
        <f t="shared" si="28"/>
        <v>0</v>
      </c>
    </row>
    <row r="273" spans="1:10" ht="30" x14ac:dyDescent="0.2">
      <c r="A273" s="143" t="s">
        <v>620</v>
      </c>
      <c r="B273" s="129" t="s">
        <v>621</v>
      </c>
      <c r="C273" s="128" t="s">
        <v>622</v>
      </c>
      <c r="D273" s="130" t="s">
        <v>13</v>
      </c>
      <c r="E273" s="129" t="s">
        <v>275</v>
      </c>
      <c r="F273" s="131">
        <v>57</v>
      </c>
      <c r="G273" s="132">
        <v>76.14</v>
      </c>
      <c r="H273" s="133">
        <f t="shared" si="26"/>
        <v>97.08</v>
      </c>
      <c r="I273" s="134">
        <f t="shared" si="27"/>
        <v>5533.56</v>
      </c>
      <c r="J273" s="144">
        <f t="shared" si="28"/>
        <v>0.13276750014673008</v>
      </c>
    </row>
    <row r="274" spans="1:10" ht="20.100000000000001" customHeight="1" x14ac:dyDescent="0.2">
      <c r="A274" s="141" t="s">
        <v>623</v>
      </c>
      <c r="B274" s="202" t="s">
        <v>624</v>
      </c>
      <c r="C274" s="202"/>
      <c r="D274" s="202"/>
      <c r="E274" s="202"/>
      <c r="F274" s="202"/>
      <c r="G274" s="202">
        <f>ROUND(F275*G275,2)+ROUND(F276*G276,2)+ROUND(F277*G277,2)+ROUND(F278*G278,2)</f>
        <v>2843.86</v>
      </c>
      <c r="H274" s="202"/>
      <c r="I274" s="127">
        <f>ROUND(SUM(I275:I278),2)</f>
        <v>3626.03</v>
      </c>
      <c r="J274" s="142">
        <f t="shared" si="28"/>
        <v>8.6999858781154932E-2</v>
      </c>
    </row>
    <row r="275" spans="1:10" x14ac:dyDescent="0.2">
      <c r="A275" s="143" t="s">
        <v>625</v>
      </c>
      <c r="B275" s="129" t="s">
        <v>626</v>
      </c>
      <c r="C275" s="128" t="s">
        <v>627</v>
      </c>
      <c r="D275" s="130" t="s">
        <v>13</v>
      </c>
      <c r="E275" s="129" t="s">
        <v>275</v>
      </c>
      <c r="F275" s="131">
        <v>30</v>
      </c>
      <c r="G275" s="132">
        <v>21.04</v>
      </c>
      <c r="H275" s="133">
        <f>ROUND(G275*ROUND(1+(27.5/100),4),2)</f>
        <v>26.83</v>
      </c>
      <c r="I275" s="134">
        <f>ROUND(ROUND(F275,3)*ROUND(H275,2),2)</f>
        <v>804.9</v>
      </c>
      <c r="J275" s="144">
        <f t="shared" si="28"/>
        <v>1.9312081348734456E-2</v>
      </c>
    </row>
    <row r="276" spans="1:10" x14ac:dyDescent="0.2">
      <c r="A276" s="143" t="s">
        <v>628</v>
      </c>
      <c r="B276" s="129" t="s">
        <v>629</v>
      </c>
      <c r="C276" s="128" t="s">
        <v>630</v>
      </c>
      <c r="D276" s="130" t="s">
        <v>13</v>
      </c>
      <c r="E276" s="129" t="s">
        <v>275</v>
      </c>
      <c r="F276" s="131">
        <v>1</v>
      </c>
      <c r="G276" s="132">
        <v>53.7</v>
      </c>
      <c r="H276" s="133">
        <f>ROUND(G276*ROUND(1+(27.5/100),4),2)</f>
        <v>68.47</v>
      </c>
      <c r="I276" s="134">
        <f>ROUND(ROUND(F276,3)*ROUND(H276,2),2)</f>
        <v>68.47</v>
      </c>
      <c r="J276" s="144">
        <f t="shared" si="28"/>
        <v>1.6428105478293556E-3</v>
      </c>
    </row>
    <row r="277" spans="1:10" x14ac:dyDescent="0.2">
      <c r="A277" s="143" t="s">
        <v>631</v>
      </c>
      <c r="B277" s="129" t="s">
        <v>632</v>
      </c>
      <c r="C277" s="128" t="s">
        <v>633</v>
      </c>
      <c r="D277" s="130" t="s">
        <v>13</v>
      </c>
      <c r="E277" s="129" t="s">
        <v>275</v>
      </c>
      <c r="F277" s="131">
        <v>7</v>
      </c>
      <c r="G277" s="132">
        <v>27.28</v>
      </c>
      <c r="H277" s="133">
        <f>ROUND(G277*ROUND(1+(27.5/100),4),2)</f>
        <v>34.78</v>
      </c>
      <c r="I277" s="134">
        <f>ROUND(ROUND(F277,3)*ROUND(H277,2),2)</f>
        <v>243.46</v>
      </c>
      <c r="J277" s="144">
        <f t="shared" si="28"/>
        <v>5.8413707605452737E-3</v>
      </c>
    </row>
    <row r="278" spans="1:10" x14ac:dyDescent="0.2">
      <c r="A278" s="143" t="s">
        <v>634</v>
      </c>
      <c r="B278" s="129" t="s">
        <v>635</v>
      </c>
      <c r="C278" s="128" t="s">
        <v>636</v>
      </c>
      <c r="D278" s="130" t="s">
        <v>13</v>
      </c>
      <c r="E278" s="129" t="s">
        <v>275</v>
      </c>
      <c r="F278" s="131">
        <v>60</v>
      </c>
      <c r="G278" s="132">
        <v>32.799999999999997</v>
      </c>
      <c r="H278" s="133">
        <f>ROUND(G278*ROUND(1+(27.5/100),4),2)</f>
        <v>41.82</v>
      </c>
      <c r="I278" s="134">
        <f>ROUND(ROUND(F278,3)*ROUND(H278,2),2)</f>
        <v>2509.1999999999998</v>
      </c>
      <c r="J278" s="144">
        <f t="shared" si="28"/>
        <v>6.0203596124045834E-2</v>
      </c>
    </row>
    <row r="279" spans="1:10" ht="20.100000000000001" customHeight="1" x14ac:dyDescent="0.2">
      <c r="A279" s="141" t="s">
        <v>637</v>
      </c>
      <c r="B279" s="202" t="s">
        <v>638</v>
      </c>
      <c r="C279" s="202"/>
      <c r="D279" s="202"/>
      <c r="E279" s="202"/>
      <c r="F279" s="202"/>
      <c r="G279" s="202">
        <f>ROUND(F280*G280,2)+ROUND(F281*G281,2)+ROUND(F282*G282,2)+ROUND(F283*G283,2)</f>
        <v>54746.999999999993</v>
      </c>
      <c r="H279" s="202"/>
      <c r="I279" s="127">
        <f>ROUND(SUM(I280:I283),2)</f>
        <v>69802.19</v>
      </c>
      <c r="J279" s="142">
        <f t="shared" si="28"/>
        <v>1.6747739739095775</v>
      </c>
    </row>
    <row r="280" spans="1:10" ht="45" x14ac:dyDescent="0.2">
      <c r="A280" s="143" t="s">
        <v>639</v>
      </c>
      <c r="B280" s="129" t="s">
        <v>640</v>
      </c>
      <c r="C280" s="128" t="s">
        <v>641</v>
      </c>
      <c r="D280" s="130" t="s">
        <v>242</v>
      </c>
      <c r="E280" s="129" t="s">
        <v>45</v>
      </c>
      <c r="F280" s="131">
        <v>8</v>
      </c>
      <c r="G280" s="132">
        <v>1191.9000000000001</v>
      </c>
      <c r="H280" s="133">
        <f>ROUND(G280*ROUND(1+(27.5/100),4),2)</f>
        <v>1519.67</v>
      </c>
      <c r="I280" s="134">
        <f>ROUND(ROUND(F280,3)*ROUND(H280,2),2)</f>
        <v>12157.36</v>
      </c>
      <c r="J280" s="144">
        <f t="shared" si="28"/>
        <v>0.2916932852600948</v>
      </c>
    </row>
    <row r="281" spans="1:10" ht="30" x14ac:dyDescent="0.2">
      <c r="A281" s="143" t="s">
        <v>642</v>
      </c>
      <c r="B281" s="129" t="s">
        <v>643</v>
      </c>
      <c r="C281" s="128" t="s">
        <v>644</v>
      </c>
      <c r="D281" s="130" t="s">
        <v>55</v>
      </c>
      <c r="E281" s="129" t="s">
        <v>45</v>
      </c>
      <c r="F281" s="131">
        <v>17</v>
      </c>
      <c r="G281" s="132">
        <v>1448.33</v>
      </c>
      <c r="H281" s="133">
        <f>ROUND(G281*ROUND(1+(27.5/100),4),2)</f>
        <v>1846.62</v>
      </c>
      <c r="I281" s="134">
        <f>ROUND(ROUND(F281,3)*ROUND(H281,2),2)</f>
        <v>31392.54</v>
      </c>
      <c r="J281" s="144">
        <f t="shared" si="28"/>
        <v>0.75320572272754427</v>
      </c>
    </row>
    <row r="282" spans="1:10" ht="60" x14ac:dyDescent="0.2">
      <c r="A282" s="143" t="s">
        <v>645</v>
      </c>
      <c r="B282" s="129" t="s">
        <v>646</v>
      </c>
      <c r="C282" s="128" t="s">
        <v>647</v>
      </c>
      <c r="D282" s="130" t="s">
        <v>21</v>
      </c>
      <c r="E282" s="129" t="s">
        <v>45</v>
      </c>
      <c r="F282" s="131">
        <v>7</v>
      </c>
      <c r="G282" s="132">
        <v>2061.89</v>
      </c>
      <c r="H282" s="133">
        <f>ROUND(G282*ROUND(1+(27.5/100),4),2)</f>
        <v>2628.91</v>
      </c>
      <c r="I282" s="134">
        <f>ROUND(ROUND(F282,3)*ROUND(H282,2),2)</f>
        <v>18402.37</v>
      </c>
      <c r="J282" s="144">
        <f t="shared" si="28"/>
        <v>0.44153070747858175</v>
      </c>
    </row>
    <row r="283" spans="1:10" ht="90" x14ac:dyDescent="0.2">
      <c r="A283" s="143" t="s">
        <v>648</v>
      </c>
      <c r="B283" s="129" t="s">
        <v>649</v>
      </c>
      <c r="C283" s="128" t="s">
        <v>650</v>
      </c>
      <c r="D283" s="130" t="s">
        <v>21</v>
      </c>
      <c r="E283" s="129" t="s">
        <v>45</v>
      </c>
      <c r="F283" s="131">
        <v>48</v>
      </c>
      <c r="G283" s="132">
        <v>128.27000000000001</v>
      </c>
      <c r="H283" s="133">
        <f>ROUND(G283*ROUND(1+(27.5/100),4),2)</f>
        <v>163.54</v>
      </c>
      <c r="I283" s="134">
        <f>ROUND(ROUND(F283,3)*ROUND(H283,2),2)</f>
        <v>7849.92</v>
      </c>
      <c r="J283" s="144">
        <f t="shared" si="28"/>
        <v>0.18834425844335642</v>
      </c>
    </row>
    <row r="284" spans="1:10" ht="20.100000000000001" customHeight="1" x14ac:dyDescent="0.2">
      <c r="A284" s="141" t="s">
        <v>651</v>
      </c>
      <c r="B284" s="202" t="s">
        <v>652</v>
      </c>
      <c r="C284" s="202"/>
      <c r="D284" s="202"/>
      <c r="E284" s="202"/>
      <c r="F284" s="202"/>
      <c r="G284" s="202">
        <f>ROUND(F285*G285,2)+ROUND(F286*G286,2)+ROUND(F287*G287,2)</f>
        <v>36194.46</v>
      </c>
      <c r="H284" s="202"/>
      <c r="I284" s="127">
        <f>ROUND(SUM(I285:I287),2)</f>
        <v>46147.66</v>
      </c>
      <c r="J284" s="142">
        <f t="shared" si="28"/>
        <v>1.1072274369160631</v>
      </c>
    </row>
    <row r="285" spans="1:10" ht="30" x14ac:dyDescent="0.2">
      <c r="A285" s="143" t="s">
        <v>653</v>
      </c>
      <c r="B285" s="129" t="s">
        <v>654</v>
      </c>
      <c r="C285" s="128" t="s">
        <v>655</v>
      </c>
      <c r="D285" s="130" t="s">
        <v>55</v>
      </c>
      <c r="E285" s="129" t="s">
        <v>45</v>
      </c>
      <c r="F285" s="131">
        <v>14</v>
      </c>
      <c r="G285" s="132">
        <v>737.52</v>
      </c>
      <c r="H285" s="133">
        <f>ROUND(G285*ROUND(1+(27.5/100),4),2)</f>
        <v>940.34</v>
      </c>
      <c r="I285" s="134">
        <f>ROUND(ROUND(F285,3)*ROUND(H285,2),2)</f>
        <v>13164.76</v>
      </c>
      <c r="J285" s="144">
        <f t="shared" si="28"/>
        <v>0.31586397820420598</v>
      </c>
    </row>
    <row r="286" spans="1:10" ht="30" x14ac:dyDescent="0.2">
      <c r="A286" s="143" t="s">
        <v>656</v>
      </c>
      <c r="B286" s="129" t="s">
        <v>657</v>
      </c>
      <c r="C286" s="128" t="s">
        <v>658</v>
      </c>
      <c r="D286" s="130" t="s">
        <v>55</v>
      </c>
      <c r="E286" s="129" t="s">
        <v>45</v>
      </c>
      <c r="F286" s="131">
        <v>54</v>
      </c>
      <c r="G286" s="132">
        <v>236.01</v>
      </c>
      <c r="H286" s="133">
        <f>ROUND(G286*ROUND(1+(27.5/100),4),2)</f>
        <v>300.91000000000003</v>
      </c>
      <c r="I286" s="134">
        <f>ROUND(ROUND(F286,3)*ROUND(H286,2),2)</f>
        <v>16249.14</v>
      </c>
      <c r="J286" s="144">
        <f t="shared" si="28"/>
        <v>0.3898679507106162</v>
      </c>
    </row>
    <row r="287" spans="1:10" ht="30" x14ac:dyDescent="0.2">
      <c r="A287" s="143" t="s">
        <v>659</v>
      </c>
      <c r="B287" s="129" t="s">
        <v>660</v>
      </c>
      <c r="C287" s="128" t="s">
        <v>661</v>
      </c>
      <c r="D287" s="130" t="s">
        <v>55</v>
      </c>
      <c r="E287" s="129" t="s">
        <v>45</v>
      </c>
      <c r="F287" s="131">
        <v>48</v>
      </c>
      <c r="G287" s="132">
        <v>273.43</v>
      </c>
      <c r="H287" s="133">
        <f>ROUND(G287*ROUND(1+(27.5/100),4),2)</f>
        <v>348.62</v>
      </c>
      <c r="I287" s="134">
        <f>ROUND(ROUND(F287,3)*ROUND(H287,2),2)</f>
        <v>16733.759999999998</v>
      </c>
      <c r="J287" s="144">
        <f t="shared" si="28"/>
        <v>0.40149550800124068</v>
      </c>
    </row>
    <row r="288" spans="1:10" ht="20.100000000000001" customHeight="1" x14ac:dyDescent="0.2">
      <c r="A288" s="141" t="s">
        <v>662</v>
      </c>
      <c r="B288" s="202" t="s">
        <v>663</v>
      </c>
      <c r="C288" s="202"/>
      <c r="D288" s="202"/>
      <c r="E288" s="202"/>
      <c r="F288" s="202"/>
      <c r="G288" s="202">
        <f>ROUND(F289*G289,2)+ROUND(F324*G324,2)</f>
        <v>0</v>
      </c>
      <c r="H288" s="202"/>
      <c r="I288" s="127">
        <f>ROUND(I289+I324,2)</f>
        <v>196282.44</v>
      </c>
      <c r="J288" s="142">
        <f t="shared" si="28"/>
        <v>4.7094327849522797</v>
      </c>
    </row>
    <row r="289" spans="1:10" ht="20.100000000000001" customHeight="1" x14ac:dyDescent="0.2">
      <c r="A289" s="141" t="s">
        <v>664</v>
      </c>
      <c r="B289" s="202" t="s">
        <v>665</v>
      </c>
      <c r="C289" s="202"/>
      <c r="D289" s="202"/>
      <c r="E289" s="202"/>
      <c r="F289" s="202"/>
      <c r="G289" s="202">
        <f>ROUND(F290*G290,2)+ROUND(F314*G314,2)+ROUND(F321*G321,2)</f>
        <v>0</v>
      </c>
      <c r="H289" s="202"/>
      <c r="I289" s="127">
        <f>ROUND(I290+I314+I321,2)</f>
        <v>126276.46</v>
      </c>
      <c r="J289" s="142">
        <f t="shared" si="28"/>
        <v>3.0297692482919776</v>
      </c>
    </row>
    <row r="290" spans="1:10" ht="20.100000000000001" customHeight="1" x14ac:dyDescent="0.2">
      <c r="A290" s="141" t="s">
        <v>666</v>
      </c>
      <c r="B290" s="202" t="s">
        <v>370</v>
      </c>
      <c r="C290" s="202"/>
      <c r="D290" s="202"/>
      <c r="E290" s="202"/>
      <c r="F290" s="202"/>
      <c r="G290" s="202">
        <f>ROUND(F291*G291,2)+ROUND(F292*G292,2)+ROUND(F293*G293,2)+ROUND(F294*G294,2)+ROUND(F295*G295,2)+ROUND(F296*G296,2)+ROUND(F297*G297,2)+ROUND(F298*G298,2)+ROUND(F299*G299,2)+ROUND(F300*G300,2)+ROUND(F301*G301,2)+ROUND(F302*G302,2)+ROUND(F303*G303,2)+ROUND(F304*G304,2)+ROUND(F305*G305,2)+ROUND(F306*G306,2)+ROUND(F307*G307,2)+ROUND(F308*G308,2)+ROUND(F309*G309,2)+ROUND(F310*G310,2)+ROUND(F311*G311,2)+ROUND(F312*G312,2)+ROUND(F313*G313,2)</f>
        <v>8427.9000000000015</v>
      </c>
      <c r="H290" s="202"/>
      <c r="I290" s="127">
        <f>ROUND(SUM(I291:I313),2)</f>
        <v>10745.1</v>
      </c>
      <c r="J290" s="142">
        <f t="shared" si="28"/>
        <v>0.2578087281653455</v>
      </c>
    </row>
    <row r="291" spans="1:10" ht="30" x14ac:dyDescent="0.2">
      <c r="A291" s="143" t="s">
        <v>667</v>
      </c>
      <c r="B291" s="129" t="s">
        <v>668</v>
      </c>
      <c r="C291" s="128" t="s">
        <v>669</v>
      </c>
      <c r="D291" s="130" t="s">
        <v>55</v>
      </c>
      <c r="E291" s="129" t="s">
        <v>26</v>
      </c>
      <c r="F291" s="131">
        <v>78</v>
      </c>
      <c r="G291" s="132">
        <v>7.21</v>
      </c>
      <c r="H291" s="133">
        <f t="shared" ref="H291:H313" si="29">ROUND(G291*ROUND(1+(27.5/100),4),2)</f>
        <v>9.19</v>
      </c>
      <c r="I291" s="134">
        <f t="shared" ref="I291:I313" si="30">ROUND(ROUND(F291,3)*ROUND(H291,2),2)</f>
        <v>716.82</v>
      </c>
      <c r="J291" s="144">
        <f t="shared" si="28"/>
        <v>1.7198765253323187E-2</v>
      </c>
    </row>
    <row r="292" spans="1:10" ht="30" x14ac:dyDescent="0.2">
      <c r="A292" s="143" t="s">
        <v>670</v>
      </c>
      <c r="B292" s="129" t="s">
        <v>671</v>
      </c>
      <c r="C292" s="128" t="s">
        <v>672</v>
      </c>
      <c r="D292" s="130" t="s">
        <v>55</v>
      </c>
      <c r="E292" s="129" t="s">
        <v>377</v>
      </c>
      <c r="F292" s="131">
        <v>66</v>
      </c>
      <c r="G292" s="132">
        <v>7.78</v>
      </c>
      <c r="H292" s="133">
        <f t="shared" si="29"/>
        <v>9.92</v>
      </c>
      <c r="I292" s="134">
        <f t="shared" si="30"/>
        <v>654.72</v>
      </c>
      <c r="J292" s="144">
        <f t="shared" si="28"/>
        <v>1.5708791030740993E-2</v>
      </c>
    </row>
    <row r="293" spans="1:10" ht="30" x14ac:dyDescent="0.2">
      <c r="A293" s="143" t="s">
        <v>673</v>
      </c>
      <c r="B293" s="129" t="s">
        <v>674</v>
      </c>
      <c r="C293" s="128" t="s">
        <v>675</v>
      </c>
      <c r="D293" s="130" t="s">
        <v>55</v>
      </c>
      <c r="E293" s="129" t="s">
        <v>26</v>
      </c>
      <c r="F293" s="131">
        <v>22</v>
      </c>
      <c r="G293" s="132">
        <v>13.04</v>
      </c>
      <c r="H293" s="133">
        <f t="shared" si="29"/>
        <v>16.63</v>
      </c>
      <c r="I293" s="134">
        <f t="shared" si="30"/>
        <v>365.86</v>
      </c>
      <c r="J293" s="144">
        <f t="shared" si="28"/>
        <v>8.7781315470840948E-3</v>
      </c>
    </row>
    <row r="294" spans="1:10" ht="30" x14ac:dyDescent="0.2">
      <c r="A294" s="143" t="s">
        <v>676</v>
      </c>
      <c r="B294" s="129" t="s">
        <v>677</v>
      </c>
      <c r="C294" s="128" t="s">
        <v>678</v>
      </c>
      <c r="D294" s="130" t="s">
        <v>55</v>
      </c>
      <c r="E294" s="129" t="s">
        <v>26</v>
      </c>
      <c r="F294" s="131">
        <v>20</v>
      </c>
      <c r="G294" s="132">
        <v>19.18</v>
      </c>
      <c r="H294" s="133">
        <f t="shared" si="29"/>
        <v>24.45</v>
      </c>
      <c r="I294" s="134">
        <f t="shared" si="30"/>
        <v>489</v>
      </c>
      <c r="J294" s="144">
        <f t="shared" si="28"/>
        <v>1.1732647259946763E-2</v>
      </c>
    </row>
    <row r="295" spans="1:10" ht="30" x14ac:dyDescent="0.2">
      <c r="A295" s="143" t="s">
        <v>679</v>
      </c>
      <c r="B295" s="129" t="s">
        <v>680</v>
      </c>
      <c r="C295" s="128" t="s">
        <v>681</v>
      </c>
      <c r="D295" s="130" t="s">
        <v>55</v>
      </c>
      <c r="E295" s="129" t="s">
        <v>26</v>
      </c>
      <c r="F295" s="131">
        <v>96</v>
      </c>
      <c r="G295" s="132">
        <v>19.760000000000002</v>
      </c>
      <c r="H295" s="133">
        <f t="shared" si="29"/>
        <v>25.19</v>
      </c>
      <c r="I295" s="134">
        <f t="shared" si="30"/>
        <v>2418.2399999999998</v>
      </c>
      <c r="J295" s="144">
        <f t="shared" si="28"/>
        <v>5.8021179774833655E-2</v>
      </c>
    </row>
    <row r="296" spans="1:10" ht="30" x14ac:dyDescent="0.2">
      <c r="A296" s="143" t="s">
        <v>682</v>
      </c>
      <c r="B296" s="129" t="s">
        <v>683</v>
      </c>
      <c r="C296" s="128" t="s">
        <v>684</v>
      </c>
      <c r="D296" s="130" t="s">
        <v>55</v>
      </c>
      <c r="E296" s="129" t="s">
        <v>26</v>
      </c>
      <c r="F296" s="131">
        <v>40</v>
      </c>
      <c r="G296" s="132">
        <v>40.03</v>
      </c>
      <c r="H296" s="133">
        <f t="shared" si="29"/>
        <v>51.04</v>
      </c>
      <c r="I296" s="134">
        <f t="shared" si="30"/>
        <v>2041.6</v>
      </c>
      <c r="J296" s="144">
        <f t="shared" si="28"/>
        <v>4.8984402138869745E-2</v>
      </c>
    </row>
    <row r="297" spans="1:10" ht="30" x14ac:dyDescent="0.2">
      <c r="A297" s="143" t="s">
        <v>685</v>
      </c>
      <c r="B297" s="129" t="s">
        <v>686</v>
      </c>
      <c r="C297" s="128" t="s">
        <v>687</v>
      </c>
      <c r="D297" s="130" t="s">
        <v>242</v>
      </c>
      <c r="E297" s="129" t="s">
        <v>45</v>
      </c>
      <c r="F297" s="131">
        <v>22</v>
      </c>
      <c r="G297" s="132">
        <v>70.709999999999994</v>
      </c>
      <c r="H297" s="133">
        <f t="shared" si="29"/>
        <v>90.16</v>
      </c>
      <c r="I297" s="134">
        <f t="shared" si="30"/>
        <v>1983.52</v>
      </c>
      <c r="J297" s="144">
        <f t="shared" si="28"/>
        <v>4.7590880353884667E-2</v>
      </c>
    </row>
    <row r="298" spans="1:10" ht="30" x14ac:dyDescent="0.2">
      <c r="A298" s="143" t="s">
        <v>688</v>
      </c>
      <c r="B298" s="129" t="s">
        <v>689</v>
      </c>
      <c r="C298" s="128" t="s">
        <v>690</v>
      </c>
      <c r="D298" s="130" t="s">
        <v>55</v>
      </c>
      <c r="E298" s="129" t="s">
        <v>45</v>
      </c>
      <c r="F298" s="131">
        <v>25</v>
      </c>
      <c r="G298" s="132">
        <v>8.17</v>
      </c>
      <c r="H298" s="133">
        <f t="shared" si="29"/>
        <v>10.42</v>
      </c>
      <c r="I298" s="134">
        <f t="shared" si="30"/>
        <v>260.5</v>
      </c>
      <c r="J298" s="144">
        <f t="shared" si="28"/>
        <v>6.2502139288673443E-3</v>
      </c>
    </row>
    <row r="299" spans="1:10" ht="30" x14ac:dyDescent="0.2">
      <c r="A299" s="143" t="s">
        <v>691</v>
      </c>
      <c r="B299" s="129" t="s">
        <v>692</v>
      </c>
      <c r="C299" s="128" t="s">
        <v>693</v>
      </c>
      <c r="D299" s="130" t="s">
        <v>55</v>
      </c>
      <c r="E299" s="129" t="s">
        <v>45</v>
      </c>
      <c r="F299" s="131">
        <v>2</v>
      </c>
      <c r="G299" s="132">
        <v>9.4</v>
      </c>
      <c r="H299" s="133">
        <f t="shared" si="29"/>
        <v>11.99</v>
      </c>
      <c r="I299" s="134">
        <f t="shared" si="30"/>
        <v>23.98</v>
      </c>
      <c r="J299" s="144">
        <f t="shared" si="28"/>
        <v>5.7535558546732799E-4</v>
      </c>
    </row>
    <row r="300" spans="1:10" ht="30" x14ac:dyDescent="0.2">
      <c r="A300" s="143" t="s">
        <v>694</v>
      </c>
      <c r="B300" s="129" t="s">
        <v>695</v>
      </c>
      <c r="C300" s="128" t="s">
        <v>696</v>
      </c>
      <c r="D300" s="130" t="s">
        <v>55</v>
      </c>
      <c r="E300" s="129" t="s">
        <v>45</v>
      </c>
      <c r="F300" s="131">
        <v>2</v>
      </c>
      <c r="G300" s="132">
        <v>11.04</v>
      </c>
      <c r="H300" s="133">
        <f t="shared" si="29"/>
        <v>14.08</v>
      </c>
      <c r="I300" s="134">
        <f t="shared" si="30"/>
        <v>28.16</v>
      </c>
      <c r="J300" s="144">
        <f t="shared" si="28"/>
        <v>6.7564692605337593E-4</v>
      </c>
    </row>
    <row r="301" spans="1:10" ht="30" x14ac:dyDescent="0.2">
      <c r="A301" s="143" t="s">
        <v>697</v>
      </c>
      <c r="B301" s="129" t="s">
        <v>698</v>
      </c>
      <c r="C301" s="128" t="s">
        <v>699</v>
      </c>
      <c r="D301" s="130" t="s">
        <v>55</v>
      </c>
      <c r="E301" s="129" t="s">
        <v>45</v>
      </c>
      <c r="F301" s="131">
        <v>1</v>
      </c>
      <c r="G301" s="132">
        <v>21.96</v>
      </c>
      <c r="H301" s="133">
        <f t="shared" si="29"/>
        <v>28</v>
      </c>
      <c r="I301" s="134">
        <f t="shared" si="30"/>
        <v>28</v>
      </c>
      <c r="J301" s="144">
        <f t="shared" si="28"/>
        <v>6.718080230644363E-4</v>
      </c>
    </row>
    <row r="302" spans="1:10" ht="30" x14ac:dyDescent="0.2">
      <c r="A302" s="143" t="s">
        <v>700</v>
      </c>
      <c r="B302" s="129" t="s">
        <v>701</v>
      </c>
      <c r="C302" s="128" t="s">
        <v>702</v>
      </c>
      <c r="D302" s="130" t="s">
        <v>55</v>
      </c>
      <c r="E302" s="129" t="s">
        <v>45</v>
      </c>
      <c r="F302" s="131">
        <v>2</v>
      </c>
      <c r="G302" s="132">
        <v>9.65</v>
      </c>
      <c r="H302" s="133">
        <f t="shared" si="29"/>
        <v>12.3</v>
      </c>
      <c r="I302" s="134">
        <f t="shared" si="30"/>
        <v>24.6</v>
      </c>
      <c r="J302" s="144">
        <f t="shared" si="28"/>
        <v>5.9023133454946905E-4</v>
      </c>
    </row>
    <row r="303" spans="1:10" ht="30" x14ac:dyDescent="0.2">
      <c r="A303" s="143" t="s">
        <v>703</v>
      </c>
      <c r="B303" s="129" t="s">
        <v>704</v>
      </c>
      <c r="C303" s="128" t="s">
        <v>705</v>
      </c>
      <c r="D303" s="130" t="s">
        <v>55</v>
      </c>
      <c r="E303" s="129" t="s">
        <v>45</v>
      </c>
      <c r="F303" s="131">
        <v>75</v>
      </c>
      <c r="G303" s="132">
        <v>7.24</v>
      </c>
      <c r="H303" s="133">
        <f t="shared" si="29"/>
        <v>9.23</v>
      </c>
      <c r="I303" s="134">
        <f t="shared" si="30"/>
        <v>692.25</v>
      </c>
      <c r="J303" s="144">
        <f t="shared" si="28"/>
        <v>1.6609253713084145E-2</v>
      </c>
    </row>
    <row r="304" spans="1:10" ht="30" x14ac:dyDescent="0.2">
      <c r="A304" s="143" t="s">
        <v>706</v>
      </c>
      <c r="B304" s="129" t="s">
        <v>404</v>
      </c>
      <c r="C304" s="128" t="s">
        <v>405</v>
      </c>
      <c r="D304" s="130" t="s">
        <v>55</v>
      </c>
      <c r="E304" s="129" t="s">
        <v>45</v>
      </c>
      <c r="F304" s="131">
        <v>18</v>
      </c>
      <c r="G304" s="132">
        <v>8.49</v>
      </c>
      <c r="H304" s="133">
        <f t="shared" si="29"/>
        <v>10.82</v>
      </c>
      <c r="I304" s="134">
        <f t="shared" si="30"/>
        <v>194.76</v>
      </c>
      <c r="J304" s="144">
        <f t="shared" si="28"/>
        <v>4.6729046632867722E-3</v>
      </c>
    </row>
    <row r="305" spans="1:10" ht="30" x14ac:dyDescent="0.2">
      <c r="A305" s="143" t="s">
        <v>707</v>
      </c>
      <c r="B305" s="129" t="s">
        <v>708</v>
      </c>
      <c r="C305" s="128" t="s">
        <v>709</v>
      </c>
      <c r="D305" s="130" t="s">
        <v>55</v>
      </c>
      <c r="E305" s="129" t="s">
        <v>45</v>
      </c>
      <c r="F305" s="131">
        <v>2</v>
      </c>
      <c r="G305" s="132">
        <v>15.71</v>
      </c>
      <c r="H305" s="133">
        <f t="shared" si="29"/>
        <v>20.03</v>
      </c>
      <c r="I305" s="134">
        <f t="shared" si="30"/>
        <v>40.06</v>
      </c>
      <c r="J305" s="144">
        <f t="shared" si="28"/>
        <v>9.6116533585576143E-4</v>
      </c>
    </row>
    <row r="306" spans="1:10" ht="30" x14ac:dyDescent="0.2">
      <c r="A306" s="143" t="s">
        <v>710</v>
      </c>
      <c r="B306" s="129" t="s">
        <v>407</v>
      </c>
      <c r="C306" s="128" t="s">
        <v>408</v>
      </c>
      <c r="D306" s="130" t="s">
        <v>55</v>
      </c>
      <c r="E306" s="129" t="s">
        <v>45</v>
      </c>
      <c r="F306" s="131">
        <v>7</v>
      </c>
      <c r="G306" s="132">
        <v>17.489999999999998</v>
      </c>
      <c r="H306" s="133">
        <f t="shared" si="29"/>
        <v>22.3</v>
      </c>
      <c r="I306" s="134">
        <f t="shared" si="30"/>
        <v>156.1</v>
      </c>
      <c r="J306" s="144">
        <f t="shared" si="28"/>
        <v>3.7453297285842319E-3</v>
      </c>
    </row>
    <row r="307" spans="1:10" ht="30" x14ac:dyDescent="0.2">
      <c r="A307" s="143" t="s">
        <v>711</v>
      </c>
      <c r="B307" s="129" t="s">
        <v>410</v>
      </c>
      <c r="C307" s="128" t="s">
        <v>411</v>
      </c>
      <c r="D307" s="130" t="s">
        <v>55</v>
      </c>
      <c r="E307" s="129" t="s">
        <v>45</v>
      </c>
      <c r="F307" s="131">
        <v>1</v>
      </c>
      <c r="G307" s="132">
        <v>38.51</v>
      </c>
      <c r="H307" s="133">
        <f t="shared" si="29"/>
        <v>49.1</v>
      </c>
      <c r="I307" s="134">
        <f t="shared" si="30"/>
        <v>49.1</v>
      </c>
      <c r="J307" s="144">
        <f t="shared" si="28"/>
        <v>1.1780633547308508E-3</v>
      </c>
    </row>
    <row r="308" spans="1:10" ht="45" x14ac:dyDescent="0.2">
      <c r="A308" s="143" t="s">
        <v>712</v>
      </c>
      <c r="B308" s="129" t="s">
        <v>713</v>
      </c>
      <c r="C308" s="128" t="s">
        <v>714</v>
      </c>
      <c r="D308" s="130" t="s">
        <v>187</v>
      </c>
      <c r="E308" s="129" t="s">
        <v>390</v>
      </c>
      <c r="F308" s="131">
        <v>7</v>
      </c>
      <c r="G308" s="132">
        <v>13.24</v>
      </c>
      <c r="H308" s="133">
        <f t="shared" si="29"/>
        <v>16.88</v>
      </c>
      <c r="I308" s="134">
        <f t="shared" si="30"/>
        <v>118.16</v>
      </c>
      <c r="J308" s="144">
        <f t="shared" si="28"/>
        <v>2.8350298573319209E-3</v>
      </c>
    </row>
    <row r="309" spans="1:10" ht="45" x14ac:dyDescent="0.2">
      <c r="A309" s="143" t="s">
        <v>715</v>
      </c>
      <c r="B309" s="129" t="s">
        <v>716</v>
      </c>
      <c r="C309" s="128" t="s">
        <v>717</v>
      </c>
      <c r="D309" s="130" t="s">
        <v>187</v>
      </c>
      <c r="E309" s="129" t="s">
        <v>390</v>
      </c>
      <c r="F309" s="131">
        <v>7</v>
      </c>
      <c r="G309" s="132">
        <v>17.600000000000001</v>
      </c>
      <c r="H309" s="133">
        <f t="shared" si="29"/>
        <v>22.44</v>
      </c>
      <c r="I309" s="134">
        <f t="shared" si="30"/>
        <v>157.08000000000001</v>
      </c>
      <c r="J309" s="144">
        <f t="shared" si="28"/>
        <v>3.7688430093914876E-3</v>
      </c>
    </row>
    <row r="310" spans="1:10" ht="45" x14ac:dyDescent="0.2">
      <c r="A310" s="143" t="s">
        <v>718</v>
      </c>
      <c r="B310" s="129" t="s">
        <v>719</v>
      </c>
      <c r="C310" s="128" t="s">
        <v>720</v>
      </c>
      <c r="D310" s="130" t="s">
        <v>187</v>
      </c>
      <c r="E310" s="129" t="s">
        <v>390</v>
      </c>
      <c r="F310" s="131">
        <v>6</v>
      </c>
      <c r="G310" s="132">
        <v>18.52</v>
      </c>
      <c r="H310" s="133">
        <f t="shared" si="29"/>
        <v>23.61</v>
      </c>
      <c r="I310" s="134">
        <f t="shared" si="30"/>
        <v>141.66</v>
      </c>
      <c r="J310" s="144">
        <f t="shared" si="28"/>
        <v>3.3988687338324299E-3</v>
      </c>
    </row>
    <row r="311" spans="1:10" ht="30" x14ac:dyDescent="0.2">
      <c r="A311" s="143" t="s">
        <v>721</v>
      </c>
      <c r="B311" s="129" t="s">
        <v>722</v>
      </c>
      <c r="C311" s="128" t="s">
        <v>723</v>
      </c>
      <c r="D311" s="130" t="s">
        <v>55</v>
      </c>
      <c r="E311" s="129" t="s">
        <v>45</v>
      </c>
      <c r="F311" s="131">
        <v>1</v>
      </c>
      <c r="G311" s="132">
        <v>36.770000000000003</v>
      </c>
      <c r="H311" s="133">
        <f t="shared" si="29"/>
        <v>46.88</v>
      </c>
      <c r="I311" s="134">
        <f t="shared" si="30"/>
        <v>46.88</v>
      </c>
      <c r="J311" s="144">
        <f t="shared" si="28"/>
        <v>1.1247985757593135E-3</v>
      </c>
    </row>
    <row r="312" spans="1:10" ht="45" x14ac:dyDescent="0.2">
      <c r="A312" s="143" t="s">
        <v>724</v>
      </c>
      <c r="B312" s="129" t="s">
        <v>725</v>
      </c>
      <c r="C312" s="128" t="s">
        <v>726</v>
      </c>
      <c r="D312" s="130" t="s">
        <v>187</v>
      </c>
      <c r="E312" s="129" t="s">
        <v>390</v>
      </c>
      <c r="F312" s="131">
        <v>7</v>
      </c>
      <c r="G312" s="132">
        <v>7.37</v>
      </c>
      <c r="H312" s="133">
        <f t="shared" si="29"/>
        <v>9.4</v>
      </c>
      <c r="I312" s="134">
        <f t="shared" si="30"/>
        <v>65.8</v>
      </c>
      <c r="J312" s="144">
        <f t="shared" si="28"/>
        <v>1.5787488542014253E-3</v>
      </c>
    </row>
    <row r="313" spans="1:10" ht="45" x14ac:dyDescent="0.2">
      <c r="A313" s="143" t="s">
        <v>727</v>
      </c>
      <c r="B313" s="129" t="s">
        <v>422</v>
      </c>
      <c r="C313" s="128" t="s">
        <v>423</v>
      </c>
      <c r="D313" s="130" t="s">
        <v>187</v>
      </c>
      <c r="E313" s="129" t="s">
        <v>390</v>
      </c>
      <c r="F313" s="131">
        <v>5</v>
      </c>
      <c r="G313" s="132">
        <v>7.57</v>
      </c>
      <c r="H313" s="133">
        <f t="shared" si="29"/>
        <v>9.65</v>
      </c>
      <c r="I313" s="134">
        <f t="shared" si="30"/>
        <v>48.25</v>
      </c>
      <c r="J313" s="144">
        <f t="shared" si="28"/>
        <v>1.1576691826021091E-3</v>
      </c>
    </row>
    <row r="314" spans="1:10" ht="20.100000000000001" customHeight="1" x14ac:dyDescent="0.2">
      <c r="A314" s="141" t="s">
        <v>728</v>
      </c>
      <c r="B314" s="202" t="s">
        <v>729</v>
      </c>
      <c r="C314" s="202"/>
      <c r="D314" s="202"/>
      <c r="E314" s="202"/>
      <c r="F314" s="202"/>
      <c r="G314" s="202">
        <f>ROUND(F315*G315,2)+ROUND(F316*G316,2)+ROUND(F317*G317,2)+ROUND(F318*G318,2)+ROUND(F319*G319,2)+ROUND(F320*G320,2)</f>
        <v>20341.849999999999</v>
      </c>
      <c r="H314" s="202"/>
      <c r="I314" s="127">
        <f>ROUND(SUM(I315:I320),2)</f>
        <v>25935.86</v>
      </c>
      <c r="J314" s="142">
        <f t="shared" si="28"/>
        <v>0.62228281546699971</v>
      </c>
    </row>
    <row r="315" spans="1:10" ht="30" x14ac:dyDescent="0.2">
      <c r="A315" s="143" t="s">
        <v>730</v>
      </c>
      <c r="B315" s="129" t="s">
        <v>731</v>
      </c>
      <c r="C315" s="128" t="s">
        <v>732</v>
      </c>
      <c r="D315" s="130" t="s">
        <v>13</v>
      </c>
      <c r="E315" s="129" t="s">
        <v>275</v>
      </c>
      <c r="F315" s="131">
        <v>5</v>
      </c>
      <c r="G315" s="132">
        <v>610.36</v>
      </c>
      <c r="H315" s="133">
        <f t="shared" ref="H315:H320" si="31">ROUND(G315*ROUND(1+(27.5/100),4),2)</f>
        <v>778.21</v>
      </c>
      <c r="I315" s="134">
        <f t="shared" ref="I315:I320" si="32">ROUND(ROUND(F315,3)*ROUND(H315,2),2)</f>
        <v>3891.05</v>
      </c>
      <c r="J315" s="144">
        <f t="shared" si="28"/>
        <v>9.3358521719459811E-2</v>
      </c>
    </row>
    <row r="316" spans="1:10" ht="30" x14ac:dyDescent="0.2">
      <c r="A316" s="143" t="s">
        <v>733</v>
      </c>
      <c r="B316" s="129" t="s">
        <v>734</v>
      </c>
      <c r="C316" s="128" t="s">
        <v>735</v>
      </c>
      <c r="D316" s="130" t="s">
        <v>242</v>
      </c>
      <c r="E316" s="129" t="s">
        <v>45</v>
      </c>
      <c r="F316" s="131">
        <v>2</v>
      </c>
      <c r="G316" s="132">
        <v>679.12</v>
      </c>
      <c r="H316" s="133">
        <f t="shared" si="31"/>
        <v>865.88</v>
      </c>
      <c r="I316" s="134">
        <f t="shared" si="32"/>
        <v>1731.76</v>
      </c>
      <c r="J316" s="144">
        <f t="shared" si="28"/>
        <v>4.1550366500788152E-2</v>
      </c>
    </row>
    <row r="317" spans="1:10" ht="30" x14ac:dyDescent="0.2">
      <c r="A317" s="143" t="s">
        <v>736</v>
      </c>
      <c r="B317" s="129" t="s">
        <v>737</v>
      </c>
      <c r="C317" s="128" t="s">
        <v>738</v>
      </c>
      <c r="D317" s="130" t="s">
        <v>13</v>
      </c>
      <c r="E317" s="129" t="s">
        <v>275</v>
      </c>
      <c r="F317" s="131">
        <v>1</v>
      </c>
      <c r="G317" s="132">
        <v>842.4</v>
      </c>
      <c r="H317" s="133">
        <f t="shared" si="31"/>
        <v>1074.06</v>
      </c>
      <c r="I317" s="134">
        <f t="shared" si="32"/>
        <v>1074.06</v>
      </c>
      <c r="J317" s="144">
        <f t="shared" si="28"/>
        <v>2.5770075901878155E-2</v>
      </c>
    </row>
    <row r="318" spans="1:10" ht="30" x14ac:dyDescent="0.2">
      <c r="A318" s="143" t="s">
        <v>739</v>
      </c>
      <c r="B318" s="129" t="s">
        <v>740</v>
      </c>
      <c r="C318" s="128" t="s">
        <v>741</v>
      </c>
      <c r="D318" s="130" t="s">
        <v>13</v>
      </c>
      <c r="E318" s="129" t="s">
        <v>275</v>
      </c>
      <c r="F318" s="131">
        <v>5</v>
      </c>
      <c r="G318" s="132">
        <v>88.95</v>
      </c>
      <c r="H318" s="133">
        <f t="shared" si="31"/>
        <v>113.41</v>
      </c>
      <c r="I318" s="134">
        <f t="shared" si="32"/>
        <v>567.04999999999995</v>
      </c>
      <c r="J318" s="144">
        <f t="shared" si="28"/>
        <v>1.3605312124238876E-2</v>
      </c>
    </row>
    <row r="319" spans="1:10" ht="30" x14ac:dyDescent="0.2">
      <c r="A319" s="143" t="s">
        <v>742</v>
      </c>
      <c r="B319" s="129" t="s">
        <v>743</v>
      </c>
      <c r="C319" s="128" t="s">
        <v>744</v>
      </c>
      <c r="D319" s="130" t="s">
        <v>13</v>
      </c>
      <c r="E319" s="129" t="s">
        <v>275</v>
      </c>
      <c r="F319" s="131">
        <v>18</v>
      </c>
      <c r="G319" s="132">
        <v>798.47</v>
      </c>
      <c r="H319" s="133">
        <f t="shared" si="31"/>
        <v>1018.05</v>
      </c>
      <c r="I319" s="134">
        <f t="shared" si="32"/>
        <v>18324.900000000001</v>
      </c>
      <c r="J319" s="144">
        <f t="shared" si="28"/>
        <v>0.43967195863762465</v>
      </c>
    </row>
    <row r="320" spans="1:10" ht="30" x14ac:dyDescent="0.2">
      <c r="A320" s="143" t="s">
        <v>745</v>
      </c>
      <c r="B320" s="129" t="s">
        <v>746</v>
      </c>
      <c r="C320" s="128" t="s">
        <v>747</v>
      </c>
      <c r="D320" s="130" t="s">
        <v>13</v>
      </c>
      <c r="E320" s="129" t="s">
        <v>275</v>
      </c>
      <c r="F320" s="131">
        <v>4</v>
      </c>
      <c r="G320" s="132">
        <v>68.05</v>
      </c>
      <c r="H320" s="133">
        <f t="shared" si="31"/>
        <v>86.76</v>
      </c>
      <c r="I320" s="134">
        <f t="shared" si="32"/>
        <v>347.04</v>
      </c>
      <c r="J320" s="144">
        <f t="shared" si="28"/>
        <v>8.3265805830100709E-3</v>
      </c>
    </row>
    <row r="321" spans="1:10" ht="20.100000000000001" customHeight="1" x14ac:dyDescent="0.2">
      <c r="A321" s="141" t="s">
        <v>748</v>
      </c>
      <c r="B321" s="202" t="s">
        <v>749</v>
      </c>
      <c r="C321" s="202"/>
      <c r="D321" s="202"/>
      <c r="E321" s="202"/>
      <c r="F321" s="202"/>
      <c r="G321" s="202">
        <f>ROUND(F322*G322,2)+ROUND(F323*G323,2)</f>
        <v>70270.98000000001</v>
      </c>
      <c r="H321" s="202"/>
      <c r="I321" s="127">
        <f>ROUND(SUM(I322:I323),2)</f>
        <v>89595.5</v>
      </c>
      <c r="J321" s="142">
        <f t="shared" si="28"/>
        <v>2.149677704659632</v>
      </c>
    </row>
    <row r="322" spans="1:10" ht="30" x14ac:dyDescent="0.2">
      <c r="A322" s="143" t="s">
        <v>750</v>
      </c>
      <c r="B322" s="129" t="s">
        <v>751</v>
      </c>
      <c r="C322" s="128" t="s">
        <v>752</v>
      </c>
      <c r="D322" s="130" t="s">
        <v>13</v>
      </c>
      <c r="E322" s="129" t="s">
        <v>275</v>
      </c>
      <c r="F322" s="131">
        <v>1</v>
      </c>
      <c r="G322" s="132">
        <v>36043.82</v>
      </c>
      <c r="H322" s="133">
        <f>ROUND(G322*ROUND(1+(27.5/100),4),2)</f>
        <v>45955.87</v>
      </c>
      <c r="I322" s="134">
        <f>ROUND(ROUND(F322,3)*ROUND(H322,2),2)</f>
        <v>45955.87</v>
      </c>
      <c r="J322" s="144">
        <f t="shared" si="28"/>
        <v>1.1026257918895084</v>
      </c>
    </row>
    <row r="323" spans="1:10" ht="45" x14ac:dyDescent="0.2">
      <c r="A323" s="143" t="s">
        <v>753</v>
      </c>
      <c r="B323" s="129" t="s">
        <v>754</v>
      </c>
      <c r="C323" s="128" t="s">
        <v>755</v>
      </c>
      <c r="D323" s="130" t="s">
        <v>187</v>
      </c>
      <c r="E323" s="129" t="s">
        <v>275</v>
      </c>
      <c r="F323" s="131">
        <v>1</v>
      </c>
      <c r="G323" s="132">
        <v>34227.160000000003</v>
      </c>
      <c r="H323" s="133">
        <f>ROUND(G323*ROUND(1+(27.5/100),4),2)</f>
        <v>43639.63</v>
      </c>
      <c r="I323" s="134">
        <f>ROUND(ROUND(F323,3)*ROUND(H323,2),2)</f>
        <v>43639.63</v>
      </c>
      <c r="J323" s="144">
        <f t="shared" si="28"/>
        <v>1.0470519127701239</v>
      </c>
    </row>
    <row r="324" spans="1:10" ht="20.100000000000001" customHeight="1" x14ac:dyDescent="0.2">
      <c r="A324" s="141" t="s">
        <v>756</v>
      </c>
      <c r="B324" s="202" t="s">
        <v>757</v>
      </c>
      <c r="C324" s="202"/>
      <c r="D324" s="202"/>
      <c r="E324" s="202"/>
      <c r="F324" s="202"/>
      <c r="G324" s="202">
        <f>ROUND(F325*G325,2)+ROUND(F337*G337,2)</f>
        <v>0</v>
      </c>
      <c r="H324" s="202"/>
      <c r="I324" s="127">
        <f>ROUND(I325+I337,2)</f>
        <v>70005.98</v>
      </c>
      <c r="J324" s="142">
        <f t="shared" si="28"/>
        <v>1.6796635366603023</v>
      </c>
    </row>
    <row r="325" spans="1:10" ht="20.100000000000001" customHeight="1" x14ac:dyDescent="0.2">
      <c r="A325" s="141" t="s">
        <v>758</v>
      </c>
      <c r="B325" s="202" t="s">
        <v>370</v>
      </c>
      <c r="C325" s="202"/>
      <c r="D325" s="202"/>
      <c r="E325" s="202"/>
      <c r="F325" s="202"/>
      <c r="G325" s="202">
        <f>ROUND(F326*G326,2)+ROUND(F327*G327,2)+ROUND(F328*G328,2)+ROUND(F329*G329,2)+ROUND(F330*G330,2)+ROUND(F331*G331,2)+ROUND(F332*G332,2)+ROUND(F333*G333,2)+ROUND(F334*G334,2)+ROUND(F335*G335,2)+ROUND(F336*G336,2)</f>
        <v>4681.6400000000003</v>
      </c>
      <c r="H325" s="202"/>
      <c r="I325" s="127">
        <f>ROUND(SUM(I326:I336),2)</f>
        <v>5968.94</v>
      </c>
      <c r="J325" s="142">
        <f t="shared" si="28"/>
        <v>0.14321363504250842</v>
      </c>
    </row>
    <row r="326" spans="1:10" ht="30" x14ac:dyDescent="0.2">
      <c r="A326" s="143" t="s">
        <v>759</v>
      </c>
      <c r="B326" s="129" t="s">
        <v>760</v>
      </c>
      <c r="C326" s="128" t="s">
        <v>761</v>
      </c>
      <c r="D326" s="130" t="s">
        <v>55</v>
      </c>
      <c r="E326" s="129" t="s">
        <v>26</v>
      </c>
      <c r="F326" s="131">
        <v>12</v>
      </c>
      <c r="G326" s="132">
        <v>17.98</v>
      </c>
      <c r="H326" s="133">
        <f t="shared" ref="H326:H336" si="33">ROUND(G326*ROUND(1+(27.5/100),4),2)</f>
        <v>22.92</v>
      </c>
      <c r="I326" s="134">
        <f t="shared" ref="I326:I336" si="34">ROUND(ROUND(F326,3)*ROUND(H326,2),2)</f>
        <v>275.04000000000002</v>
      </c>
      <c r="J326" s="144">
        <f t="shared" si="28"/>
        <v>6.5990742379872349E-3</v>
      </c>
    </row>
    <row r="327" spans="1:10" ht="30" x14ac:dyDescent="0.2">
      <c r="A327" s="143" t="s">
        <v>762</v>
      </c>
      <c r="B327" s="129" t="s">
        <v>763</v>
      </c>
      <c r="C327" s="128" t="s">
        <v>764</v>
      </c>
      <c r="D327" s="130" t="s">
        <v>55</v>
      </c>
      <c r="E327" s="129" t="s">
        <v>26</v>
      </c>
      <c r="F327" s="131">
        <v>60</v>
      </c>
      <c r="G327" s="132">
        <v>23.49</v>
      </c>
      <c r="H327" s="133">
        <f t="shared" si="33"/>
        <v>29.95</v>
      </c>
      <c r="I327" s="134">
        <f t="shared" si="34"/>
        <v>1797</v>
      </c>
      <c r="J327" s="144">
        <f t="shared" si="28"/>
        <v>4.3115679194528286E-2</v>
      </c>
    </row>
    <row r="328" spans="1:10" ht="30" x14ac:dyDescent="0.2">
      <c r="A328" s="143" t="s">
        <v>765</v>
      </c>
      <c r="B328" s="129" t="s">
        <v>766</v>
      </c>
      <c r="C328" s="128" t="s">
        <v>767</v>
      </c>
      <c r="D328" s="130" t="s">
        <v>55</v>
      </c>
      <c r="E328" s="129" t="s">
        <v>26</v>
      </c>
      <c r="F328" s="131">
        <v>24</v>
      </c>
      <c r="G328" s="132">
        <v>26.05</v>
      </c>
      <c r="H328" s="133">
        <f t="shared" si="33"/>
        <v>33.21</v>
      </c>
      <c r="I328" s="134">
        <f t="shared" si="34"/>
        <v>797.04</v>
      </c>
      <c r="J328" s="144">
        <f t="shared" si="28"/>
        <v>1.9123495239402797E-2</v>
      </c>
    </row>
    <row r="329" spans="1:10" ht="45" x14ac:dyDescent="0.2">
      <c r="A329" s="143" t="s">
        <v>768</v>
      </c>
      <c r="B329" s="129" t="s">
        <v>769</v>
      </c>
      <c r="C329" s="128" t="s">
        <v>770</v>
      </c>
      <c r="D329" s="130" t="s">
        <v>187</v>
      </c>
      <c r="E329" s="129" t="s">
        <v>390</v>
      </c>
      <c r="F329" s="131">
        <v>3</v>
      </c>
      <c r="G329" s="132">
        <v>6.86</v>
      </c>
      <c r="H329" s="133">
        <f t="shared" si="33"/>
        <v>8.75</v>
      </c>
      <c r="I329" s="134">
        <f t="shared" si="34"/>
        <v>26.25</v>
      </c>
      <c r="J329" s="144">
        <f t="shared" si="28"/>
        <v>6.2982002162290899E-4</v>
      </c>
    </row>
    <row r="330" spans="1:10" ht="45" x14ac:dyDescent="0.2">
      <c r="A330" s="143" t="s">
        <v>771</v>
      </c>
      <c r="B330" s="129" t="s">
        <v>772</v>
      </c>
      <c r="C330" s="128" t="s">
        <v>773</v>
      </c>
      <c r="D330" s="130" t="s">
        <v>187</v>
      </c>
      <c r="E330" s="129" t="s">
        <v>390</v>
      </c>
      <c r="F330" s="131">
        <v>12</v>
      </c>
      <c r="G330" s="132">
        <v>12.38</v>
      </c>
      <c r="H330" s="133">
        <f t="shared" si="33"/>
        <v>15.78</v>
      </c>
      <c r="I330" s="134">
        <f t="shared" si="34"/>
        <v>189.36</v>
      </c>
      <c r="J330" s="144">
        <f t="shared" si="28"/>
        <v>4.5433416874100596E-3</v>
      </c>
    </row>
    <row r="331" spans="1:10" ht="45" x14ac:dyDescent="0.2">
      <c r="A331" s="143" t="s">
        <v>774</v>
      </c>
      <c r="B331" s="129" t="s">
        <v>775</v>
      </c>
      <c r="C331" s="128" t="s">
        <v>776</v>
      </c>
      <c r="D331" s="130" t="s">
        <v>187</v>
      </c>
      <c r="E331" s="129" t="s">
        <v>390</v>
      </c>
      <c r="F331" s="131">
        <v>6</v>
      </c>
      <c r="G331" s="132">
        <v>12.03</v>
      </c>
      <c r="H331" s="133">
        <f t="shared" si="33"/>
        <v>15.34</v>
      </c>
      <c r="I331" s="134">
        <f t="shared" si="34"/>
        <v>92.04</v>
      </c>
      <c r="J331" s="144">
        <f t="shared" si="28"/>
        <v>2.2083289443875259E-3</v>
      </c>
    </row>
    <row r="332" spans="1:10" ht="45" x14ac:dyDescent="0.2">
      <c r="A332" s="143" t="s">
        <v>777</v>
      </c>
      <c r="B332" s="129" t="s">
        <v>778</v>
      </c>
      <c r="C332" s="128" t="s">
        <v>779</v>
      </c>
      <c r="D332" s="130" t="s">
        <v>187</v>
      </c>
      <c r="E332" s="129" t="s">
        <v>390</v>
      </c>
      <c r="F332" s="131">
        <v>36</v>
      </c>
      <c r="G332" s="132">
        <v>19.45</v>
      </c>
      <c r="H332" s="133">
        <f t="shared" si="33"/>
        <v>24.8</v>
      </c>
      <c r="I332" s="134">
        <f t="shared" si="34"/>
        <v>892.8</v>
      </c>
      <c r="J332" s="144">
        <f t="shared" si="28"/>
        <v>2.1421078678283169E-2</v>
      </c>
    </row>
    <row r="333" spans="1:10" ht="45" x14ac:dyDescent="0.2">
      <c r="A333" s="143" t="s">
        <v>780</v>
      </c>
      <c r="B333" s="129" t="s">
        <v>781</v>
      </c>
      <c r="C333" s="128" t="s">
        <v>782</v>
      </c>
      <c r="D333" s="130" t="s">
        <v>187</v>
      </c>
      <c r="E333" s="129" t="s">
        <v>390</v>
      </c>
      <c r="F333" s="131">
        <v>20</v>
      </c>
      <c r="G333" s="132">
        <v>22.51</v>
      </c>
      <c r="H333" s="133">
        <f t="shared" si="33"/>
        <v>28.7</v>
      </c>
      <c r="I333" s="134">
        <f t="shared" si="34"/>
        <v>574</v>
      </c>
      <c r="J333" s="144">
        <f t="shared" si="28"/>
        <v>1.3772064472820943E-2</v>
      </c>
    </row>
    <row r="334" spans="1:10" ht="45" x14ac:dyDescent="0.2">
      <c r="A334" s="143" t="s">
        <v>783</v>
      </c>
      <c r="B334" s="129" t="s">
        <v>784</v>
      </c>
      <c r="C334" s="128" t="s">
        <v>785</v>
      </c>
      <c r="D334" s="130" t="s">
        <v>187</v>
      </c>
      <c r="E334" s="129" t="s">
        <v>390</v>
      </c>
      <c r="F334" s="131">
        <v>23</v>
      </c>
      <c r="G334" s="132">
        <v>6.96</v>
      </c>
      <c r="H334" s="133">
        <f t="shared" si="33"/>
        <v>8.8699999999999992</v>
      </c>
      <c r="I334" s="134">
        <f t="shared" si="34"/>
        <v>204.01</v>
      </c>
      <c r="J334" s="144">
        <f t="shared" ref="J334:J347" si="35">I334/VALOR_TOTAL*100</f>
        <v>4.8948412423348445E-3</v>
      </c>
    </row>
    <row r="335" spans="1:10" ht="45" x14ac:dyDescent="0.2">
      <c r="A335" s="143" t="s">
        <v>786</v>
      </c>
      <c r="B335" s="129" t="s">
        <v>787</v>
      </c>
      <c r="C335" s="128" t="s">
        <v>788</v>
      </c>
      <c r="D335" s="130" t="s">
        <v>187</v>
      </c>
      <c r="E335" s="129" t="s">
        <v>390</v>
      </c>
      <c r="F335" s="131">
        <v>36</v>
      </c>
      <c r="G335" s="132">
        <v>10.63</v>
      </c>
      <c r="H335" s="133">
        <f t="shared" si="33"/>
        <v>13.55</v>
      </c>
      <c r="I335" s="134">
        <f t="shared" si="34"/>
        <v>487.8</v>
      </c>
      <c r="J335" s="144">
        <f t="shared" si="35"/>
        <v>1.1703855487529715E-2</v>
      </c>
    </row>
    <row r="336" spans="1:10" ht="45" x14ac:dyDescent="0.2">
      <c r="A336" s="143" t="s">
        <v>789</v>
      </c>
      <c r="B336" s="129" t="s">
        <v>790</v>
      </c>
      <c r="C336" s="128" t="s">
        <v>791</v>
      </c>
      <c r="D336" s="130" t="s">
        <v>187</v>
      </c>
      <c r="E336" s="129" t="s">
        <v>390</v>
      </c>
      <c r="F336" s="131">
        <v>40</v>
      </c>
      <c r="G336" s="132">
        <v>12.42</v>
      </c>
      <c r="H336" s="133">
        <f t="shared" si="33"/>
        <v>15.84</v>
      </c>
      <c r="I336" s="134">
        <f t="shared" si="34"/>
        <v>633.6</v>
      </c>
      <c r="J336" s="144">
        <f t="shared" si="35"/>
        <v>1.520205583620096E-2</v>
      </c>
    </row>
    <row r="337" spans="1:10" ht="20.100000000000001" customHeight="1" x14ac:dyDescent="0.2">
      <c r="A337" s="141" t="s">
        <v>792</v>
      </c>
      <c r="B337" s="202" t="s">
        <v>749</v>
      </c>
      <c r="C337" s="202"/>
      <c r="D337" s="202"/>
      <c r="E337" s="202"/>
      <c r="F337" s="202"/>
      <c r="G337" s="202">
        <f>ROUND(F338*G338,2)+ROUND(F339*G339,2)+ROUND(F340*G340,2)+ROUND(F341*G341,2)+ROUND(F342*G342,2)+ROUND(F343*G343,2)+ROUND(F344*G344,2)</f>
        <v>50225.08</v>
      </c>
      <c r="H337" s="202"/>
      <c r="I337" s="127">
        <f>ROUND(SUM(I338:I344),2)</f>
        <v>64037.04</v>
      </c>
      <c r="J337" s="142">
        <f t="shared" si="35"/>
        <v>1.5364499016177939</v>
      </c>
    </row>
    <row r="338" spans="1:10" ht="30" x14ac:dyDescent="0.2">
      <c r="A338" s="143" t="s">
        <v>793</v>
      </c>
      <c r="B338" s="129" t="s">
        <v>794</v>
      </c>
      <c r="C338" s="128" t="s">
        <v>795</v>
      </c>
      <c r="D338" s="130" t="s">
        <v>13</v>
      </c>
      <c r="E338" s="129" t="s">
        <v>275</v>
      </c>
      <c r="F338" s="131">
        <v>3</v>
      </c>
      <c r="G338" s="132">
        <v>6491.1</v>
      </c>
      <c r="H338" s="133">
        <f t="shared" ref="H338:H344" si="36">ROUND(G338*ROUND(1+(27.5/100),4),2)</f>
        <v>8276.15</v>
      </c>
      <c r="I338" s="134">
        <f t="shared" ref="I338:I344" si="37">ROUND(ROUND(F338,3)*ROUND(H338,2),2)</f>
        <v>24828.45</v>
      </c>
      <c r="J338" s="144">
        <f t="shared" si="35"/>
        <v>0.59571256822336438</v>
      </c>
    </row>
    <row r="339" spans="1:10" ht="30" x14ac:dyDescent="0.2">
      <c r="A339" s="143" t="s">
        <v>796</v>
      </c>
      <c r="B339" s="129" t="s">
        <v>797</v>
      </c>
      <c r="C339" s="128" t="s">
        <v>798</v>
      </c>
      <c r="D339" s="130" t="s">
        <v>13</v>
      </c>
      <c r="E339" s="129" t="s">
        <v>275</v>
      </c>
      <c r="F339" s="131">
        <v>3</v>
      </c>
      <c r="G339" s="132">
        <v>3414.81</v>
      </c>
      <c r="H339" s="133">
        <f t="shared" si="36"/>
        <v>4353.88</v>
      </c>
      <c r="I339" s="134">
        <f t="shared" si="37"/>
        <v>13061.64</v>
      </c>
      <c r="J339" s="144">
        <f t="shared" si="35"/>
        <v>0.31338980522783438</v>
      </c>
    </row>
    <row r="340" spans="1:10" ht="30" x14ac:dyDescent="0.2">
      <c r="A340" s="143" t="s">
        <v>799</v>
      </c>
      <c r="B340" s="129" t="s">
        <v>800</v>
      </c>
      <c r="C340" s="128" t="s">
        <v>801</v>
      </c>
      <c r="D340" s="130" t="s">
        <v>13</v>
      </c>
      <c r="E340" s="129" t="s">
        <v>275</v>
      </c>
      <c r="F340" s="131">
        <v>2</v>
      </c>
      <c r="G340" s="132">
        <v>4002.15</v>
      </c>
      <c r="H340" s="133">
        <f t="shared" si="36"/>
        <v>5102.74</v>
      </c>
      <c r="I340" s="134">
        <f t="shared" si="37"/>
        <v>10205.48</v>
      </c>
      <c r="J340" s="144">
        <f t="shared" si="35"/>
        <v>0.24486154797227297</v>
      </c>
    </row>
    <row r="341" spans="1:10" ht="45" x14ac:dyDescent="0.2">
      <c r="A341" s="143" t="s">
        <v>802</v>
      </c>
      <c r="B341" s="129" t="s">
        <v>803</v>
      </c>
      <c r="C341" s="128" t="s">
        <v>804</v>
      </c>
      <c r="D341" s="130" t="s">
        <v>187</v>
      </c>
      <c r="E341" s="129" t="s">
        <v>390</v>
      </c>
      <c r="F341" s="131">
        <v>2</v>
      </c>
      <c r="G341" s="132">
        <v>2690.33</v>
      </c>
      <c r="H341" s="133">
        <f t="shared" si="36"/>
        <v>3430.17</v>
      </c>
      <c r="I341" s="134">
        <f t="shared" si="37"/>
        <v>6860.34</v>
      </c>
      <c r="J341" s="144">
        <f t="shared" si="35"/>
        <v>0.16460112331963839</v>
      </c>
    </row>
    <row r="342" spans="1:10" ht="30" x14ac:dyDescent="0.2">
      <c r="A342" s="143" t="s">
        <v>805</v>
      </c>
      <c r="B342" s="129" t="s">
        <v>806</v>
      </c>
      <c r="C342" s="128" t="s">
        <v>807</v>
      </c>
      <c r="D342" s="130" t="s">
        <v>55</v>
      </c>
      <c r="E342" s="129" t="s">
        <v>45</v>
      </c>
      <c r="F342" s="131">
        <v>18</v>
      </c>
      <c r="G342" s="132">
        <v>379.51</v>
      </c>
      <c r="H342" s="133">
        <f t="shared" si="36"/>
        <v>483.88</v>
      </c>
      <c r="I342" s="134">
        <f t="shared" si="37"/>
        <v>8709.84</v>
      </c>
      <c r="J342" s="144">
        <f t="shared" si="35"/>
        <v>0.20897644255741249</v>
      </c>
    </row>
    <row r="343" spans="1:10" ht="30" x14ac:dyDescent="0.2">
      <c r="A343" s="143" t="s">
        <v>808</v>
      </c>
      <c r="B343" s="129" t="s">
        <v>809</v>
      </c>
      <c r="C343" s="128" t="s">
        <v>810</v>
      </c>
      <c r="D343" s="130" t="s">
        <v>13</v>
      </c>
      <c r="E343" s="129" t="s">
        <v>275</v>
      </c>
      <c r="F343" s="131">
        <v>3</v>
      </c>
      <c r="G343" s="132">
        <v>44.02</v>
      </c>
      <c r="H343" s="133">
        <f t="shared" si="36"/>
        <v>56.13</v>
      </c>
      <c r="I343" s="134">
        <f t="shared" si="37"/>
        <v>168.39</v>
      </c>
      <c r="J343" s="144">
        <f t="shared" si="35"/>
        <v>4.0402054644221577E-3</v>
      </c>
    </row>
    <row r="344" spans="1:10" ht="30" x14ac:dyDescent="0.2">
      <c r="A344" s="143" t="s">
        <v>811</v>
      </c>
      <c r="B344" s="129" t="s">
        <v>812</v>
      </c>
      <c r="C344" s="128" t="s">
        <v>813</v>
      </c>
      <c r="D344" s="130" t="s">
        <v>55</v>
      </c>
      <c r="E344" s="129" t="s">
        <v>275</v>
      </c>
      <c r="F344" s="131">
        <v>5</v>
      </c>
      <c r="G344" s="132">
        <v>31.83</v>
      </c>
      <c r="H344" s="133">
        <f t="shared" si="36"/>
        <v>40.58</v>
      </c>
      <c r="I344" s="134">
        <f t="shared" si="37"/>
        <v>202.9</v>
      </c>
      <c r="J344" s="144">
        <f t="shared" si="35"/>
        <v>4.8682088528490758E-3</v>
      </c>
    </row>
    <row r="345" spans="1:10" ht="20.100000000000001" customHeight="1" x14ac:dyDescent="0.2">
      <c r="A345" s="141" t="s">
        <v>814</v>
      </c>
      <c r="B345" s="202" t="s">
        <v>815</v>
      </c>
      <c r="C345" s="202"/>
      <c r="D345" s="202"/>
      <c r="E345" s="202"/>
      <c r="F345" s="202"/>
      <c r="G345" s="202">
        <f>ROUND(F346*G346,2)+ROUND(F347*G347,2)</f>
        <v>18650.75</v>
      </c>
      <c r="H345" s="202"/>
      <c r="I345" s="127">
        <f>ROUND(SUM(I346:I347),2)</f>
        <v>23779.82</v>
      </c>
      <c r="J345" s="142">
        <f t="shared" si="35"/>
        <v>0.57055263796529077</v>
      </c>
    </row>
    <row r="346" spans="1:10" ht="45" x14ac:dyDescent="0.2">
      <c r="A346" s="143" t="s">
        <v>816</v>
      </c>
      <c r="B346" s="129" t="s">
        <v>817</v>
      </c>
      <c r="C346" s="128" t="s">
        <v>818</v>
      </c>
      <c r="D346" s="130" t="s">
        <v>55</v>
      </c>
      <c r="E346" s="129" t="s">
        <v>45</v>
      </c>
      <c r="F346" s="131">
        <v>32</v>
      </c>
      <c r="G346" s="132">
        <v>453.7</v>
      </c>
      <c r="H346" s="133">
        <f>ROUND(G346*ROUND(1+(27.5/100),4),2)</f>
        <v>578.47</v>
      </c>
      <c r="I346" s="134">
        <f>ROUND(ROUND(F346,3)*ROUND(H346,2),2)</f>
        <v>18511.04</v>
      </c>
      <c r="J346" s="144">
        <f t="shared" si="35"/>
        <v>0.4441380424023823</v>
      </c>
    </row>
    <row r="347" spans="1:10" ht="30" x14ac:dyDescent="0.2">
      <c r="A347" s="143" t="s">
        <v>819</v>
      </c>
      <c r="B347" s="129" t="s">
        <v>820</v>
      </c>
      <c r="C347" s="128" t="s">
        <v>821</v>
      </c>
      <c r="D347" s="130" t="s">
        <v>13</v>
      </c>
      <c r="E347" s="129" t="s">
        <v>275</v>
      </c>
      <c r="F347" s="131">
        <v>9</v>
      </c>
      <c r="G347" s="132">
        <v>459.15</v>
      </c>
      <c r="H347" s="135">
        <f>ROUND(G347*ROUND(1+(27.5/100),4),2)</f>
        <v>585.41999999999996</v>
      </c>
      <c r="I347" s="136">
        <f>ROUND(ROUND(F347,3)*ROUND(H347,2),2)</f>
        <v>5268.78</v>
      </c>
      <c r="J347" s="144">
        <f t="shared" si="35"/>
        <v>0.12641459556290857</v>
      </c>
    </row>
    <row r="348" spans="1:10" ht="15" customHeight="1" x14ac:dyDescent="0.2">
      <c r="A348" s="108"/>
      <c r="B348" s="109"/>
      <c r="C348" s="109"/>
      <c r="D348" s="110"/>
      <c r="E348" s="110"/>
      <c r="F348" s="110"/>
      <c r="G348" s="110"/>
      <c r="H348" s="204" t="s">
        <v>822</v>
      </c>
      <c r="I348" s="204"/>
      <c r="J348" s="145">
        <f>SUMPRODUCT(ROUND(F14:F347,3),ROUND(G14:G347,2))</f>
        <v>3268869.0789999999</v>
      </c>
    </row>
    <row r="349" spans="1:10" ht="15" customHeight="1" x14ac:dyDescent="0.2">
      <c r="A349" s="108"/>
      <c r="B349" s="109"/>
      <c r="C349" s="109"/>
      <c r="D349" s="110"/>
      <c r="E349" s="110"/>
      <c r="F349" s="110"/>
      <c r="G349" s="110"/>
      <c r="H349" s="203" t="s">
        <v>823</v>
      </c>
      <c r="I349" s="203"/>
      <c r="J349" s="145">
        <f>J350-J348</f>
        <v>898988.26099999994</v>
      </c>
    </row>
    <row r="350" spans="1:10" ht="15" customHeight="1" x14ac:dyDescent="0.2">
      <c r="A350" s="108"/>
      <c r="B350" s="109"/>
      <c r="C350" s="109"/>
      <c r="D350" s="110"/>
      <c r="E350" s="110"/>
      <c r="F350" s="110"/>
      <c r="G350" s="110"/>
      <c r="H350" s="203" t="s">
        <v>824</v>
      </c>
      <c r="I350" s="203"/>
      <c r="J350" s="145">
        <f>I14+I19+I25+I28+I31+I67+I103+I129+I153+I162+I168+I202+I210+I222+I288+I345</f>
        <v>4167857.34</v>
      </c>
    </row>
    <row r="351" spans="1:10" x14ac:dyDescent="0.2">
      <c r="A351" s="42"/>
      <c r="B351" s="43"/>
      <c r="C351" s="43"/>
      <c r="D351" s="43"/>
      <c r="E351" s="43"/>
      <c r="F351" s="43"/>
      <c r="G351" s="43"/>
      <c r="H351" s="43"/>
      <c r="I351" s="43"/>
      <c r="J351" s="81"/>
    </row>
    <row r="352" spans="1:10" s="43" customFormat="1" x14ac:dyDescent="0.2">
      <c r="A352" s="181"/>
      <c r="B352" s="182"/>
      <c r="C352" s="182"/>
      <c r="D352" s="182"/>
      <c r="E352" s="182"/>
      <c r="F352" s="182"/>
      <c r="G352" s="182"/>
      <c r="H352" s="182"/>
      <c r="I352" s="182"/>
      <c r="J352" s="183"/>
    </row>
    <row r="353" spans="1:10" x14ac:dyDescent="0.2">
      <c r="A353" s="42"/>
      <c r="B353" s="43"/>
      <c r="C353" s="43"/>
      <c r="D353" s="43"/>
      <c r="E353" s="43"/>
      <c r="F353" s="43"/>
      <c r="G353" s="43"/>
      <c r="H353" s="43"/>
      <c r="I353" s="43"/>
      <c r="J353" s="81"/>
    </row>
    <row r="354" spans="1:10" x14ac:dyDescent="0.2">
      <c r="A354" s="42"/>
      <c r="B354" s="43"/>
      <c r="C354" s="43"/>
      <c r="D354" s="44"/>
      <c r="E354" s="44"/>
      <c r="F354" s="44"/>
      <c r="G354" s="44"/>
      <c r="H354" s="44"/>
      <c r="I354" s="44"/>
      <c r="J354" s="45"/>
    </row>
    <row r="355" spans="1:10" x14ac:dyDescent="0.2">
      <c r="A355" s="42"/>
      <c r="B355" s="43"/>
      <c r="C355" s="43"/>
      <c r="D355" s="44"/>
      <c r="E355" s="44"/>
      <c r="F355" s="44"/>
      <c r="G355" s="44"/>
      <c r="H355" s="44"/>
      <c r="I355" s="44"/>
      <c r="J355" s="45"/>
    </row>
    <row r="356" spans="1:10" x14ac:dyDescent="0.2">
      <c r="A356" s="42"/>
      <c r="B356" s="43"/>
      <c r="C356" s="43"/>
      <c r="D356" s="44"/>
      <c r="E356" s="44"/>
      <c r="F356" s="44"/>
      <c r="G356" s="44"/>
      <c r="H356" s="44"/>
      <c r="I356" s="44"/>
      <c r="J356" s="45"/>
    </row>
    <row r="357" spans="1:10" x14ac:dyDescent="0.2">
      <c r="A357" s="42"/>
      <c r="B357" s="43"/>
      <c r="C357" s="43"/>
      <c r="D357" s="44"/>
      <c r="E357" s="44"/>
      <c r="F357" s="44"/>
      <c r="G357" s="44"/>
      <c r="H357" s="44"/>
      <c r="I357" s="44"/>
      <c r="J357" s="45"/>
    </row>
    <row r="358" spans="1:10" x14ac:dyDescent="0.2">
      <c r="A358" s="42"/>
      <c r="B358" s="43"/>
      <c r="C358" s="43"/>
      <c r="D358" s="44"/>
      <c r="E358" s="44"/>
      <c r="F358" s="44"/>
      <c r="G358" s="44"/>
      <c r="H358" s="44"/>
      <c r="I358" s="44"/>
      <c r="J358" s="45"/>
    </row>
    <row r="359" spans="1:10" ht="15.75" thickBot="1" x14ac:dyDescent="0.25">
      <c r="A359" s="46"/>
      <c r="B359" s="47"/>
      <c r="C359" s="47"/>
      <c r="D359" s="48"/>
      <c r="E359" s="48"/>
      <c r="F359" s="48"/>
      <c r="G359" s="48"/>
      <c r="H359" s="48"/>
      <c r="I359" s="48"/>
      <c r="J359" s="49"/>
    </row>
    <row r="360" spans="1:10" x14ac:dyDescent="0.2">
      <c r="D360" s="125"/>
      <c r="G360" s="125"/>
      <c r="H360" s="125"/>
      <c r="I360" s="125"/>
      <c r="J360" s="125"/>
    </row>
    <row r="361" spans="1:10" x14ac:dyDescent="0.2">
      <c r="D361" s="125"/>
      <c r="G361" s="125"/>
      <c r="H361" s="125"/>
      <c r="I361" s="125"/>
      <c r="J361" s="125"/>
    </row>
    <row r="362" spans="1:10" x14ac:dyDescent="0.2">
      <c r="D362" s="125"/>
      <c r="G362" s="125"/>
      <c r="H362" s="125"/>
      <c r="I362" s="125"/>
      <c r="J362" s="125"/>
    </row>
    <row r="363" spans="1:10" x14ac:dyDescent="0.2">
      <c r="D363" s="125"/>
      <c r="G363" s="125"/>
      <c r="H363" s="125"/>
      <c r="I363" s="125"/>
      <c r="J363" s="125"/>
    </row>
  </sheetData>
  <mergeCells count="84">
    <mergeCell ref="B321:H321"/>
    <mergeCell ref="H349:I349"/>
    <mergeCell ref="H350:I350"/>
    <mergeCell ref="B324:H324"/>
    <mergeCell ref="B325:H325"/>
    <mergeCell ref="B337:H337"/>
    <mergeCell ref="B345:H345"/>
    <mergeCell ref="H348:I348"/>
    <mergeCell ref="B284:H284"/>
    <mergeCell ref="B288:H288"/>
    <mergeCell ref="B289:H289"/>
    <mergeCell ref="B290:H290"/>
    <mergeCell ref="B314:H314"/>
    <mergeCell ref="B240:H240"/>
    <mergeCell ref="B255:H255"/>
    <mergeCell ref="B265:H265"/>
    <mergeCell ref="B274:H274"/>
    <mergeCell ref="B279:H279"/>
    <mergeCell ref="B202:H202"/>
    <mergeCell ref="B210:H210"/>
    <mergeCell ref="B222:H222"/>
    <mergeCell ref="B223:H223"/>
    <mergeCell ref="B233:H233"/>
    <mergeCell ref="B168:H168"/>
    <mergeCell ref="B169:H169"/>
    <mergeCell ref="B176:H176"/>
    <mergeCell ref="B181:H181"/>
    <mergeCell ref="B200:H200"/>
    <mergeCell ref="B143:H143"/>
    <mergeCell ref="B146:H146"/>
    <mergeCell ref="B149:H149"/>
    <mergeCell ref="B153:H153"/>
    <mergeCell ref="B162:H162"/>
    <mergeCell ref="B122:H122"/>
    <mergeCell ref="B125:H125"/>
    <mergeCell ref="B129:H129"/>
    <mergeCell ref="B130:H130"/>
    <mergeCell ref="B139:H139"/>
    <mergeCell ref="B101:H101"/>
    <mergeCell ref="B103:H103"/>
    <mergeCell ref="B104:H104"/>
    <mergeCell ref="B113:H113"/>
    <mergeCell ref="B119:H119"/>
    <mergeCell ref="B82:H82"/>
    <mergeCell ref="B86:H86"/>
    <mergeCell ref="B92:H92"/>
    <mergeCell ref="B95:H95"/>
    <mergeCell ref="B99:H99"/>
    <mergeCell ref="B67:H67"/>
    <mergeCell ref="B68:H68"/>
    <mergeCell ref="B73:H73"/>
    <mergeCell ref="B76:H76"/>
    <mergeCell ref="B80:H80"/>
    <mergeCell ref="B47:H47"/>
    <mergeCell ref="B52:H52"/>
    <mergeCell ref="B58:H58"/>
    <mergeCell ref="B61:H61"/>
    <mergeCell ref="B65:H65"/>
    <mergeCell ref="B31:H31"/>
    <mergeCell ref="B32:H32"/>
    <mergeCell ref="B37:H37"/>
    <mergeCell ref="B41:H41"/>
    <mergeCell ref="B45:H45"/>
    <mergeCell ref="J12:J13"/>
    <mergeCell ref="B14:H14"/>
    <mergeCell ref="B19:H19"/>
    <mergeCell ref="B25:H25"/>
    <mergeCell ref="B28:H28"/>
    <mergeCell ref="A11:J11"/>
    <mergeCell ref="A352:C352"/>
    <mergeCell ref="D352:J352"/>
    <mergeCell ref="A1:J1"/>
    <mergeCell ref="A2:J2"/>
    <mergeCell ref="A4:J4"/>
    <mergeCell ref="A6:J6"/>
    <mergeCell ref="A9:J9"/>
    <mergeCell ref="A12:A13"/>
    <mergeCell ref="B12:B13"/>
    <mergeCell ref="C12:C13"/>
    <mergeCell ref="D12:D13"/>
    <mergeCell ref="E12:E13"/>
    <mergeCell ref="F12:F13"/>
    <mergeCell ref="G12:H12"/>
    <mergeCell ref="I12:I13"/>
  </mergeCells>
  <printOptions horizontalCentered="1"/>
  <pageMargins left="0.51181102362204722" right="0.19685039370078741" top="0.51181102362204722" bottom="0.51181102362204722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98"/>
  <sheetViews>
    <sheetView view="pageBreakPreview" topLeftCell="A2281" zoomScale="115" zoomScaleNormal="120" zoomScaleSheetLayoutView="115" workbookViewId="0">
      <selection activeCell="F364" sqref="F364"/>
    </sheetView>
  </sheetViews>
  <sheetFormatPr defaultRowHeight="14.25" x14ac:dyDescent="0.2"/>
  <cols>
    <col min="1" max="1" width="14.28515625" style="10" bestFit="1" customWidth="1"/>
    <col min="2" max="2" width="7.7109375" style="10" bestFit="1" customWidth="1"/>
    <col min="3" max="3" width="38.42578125" style="10" customWidth="1"/>
    <col min="4" max="4" width="11.28515625" style="12" bestFit="1" customWidth="1"/>
    <col min="5" max="5" width="5.5703125" style="13" bestFit="1" customWidth="1"/>
    <col min="6" max="6" width="17" style="14" bestFit="1" customWidth="1"/>
    <col min="7" max="7" width="18.28515625" style="15" bestFit="1" customWidth="1"/>
    <col min="8" max="8" width="21.140625" style="12" bestFit="1" customWidth="1"/>
    <col min="9" max="16384" width="9.140625" style="10"/>
  </cols>
  <sheetData>
    <row r="1" spans="1:10" s="1" customFormat="1" ht="60" customHeight="1" x14ac:dyDescent="0.2">
      <c r="A1" s="184" t="s">
        <v>1872</v>
      </c>
      <c r="B1" s="207"/>
      <c r="C1" s="207"/>
      <c r="D1" s="207"/>
      <c r="E1" s="207"/>
      <c r="F1" s="207"/>
      <c r="G1" s="207"/>
      <c r="H1" s="208"/>
      <c r="I1" s="113"/>
      <c r="J1" s="114"/>
    </row>
    <row r="2" spans="1:10" s="1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9"/>
      <c r="I2" s="62"/>
      <c r="J2" s="63"/>
    </row>
    <row r="3" spans="1:10" s="1" customFormat="1" ht="9.75" customHeight="1" x14ac:dyDescent="0.2">
      <c r="A3" s="64"/>
      <c r="B3" s="57"/>
      <c r="C3" s="57"/>
      <c r="D3" s="57"/>
      <c r="E3" s="57"/>
      <c r="F3" s="57"/>
      <c r="G3" s="57"/>
      <c r="H3" s="65"/>
      <c r="I3" s="57"/>
      <c r="J3" s="65"/>
    </row>
    <row r="4" spans="1:10" s="1" customFormat="1" ht="15" customHeight="1" x14ac:dyDescent="0.2">
      <c r="A4" s="190" t="s">
        <v>1881</v>
      </c>
      <c r="B4" s="191"/>
      <c r="C4" s="191"/>
      <c r="D4" s="191"/>
      <c r="E4" s="191"/>
      <c r="F4" s="191"/>
      <c r="G4" s="191"/>
      <c r="H4" s="192"/>
      <c r="I4" s="68"/>
      <c r="J4" s="69"/>
    </row>
    <row r="5" spans="1:10" s="1" customFormat="1" ht="9.75" customHeight="1" x14ac:dyDescent="0.2">
      <c r="A5" s="66"/>
      <c r="B5" s="67"/>
      <c r="C5" s="67"/>
      <c r="D5" s="67"/>
      <c r="E5" s="67"/>
      <c r="F5" s="67"/>
      <c r="G5" s="67"/>
      <c r="H5" s="70"/>
      <c r="I5" s="67"/>
      <c r="J5" s="70"/>
    </row>
    <row r="6" spans="1:10" s="1" customFormat="1" ht="22.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80"/>
      <c r="I6" s="71"/>
      <c r="J6" s="72"/>
    </row>
    <row r="7" spans="1:10" s="1" customFormat="1" ht="6" customHeight="1" x14ac:dyDescent="0.2">
      <c r="A7" s="64"/>
      <c r="B7" s="57"/>
      <c r="C7" s="57"/>
      <c r="D7" s="57"/>
      <c r="E7" s="57"/>
      <c r="F7" s="57"/>
      <c r="G7" s="57"/>
      <c r="H7" s="65"/>
      <c r="I7" s="57"/>
      <c r="J7" s="65"/>
    </row>
    <row r="8" spans="1:10" s="1" customFormat="1" ht="8.25" customHeight="1" x14ac:dyDescent="0.2">
      <c r="A8" s="64"/>
      <c r="B8" s="57"/>
      <c r="C8" s="57"/>
      <c r="D8" s="57"/>
      <c r="E8" s="57"/>
      <c r="F8" s="57"/>
      <c r="G8" s="57"/>
      <c r="H8" s="65"/>
      <c r="I8" s="57"/>
      <c r="J8" s="65"/>
    </row>
    <row r="9" spans="1:10" s="2" customFormat="1" ht="44.25" customHeight="1" x14ac:dyDescent="0.2">
      <c r="A9" s="210" t="s">
        <v>1877</v>
      </c>
      <c r="B9" s="211"/>
      <c r="C9" s="211"/>
      <c r="D9" s="211"/>
      <c r="E9" s="211"/>
      <c r="F9" s="211"/>
      <c r="G9" s="211"/>
      <c r="H9" s="212"/>
      <c r="I9" s="73"/>
      <c r="J9" s="74"/>
    </row>
    <row r="10" spans="1:10" s="1" customFormat="1" ht="8.25" customHeight="1" x14ac:dyDescent="0.2">
      <c r="A10" s="64"/>
      <c r="B10" s="57"/>
      <c r="C10" s="57"/>
      <c r="D10" s="57"/>
      <c r="E10" s="57"/>
      <c r="F10" s="57"/>
      <c r="G10" s="57"/>
      <c r="H10" s="65"/>
      <c r="I10" s="57"/>
      <c r="J10" s="65"/>
    </row>
    <row r="11" spans="1:10" s="1" customFormat="1" ht="15.75" thickBot="1" x14ac:dyDescent="0.25">
      <c r="A11" s="213" t="s">
        <v>1876</v>
      </c>
      <c r="B11" s="214"/>
      <c r="C11" s="214"/>
      <c r="D11" s="214"/>
      <c r="E11" s="214"/>
      <c r="F11" s="214"/>
      <c r="G11" s="214"/>
      <c r="H11" s="215"/>
      <c r="I11" s="71"/>
      <c r="J11" s="72"/>
    </row>
    <row r="12" spans="1:10" ht="45.75" thickTop="1" x14ac:dyDescent="0.2">
      <c r="A12" s="75" t="s">
        <v>1882</v>
      </c>
      <c r="B12" s="76" t="s">
        <v>1883</v>
      </c>
      <c r="C12" s="76" t="s">
        <v>1</v>
      </c>
      <c r="D12" s="77" t="s">
        <v>1878</v>
      </c>
      <c r="E12" s="78" t="s">
        <v>2</v>
      </c>
      <c r="F12" s="79" t="s">
        <v>825</v>
      </c>
      <c r="G12" s="80" t="s">
        <v>826</v>
      </c>
      <c r="H12" s="115" t="s">
        <v>827</v>
      </c>
      <c r="I12" s="43"/>
      <c r="J12" s="81"/>
    </row>
    <row r="13" spans="1:10" ht="20.100000000000001" customHeight="1" x14ac:dyDescent="0.2">
      <c r="A13" s="82" t="s">
        <v>11</v>
      </c>
      <c r="B13" s="83" t="s">
        <v>11</v>
      </c>
      <c r="C13" s="84" t="s">
        <v>12</v>
      </c>
      <c r="D13" s="85" t="s">
        <v>13</v>
      </c>
      <c r="E13" s="86" t="s">
        <v>14</v>
      </c>
      <c r="F13" s="87"/>
      <c r="G13" s="88">
        <v>164.55</v>
      </c>
      <c r="H13" s="116">
        <v>987.3</v>
      </c>
      <c r="I13" s="43"/>
      <c r="J13" s="81"/>
    </row>
    <row r="14" spans="1:10" ht="15" customHeight="1" x14ac:dyDescent="0.2">
      <c r="A14" s="89" t="s">
        <v>11</v>
      </c>
      <c r="B14" s="90" t="s">
        <v>828</v>
      </c>
      <c r="C14" s="91" t="s">
        <v>829</v>
      </c>
      <c r="D14" s="92" t="s">
        <v>13</v>
      </c>
      <c r="E14" s="93" t="s">
        <v>14</v>
      </c>
      <c r="F14" s="94">
        <v>1</v>
      </c>
      <c r="G14" s="95">
        <v>68.2</v>
      </c>
      <c r="H14" s="117">
        <v>68.2</v>
      </c>
      <c r="I14" s="43"/>
      <c r="J14" s="81"/>
    </row>
    <row r="15" spans="1:10" ht="15" customHeight="1" x14ac:dyDescent="0.2">
      <c r="A15" s="89" t="s">
        <v>11</v>
      </c>
      <c r="B15" s="90" t="s">
        <v>830</v>
      </c>
      <c r="C15" s="91" t="s">
        <v>831</v>
      </c>
      <c r="D15" s="92" t="s">
        <v>13</v>
      </c>
      <c r="E15" s="93" t="s">
        <v>832</v>
      </c>
      <c r="F15" s="94">
        <v>0.41</v>
      </c>
      <c r="G15" s="95">
        <v>181.86</v>
      </c>
      <c r="H15" s="117">
        <v>74.56</v>
      </c>
      <c r="I15" s="43"/>
      <c r="J15" s="81"/>
    </row>
    <row r="16" spans="1:10" ht="15" customHeight="1" x14ac:dyDescent="0.2">
      <c r="A16" s="89" t="s">
        <v>11</v>
      </c>
      <c r="B16" s="90" t="s">
        <v>833</v>
      </c>
      <c r="C16" s="91" t="s">
        <v>834</v>
      </c>
      <c r="D16" s="92" t="s">
        <v>13</v>
      </c>
      <c r="E16" s="93" t="s">
        <v>98</v>
      </c>
      <c r="F16" s="94">
        <v>0.1</v>
      </c>
      <c r="G16" s="95">
        <v>16.93</v>
      </c>
      <c r="H16" s="117">
        <v>1.69</v>
      </c>
      <c r="I16" s="43"/>
      <c r="J16" s="81"/>
    </row>
    <row r="17" spans="1:10" ht="15" customHeight="1" x14ac:dyDescent="0.2">
      <c r="A17" s="89" t="s">
        <v>11</v>
      </c>
      <c r="B17" s="90" t="s">
        <v>835</v>
      </c>
      <c r="C17" s="91" t="s">
        <v>836</v>
      </c>
      <c r="D17" s="92" t="s">
        <v>13</v>
      </c>
      <c r="E17" s="93" t="s">
        <v>837</v>
      </c>
      <c r="F17" s="94">
        <v>0.36383544000000001</v>
      </c>
      <c r="G17" s="95">
        <v>30.39</v>
      </c>
      <c r="H17" s="117">
        <v>11.05</v>
      </c>
      <c r="I17" s="43"/>
      <c r="J17" s="81"/>
    </row>
    <row r="18" spans="1:10" ht="15" customHeight="1" x14ac:dyDescent="0.2">
      <c r="A18" s="89" t="s">
        <v>11</v>
      </c>
      <c r="B18" s="90" t="s">
        <v>838</v>
      </c>
      <c r="C18" s="91" t="s">
        <v>839</v>
      </c>
      <c r="D18" s="92" t="s">
        <v>13</v>
      </c>
      <c r="E18" s="93" t="s">
        <v>837</v>
      </c>
      <c r="F18" s="94">
        <v>0.36394636000000002</v>
      </c>
      <c r="G18" s="95">
        <v>24.89</v>
      </c>
      <c r="H18" s="117">
        <v>9.0500000000000007</v>
      </c>
      <c r="I18" s="43"/>
      <c r="J18" s="81"/>
    </row>
    <row r="19" spans="1:10" ht="15" customHeight="1" x14ac:dyDescent="0.2">
      <c r="A19" s="96"/>
      <c r="B19" s="97"/>
      <c r="C19" s="97"/>
      <c r="D19" s="98"/>
      <c r="E19" s="99"/>
      <c r="F19" s="209" t="s">
        <v>840</v>
      </c>
      <c r="G19" s="209"/>
      <c r="H19" s="118">
        <v>164.55</v>
      </c>
      <c r="I19" s="43"/>
      <c r="J19" s="81"/>
    </row>
    <row r="20" spans="1:10" ht="15" customHeight="1" x14ac:dyDescent="0.2">
      <c r="A20" s="96"/>
      <c r="B20" s="97"/>
      <c r="C20" s="97"/>
      <c r="D20" s="98"/>
      <c r="E20" s="99"/>
      <c r="F20" s="209" t="s">
        <v>841</v>
      </c>
      <c r="G20" s="209"/>
      <c r="H20" s="118">
        <v>45.25</v>
      </c>
      <c r="I20" s="43"/>
      <c r="J20" s="81"/>
    </row>
    <row r="21" spans="1:10" ht="15" customHeight="1" x14ac:dyDescent="0.2">
      <c r="A21" s="96"/>
      <c r="B21" s="97"/>
      <c r="C21" s="97"/>
      <c r="D21" s="98"/>
      <c r="E21" s="99"/>
      <c r="F21" s="209" t="s">
        <v>842</v>
      </c>
      <c r="G21" s="209"/>
      <c r="H21" s="118">
        <v>209.8</v>
      </c>
      <c r="I21" s="43"/>
      <c r="J21" s="81"/>
    </row>
    <row r="22" spans="1:10" ht="20.100000000000001" customHeight="1" x14ac:dyDescent="0.2">
      <c r="A22" s="82" t="s">
        <v>16</v>
      </c>
      <c r="B22" s="83" t="s">
        <v>16</v>
      </c>
      <c r="C22" s="84" t="s">
        <v>17</v>
      </c>
      <c r="D22" s="85" t="s">
        <v>13</v>
      </c>
      <c r="E22" s="86" t="s">
        <v>14</v>
      </c>
      <c r="F22" s="87"/>
      <c r="G22" s="88">
        <v>496.65</v>
      </c>
      <c r="H22" s="116">
        <v>5959.8</v>
      </c>
      <c r="I22" s="43"/>
      <c r="J22" s="81"/>
    </row>
    <row r="23" spans="1:10" ht="15" customHeight="1" x14ac:dyDescent="0.2">
      <c r="A23" s="89" t="s">
        <v>16</v>
      </c>
      <c r="B23" s="90" t="s">
        <v>843</v>
      </c>
      <c r="C23" s="91" t="s">
        <v>844</v>
      </c>
      <c r="D23" s="92" t="s">
        <v>13</v>
      </c>
      <c r="E23" s="93" t="s">
        <v>275</v>
      </c>
      <c r="F23" s="94">
        <v>1.9589550000000001E-2</v>
      </c>
      <c r="G23" s="95">
        <v>9.75</v>
      </c>
      <c r="H23" s="117">
        <v>0.19</v>
      </c>
      <c r="I23" s="43"/>
      <c r="J23" s="81"/>
    </row>
    <row r="24" spans="1:10" ht="15" customHeight="1" x14ac:dyDescent="0.2">
      <c r="A24" s="89" t="s">
        <v>16</v>
      </c>
      <c r="B24" s="90" t="s">
        <v>845</v>
      </c>
      <c r="C24" s="91" t="s">
        <v>846</v>
      </c>
      <c r="D24" s="92" t="s">
        <v>13</v>
      </c>
      <c r="E24" s="93" t="s">
        <v>275</v>
      </c>
      <c r="F24" s="94">
        <v>0.5</v>
      </c>
      <c r="G24" s="95">
        <v>0.64</v>
      </c>
      <c r="H24" s="117">
        <v>0.32</v>
      </c>
      <c r="I24" s="43"/>
      <c r="J24" s="81"/>
    </row>
    <row r="25" spans="1:10" ht="15" customHeight="1" x14ac:dyDescent="0.2">
      <c r="A25" s="89" t="s">
        <v>16</v>
      </c>
      <c r="B25" s="90" t="s">
        <v>847</v>
      </c>
      <c r="C25" s="91" t="s">
        <v>848</v>
      </c>
      <c r="D25" s="92" t="s">
        <v>13</v>
      </c>
      <c r="E25" s="93" t="s">
        <v>275</v>
      </c>
      <c r="F25" s="94">
        <v>0.02</v>
      </c>
      <c r="G25" s="95">
        <v>32.01</v>
      </c>
      <c r="H25" s="117">
        <v>0.64</v>
      </c>
      <c r="I25" s="43"/>
      <c r="J25" s="81"/>
    </row>
    <row r="26" spans="1:10" ht="15" customHeight="1" x14ac:dyDescent="0.2">
      <c r="A26" s="89" t="s">
        <v>16</v>
      </c>
      <c r="B26" s="90" t="s">
        <v>849</v>
      </c>
      <c r="C26" s="91" t="s">
        <v>850</v>
      </c>
      <c r="D26" s="92" t="s">
        <v>13</v>
      </c>
      <c r="E26" s="93" t="s">
        <v>275</v>
      </c>
      <c r="F26" s="94">
        <v>0.19</v>
      </c>
      <c r="G26" s="95">
        <v>23.44</v>
      </c>
      <c r="H26" s="117">
        <v>4.45</v>
      </c>
      <c r="I26" s="43"/>
      <c r="J26" s="81"/>
    </row>
    <row r="27" spans="1:10" ht="15" customHeight="1" x14ac:dyDescent="0.2">
      <c r="A27" s="89" t="s">
        <v>16</v>
      </c>
      <c r="B27" s="90" t="s">
        <v>851</v>
      </c>
      <c r="C27" s="91" t="s">
        <v>852</v>
      </c>
      <c r="D27" s="92" t="s">
        <v>13</v>
      </c>
      <c r="E27" s="93" t="s">
        <v>275</v>
      </c>
      <c r="F27" s="94">
        <v>0.02</v>
      </c>
      <c r="G27" s="95">
        <v>70.209999999999994</v>
      </c>
      <c r="H27" s="117">
        <v>1.4</v>
      </c>
      <c r="I27" s="43"/>
      <c r="J27" s="81"/>
    </row>
    <row r="28" spans="1:10" ht="15" customHeight="1" x14ac:dyDescent="0.2">
      <c r="A28" s="89" t="s">
        <v>16</v>
      </c>
      <c r="B28" s="90" t="s">
        <v>853</v>
      </c>
      <c r="C28" s="91" t="s">
        <v>854</v>
      </c>
      <c r="D28" s="92" t="s">
        <v>13</v>
      </c>
      <c r="E28" s="93" t="s">
        <v>98</v>
      </c>
      <c r="F28" s="94">
        <v>4.2000000000000003E-2</v>
      </c>
      <c r="G28" s="95">
        <v>16.12</v>
      </c>
      <c r="H28" s="117">
        <v>0.67</v>
      </c>
      <c r="I28" s="43"/>
      <c r="J28" s="81"/>
    </row>
    <row r="29" spans="1:10" ht="15" customHeight="1" x14ac:dyDescent="0.2">
      <c r="A29" s="89" t="s">
        <v>16</v>
      </c>
      <c r="B29" s="90" t="s">
        <v>855</v>
      </c>
      <c r="C29" s="91" t="s">
        <v>856</v>
      </c>
      <c r="D29" s="92" t="s">
        <v>13</v>
      </c>
      <c r="E29" s="93" t="s">
        <v>275</v>
      </c>
      <c r="F29" s="94">
        <v>0.04</v>
      </c>
      <c r="G29" s="95">
        <v>1.35</v>
      </c>
      <c r="H29" s="117">
        <v>0.05</v>
      </c>
      <c r="I29" s="43"/>
      <c r="J29" s="81"/>
    </row>
    <row r="30" spans="1:10" ht="15" customHeight="1" x14ac:dyDescent="0.2">
      <c r="A30" s="89" t="s">
        <v>16</v>
      </c>
      <c r="B30" s="90" t="s">
        <v>830</v>
      </c>
      <c r="C30" s="91" t="s">
        <v>831</v>
      </c>
      <c r="D30" s="92" t="s">
        <v>13</v>
      </c>
      <c r="E30" s="93" t="s">
        <v>832</v>
      </c>
      <c r="F30" s="94">
        <v>0.17</v>
      </c>
      <c r="G30" s="95">
        <v>181.86</v>
      </c>
      <c r="H30" s="117">
        <v>30.91</v>
      </c>
      <c r="I30" s="43"/>
      <c r="J30" s="81"/>
    </row>
    <row r="31" spans="1:10" ht="15" customHeight="1" x14ac:dyDescent="0.2">
      <c r="A31" s="89" t="s">
        <v>16</v>
      </c>
      <c r="B31" s="90" t="s">
        <v>857</v>
      </c>
      <c r="C31" s="91" t="s">
        <v>858</v>
      </c>
      <c r="D31" s="92" t="s">
        <v>13</v>
      </c>
      <c r="E31" s="93" t="s">
        <v>98</v>
      </c>
      <c r="F31" s="94">
        <v>0.5</v>
      </c>
      <c r="G31" s="95">
        <v>16.989999999999998</v>
      </c>
      <c r="H31" s="117">
        <v>8.49</v>
      </c>
      <c r="I31" s="43"/>
      <c r="J31" s="81"/>
    </row>
    <row r="32" spans="1:10" ht="15" customHeight="1" x14ac:dyDescent="0.2">
      <c r="A32" s="89" t="s">
        <v>16</v>
      </c>
      <c r="B32" s="90" t="s">
        <v>859</v>
      </c>
      <c r="C32" s="91" t="s">
        <v>860</v>
      </c>
      <c r="D32" s="92" t="s">
        <v>13</v>
      </c>
      <c r="E32" s="93" t="s">
        <v>832</v>
      </c>
      <c r="F32" s="94">
        <v>0.05</v>
      </c>
      <c r="G32" s="95">
        <v>292.79000000000002</v>
      </c>
      <c r="H32" s="117">
        <v>14.63</v>
      </c>
      <c r="I32" s="43"/>
      <c r="J32" s="81"/>
    </row>
    <row r="33" spans="1:10" ht="15" customHeight="1" x14ac:dyDescent="0.2">
      <c r="A33" s="89" t="s">
        <v>16</v>
      </c>
      <c r="B33" s="90" t="s">
        <v>861</v>
      </c>
      <c r="C33" s="91" t="s">
        <v>862</v>
      </c>
      <c r="D33" s="92" t="s">
        <v>13</v>
      </c>
      <c r="E33" s="93" t="s">
        <v>832</v>
      </c>
      <c r="F33" s="94">
        <v>0.38</v>
      </c>
      <c r="G33" s="95">
        <v>103.11</v>
      </c>
      <c r="H33" s="117">
        <v>39.18</v>
      </c>
      <c r="I33" s="43"/>
      <c r="J33" s="81"/>
    </row>
    <row r="34" spans="1:10" ht="15" customHeight="1" x14ac:dyDescent="0.2">
      <c r="A34" s="89" t="s">
        <v>16</v>
      </c>
      <c r="B34" s="90" t="s">
        <v>863</v>
      </c>
      <c r="C34" s="91" t="s">
        <v>864</v>
      </c>
      <c r="D34" s="92" t="s">
        <v>13</v>
      </c>
      <c r="E34" s="93" t="s">
        <v>832</v>
      </c>
      <c r="F34" s="94">
        <v>0.14000000000000001</v>
      </c>
      <c r="G34" s="95">
        <v>209.14</v>
      </c>
      <c r="H34" s="117">
        <v>29.27</v>
      </c>
      <c r="I34" s="43"/>
      <c r="J34" s="81"/>
    </row>
    <row r="35" spans="1:10" ht="15" customHeight="1" x14ac:dyDescent="0.2">
      <c r="A35" s="89" t="s">
        <v>16</v>
      </c>
      <c r="B35" s="90" t="s">
        <v>865</v>
      </c>
      <c r="C35" s="91" t="s">
        <v>866</v>
      </c>
      <c r="D35" s="92" t="s">
        <v>13</v>
      </c>
      <c r="E35" s="93" t="s">
        <v>275</v>
      </c>
      <c r="F35" s="94">
        <v>0.82</v>
      </c>
      <c r="G35" s="95">
        <v>14.09</v>
      </c>
      <c r="H35" s="117">
        <v>11.55</v>
      </c>
      <c r="I35" s="43"/>
      <c r="J35" s="81"/>
    </row>
    <row r="36" spans="1:10" ht="15" customHeight="1" x14ac:dyDescent="0.2">
      <c r="A36" s="89" t="s">
        <v>16</v>
      </c>
      <c r="B36" s="90" t="s">
        <v>835</v>
      </c>
      <c r="C36" s="91" t="s">
        <v>836</v>
      </c>
      <c r="D36" s="92" t="s">
        <v>13</v>
      </c>
      <c r="E36" s="93" t="s">
        <v>837</v>
      </c>
      <c r="F36" s="94">
        <v>6.0927525300000003</v>
      </c>
      <c r="G36" s="95">
        <v>30.39</v>
      </c>
      <c r="H36" s="117">
        <v>185.15</v>
      </c>
      <c r="I36" s="43"/>
      <c r="J36" s="81"/>
    </row>
    <row r="37" spans="1:10" ht="15" customHeight="1" x14ac:dyDescent="0.2">
      <c r="A37" s="89" t="s">
        <v>16</v>
      </c>
      <c r="B37" s="90" t="s">
        <v>838</v>
      </c>
      <c r="C37" s="91" t="s">
        <v>839</v>
      </c>
      <c r="D37" s="92" t="s">
        <v>13</v>
      </c>
      <c r="E37" s="93" t="s">
        <v>837</v>
      </c>
      <c r="F37" s="94">
        <v>6.8202453700000003</v>
      </c>
      <c r="G37" s="95">
        <v>24.89</v>
      </c>
      <c r="H37" s="117">
        <v>169.75</v>
      </c>
      <c r="I37" s="43"/>
      <c r="J37" s="81"/>
    </row>
    <row r="38" spans="1:10" ht="15" customHeight="1" x14ac:dyDescent="0.2">
      <c r="A38" s="96"/>
      <c r="B38" s="97"/>
      <c r="C38" s="97"/>
      <c r="D38" s="98"/>
      <c r="E38" s="99"/>
      <c r="F38" s="209" t="s">
        <v>840</v>
      </c>
      <c r="G38" s="209"/>
      <c r="H38" s="118">
        <v>496.65</v>
      </c>
      <c r="I38" s="43"/>
      <c r="J38" s="81"/>
    </row>
    <row r="39" spans="1:10" ht="15" customHeight="1" x14ac:dyDescent="0.2">
      <c r="A39" s="96"/>
      <c r="B39" s="97"/>
      <c r="C39" s="97"/>
      <c r="D39" s="98"/>
      <c r="E39" s="99"/>
      <c r="F39" s="209" t="s">
        <v>841</v>
      </c>
      <c r="G39" s="209"/>
      <c r="H39" s="118">
        <v>136.58000000000001</v>
      </c>
      <c r="I39" s="43"/>
      <c r="J39" s="81"/>
    </row>
    <row r="40" spans="1:10" ht="15" customHeight="1" x14ac:dyDescent="0.2">
      <c r="A40" s="96"/>
      <c r="B40" s="97"/>
      <c r="C40" s="97"/>
      <c r="D40" s="98"/>
      <c r="E40" s="99"/>
      <c r="F40" s="209" t="s">
        <v>842</v>
      </c>
      <c r="G40" s="209"/>
      <c r="H40" s="118">
        <v>633.23</v>
      </c>
      <c r="I40" s="43"/>
      <c r="J40" s="81"/>
    </row>
    <row r="41" spans="1:10" ht="20.100000000000001" customHeight="1" x14ac:dyDescent="0.2">
      <c r="A41" s="82" t="s">
        <v>19</v>
      </c>
      <c r="B41" s="83" t="s">
        <v>19</v>
      </c>
      <c r="C41" s="84" t="s">
        <v>20</v>
      </c>
      <c r="D41" s="85" t="s">
        <v>21</v>
      </c>
      <c r="E41" s="86" t="s">
        <v>22</v>
      </c>
      <c r="F41" s="87"/>
      <c r="G41" s="88">
        <v>88.26</v>
      </c>
      <c r="H41" s="116">
        <v>73785.36</v>
      </c>
      <c r="I41" s="43"/>
      <c r="J41" s="81"/>
    </row>
    <row r="42" spans="1:10" ht="29.1" customHeight="1" x14ac:dyDescent="0.2">
      <c r="A42" s="89" t="s">
        <v>19</v>
      </c>
      <c r="B42" s="90" t="s">
        <v>867</v>
      </c>
      <c r="C42" s="91" t="s">
        <v>868</v>
      </c>
      <c r="D42" s="92" t="s">
        <v>21</v>
      </c>
      <c r="E42" s="93" t="s">
        <v>869</v>
      </c>
      <c r="F42" s="94">
        <v>2.4203369999999998E-2</v>
      </c>
      <c r="G42" s="95">
        <v>27.64</v>
      </c>
      <c r="H42" s="117">
        <v>0.66</v>
      </c>
      <c r="I42" s="43"/>
      <c r="J42" s="81"/>
    </row>
    <row r="43" spans="1:10" ht="29.1" customHeight="1" x14ac:dyDescent="0.2">
      <c r="A43" s="89" t="s">
        <v>19</v>
      </c>
      <c r="B43" s="90" t="s">
        <v>870</v>
      </c>
      <c r="C43" s="91" t="s">
        <v>871</v>
      </c>
      <c r="D43" s="92" t="s">
        <v>21</v>
      </c>
      <c r="E43" s="93" t="s">
        <v>872</v>
      </c>
      <c r="F43" s="94">
        <v>6.05084E-3</v>
      </c>
      <c r="G43" s="95">
        <v>29.15</v>
      </c>
      <c r="H43" s="117">
        <v>0.17</v>
      </c>
      <c r="I43" s="43"/>
      <c r="J43" s="81"/>
    </row>
    <row r="44" spans="1:10" ht="21" customHeight="1" x14ac:dyDescent="0.2">
      <c r="A44" s="89" t="s">
        <v>19</v>
      </c>
      <c r="B44" s="90" t="s">
        <v>873</v>
      </c>
      <c r="C44" s="91" t="s">
        <v>874</v>
      </c>
      <c r="D44" s="92" t="s">
        <v>21</v>
      </c>
      <c r="E44" s="93" t="s">
        <v>26</v>
      </c>
      <c r="F44" s="94">
        <v>1.2273000000000001</v>
      </c>
      <c r="G44" s="95">
        <v>9.77</v>
      </c>
      <c r="H44" s="117">
        <v>11.99</v>
      </c>
      <c r="I44" s="43"/>
      <c r="J44" s="81"/>
    </row>
    <row r="45" spans="1:10" ht="21" customHeight="1" x14ac:dyDescent="0.2">
      <c r="A45" s="89" t="s">
        <v>19</v>
      </c>
      <c r="B45" s="90" t="s">
        <v>875</v>
      </c>
      <c r="C45" s="91" t="s">
        <v>876</v>
      </c>
      <c r="D45" s="92" t="s">
        <v>21</v>
      </c>
      <c r="E45" s="93" t="s">
        <v>877</v>
      </c>
      <c r="F45" s="94">
        <v>6.8000000000000005E-2</v>
      </c>
      <c r="G45" s="95">
        <v>16.190000000000001</v>
      </c>
      <c r="H45" s="117">
        <v>1.1000000000000001</v>
      </c>
      <c r="I45" s="43"/>
      <c r="J45" s="81"/>
    </row>
    <row r="46" spans="1:10" ht="21" customHeight="1" x14ac:dyDescent="0.2">
      <c r="A46" s="89" t="s">
        <v>19</v>
      </c>
      <c r="B46" s="90" t="s">
        <v>878</v>
      </c>
      <c r="C46" s="91" t="s">
        <v>879</v>
      </c>
      <c r="D46" s="92" t="s">
        <v>21</v>
      </c>
      <c r="E46" s="93" t="s">
        <v>26</v>
      </c>
      <c r="F46" s="94">
        <v>2</v>
      </c>
      <c r="G46" s="95">
        <v>6.97</v>
      </c>
      <c r="H46" s="117">
        <v>13.94</v>
      </c>
      <c r="I46" s="43"/>
      <c r="J46" s="81"/>
    </row>
    <row r="47" spans="1:10" ht="38.1" customHeight="1" x14ac:dyDescent="0.2">
      <c r="A47" s="89" t="s">
        <v>19</v>
      </c>
      <c r="B47" s="90" t="s">
        <v>880</v>
      </c>
      <c r="C47" s="91" t="s">
        <v>881</v>
      </c>
      <c r="D47" s="92" t="s">
        <v>21</v>
      </c>
      <c r="E47" s="93" t="s">
        <v>22</v>
      </c>
      <c r="F47" s="94">
        <v>0.58530000000000004</v>
      </c>
      <c r="G47" s="95">
        <v>46.87</v>
      </c>
      <c r="H47" s="117">
        <v>27.43</v>
      </c>
      <c r="I47" s="43"/>
      <c r="J47" s="81"/>
    </row>
    <row r="48" spans="1:10" ht="21" customHeight="1" x14ac:dyDescent="0.2">
      <c r="A48" s="89" t="s">
        <v>19</v>
      </c>
      <c r="B48" s="90" t="s">
        <v>882</v>
      </c>
      <c r="C48" s="91" t="s">
        <v>883</v>
      </c>
      <c r="D48" s="92" t="s">
        <v>21</v>
      </c>
      <c r="E48" s="93" t="s">
        <v>51</v>
      </c>
      <c r="F48" s="94">
        <v>0.45106286000000001</v>
      </c>
      <c r="G48" s="95">
        <v>23.76</v>
      </c>
      <c r="H48" s="117">
        <v>10.71</v>
      </c>
      <c r="I48" s="43"/>
      <c r="J48" s="81"/>
    </row>
    <row r="49" spans="1:10" ht="21" customHeight="1" x14ac:dyDescent="0.2">
      <c r="A49" s="89" t="s">
        <v>19</v>
      </c>
      <c r="B49" s="90" t="s">
        <v>884</v>
      </c>
      <c r="C49" s="91" t="s">
        <v>885</v>
      </c>
      <c r="D49" s="92" t="s">
        <v>21</v>
      </c>
      <c r="E49" s="93" t="s">
        <v>51</v>
      </c>
      <c r="F49" s="94">
        <v>0.67348830000000004</v>
      </c>
      <c r="G49" s="95">
        <v>28.12</v>
      </c>
      <c r="H49" s="117">
        <v>18.93</v>
      </c>
      <c r="I49" s="43"/>
      <c r="J49" s="81"/>
    </row>
    <row r="50" spans="1:10" ht="29.1" customHeight="1" x14ac:dyDescent="0.2">
      <c r="A50" s="89" t="s">
        <v>19</v>
      </c>
      <c r="B50" s="90" t="s">
        <v>886</v>
      </c>
      <c r="C50" s="91" t="s">
        <v>887</v>
      </c>
      <c r="D50" s="92" t="s">
        <v>21</v>
      </c>
      <c r="E50" s="93" t="s">
        <v>32</v>
      </c>
      <c r="F50" s="94">
        <v>5.5924399999999997E-3</v>
      </c>
      <c r="G50" s="95">
        <v>596.58000000000004</v>
      </c>
      <c r="H50" s="117">
        <v>3.33</v>
      </c>
      <c r="I50" s="43"/>
      <c r="J50" s="81"/>
    </row>
    <row r="51" spans="1:10" ht="15" customHeight="1" x14ac:dyDescent="0.2">
      <c r="A51" s="96"/>
      <c r="B51" s="97"/>
      <c r="C51" s="97"/>
      <c r="D51" s="98"/>
      <c r="E51" s="99"/>
      <c r="F51" s="209" t="s">
        <v>840</v>
      </c>
      <c r="G51" s="209"/>
      <c r="H51" s="118">
        <v>88.26</v>
      </c>
      <c r="I51" s="43"/>
      <c r="J51" s="81"/>
    </row>
    <row r="52" spans="1:10" ht="15" customHeight="1" x14ac:dyDescent="0.2">
      <c r="A52" s="96"/>
      <c r="B52" s="97"/>
      <c r="C52" s="97"/>
      <c r="D52" s="98"/>
      <c r="E52" s="99"/>
      <c r="F52" s="209" t="s">
        <v>841</v>
      </c>
      <c r="G52" s="209"/>
      <c r="H52" s="118">
        <v>24.27</v>
      </c>
      <c r="I52" s="43"/>
      <c r="J52" s="81"/>
    </row>
    <row r="53" spans="1:10" ht="15" customHeight="1" x14ac:dyDescent="0.2">
      <c r="A53" s="96"/>
      <c r="B53" s="97"/>
      <c r="C53" s="97"/>
      <c r="D53" s="98"/>
      <c r="E53" s="99"/>
      <c r="F53" s="209" t="s">
        <v>842</v>
      </c>
      <c r="G53" s="209"/>
      <c r="H53" s="118">
        <v>112.53</v>
      </c>
      <c r="I53" s="43"/>
      <c r="J53" s="81"/>
    </row>
    <row r="54" spans="1:10" ht="36" customHeight="1" x14ac:dyDescent="0.2">
      <c r="A54" s="82" t="s">
        <v>24</v>
      </c>
      <c r="B54" s="83" t="s">
        <v>24</v>
      </c>
      <c r="C54" s="84" t="s">
        <v>25</v>
      </c>
      <c r="D54" s="85" t="s">
        <v>21</v>
      </c>
      <c r="E54" s="86" t="s">
        <v>26</v>
      </c>
      <c r="F54" s="87"/>
      <c r="G54" s="88">
        <v>59.3</v>
      </c>
      <c r="H54" s="116">
        <v>24787.4</v>
      </c>
      <c r="I54" s="43"/>
      <c r="J54" s="81"/>
    </row>
    <row r="55" spans="1:10" ht="29.1" customHeight="1" x14ac:dyDescent="0.2">
      <c r="A55" s="89" t="s">
        <v>24</v>
      </c>
      <c r="B55" s="90" t="s">
        <v>867</v>
      </c>
      <c r="C55" s="91" t="s">
        <v>868</v>
      </c>
      <c r="D55" s="92" t="s">
        <v>21</v>
      </c>
      <c r="E55" s="93" t="s">
        <v>869</v>
      </c>
      <c r="F55" s="94">
        <v>2.5571989999999999E-2</v>
      </c>
      <c r="G55" s="95">
        <v>27.64</v>
      </c>
      <c r="H55" s="117">
        <v>0.7</v>
      </c>
      <c r="I55" s="43"/>
      <c r="J55" s="81"/>
    </row>
    <row r="56" spans="1:10" ht="29.1" customHeight="1" x14ac:dyDescent="0.2">
      <c r="A56" s="89" t="s">
        <v>24</v>
      </c>
      <c r="B56" s="90" t="s">
        <v>870</v>
      </c>
      <c r="C56" s="91" t="s">
        <v>871</v>
      </c>
      <c r="D56" s="92" t="s">
        <v>21</v>
      </c>
      <c r="E56" s="93" t="s">
        <v>872</v>
      </c>
      <c r="F56" s="94">
        <v>6.3929900000000003E-3</v>
      </c>
      <c r="G56" s="95">
        <v>29.15</v>
      </c>
      <c r="H56" s="117">
        <v>0.18</v>
      </c>
      <c r="I56" s="43"/>
      <c r="J56" s="81"/>
    </row>
    <row r="57" spans="1:10" ht="29.1" customHeight="1" x14ac:dyDescent="0.2">
      <c r="A57" s="89" t="s">
        <v>24</v>
      </c>
      <c r="B57" s="90" t="s">
        <v>888</v>
      </c>
      <c r="C57" s="91" t="s">
        <v>889</v>
      </c>
      <c r="D57" s="92" t="s">
        <v>21</v>
      </c>
      <c r="E57" s="93" t="s">
        <v>26</v>
      </c>
      <c r="F57" s="94">
        <v>0.41249999999999998</v>
      </c>
      <c r="G57" s="95">
        <v>21.33</v>
      </c>
      <c r="H57" s="117">
        <v>8.7899999999999991</v>
      </c>
      <c r="I57" s="43"/>
      <c r="J57" s="81"/>
    </row>
    <row r="58" spans="1:10" ht="21" customHeight="1" x14ac:dyDescent="0.2">
      <c r="A58" s="89" t="s">
        <v>24</v>
      </c>
      <c r="B58" s="90" t="s">
        <v>890</v>
      </c>
      <c r="C58" s="91" t="s">
        <v>891</v>
      </c>
      <c r="D58" s="92" t="s">
        <v>21</v>
      </c>
      <c r="E58" s="93" t="s">
        <v>877</v>
      </c>
      <c r="F58" s="94">
        <v>0.111</v>
      </c>
      <c r="G58" s="95">
        <v>16.47</v>
      </c>
      <c r="H58" s="117">
        <v>1.82</v>
      </c>
      <c r="I58" s="43"/>
      <c r="J58" s="81"/>
    </row>
    <row r="59" spans="1:10" ht="38.1" customHeight="1" x14ac:dyDescent="0.2">
      <c r="A59" s="89" t="s">
        <v>24</v>
      </c>
      <c r="B59" s="90" t="s">
        <v>892</v>
      </c>
      <c r="C59" s="91" t="s">
        <v>893</v>
      </c>
      <c r="D59" s="92" t="s">
        <v>21</v>
      </c>
      <c r="E59" s="93" t="s">
        <v>26</v>
      </c>
      <c r="F59" s="94">
        <v>0.74450000000000005</v>
      </c>
      <c r="G59" s="95">
        <v>5.94</v>
      </c>
      <c r="H59" s="117">
        <v>4.42</v>
      </c>
      <c r="I59" s="43"/>
      <c r="J59" s="81"/>
    </row>
    <row r="60" spans="1:10" ht="21" customHeight="1" x14ac:dyDescent="0.2">
      <c r="A60" s="89" t="s">
        <v>24</v>
      </c>
      <c r="B60" s="90" t="s">
        <v>894</v>
      </c>
      <c r="C60" s="91" t="s">
        <v>895</v>
      </c>
      <c r="D60" s="92" t="s">
        <v>21</v>
      </c>
      <c r="E60" s="93" t="s">
        <v>26</v>
      </c>
      <c r="F60" s="94">
        <v>0.55000000000000004</v>
      </c>
      <c r="G60" s="95">
        <v>11.04</v>
      </c>
      <c r="H60" s="117">
        <v>6.07</v>
      </c>
      <c r="I60" s="43"/>
      <c r="J60" s="81"/>
    </row>
    <row r="61" spans="1:10" ht="21" customHeight="1" x14ac:dyDescent="0.2">
      <c r="A61" s="89" t="s">
        <v>24</v>
      </c>
      <c r="B61" s="90" t="s">
        <v>896</v>
      </c>
      <c r="C61" s="91" t="s">
        <v>897</v>
      </c>
      <c r="D61" s="92" t="s">
        <v>21</v>
      </c>
      <c r="E61" s="93" t="s">
        <v>898</v>
      </c>
      <c r="F61" s="94">
        <v>2.5600000000000001E-2</v>
      </c>
      <c r="G61" s="95">
        <v>32.26</v>
      </c>
      <c r="H61" s="117">
        <v>0.82</v>
      </c>
      <c r="I61" s="43"/>
      <c r="J61" s="81"/>
    </row>
    <row r="62" spans="1:10" ht="21" customHeight="1" x14ac:dyDescent="0.2">
      <c r="A62" s="89" t="s">
        <v>24</v>
      </c>
      <c r="B62" s="90" t="s">
        <v>882</v>
      </c>
      <c r="C62" s="91" t="s">
        <v>883</v>
      </c>
      <c r="D62" s="92" t="s">
        <v>21</v>
      </c>
      <c r="E62" s="93" t="s">
        <v>51</v>
      </c>
      <c r="F62" s="94">
        <v>0.66185808000000002</v>
      </c>
      <c r="G62" s="95">
        <v>23.76</v>
      </c>
      <c r="H62" s="117">
        <v>15.72</v>
      </c>
      <c r="I62" s="43"/>
      <c r="J62" s="81"/>
    </row>
    <row r="63" spans="1:10" ht="21" customHeight="1" x14ac:dyDescent="0.2">
      <c r="A63" s="89" t="s">
        <v>24</v>
      </c>
      <c r="B63" s="90" t="s">
        <v>884</v>
      </c>
      <c r="C63" s="91" t="s">
        <v>885</v>
      </c>
      <c r="D63" s="92" t="s">
        <v>21</v>
      </c>
      <c r="E63" s="93" t="s">
        <v>51</v>
      </c>
      <c r="F63" s="94">
        <v>0.66185808000000002</v>
      </c>
      <c r="G63" s="95">
        <v>28.12</v>
      </c>
      <c r="H63" s="117">
        <v>18.61</v>
      </c>
      <c r="I63" s="43"/>
      <c r="J63" s="81"/>
    </row>
    <row r="64" spans="1:10" ht="29.1" customHeight="1" x14ac:dyDescent="0.2">
      <c r="A64" s="89" t="s">
        <v>24</v>
      </c>
      <c r="B64" s="90" t="s">
        <v>886</v>
      </c>
      <c r="C64" s="91" t="s">
        <v>887</v>
      </c>
      <c r="D64" s="92" t="s">
        <v>21</v>
      </c>
      <c r="E64" s="93" t="s">
        <v>32</v>
      </c>
      <c r="F64" s="94">
        <v>3.65314E-3</v>
      </c>
      <c r="G64" s="95">
        <v>596.58000000000004</v>
      </c>
      <c r="H64" s="117">
        <v>2.17</v>
      </c>
      <c r="I64" s="43"/>
      <c r="J64" s="81"/>
    </row>
    <row r="65" spans="1:10" ht="15" customHeight="1" x14ac:dyDescent="0.2">
      <c r="A65" s="96"/>
      <c r="B65" s="97"/>
      <c r="C65" s="97"/>
      <c r="D65" s="98"/>
      <c r="E65" s="99"/>
      <c r="F65" s="209" t="s">
        <v>840</v>
      </c>
      <c r="G65" s="209"/>
      <c r="H65" s="118">
        <v>59.3</v>
      </c>
      <c r="I65" s="43"/>
      <c r="J65" s="81"/>
    </row>
    <row r="66" spans="1:10" ht="15" customHeight="1" x14ac:dyDescent="0.2">
      <c r="A66" s="96"/>
      <c r="B66" s="97"/>
      <c r="C66" s="97"/>
      <c r="D66" s="98"/>
      <c r="E66" s="99"/>
      <c r="F66" s="209" t="s">
        <v>841</v>
      </c>
      <c r="G66" s="209"/>
      <c r="H66" s="118">
        <v>16.309999999999999</v>
      </c>
      <c r="I66" s="43"/>
      <c r="J66" s="81"/>
    </row>
    <row r="67" spans="1:10" ht="15" customHeight="1" x14ac:dyDescent="0.2">
      <c r="A67" s="96"/>
      <c r="B67" s="97"/>
      <c r="C67" s="97"/>
      <c r="D67" s="98"/>
      <c r="E67" s="99"/>
      <c r="F67" s="209" t="s">
        <v>842</v>
      </c>
      <c r="G67" s="209"/>
      <c r="H67" s="118">
        <v>75.61</v>
      </c>
      <c r="I67" s="43"/>
      <c r="J67" s="81"/>
    </row>
    <row r="68" spans="1:10" ht="36" customHeight="1" x14ac:dyDescent="0.2">
      <c r="A68" s="82" t="s">
        <v>30</v>
      </c>
      <c r="B68" s="83" t="s">
        <v>30</v>
      </c>
      <c r="C68" s="84" t="s">
        <v>31</v>
      </c>
      <c r="D68" s="85" t="s">
        <v>21</v>
      </c>
      <c r="E68" s="86" t="s">
        <v>32</v>
      </c>
      <c r="F68" s="87"/>
      <c r="G68" s="88">
        <v>94.73</v>
      </c>
      <c r="H68" s="116">
        <v>22847.93</v>
      </c>
      <c r="I68" s="43"/>
      <c r="J68" s="81"/>
    </row>
    <row r="69" spans="1:10" ht="38.1" customHeight="1" x14ac:dyDescent="0.2">
      <c r="A69" s="89" t="s">
        <v>30</v>
      </c>
      <c r="B69" s="90" t="s">
        <v>899</v>
      </c>
      <c r="C69" s="91" t="s">
        <v>900</v>
      </c>
      <c r="D69" s="92" t="s">
        <v>21</v>
      </c>
      <c r="E69" s="93" t="s">
        <v>869</v>
      </c>
      <c r="F69" s="94">
        <v>0.82723869999999999</v>
      </c>
      <c r="G69" s="95">
        <v>7.66</v>
      </c>
      <c r="H69" s="117">
        <v>6.33</v>
      </c>
      <c r="I69" s="43"/>
      <c r="J69" s="81"/>
    </row>
    <row r="70" spans="1:10" ht="38.1" customHeight="1" x14ac:dyDescent="0.2">
      <c r="A70" s="89" t="s">
        <v>30</v>
      </c>
      <c r="B70" s="90" t="s">
        <v>901</v>
      </c>
      <c r="C70" s="91" t="s">
        <v>902</v>
      </c>
      <c r="D70" s="92" t="s">
        <v>21</v>
      </c>
      <c r="E70" s="93" t="s">
        <v>872</v>
      </c>
      <c r="F70" s="94">
        <v>1.0817370900000001</v>
      </c>
      <c r="G70" s="95">
        <v>29.64</v>
      </c>
      <c r="H70" s="117">
        <v>32.06</v>
      </c>
      <c r="I70" s="43"/>
      <c r="J70" s="81"/>
    </row>
    <row r="71" spans="1:10" ht="29.1" customHeight="1" x14ac:dyDescent="0.2">
      <c r="A71" s="89" t="s">
        <v>30</v>
      </c>
      <c r="B71" s="90" t="s">
        <v>903</v>
      </c>
      <c r="C71" s="91" t="s">
        <v>904</v>
      </c>
      <c r="D71" s="92" t="s">
        <v>21</v>
      </c>
      <c r="E71" s="93" t="s">
        <v>869</v>
      </c>
      <c r="F71" s="94">
        <v>0.82723869999999999</v>
      </c>
      <c r="G71" s="95">
        <v>22.19</v>
      </c>
      <c r="H71" s="117">
        <v>18.350000000000001</v>
      </c>
      <c r="I71" s="43"/>
      <c r="J71" s="81"/>
    </row>
    <row r="72" spans="1:10" ht="29.1" customHeight="1" x14ac:dyDescent="0.2">
      <c r="A72" s="89" t="s">
        <v>30</v>
      </c>
      <c r="B72" s="90" t="s">
        <v>905</v>
      </c>
      <c r="C72" s="91" t="s">
        <v>906</v>
      </c>
      <c r="D72" s="92" t="s">
        <v>21</v>
      </c>
      <c r="E72" s="93" t="s">
        <v>872</v>
      </c>
      <c r="F72" s="94">
        <v>1.0817370900000001</v>
      </c>
      <c r="G72" s="95">
        <v>24.08</v>
      </c>
      <c r="H72" s="117">
        <v>26.04</v>
      </c>
      <c r="I72" s="43"/>
      <c r="J72" s="81"/>
    </row>
    <row r="73" spans="1:10" ht="15" customHeight="1" x14ac:dyDescent="0.2">
      <c r="A73" s="89" t="s">
        <v>30</v>
      </c>
      <c r="B73" s="90" t="s">
        <v>907</v>
      </c>
      <c r="C73" s="91" t="s">
        <v>908</v>
      </c>
      <c r="D73" s="92" t="s">
        <v>21</v>
      </c>
      <c r="E73" s="93" t="s">
        <v>51</v>
      </c>
      <c r="F73" s="94">
        <v>6.8690780000000007E-2</v>
      </c>
      <c r="G73" s="95">
        <v>28.51</v>
      </c>
      <c r="H73" s="117">
        <v>1.95</v>
      </c>
      <c r="I73" s="43"/>
      <c r="J73" s="81"/>
    </row>
    <row r="74" spans="1:10" ht="15" customHeight="1" x14ac:dyDescent="0.2">
      <c r="A74" s="89" t="s">
        <v>30</v>
      </c>
      <c r="B74" s="90" t="s">
        <v>909</v>
      </c>
      <c r="C74" s="91" t="s">
        <v>839</v>
      </c>
      <c r="D74" s="92" t="s">
        <v>21</v>
      </c>
      <c r="E74" s="93" t="s">
        <v>51</v>
      </c>
      <c r="F74" s="94">
        <v>0.42613020000000001</v>
      </c>
      <c r="G74" s="95">
        <v>23.48</v>
      </c>
      <c r="H74" s="117">
        <v>10</v>
      </c>
      <c r="I74" s="43"/>
      <c r="J74" s="81"/>
    </row>
    <row r="75" spans="1:10" ht="15" customHeight="1" x14ac:dyDescent="0.2">
      <c r="A75" s="96"/>
      <c r="B75" s="97"/>
      <c r="C75" s="97"/>
      <c r="D75" s="98"/>
      <c r="E75" s="99"/>
      <c r="F75" s="209" t="s">
        <v>840</v>
      </c>
      <c r="G75" s="209"/>
      <c r="H75" s="118">
        <v>94.73</v>
      </c>
      <c r="I75" s="43"/>
      <c r="J75" s="81"/>
    </row>
    <row r="76" spans="1:10" ht="15" customHeight="1" x14ac:dyDescent="0.2">
      <c r="A76" s="96"/>
      <c r="B76" s="97"/>
      <c r="C76" s="97"/>
      <c r="D76" s="98"/>
      <c r="E76" s="99"/>
      <c r="F76" s="209" t="s">
        <v>841</v>
      </c>
      <c r="G76" s="209"/>
      <c r="H76" s="118">
        <v>26.05</v>
      </c>
      <c r="I76" s="43"/>
      <c r="J76" s="81"/>
    </row>
    <row r="77" spans="1:10" ht="15" customHeight="1" x14ac:dyDescent="0.2">
      <c r="A77" s="96"/>
      <c r="B77" s="97"/>
      <c r="C77" s="97"/>
      <c r="D77" s="98"/>
      <c r="E77" s="99"/>
      <c r="F77" s="209" t="s">
        <v>842</v>
      </c>
      <c r="G77" s="209"/>
      <c r="H77" s="118">
        <v>120.78</v>
      </c>
      <c r="I77" s="43"/>
      <c r="J77" s="81"/>
    </row>
    <row r="78" spans="1:10" ht="36" customHeight="1" x14ac:dyDescent="0.2">
      <c r="A78" s="82" t="s">
        <v>34</v>
      </c>
      <c r="B78" s="83" t="s">
        <v>34</v>
      </c>
      <c r="C78" s="84" t="s">
        <v>35</v>
      </c>
      <c r="D78" s="85" t="s">
        <v>21</v>
      </c>
      <c r="E78" s="86" t="s">
        <v>32</v>
      </c>
      <c r="F78" s="87"/>
      <c r="G78" s="88">
        <v>53.34</v>
      </c>
      <c r="H78" s="116">
        <v>1714.35</v>
      </c>
      <c r="I78" s="43"/>
      <c r="J78" s="81"/>
    </row>
    <row r="79" spans="1:10" ht="38.1" customHeight="1" x14ac:dyDescent="0.2">
      <c r="A79" s="89" t="s">
        <v>34</v>
      </c>
      <c r="B79" s="90" t="s">
        <v>910</v>
      </c>
      <c r="C79" s="91" t="s">
        <v>911</v>
      </c>
      <c r="D79" s="92" t="s">
        <v>21</v>
      </c>
      <c r="E79" s="93" t="s">
        <v>869</v>
      </c>
      <c r="F79" s="94">
        <v>0.13691286999999999</v>
      </c>
      <c r="G79" s="95">
        <v>81.39</v>
      </c>
      <c r="H79" s="117">
        <v>11.14</v>
      </c>
      <c r="I79" s="43"/>
      <c r="J79" s="81"/>
    </row>
    <row r="80" spans="1:10" ht="38.1" customHeight="1" x14ac:dyDescent="0.2">
      <c r="A80" s="89" t="s">
        <v>34</v>
      </c>
      <c r="B80" s="90" t="s">
        <v>912</v>
      </c>
      <c r="C80" s="91" t="s">
        <v>913</v>
      </c>
      <c r="D80" s="92" t="s">
        <v>21</v>
      </c>
      <c r="E80" s="93" t="s">
        <v>872</v>
      </c>
      <c r="F80" s="94">
        <v>0.23588723</v>
      </c>
      <c r="G80" s="95">
        <v>178.93</v>
      </c>
      <c r="H80" s="117">
        <v>42.2</v>
      </c>
      <c r="I80" s="43"/>
      <c r="J80" s="81"/>
    </row>
    <row r="81" spans="1:10" ht="15" customHeight="1" x14ac:dyDescent="0.2">
      <c r="A81" s="96"/>
      <c r="B81" s="97"/>
      <c r="C81" s="97"/>
      <c r="D81" s="98"/>
      <c r="E81" s="99"/>
      <c r="F81" s="209" t="s">
        <v>840</v>
      </c>
      <c r="G81" s="209"/>
      <c r="H81" s="118">
        <v>53.34</v>
      </c>
      <c r="I81" s="43"/>
      <c r="J81" s="81"/>
    </row>
    <row r="82" spans="1:10" ht="15" customHeight="1" x14ac:dyDescent="0.2">
      <c r="A82" s="96"/>
      <c r="B82" s="97"/>
      <c r="C82" s="97"/>
      <c r="D82" s="98"/>
      <c r="E82" s="99"/>
      <c r="F82" s="209" t="s">
        <v>841</v>
      </c>
      <c r="G82" s="209"/>
      <c r="H82" s="118">
        <v>14.67</v>
      </c>
      <c r="I82" s="43"/>
      <c r="J82" s="81"/>
    </row>
    <row r="83" spans="1:10" ht="15" customHeight="1" x14ac:dyDescent="0.2">
      <c r="A83" s="96"/>
      <c r="B83" s="97"/>
      <c r="C83" s="97"/>
      <c r="D83" s="98"/>
      <c r="E83" s="99"/>
      <c r="F83" s="209" t="s">
        <v>842</v>
      </c>
      <c r="G83" s="209"/>
      <c r="H83" s="118">
        <v>68.010000000000005</v>
      </c>
      <c r="I83" s="43"/>
      <c r="J83" s="81"/>
    </row>
    <row r="84" spans="1:10" ht="45" customHeight="1" x14ac:dyDescent="0.2">
      <c r="A84" s="82" t="s">
        <v>37</v>
      </c>
      <c r="B84" s="83" t="s">
        <v>37</v>
      </c>
      <c r="C84" s="84" t="s">
        <v>38</v>
      </c>
      <c r="D84" s="85" t="s">
        <v>914</v>
      </c>
      <c r="E84" s="86" t="s">
        <v>32</v>
      </c>
      <c r="F84" s="87"/>
      <c r="G84" s="88">
        <v>57.92</v>
      </c>
      <c r="H84" s="116">
        <v>9585.76</v>
      </c>
      <c r="I84" s="43"/>
      <c r="J84" s="81"/>
    </row>
    <row r="85" spans="1:10" ht="45.95" customHeight="1" x14ac:dyDescent="0.2">
      <c r="A85" s="89" t="s">
        <v>37</v>
      </c>
      <c r="B85" s="90" t="s">
        <v>915</v>
      </c>
      <c r="C85" s="91" t="s">
        <v>916</v>
      </c>
      <c r="D85" s="92" t="s">
        <v>21</v>
      </c>
      <c r="E85" s="93" t="s">
        <v>869</v>
      </c>
      <c r="F85" s="94">
        <v>9.1835479999999997E-2</v>
      </c>
      <c r="G85" s="95">
        <v>129.47</v>
      </c>
      <c r="H85" s="117">
        <v>11.89</v>
      </c>
      <c r="I85" s="43"/>
      <c r="J85" s="81"/>
    </row>
    <row r="86" spans="1:10" ht="45.95" customHeight="1" x14ac:dyDescent="0.2">
      <c r="A86" s="89" t="s">
        <v>37</v>
      </c>
      <c r="B86" s="90" t="s">
        <v>917</v>
      </c>
      <c r="C86" s="91" t="s">
        <v>918</v>
      </c>
      <c r="D86" s="92" t="s">
        <v>21</v>
      </c>
      <c r="E86" s="93" t="s">
        <v>872</v>
      </c>
      <c r="F86" s="94">
        <v>0.15815705999999999</v>
      </c>
      <c r="G86" s="95">
        <v>291.04000000000002</v>
      </c>
      <c r="H86" s="117">
        <v>46.03</v>
      </c>
      <c r="I86" s="43"/>
      <c r="J86" s="81"/>
    </row>
    <row r="87" spans="1:10" ht="15" customHeight="1" x14ac:dyDescent="0.2">
      <c r="A87" s="96"/>
      <c r="B87" s="97"/>
      <c r="C87" s="97"/>
      <c r="D87" s="98"/>
      <c r="E87" s="99"/>
      <c r="F87" s="209" t="s">
        <v>840</v>
      </c>
      <c r="G87" s="209"/>
      <c r="H87" s="118">
        <v>57.92</v>
      </c>
      <c r="I87" s="43"/>
      <c r="J87" s="81"/>
    </row>
    <row r="88" spans="1:10" ht="15" customHeight="1" x14ac:dyDescent="0.2">
      <c r="A88" s="96"/>
      <c r="B88" s="97"/>
      <c r="C88" s="97"/>
      <c r="D88" s="98"/>
      <c r="E88" s="99"/>
      <c r="F88" s="209" t="s">
        <v>841</v>
      </c>
      <c r="G88" s="209"/>
      <c r="H88" s="118">
        <v>15.93</v>
      </c>
      <c r="I88" s="43"/>
      <c r="J88" s="81"/>
    </row>
    <row r="89" spans="1:10" ht="15" customHeight="1" x14ac:dyDescent="0.2">
      <c r="A89" s="96"/>
      <c r="B89" s="97"/>
      <c r="C89" s="97"/>
      <c r="D89" s="98"/>
      <c r="E89" s="99"/>
      <c r="F89" s="209" t="s">
        <v>842</v>
      </c>
      <c r="G89" s="209"/>
      <c r="H89" s="118">
        <v>73.849999999999994</v>
      </c>
      <c r="I89" s="43"/>
      <c r="J89" s="81"/>
    </row>
    <row r="90" spans="1:10" ht="54.95" customHeight="1" x14ac:dyDescent="0.2">
      <c r="A90" s="82" t="s">
        <v>40</v>
      </c>
      <c r="B90" s="83" t="s">
        <v>40</v>
      </c>
      <c r="C90" s="84" t="s">
        <v>41</v>
      </c>
      <c r="D90" s="85" t="s">
        <v>21</v>
      </c>
      <c r="E90" s="86" t="s">
        <v>22</v>
      </c>
      <c r="F90" s="87"/>
      <c r="G90" s="88">
        <v>13.76</v>
      </c>
      <c r="H90" s="116">
        <v>6401.29</v>
      </c>
      <c r="I90" s="43"/>
      <c r="J90" s="81"/>
    </row>
    <row r="91" spans="1:10" ht="21" customHeight="1" x14ac:dyDescent="0.2">
      <c r="A91" s="89" t="s">
        <v>40</v>
      </c>
      <c r="B91" s="90" t="s">
        <v>919</v>
      </c>
      <c r="C91" s="91" t="s">
        <v>920</v>
      </c>
      <c r="D91" s="92" t="s">
        <v>21</v>
      </c>
      <c r="E91" s="93" t="s">
        <v>51</v>
      </c>
      <c r="F91" s="94">
        <v>0.26571127</v>
      </c>
      <c r="G91" s="95">
        <v>28.34</v>
      </c>
      <c r="H91" s="117">
        <v>7.53</v>
      </c>
      <c r="I91" s="43"/>
      <c r="J91" s="81"/>
    </row>
    <row r="92" spans="1:10" ht="15" customHeight="1" x14ac:dyDescent="0.2">
      <c r="A92" s="89" t="s">
        <v>40</v>
      </c>
      <c r="B92" s="90" t="s">
        <v>909</v>
      </c>
      <c r="C92" s="91" t="s">
        <v>839</v>
      </c>
      <c r="D92" s="92" t="s">
        <v>21</v>
      </c>
      <c r="E92" s="93" t="s">
        <v>51</v>
      </c>
      <c r="F92" s="94">
        <v>0.26540676000000002</v>
      </c>
      <c r="G92" s="95">
        <v>23.48</v>
      </c>
      <c r="H92" s="117">
        <v>6.23</v>
      </c>
      <c r="I92" s="43"/>
      <c r="J92" s="81"/>
    </row>
    <row r="93" spans="1:10" ht="15" customHeight="1" x14ac:dyDescent="0.2">
      <c r="A93" s="96"/>
      <c r="B93" s="97"/>
      <c r="C93" s="97"/>
      <c r="D93" s="98"/>
      <c r="E93" s="99"/>
      <c r="F93" s="209" t="s">
        <v>840</v>
      </c>
      <c r="G93" s="209"/>
      <c r="H93" s="118">
        <v>13.76</v>
      </c>
      <c r="I93" s="43"/>
      <c r="J93" s="81"/>
    </row>
    <row r="94" spans="1:10" ht="15" customHeight="1" x14ac:dyDescent="0.2">
      <c r="A94" s="96"/>
      <c r="B94" s="97"/>
      <c r="C94" s="97"/>
      <c r="D94" s="98"/>
      <c r="E94" s="99"/>
      <c r="F94" s="209" t="s">
        <v>841</v>
      </c>
      <c r="G94" s="209"/>
      <c r="H94" s="118">
        <v>3.78</v>
      </c>
      <c r="I94" s="43"/>
      <c r="J94" s="81"/>
    </row>
    <row r="95" spans="1:10" ht="15" customHeight="1" x14ac:dyDescent="0.2">
      <c r="A95" s="96"/>
      <c r="B95" s="97"/>
      <c r="C95" s="97"/>
      <c r="D95" s="98"/>
      <c r="E95" s="99"/>
      <c r="F95" s="209" t="s">
        <v>842</v>
      </c>
      <c r="G95" s="209"/>
      <c r="H95" s="118">
        <v>17.54</v>
      </c>
      <c r="I95" s="43"/>
      <c r="J95" s="81"/>
    </row>
    <row r="96" spans="1:10" ht="36" customHeight="1" x14ac:dyDescent="0.2">
      <c r="A96" s="82" t="s">
        <v>43</v>
      </c>
      <c r="B96" s="83" t="s">
        <v>43</v>
      </c>
      <c r="C96" s="84" t="s">
        <v>44</v>
      </c>
      <c r="D96" s="85" t="s">
        <v>21</v>
      </c>
      <c r="E96" s="86" t="s">
        <v>45</v>
      </c>
      <c r="F96" s="87"/>
      <c r="G96" s="88">
        <v>13.26</v>
      </c>
      <c r="H96" s="116">
        <v>198.9</v>
      </c>
      <c r="I96" s="43"/>
      <c r="J96" s="81"/>
    </row>
    <row r="97" spans="1:10" ht="21" customHeight="1" x14ac:dyDescent="0.2">
      <c r="A97" s="89" t="s">
        <v>43</v>
      </c>
      <c r="B97" s="90" t="s">
        <v>921</v>
      </c>
      <c r="C97" s="91" t="s">
        <v>922</v>
      </c>
      <c r="D97" s="92" t="s">
        <v>21</v>
      </c>
      <c r="E97" s="93" t="s">
        <v>51</v>
      </c>
      <c r="F97" s="94">
        <v>0.14005761</v>
      </c>
      <c r="G97" s="95">
        <v>24.28</v>
      </c>
      <c r="H97" s="117">
        <v>3.4</v>
      </c>
      <c r="I97" s="43"/>
      <c r="J97" s="81"/>
    </row>
    <row r="98" spans="1:10" ht="15" customHeight="1" x14ac:dyDescent="0.2">
      <c r="A98" s="89" t="s">
        <v>43</v>
      </c>
      <c r="B98" s="90" t="s">
        <v>909</v>
      </c>
      <c r="C98" s="91" t="s">
        <v>839</v>
      </c>
      <c r="D98" s="92" t="s">
        <v>21</v>
      </c>
      <c r="E98" s="93" t="s">
        <v>51</v>
      </c>
      <c r="F98" s="94">
        <v>0.42001978000000001</v>
      </c>
      <c r="G98" s="95">
        <v>23.48</v>
      </c>
      <c r="H98" s="117">
        <v>9.86</v>
      </c>
      <c r="I98" s="43"/>
      <c r="J98" s="81"/>
    </row>
    <row r="99" spans="1:10" ht="15" customHeight="1" x14ac:dyDescent="0.2">
      <c r="A99" s="96"/>
      <c r="B99" s="97"/>
      <c r="C99" s="97"/>
      <c r="D99" s="98"/>
      <c r="E99" s="99"/>
      <c r="F99" s="209" t="s">
        <v>840</v>
      </c>
      <c r="G99" s="209"/>
      <c r="H99" s="118">
        <v>13.26</v>
      </c>
      <c r="I99" s="43"/>
      <c r="J99" s="81"/>
    </row>
    <row r="100" spans="1:10" ht="15" customHeight="1" x14ac:dyDescent="0.2">
      <c r="A100" s="96"/>
      <c r="B100" s="97"/>
      <c r="C100" s="97"/>
      <c r="D100" s="98"/>
      <c r="E100" s="99"/>
      <c r="F100" s="209" t="s">
        <v>841</v>
      </c>
      <c r="G100" s="209"/>
      <c r="H100" s="118">
        <v>3.65</v>
      </c>
      <c r="I100" s="43"/>
      <c r="J100" s="81"/>
    </row>
    <row r="101" spans="1:10" ht="15" customHeight="1" x14ac:dyDescent="0.2">
      <c r="A101" s="96"/>
      <c r="B101" s="97"/>
      <c r="C101" s="97"/>
      <c r="D101" s="98"/>
      <c r="E101" s="99"/>
      <c r="F101" s="209" t="s">
        <v>842</v>
      </c>
      <c r="G101" s="209"/>
      <c r="H101" s="118">
        <v>16.91</v>
      </c>
      <c r="I101" s="43"/>
      <c r="J101" s="81"/>
    </row>
    <row r="102" spans="1:10" ht="20.100000000000001" customHeight="1" x14ac:dyDescent="0.2">
      <c r="A102" s="82" t="s">
        <v>49</v>
      </c>
      <c r="B102" s="83" t="s">
        <v>49</v>
      </c>
      <c r="C102" s="84" t="s">
        <v>50</v>
      </c>
      <c r="D102" s="85" t="s">
        <v>21</v>
      </c>
      <c r="E102" s="86" t="s">
        <v>51</v>
      </c>
      <c r="F102" s="87"/>
      <c r="G102" s="88">
        <v>107.59</v>
      </c>
      <c r="H102" s="116">
        <v>85211.28</v>
      </c>
      <c r="I102" s="43"/>
      <c r="J102" s="81"/>
    </row>
    <row r="103" spans="1:10" ht="29.1" customHeight="1" x14ac:dyDescent="0.2">
      <c r="A103" s="89" t="s">
        <v>49</v>
      </c>
      <c r="B103" s="90" t="s">
        <v>923</v>
      </c>
      <c r="C103" s="91" t="s">
        <v>924</v>
      </c>
      <c r="D103" s="92" t="s">
        <v>21</v>
      </c>
      <c r="E103" s="93" t="s">
        <v>51</v>
      </c>
      <c r="F103" s="94">
        <v>1</v>
      </c>
      <c r="G103" s="95">
        <v>0.77</v>
      </c>
      <c r="H103" s="117">
        <v>0.77</v>
      </c>
      <c r="I103" s="43"/>
      <c r="J103" s="81"/>
    </row>
    <row r="104" spans="1:10" ht="21" customHeight="1" x14ac:dyDescent="0.2">
      <c r="A104" s="89" t="s">
        <v>49</v>
      </c>
      <c r="B104" s="90" t="s">
        <v>925</v>
      </c>
      <c r="C104" s="91" t="s">
        <v>926</v>
      </c>
      <c r="D104" s="92" t="s">
        <v>21</v>
      </c>
      <c r="E104" s="93" t="s">
        <v>51</v>
      </c>
      <c r="F104" s="94">
        <v>1</v>
      </c>
      <c r="G104" s="95">
        <v>1.43</v>
      </c>
      <c r="H104" s="117">
        <v>1.43</v>
      </c>
      <c r="I104" s="43"/>
      <c r="J104" s="81"/>
    </row>
    <row r="105" spans="1:10" ht="29.1" customHeight="1" x14ac:dyDescent="0.2">
      <c r="A105" s="89" t="s">
        <v>49</v>
      </c>
      <c r="B105" s="90" t="s">
        <v>927</v>
      </c>
      <c r="C105" s="91" t="s">
        <v>928</v>
      </c>
      <c r="D105" s="92" t="s">
        <v>21</v>
      </c>
      <c r="E105" s="93" t="s">
        <v>51</v>
      </c>
      <c r="F105" s="94">
        <v>1</v>
      </c>
      <c r="G105" s="95">
        <v>0.01</v>
      </c>
      <c r="H105" s="117">
        <v>0.01</v>
      </c>
      <c r="I105" s="43"/>
      <c r="J105" s="81"/>
    </row>
    <row r="106" spans="1:10" ht="21" customHeight="1" x14ac:dyDescent="0.2">
      <c r="A106" s="89" t="s">
        <v>49</v>
      </c>
      <c r="B106" s="90" t="s">
        <v>929</v>
      </c>
      <c r="C106" s="91" t="s">
        <v>930</v>
      </c>
      <c r="D106" s="92" t="s">
        <v>21</v>
      </c>
      <c r="E106" s="93" t="s">
        <v>51</v>
      </c>
      <c r="F106" s="94">
        <v>1</v>
      </c>
      <c r="G106" s="95">
        <v>0.08</v>
      </c>
      <c r="H106" s="117">
        <v>0.08</v>
      </c>
      <c r="I106" s="43"/>
      <c r="J106" s="81"/>
    </row>
    <row r="107" spans="1:10" ht="15" customHeight="1" x14ac:dyDescent="0.2">
      <c r="A107" s="89" t="s">
        <v>49</v>
      </c>
      <c r="B107" s="90" t="s">
        <v>931</v>
      </c>
      <c r="C107" s="91" t="s">
        <v>932</v>
      </c>
      <c r="D107" s="92" t="s">
        <v>21</v>
      </c>
      <c r="E107" s="93" t="s">
        <v>51</v>
      </c>
      <c r="F107" s="94">
        <v>0.90753887</v>
      </c>
      <c r="G107" s="95">
        <v>114.36</v>
      </c>
      <c r="H107" s="117">
        <v>103.78</v>
      </c>
      <c r="I107" s="43"/>
      <c r="J107" s="81"/>
    </row>
    <row r="108" spans="1:10" ht="29.1" customHeight="1" x14ac:dyDescent="0.2">
      <c r="A108" s="89" t="s">
        <v>49</v>
      </c>
      <c r="B108" s="90" t="s">
        <v>933</v>
      </c>
      <c r="C108" s="91" t="s">
        <v>934</v>
      </c>
      <c r="D108" s="92" t="s">
        <v>21</v>
      </c>
      <c r="E108" s="93" t="s">
        <v>51</v>
      </c>
      <c r="F108" s="94">
        <v>0.90753888000000005</v>
      </c>
      <c r="G108" s="95">
        <v>1.68</v>
      </c>
      <c r="H108" s="117">
        <v>1.52</v>
      </c>
      <c r="I108" s="43"/>
      <c r="J108" s="81"/>
    </row>
    <row r="109" spans="1:10" ht="15" customHeight="1" x14ac:dyDescent="0.2">
      <c r="A109" s="96"/>
      <c r="B109" s="97"/>
      <c r="C109" s="97"/>
      <c r="D109" s="98"/>
      <c r="E109" s="99"/>
      <c r="F109" s="209" t="s">
        <v>840</v>
      </c>
      <c r="G109" s="209"/>
      <c r="H109" s="118">
        <v>107.59</v>
      </c>
      <c r="I109" s="43"/>
      <c r="J109" s="81"/>
    </row>
    <row r="110" spans="1:10" ht="15" customHeight="1" x14ac:dyDescent="0.2">
      <c r="A110" s="96"/>
      <c r="B110" s="97"/>
      <c r="C110" s="97"/>
      <c r="D110" s="98"/>
      <c r="E110" s="99"/>
      <c r="F110" s="209" t="s">
        <v>841</v>
      </c>
      <c r="G110" s="209"/>
      <c r="H110" s="118">
        <v>29.59</v>
      </c>
      <c r="I110" s="43"/>
      <c r="J110" s="81"/>
    </row>
    <row r="111" spans="1:10" ht="15" customHeight="1" x14ac:dyDescent="0.2">
      <c r="A111" s="96"/>
      <c r="B111" s="97"/>
      <c r="C111" s="97"/>
      <c r="D111" s="98"/>
      <c r="E111" s="99"/>
      <c r="F111" s="209" t="s">
        <v>842</v>
      </c>
      <c r="G111" s="209"/>
      <c r="H111" s="118">
        <v>137.18</v>
      </c>
      <c r="I111" s="43"/>
      <c r="J111" s="81"/>
    </row>
    <row r="112" spans="1:10" ht="20.100000000000001" customHeight="1" x14ac:dyDescent="0.2">
      <c r="A112" s="82" t="s">
        <v>53</v>
      </c>
      <c r="B112" s="83" t="s">
        <v>53</v>
      </c>
      <c r="C112" s="84" t="s">
        <v>54</v>
      </c>
      <c r="D112" s="85" t="s">
        <v>914</v>
      </c>
      <c r="E112" s="86" t="s">
        <v>56</v>
      </c>
      <c r="F112" s="87"/>
      <c r="G112" s="88">
        <v>6042.24</v>
      </c>
      <c r="H112" s="116">
        <v>108760.32000000001</v>
      </c>
      <c r="I112" s="43"/>
      <c r="J112" s="81"/>
    </row>
    <row r="113" spans="1:10" ht="15" customHeight="1" x14ac:dyDescent="0.2">
      <c r="A113" s="89" t="s">
        <v>53</v>
      </c>
      <c r="B113" s="90" t="s">
        <v>935</v>
      </c>
      <c r="C113" s="91" t="s">
        <v>936</v>
      </c>
      <c r="D113" s="92" t="s">
        <v>55</v>
      </c>
      <c r="E113" s="93" t="s">
        <v>937</v>
      </c>
      <c r="F113" s="94">
        <v>408.25945946000002</v>
      </c>
      <c r="G113" s="95">
        <v>14.8</v>
      </c>
      <c r="H113" s="117">
        <v>6042.24</v>
      </c>
      <c r="I113" s="43"/>
      <c r="J113" s="81"/>
    </row>
    <row r="114" spans="1:10" ht="15" customHeight="1" x14ac:dyDescent="0.2">
      <c r="A114" s="96"/>
      <c r="B114" s="97"/>
      <c r="C114" s="97"/>
      <c r="D114" s="98"/>
      <c r="E114" s="99"/>
      <c r="F114" s="209" t="s">
        <v>840</v>
      </c>
      <c r="G114" s="209"/>
      <c r="H114" s="118">
        <v>6042.24</v>
      </c>
      <c r="I114" s="43"/>
      <c r="J114" s="81"/>
    </row>
    <row r="115" spans="1:10" ht="15" customHeight="1" x14ac:dyDescent="0.2">
      <c r="A115" s="96"/>
      <c r="B115" s="97"/>
      <c r="C115" s="97"/>
      <c r="D115" s="98"/>
      <c r="E115" s="99"/>
      <c r="F115" s="209" t="s">
        <v>841</v>
      </c>
      <c r="G115" s="209"/>
      <c r="H115" s="118">
        <v>1661.62</v>
      </c>
      <c r="I115" s="43"/>
      <c r="J115" s="81"/>
    </row>
    <row r="116" spans="1:10" ht="15" customHeight="1" x14ac:dyDescent="0.2">
      <c r="A116" s="96"/>
      <c r="B116" s="97"/>
      <c r="C116" s="97"/>
      <c r="D116" s="98"/>
      <c r="E116" s="99"/>
      <c r="F116" s="209" t="s">
        <v>842</v>
      </c>
      <c r="G116" s="209"/>
      <c r="H116" s="118">
        <v>7703.86</v>
      </c>
      <c r="I116" s="43"/>
      <c r="J116" s="81"/>
    </row>
    <row r="117" spans="1:10" ht="20.100000000000001" customHeight="1" x14ac:dyDescent="0.2">
      <c r="A117" s="82" t="s">
        <v>60</v>
      </c>
      <c r="B117" s="83" t="s">
        <v>60</v>
      </c>
      <c r="C117" s="84" t="s">
        <v>61</v>
      </c>
      <c r="D117" s="85" t="s">
        <v>13</v>
      </c>
      <c r="E117" s="86" t="s">
        <v>62</v>
      </c>
      <c r="F117" s="87"/>
      <c r="G117" s="88">
        <v>8.6300000000000008</v>
      </c>
      <c r="H117" s="116">
        <v>14680.49</v>
      </c>
      <c r="I117" s="43"/>
      <c r="J117" s="81"/>
    </row>
    <row r="118" spans="1:10" ht="15" customHeight="1" x14ac:dyDescent="0.2">
      <c r="A118" s="89" t="s">
        <v>60</v>
      </c>
      <c r="B118" s="90" t="s">
        <v>938</v>
      </c>
      <c r="C118" s="91" t="s">
        <v>939</v>
      </c>
      <c r="D118" s="92" t="s">
        <v>13</v>
      </c>
      <c r="E118" s="93" t="s">
        <v>837</v>
      </c>
      <c r="F118" s="94">
        <v>4.8399999999999999E-2</v>
      </c>
      <c r="G118" s="95">
        <v>155.88</v>
      </c>
      <c r="H118" s="117">
        <v>7.54</v>
      </c>
      <c r="I118" s="43"/>
      <c r="J118" s="81"/>
    </row>
    <row r="119" spans="1:10" ht="15" customHeight="1" x14ac:dyDescent="0.2">
      <c r="A119" s="89" t="s">
        <v>60</v>
      </c>
      <c r="B119" s="90" t="s">
        <v>838</v>
      </c>
      <c r="C119" s="91" t="s">
        <v>839</v>
      </c>
      <c r="D119" s="92" t="s">
        <v>13</v>
      </c>
      <c r="E119" s="93" t="s">
        <v>837</v>
      </c>
      <c r="F119" s="94">
        <v>4.4120720000000002E-2</v>
      </c>
      <c r="G119" s="95">
        <v>24.89</v>
      </c>
      <c r="H119" s="117">
        <v>1.0900000000000001</v>
      </c>
      <c r="I119" s="43"/>
      <c r="J119" s="81"/>
    </row>
    <row r="120" spans="1:10" ht="15" customHeight="1" x14ac:dyDescent="0.2">
      <c r="A120" s="96"/>
      <c r="B120" s="97"/>
      <c r="C120" s="97"/>
      <c r="D120" s="98"/>
      <c r="E120" s="99"/>
      <c r="F120" s="209" t="s">
        <v>840</v>
      </c>
      <c r="G120" s="209"/>
      <c r="H120" s="118">
        <v>8.6300000000000008</v>
      </c>
      <c r="I120" s="43"/>
      <c r="J120" s="81"/>
    </row>
    <row r="121" spans="1:10" ht="15" customHeight="1" x14ac:dyDescent="0.2">
      <c r="A121" s="96"/>
      <c r="B121" s="97"/>
      <c r="C121" s="97"/>
      <c r="D121" s="98"/>
      <c r="E121" s="99"/>
      <c r="F121" s="209" t="s">
        <v>841</v>
      </c>
      <c r="G121" s="209"/>
      <c r="H121" s="118">
        <v>2.37</v>
      </c>
      <c r="I121" s="43"/>
      <c r="J121" s="81"/>
    </row>
    <row r="122" spans="1:10" ht="15" customHeight="1" x14ac:dyDescent="0.2">
      <c r="A122" s="96"/>
      <c r="B122" s="97"/>
      <c r="C122" s="97"/>
      <c r="D122" s="98"/>
      <c r="E122" s="99"/>
      <c r="F122" s="209" t="s">
        <v>842</v>
      </c>
      <c r="G122" s="209"/>
      <c r="H122" s="118">
        <v>11</v>
      </c>
      <c r="I122" s="43"/>
      <c r="J122" s="81"/>
    </row>
    <row r="123" spans="1:10" ht="20.100000000000001" customHeight="1" x14ac:dyDescent="0.2">
      <c r="A123" s="82" t="s">
        <v>64</v>
      </c>
      <c r="B123" s="83" t="s">
        <v>64</v>
      </c>
      <c r="C123" s="84" t="s">
        <v>65</v>
      </c>
      <c r="D123" s="85" t="s">
        <v>13</v>
      </c>
      <c r="E123" s="86" t="s">
        <v>62</v>
      </c>
      <c r="F123" s="87"/>
      <c r="G123" s="88">
        <v>18.440000000000001</v>
      </c>
      <c r="H123" s="116">
        <v>31368.28</v>
      </c>
      <c r="I123" s="43"/>
      <c r="J123" s="81"/>
    </row>
    <row r="124" spans="1:10" ht="15" customHeight="1" x14ac:dyDescent="0.2">
      <c r="A124" s="89" t="s">
        <v>64</v>
      </c>
      <c r="B124" s="90" t="s">
        <v>940</v>
      </c>
      <c r="C124" s="91" t="s">
        <v>941</v>
      </c>
      <c r="D124" s="92" t="s">
        <v>13</v>
      </c>
      <c r="E124" s="93" t="s">
        <v>837</v>
      </c>
      <c r="F124" s="94">
        <v>0.3</v>
      </c>
      <c r="G124" s="95">
        <v>4.95</v>
      </c>
      <c r="H124" s="117">
        <v>1.48</v>
      </c>
      <c r="I124" s="43"/>
      <c r="J124" s="81"/>
    </row>
    <row r="125" spans="1:10" ht="15" customHeight="1" x14ac:dyDescent="0.2">
      <c r="A125" s="89" t="s">
        <v>64</v>
      </c>
      <c r="B125" s="90" t="s">
        <v>838</v>
      </c>
      <c r="C125" s="91" t="s">
        <v>839</v>
      </c>
      <c r="D125" s="92" t="s">
        <v>13</v>
      </c>
      <c r="E125" s="93" t="s">
        <v>837</v>
      </c>
      <c r="F125" s="94">
        <v>0.68149802000000004</v>
      </c>
      <c r="G125" s="95">
        <v>24.89</v>
      </c>
      <c r="H125" s="117">
        <v>16.96</v>
      </c>
      <c r="I125" s="43"/>
      <c r="J125" s="81"/>
    </row>
    <row r="126" spans="1:10" ht="15" customHeight="1" x14ac:dyDescent="0.2">
      <c r="A126" s="96"/>
      <c r="B126" s="97"/>
      <c r="C126" s="97"/>
      <c r="D126" s="98"/>
      <c r="E126" s="99"/>
      <c r="F126" s="209" t="s">
        <v>840</v>
      </c>
      <c r="G126" s="209"/>
      <c r="H126" s="118">
        <v>18.440000000000001</v>
      </c>
      <c r="I126" s="43"/>
      <c r="J126" s="81"/>
    </row>
    <row r="127" spans="1:10" ht="15" customHeight="1" x14ac:dyDescent="0.2">
      <c r="A127" s="96"/>
      <c r="B127" s="97"/>
      <c r="C127" s="97"/>
      <c r="D127" s="98"/>
      <c r="E127" s="99"/>
      <c r="F127" s="209" t="s">
        <v>841</v>
      </c>
      <c r="G127" s="209"/>
      <c r="H127" s="118">
        <v>5.07</v>
      </c>
      <c r="I127" s="43"/>
      <c r="J127" s="81"/>
    </row>
    <row r="128" spans="1:10" ht="15" customHeight="1" x14ac:dyDescent="0.2">
      <c r="A128" s="96"/>
      <c r="B128" s="97"/>
      <c r="C128" s="97"/>
      <c r="D128" s="98"/>
      <c r="E128" s="99"/>
      <c r="F128" s="209" t="s">
        <v>842</v>
      </c>
      <c r="G128" s="209"/>
      <c r="H128" s="118">
        <v>23.51</v>
      </c>
      <c r="I128" s="43"/>
      <c r="J128" s="81"/>
    </row>
    <row r="129" spans="1:10" ht="20.100000000000001" customHeight="1" x14ac:dyDescent="0.2">
      <c r="A129" s="82" t="s">
        <v>71</v>
      </c>
      <c r="B129" s="83" t="s">
        <v>71</v>
      </c>
      <c r="C129" s="84" t="s">
        <v>72</v>
      </c>
      <c r="D129" s="85" t="s">
        <v>13</v>
      </c>
      <c r="E129" s="86" t="s">
        <v>62</v>
      </c>
      <c r="F129" s="87"/>
      <c r="G129" s="88">
        <v>90.53</v>
      </c>
      <c r="H129" s="116">
        <v>1495.1</v>
      </c>
      <c r="I129" s="43"/>
      <c r="J129" s="81"/>
    </row>
    <row r="130" spans="1:10" ht="15" customHeight="1" x14ac:dyDescent="0.2">
      <c r="A130" s="89" t="s">
        <v>71</v>
      </c>
      <c r="B130" s="90" t="s">
        <v>838</v>
      </c>
      <c r="C130" s="91" t="s">
        <v>839</v>
      </c>
      <c r="D130" s="92" t="s">
        <v>13</v>
      </c>
      <c r="E130" s="93" t="s">
        <v>837</v>
      </c>
      <c r="F130" s="94">
        <v>3.6376054500000001</v>
      </c>
      <c r="G130" s="95">
        <v>24.89</v>
      </c>
      <c r="H130" s="117">
        <v>90.53</v>
      </c>
      <c r="I130" s="43"/>
      <c r="J130" s="81"/>
    </row>
    <row r="131" spans="1:10" ht="15" customHeight="1" x14ac:dyDescent="0.2">
      <c r="A131" s="96"/>
      <c r="B131" s="97"/>
      <c r="C131" s="97"/>
      <c r="D131" s="98"/>
      <c r="E131" s="99"/>
      <c r="F131" s="209" t="s">
        <v>840</v>
      </c>
      <c r="G131" s="209"/>
      <c r="H131" s="118">
        <v>90.53</v>
      </c>
      <c r="I131" s="43"/>
      <c r="J131" s="81"/>
    </row>
    <row r="132" spans="1:10" ht="15" customHeight="1" x14ac:dyDescent="0.2">
      <c r="A132" s="96"/>
      <c r="B132" s="97"/>
      <c r="C132" s="97"/>
      <c r="D132" s="98"/>
      <c r="E132" s="99"/>
      <c r="F132" s="209" t="s">
        <v>841</v>
      </c>
      <c r="G132" s="209"/>
      <c r="H132" s="118">
        <v>24.9</v>
      </c>
      <c r="I132" s="43"/>
      <c r="J132" s="81"/>
    </row>
    <row r="133" spans="1:10" ht="15" customHeight="1" x14ac:dyDescent="0.2">
      <c r="A133" s="96"/>
      <c r="B133" s="97"/>
      <c r="C133" s="97"/>
      <c r="D133" s="98"/>
      <c r="E133" s="99"/>
      <c r="F133" s="209" t="s">
        <v>842</v>
      </c>
      <c r="G133" s="209"/>
      <c r="H133" s="118">
        <v>115.43</v>
      </c>
      <c r="I133" s="43"/>
      <c r="J133" s="81"/>
    </row>
    <row r="134" spans="1:10" ht="20.100000000000001" customHeight="1" x14ac:dyDescent="0.2">
      <c r="A134" s="82" t="s">
        <v>74</v>
      </c>
      <c r="B134" s="83" t="s">
        <v>74</v>
      </c>
      <c r="C134" s="84" t="s">
        <v>75</v>
      </c>
      <c r="D134" s="85" t="s">
        <v>13</v>
      </c>
      <c r="E134" s="86" t="s">
        <v>62</v>
      </c>
      <c r="F134" s="87"/>
      <c r="G134" s="88">
        <v>3570.22</v>
      </c>
      <c r="H134" s="116">
        <v>18475.89</v>
      </c>
      <c r="I134" s="43"/>
      <c r="J134" s="81"/>
    </row>
    <row r="135" spans="1:10" ht="15" customHeight="1" x14ac:dyDescent="0.2">
      <c r="A135" s="89" t="s">
        <v>74</v>
      </c>
      <c r="B135" s="90" t="s">
        <v>942</v>
      </c>
      <c r="C135" s="91" t="s">
        <v>943</v>
      </c>
      <c r="D135" s="92" t="s">
        <v>13</v>
      </c>
      <c r="E135" s="93" t="s">
        <v>98</v>
      </c>
      <c r="F135" s="94">
        <v>57.397356600000002</v>
      </c>
      <c r="G135" s="95">
        <v>14.55</v>
      </c>
      <c r="H135" s="117">
        <v>835.13</v>
      </c>
      <c r="I135" s="43"/>
      <c r="J135" s="81"/>
    </row>
    <row r="136" spans="1:10" ht="21" customHeight="1" x14ac:dyDescent="0.2">
      <c r="A136" s="89" t="s">
        <v>74</v>
      </c>
      <c r="B136" s="90" t="s">
        <v>944</v>
      </c>
      <c r="C136" s="91" t="s">
        <v>945</v>
      </c>
      <c r="D136" s="92" t="s">
        <v>13</v>
      </c>
      <c r="E136" s="93" t="s">
        <v>62</v>
      </c>
      <c r="F136" s="94">
        <v>0.95662261000000004</v>
      </c>
      <c r="G136" s="95">
        <v>930.01</v>
      </c>
      <c r="H136" s="117">
        <v>889.66</v>
      </c>
      <c r="I136" s="43"/>
      <c r="J136" s="81"/>
    </row>
    <row r="137" spans="1:10" ht="15" customHeight="1" x14ac:dyDescent="0.2">
      <c r="A137" s="89" t="s">
        <v>74</v>
      </c>
      <c r="B137" s="90" t="s">
        <v>946</v>
      </c>
      <c r="C137" s="91" t="s">
        <v>947</v>
      </c>
      <c r="D137" s="92" t="s">
        <v>13</v>
      </c>
      <c r="E137" s="93" t="s">
        <v>14</v>
      </c>
      <c r="F137" s="94">
        <v>11.47947132</v>
      </c>
      <c r="G137" s="95">
        <v>160.76</v>
      </c>
      <c r="H137" s="117">
        <v>1845.43</v>
      </c>
      <c r="I137" s="43"/>
      <c r="J137" s="81"/>
    </row>
    <row r="138" spans="1:10" ht="15" customHeight="1" x14ac:dyDescent="0.2">
      <c r="A138" s="96"/>
      <c r="B138" s="97"/>
      <c r="C138" s="97"/>
      <c r="D138" s="98"/>
      <c r="E138" s="99"/>
      <c r="F138" s="209" t="s">
        <v>840</v>
      </c>
      <c r="G138" s="209"/>
      <c r="H138" s="118">
        <v>3570.22</v>
      </c>
      <c r="I138" s="43"/>
      <c r="J138" s="81"/>
    </row>
    <row r="139" spans="1:10" ht="15" customHeight="1" x14ac:dyDescent="0.2">
      <c r="A139" s="96"/>
      <c r="B139" s="97"/>
      <c r="C139" s="97"/>
      <c r="D139" s="98"/>
      <c r="E139" s="99"/>
      <c r="F139" s="209" t="s">
        <v>841</v>
      </c>
      <c r="G139" s="209"/>
      <c r="H139" s="118">
        <v>981.81</v>
      </c>
      <c r="I139" s="43"/>
      <c r="J139" s="81"/>
    </row>
    <row r="140" spans="1:10" ht="15" customHeight="1" x14ac:dyDescent="0.2">
      <c r="A140" s="96"/>
      <c r="B140" s="97"/>
      <c r="C140" s="97"/>
      <c r="D140" s="98"/>
      <c r="E140" s="99"/>
      <c r="F140" s="209" t="s">
        <v>842</v>
      </c>
      <c r="G140" s="209"/>
      <c r="H140" s="118">
        <v>4552.03</v>
      </c>
      <c r="I140" s="43"/>
      <c r="J140" s="81"/>
    </row>
    <row r="141" spans="1:10" ht="20.100000000000001" customHeight="1" x14ac:dyDescent="0.2">
      <c r="A141" s="82" t="s">
        <v>77</v>
      </c>
      <c r="B141" s="83" t="s">
        <v>77</v>
      </c>
      <c r="C141" s="84" t="s">
        <v>78</v>
      </c>
      <c r="D141" s="85" t="s">
        <v>13</v>
      </c>
      <c r="E141" s="86" t="s">
        <v>62</v>
      </c>
      <c r="F141" s="87"/>
      <c r="G141" s="88">
        <v>3359.9</v>
      </c>
      <c r="H141" s="116">
        <v>20713.78</v>
      </c>
      <c r="I141" s="43"/>
      <c r="J141" s="81"/>
    </row>
    <row r="142" spans="1:10" ht="15" customHeight="1" x14ac:dyDescent="0.2">
      <c r="A142" s="89" t="s">
        <v>77</v>
      </c>
      <c r="B142" s="90" t="s">
        <v>942</v>
      </c>
      <c r="C142" s="91" t="s">
        <v>943</v>
      </c>
      <c r="D142" s="92" t="s">
        <v>13</v>
      </c>
      <c r="E142" s="93" t="s">
        <v>98</v>
      </c>
      <c r="F142" s="94">
        <v>43.028205300000003</v>
      </c>
      <c r="G142" s="95">
        <v>14.55</v>
      </c>
      <c r="H142" s="117">
        <v>626.05999999999995</v>
      </c>
      <c r="I142" s="43"/>
      <c r="J142" s="81"/>
    </row>
    <row r="143" spans="1:10" ht="21" customHeight="1" x14ac:dyDescent="0.2">
      <c r="A143" s="89" t="s">
        <v>77</v>
      </c>
      <c r="B143" s="90" t="s">
        <v>944</v>
      </c>
      <c r="C143" s="91" t="s">
        <v>945</v>
      </c>
      <c r="D143" s="92" t="s">
        <v>13</v>
      </c>
      <c r="E143" s="93" t="s">
        <v>62</v>
      </c>
      <c r="F143" s="94">
        <v>0.95618234000000002</v>
      </c>
      <c r="G143" s="95">
        <v>930.01</v>
      </c>
      <c r="H143" s="117">
        <v>889.25</v>
      </c>
      <c r="I143" s="43"/>
      <c r="J143" s="81"/>
    </row>
    <row r="144" spans="1:10" ht="15" customHeight="1" x14ac:dyDescent="0.2">
      <c r="A144" s="89" t="s">
        <v>77</v>
      </c>
      <c r="B144" s="90" t="s">
        <v>946</v>
      </c>
      <c r="C144" s="91" t="s">
        <v>947</v>
      </c>
      <c r="D144" s="92" t="s">
        <v>13</v>
      </c>
      <c r="E144" s="93" t="s">
        <v>14</v>
      </c>
      <c r="F144" s="94">
        <v>11.474188079999999</v>
      </c>
      <c r="G144" s="95">
        <v>160.76</v>
      </c>
      <c r="H144" s="117">
        <v>1844.59</v>
      </c>
      <c r="I144" s="43"/>
      <c r="J144" s="81"/>
    </row>
    <row r="145" spans="1:10" ht="15" customHeight="1" x14ac:dyDescent="0.2">
      <c r="A145" s="96"/>
      <c r="B145" s="97"/>
      <c r="C145" s="97"/>
      <c r="D145" s="98"/>
      <c r="E145" s="99"/>
      <c r="F145" s="209" t="s">
        <v>840</v>
      </c>
      <c r="G145" s="209"/>
      <c r="H145" s="118">
        <v>3359.9</v>
      </c>
      <c r="I145" s="43"/>
      <c r="J145" s="81"/>
    </row>
    <row r="146" spans="1:10" ht="15" customHeight="1" x14ac:dyDescent="0.2">
      <c r="A146" s="96"/>
      <c r="B146" s="97"/>
      <c r="C146" s="97"/>
      <c r="D146" s="98"/>
      <c r="E146" s="99"/>
      <c r="F146" s="209" t="s">
        <v>841</v>
      </c>
      <c r="G146" s="209"/>
      <c r="H146" s="118">
        <v>923.97</v>
      </c>
      <c r="I146" s="43"/>
      <c r="J146" s="81"/>
    </row>
    <row r="147" spans="1:10" ht="15" customHeight="1" x14ac:dyDescent="0.2">
      <c r="A147" s="96"/>
      <c r="B147" s="97"/>
      <c r="C147" s="97"/>
      <c r="D147" s="98"/>
      <c r="E147" s="99"/>
      <c r="F147" s="209" t="s">
        <v>842</v>
      </c>
      <c r="G147" s="209"/>
      <c r="H147" s="118">
        <v>4283.87</v>
      </c>
      <c r="I147" s="43"/>
      <c r="J147" s="81"/>
    </row>
    <row r="148" spans="1:10" ht="20.100000000000001" customHeight="1" x14ac:dyDescent="0.2">
      <c r="A148" s="82" t="s">
        <v>80</v>
      </c>
      <c r="B148" s="83" t="s">
        <v>80</v>
      </c>
      <c r="C148" s="84" t="s">
        <v>81</v>
      </c>
      <c r="D148" s="85" t="s">
        <v>13</v>
      </c>
      <c r="E148" s="86" t="s">
        <v>62</v>
      </c>
      <c r="F148" s="87"/>
      <c r="G148" s="88">
        <v>896.33</v>
      </c>
      <c r="H148" s="116">
        <v>1546.17</v>
      </c>
      <c r="I148" s="43"/>
      <c r="J148" s="81"/>
    </row>
    <row r="149" spans="1:10" ht="15" customHeight="1" x14ac:dyDescent="0.2">
      <c r="A149" s="89" t="s">
        <v>80</v>
      </c>
      <c r="B149" s="90" t="s">
        <v>948</v>
      </c>
      <c r="C149" s="91" t="s">
        <v>949</v>
      </c>
      <c r="D149" s="92" t="s">
        <v>13</v>
      </c>
      <c r="E149" s="93" t="s">
        <v>62</v>
      </c>
      <c r="F149" s="94">
        <v>0.68</v>
      </c>
      <c r="G149" s="95">
        <v>109.12</v>
      </c>
      <c r="H149" s="117">
        <v>74.2</v>
      </c>
      <c r="I149" s="43"/>
      <c r="J149" s="81"/>
    </row>
    <row r="150" spans="1:10" ht="15" customHeight="1" x14ac:dyDescent="0.2">
      <c r="A150" s="89" t="s">
        <v>80</v>
      </c>
      <c r="B150" s="90" t="s">
        <v>950</v>
      </c>
      <c r="C150" s="91" t="s">
        <v>951</v>
      </c>
      <c r="D150" s="92" t="s">
        <v>13</v>
      </c>
      <c r="E150" s="93" t="s">
        <v>952</v>
      </c>
      <c r="F150" s="94">
        <v>4.4000000000000004</v>
      </c>
      <c r="G150" s="95">
        <v>50.01</v>
      </c>
      <c r="H150" s="117">
        <v>220.04</v>
      </c>
      <c r="I150" s="43"/>
      <c r="J150" s="81"/>
    </row>
    <row r="151" spans="1:10" ht="15" customHeight="1" x14ac:dyDescent="0.2">
      <c r="A151" s="89" t="s">
        <v>80</v>
      </c>
      <c r="B151" s="90" t="s">
        <v>953</v>
      </c>
      <c r="C151" s="91" t="s">
        <v>954</v>
      </c>
      <c r="D151" s="92" t="s">
        <v>13</v>
      </c>
      <c r="E151" s="93" t="s">
        <v>62</v>
      </c>
      <c r="F151" s="94">
        <v>0.88</v>
      </c>
      <c r="G151" s="95">
        <v>209.14</v>
      </c>
      <c r="H151" s="117">
        <v>184.04</v>
      </c>
      <c r="I151" s="43"/>
      <c r="J151" s="81"/>
    </row>
    <row r="152" spans="1:10" ht="15" customHeight="1" x14ac:dyDescent="0.2">
      <c r="A152" s="89" t="s">
        <v>80</v>
      </c>
      <c r="B152" s="90" t="s">
        <v>955</v>
      </c>
      <c r="C152" s="91" t="s">
        <v>908</v>
      </c>
      <c r="D152" s="92" t="s">
        <v>13</v>
      </c>
      <c r="E152" s="93" t="s">
        <v>837</v>
      </c>
      <c r="F152" s="94">
        <v>1.81865396</v>
      </c>
      <c r="G152" s="95">
        <v>30.75</v>
      </c>
      <c r="H152" s="117">
        <v>55.92</v>
      </c>
      <c r="I152" s="43"/>
      <c r="J152" s="81"/>
    </row>
    <row r="153" spans="1:10" ht="15" customHeight="1" x14ac:dyDescent="0.2">
      <c r="A153" s="89" t="s">
        <v>80</v>
      </c>
      <c r="B153" s="90" t="s">
        <v>838</v>
      </c>
      <c r="C153" s="91" t="s">
        <v>839</v>
      </c>
      <c r="D153" s="92" t="s">
        <v>13</v>
      </c>
      <c r="E153" s="93" t="s">
        <v>837</v>
      </c>
      <c r="F153" s="94">
        <v>14.54923168</v>
      </c>
      <c r="G153" s="95">
        <v>24.89</v>
      </c>
      <c r="H153" s="117">
        <v>362.13</v>
      </c>
      <c r="I153" s="43"/>
      <c r="J153" s="81"/>
    </row>
    <row r="154" spans="1:10" ht="15" customHeight="1" x14ac:dyDescent="0.2">
      <c r="A154" s="96"/>
      <c r="B154" s="97"/>
      <c r="C154" s="97"/>
      <c r="D154" s="98"/>
      <c r="E154" s="99"/>
      <c r="F154" s="209" t="s">
        <v>840</v>
      </c>
      <c r="G154" s="209"/>
      <c r="H154" s="118">
        <v>896.33</v>
      </c>
      <c r="I154" s="43"/>
      <c r="J154" s="81"/>
    </row>
    <row r="155" spans="1:10" ht="15" customHeight="1" x14ac:dyDescent="0.2">
      <c r="A155" s="96"/>
      <c r="B155" s="97"/>
      <c r="C155" s="97"/>
      <c r="D155" s="98"/>
      <c r="E155" s="99"/>
      <c r="F155" s="209" t="s">
        <v>841</v>
      </c>
      <c r="G155" s="209"/>
      <c r="H155" s="118">
        <v>246.49</v>
      </c>
      <c r="I155" s="43"/>
      <c r="J155" s="81"/>
    </row>
    <row r="156" spans="1:10" ht="15" customHeight="1" x14ac:dyDescent="0.2">
      <c r="A156" s="96"/>
      <c r="B156" s="97"/>
      <c r="C156" s="97"/>
      <c r="D156" s="98"/>
      <c r="E156" s="99"/>
      <c r="F156" s="209" t="s">
        <v>842</v>
      </c>
      <c r="G156" s="209"/>
      <c r="H156" s="118">
        <v>1142.82</v>
      </c>
      <c r="I156" s="43"/>
      <c r="J156" s="81"/>
    </row>
    <row r="157" spans="1:10" ht="27" customHeight="1" x14ac:dyDescent="0.2">
      <c r="A157" s="82" t="s">
        <v>85</v>
      </c>
      <c r="B157" s="83" t="s">
        <v>85</v>
      </c>
      <c r="C157" s="84" t="s">
        <v>86</v>
      </c>
      <c r="D157" s="85" t="s">
        <v>13</v>
      </c>
      <c r="E157" s="86" t="s">
        <v>62</v>
      </c>
      <c r="F157" s="87"/>
      <c r="G157" s="88">
        <v>3879.47</v>
      </c>
      <c r="H157" s="116">
        <v>18691.29</v>
      </c>
      <c r="I157" s="43"/>
      <c r="J157" s="81"/>
    </row>
    <row r="158" spans="1:10" ht="15" customHeight="1" x14ac:dyDescent="0.2">
      <c r="A158" s="89" t="s">
        <v>85</v>
      </c>
      <c r="B158" s="90" t="s">
        <v>942</v>
      </c>
      <c r="C158" s="91" t="s">
        <v>943</v>
      </c>
      <c r="D158" s="92" t="s">
        <v>13</v>
      </c>
      <c r="E158" s="93" t="s">
        <v>98</v>
      </c>
      <c r="F158" s="94">
        <v>76.595314479999999</v>
      </c>
      <c r="G158" s="95">
        <v>14.55</v>
      </c>
      <c r="H158" s="117">
        <v>1114.46</v>
      </c>
      <c r="I158" s="43"/>
      <c r="J158" s="81"/>
    </row>
    <row r="159" spans="1:10" ht="21" customHeight="1" x14ac:dyDescent="0.2">
      <c r="A159" s="89" t="s">
        <v>85</v>
      </c>
      <c r="B159" s="90" t="s">
        <v>956</v>
      </c>
      <c r="C159" s="91" t="s">
        <v>957</v>
      </c>
      <c r="D159" s="92" t="s">
        <v>13</v>
      </c>
      <c r="E159" s="93" t="s">
        <v>62</v>
      </c>
      <c r="F159" s="94">
        <v>0.95743283999999995</v>
      </c>
      <c r="G159" s="95">
        <v>958.83</v>
      </c>
      <c r="H159" s="117">
        <v>918.01</v>
      </c>
      <c r="I159" s="43"/>
      <c r="J159" s="81"/>
    </row>
    <row r="160" spans="1:10" ht="15" customHeight="1" x14ac:dyDescent="0.2">
      <c r="A160" s="89" t="s">
        <v>85</v>
      </c>
      <c r="B160" s="90" t="s">
        <v>946</v>
      </c>
      <c r="C160" s="91" t="s">
        <v>947</v>
      </c>
      <c r="D160" s="92" t="s">
        <v>13</v>
      </c>
      <c r="E160" s="93" t="s">
        <v>14</v>
      </c>
      <c r="F160" s="94">
        <v>11.489194080000001</v>
      </c>
      <c r="G160" s="95">
        <v>160.76</v>
      </c>
      <c r="H160" s="117">
        <v>1847</v>
      </c>
      <c r="I160" s="43"/>
      <c r="J160" s="81"/>
    </row>
    <row r="161" spans="1:10" ht="15" customHeight="1" x14ac:dyDescent="0.2">
      <c r="A161" s="96"/>
      <c r="B161" s="97"/>
      <c r="C161" s="97"/>
      <c r="D161" s="98"/>
      <c r="E161" s="99"/>
      <c r="F161" s="209" t="s">
        <v>840</v>
      </c>
      <c r="G161" s="209"/>
      <c r="H161" s="118">
        <v>3879.47</v>
      </c>
      <c r="I161" s="43"/>
      <c r="J161" s="81"/>
    </row>
    <row r="162" spans="1:10" ht="15" customHeight="1" x14ac:dyDescent="0.2">
      <c r="A162" s="96"/>
      <c r="B162" s="97"/>
      <c r="C162" s="97"/>
      <c r="D162" s="98"/>
      <c r="E162" s="99"/>
      <c r="F162" s="209" t="s">
        <v>841</v>
      </c>
      <c r="G162" s="209"/>
      <c r="H162" s="118">
        <v>1066.8499999999999</v>
      </c>
      <c r="I162" s="43"/>
      <c r="J162" s="81"/>
    </row>
    <row r="163" spans="1:10" ht="15" customHeight="1" x14ac:dyDescent="0.2">
      <c r="A163" s="96"/>
      <c r="B163" s="97"/>
      <c r="C163" s="97"/>
      <c r="D163" s="98"/>
      <c r="E163" s="99"/>
      <c r="F163" s="209" t="s">
        <v>842</v>
      </c>
      <c r="G163" s="209"/>
      <c r="H163" s="118">
        <v>4946.32</v>
      </c>
      <c r="I163" s="43"/>
      <c r="J163" s="81"/>
    </row>
    <row r="164" spans="1:10" ht="27" customHeight="1" x14ac:dyDescent="0.2">
      <c r="A164" s="82" t="s">
        <v>85</v>
      </c>
      <c r="B164" s="83" t="s">
        <v>85</v>
      </c>
      <c r="C164" s="84" t="s">
        <v>88</v>
      </c>
      <c r="D164" s="85" t="s">
        <v>13</v>
      </c>
      <c r="E164" s="86" t="s">
        <v>62</v>
      </c>
      <c r="F164" s="87"/>
      <c r="G164" s="88">
        <v>3879.47</v>
      </c>
      <c r="H164" s="116">
        <v>19133.55</v>
      </c>
      <c r="I164" s="43"/>
      <c r="J164" s="81"/>
    </row>
    <row r="165" spans="1:10" ht="15" customHeight="1" x14ac:dyDescent="0.2">
      <c r="A165" s="89" t="s">
        <v>85</v>
      </c>
      <c r="B165" s="90" t="s">
        <v>942</v>
      </c>
      <c r="C165" s="91" t="s">
        <v>943</v>
      </c>
      <c r="D165" s="92" t="s">
        <v>13</v>
      </c>
      <c r="E165" s="93" t="s">
        <v>98</v>
      </c>
      <c r="F165" s="94">
        <v>76.595314479999999</v>
      </c>
      <c r="G165" s="95">
        <v>14.55</v>
      </c>
      <c r="H165" s="117">
        <v>1114.46</v>
      </c>
      <c r="I165" s="43"/>
      <c r="J165" s="81"/>
    </row>
    <row r="166" spans="1:10" ht="21" customHeight="1" x14ac:dyDescent="0.2">
      <c r="A166" s="89" t="s">
        <v>85</v>
      </c>
      <c r="B166" s="90" t="s">
        <v>956</v>
      </c>
      <c r="C166" s="91" t="s">
        <v>957</v>
      </c>
      <c r="D166" s="92" t="s">
        <v>13</v>
      </c>
      <c r="E166" s="93" t="s">
        <v>62</v>
      </c>
      <c r="F166" s="94">
        <v>0.95743283999999995</v>
      </c>
      <c r="G166" s="95">
        <v>958.83</v>
      </c>
      <c r="H166" s="117">
        <v>918.01</v>
      </c>
      <c r="I166" s="43"/>
      <c r="J166" s="81"/>
    </row>
    <row r="167" spans="1:10" ht="15" customHeight="1" x14ac:dyDescent="0.2">
      <c r="A167" s="89" t="s">
        <v>85</v>
      </c>
      <c r="B167" s="90" t="s">
        <v>946</v>
      </c>
      <c r="C167" s="91" t="s">
        <v>947</v>
      </c>
      <c r="D167" s="92" t="s">
        <v>13</v>
      </c>
      <c r="E167" s="93" t="s">
        <v>14</v>
      </c>
      <c r="F167" s="94">
        <v>11.489194080000001</v>
      </c>
      <c r="G167" s="95">
        <v>160.76</v>
      </c>
      <c r="H167" s="117">
        <v>1847</v>
      </c>
      <c r="I167" s="43"/>
      <c r="J167" s="81"/>
    </row>
    <row r="168" spans="1:10" ht="15" customHeight="1" x14ac:dyDescent="0.2">
      <c r="A168" s="96"/>
      <c r="B168" s="97"/>
      <c r="C168" s="97"/>
      <c r="D168" s="98"/>
      <c r="E168" s="99"/>
      <c r="F168" s="209" t="s">
        <v>840</v>
      </c>
      <c r="G168" s="209"/>
      <c r="H168" s="118">
        <v>3879.47</v>
      </c>
      <c r="I168" s="43"/>
      <c r="J168" s="81"/>
    </row>
    <row r="169" spans="1:10" ht="15" customHeight="1" x14ac:dyDescent="0.2">
      <c r="A169" s="96"/>
      <c r="B169" s="97"/>
      <c r="C169" s="97"/>
      <c r="D169" s="98"/>
      <c r="E169" s="99"/>
      <c r="F169" s="209" t="s">
        <v>841</v>
      </c>
      <c r="G169" s="209"/>
      <c r="H169" s="118">
        <v>1066.8499999999999</v>
      </c>
      <c r="I169" s="43"/>
      <c r="J169" s="81"/>
    </row>
    <row r="170" spans="1:10" ht="15" customHeight="1" x14ac:dyDescent="0.2">
      <c r="A170" s="96"/>
      <c r="B170" s="97"/>
      <c r="C170" s="97"/>
      <c r="D170" s="98"/>
      <c r="E170" s="99"/>
      <c r="F170" s="209" t="s">
        <v>842</v>
      </c>
      <c r="G170" s="209"/>
      <c r="H170" s="118">
        <v>4946.32</v>
      </c>
      <c r="I170" s="43"/>
      <c r="J170" s="81"/>
    </row>
    <row r="171" spans="1:10" ht="20.100000000000001" customHeight="1" x14ac:dyDescent="0.2">
      <c r="A171" s="82" t="s">
        <v>90</v>
      </c>
      <c r="B171" s="83" t="s">
        <v>90</v>
      </c>
      <c r="C171" s="84" t="s">
        <v>91</v>
      </c>
      <c r="D171" s="85" t="s">
        <v>13</v>
      </c>
      <c r="E171" s="86" t="s">
        <v>14</v>
      </c>
      <c r="F171" s="87"/>
      <c r="G171" s="88">
        <v>114.95</v>
      </c>
      <c r="H171" s="116">
        <v>25325.78</v>
      </c>
      <c r="I171" s="43"/>
      <c r="J171" s="81"/>
    </row>
    <row r="172" spans="1:10" ht="21" customHeight="1" x14ac:dyDescent="0.2">
      <c r="A172" s="89" t="s">
        <v>90</v>
      </c>
      <c r="B172" s="90" t="s">
        <v>958</v>
      </c>
      <c r="C172" s="91" t="s">
        <v>959</v>
      </c>
      <c r="D172" s="92" t="s">
        <v>13</v>
      </c>
      <c r="E172" s="93" t="s">
        <v>14</v>
      </c>
      <c r="F172" s="94">
        <v>1</v>
      </c>
      <c r="G172" s="95">
        <v>43.19</v>
      </c>
      <c r="H172" s="117">
        <v>43.19</v>
      </c>
      <c r="I172" s="43"/>
      <c r="J172" s="81"/>
    </row>
    <row r="173" spans="1:10" ht="15" customHeight="1" x14ac:dyDescent="0.2">
      <c r="A173" s="89" t="s">
        <v>90</v>
      </c>
      <c r="B173" s="90" t="s">
        <v>955</v>
      </c>
      <c r="C173" s="91" t="s">
        <v>908</v>
      </c>
      <c r="D173" s="92" t="s">
        <v>13</v>
      </c>
      <c r="E173" s="93" t="s">
        <v>837</v>
      </c>
      <c r="F173" s="94">
        <v>0.47368421999999999</v>
      </c>
      <c r="G173" s="95">
        <v>30.75</v>
      </c>
      <c r="H173" s="117">
        <v>14.56</v>
      </c>
      <c r="I173" s="43"/>
      <c r="J173" s="81"/>
    </row>
    <row r="174" spans="1:10" ht="15" customHeight="1" x14ac:dyDescent="0.2">
      <c r="A174" s="89" t="s">
        <v>90</v>
      </c>
      <c r="B174" s="90" t="s">
        <v>838</v>
      </c>
      <c r="C174" s="91" t="s">
        <v>839</v>
      </c>
      <c r="D174" s="92" t="s">
        <v>13</v>
      </c>
      <c r="E174" s="93" t="s">
        <v>837</v>
      </c>
      <c r="F174" s="94">
        <v>0.47368421999999999</v>
      </c>
      <c r="G174" s="95">
        <v>24.89</v>
      </c>
      <c r="H174" s="117">
        <v>11.79</v>
      </c>
      <c r="I174" s="43"/>
      <c r="J174" s="81"/>
    </row>
    <row r="175" spans="1:10" ht="21" customHeight="1" x14ac:dyDescent="0.2">
      <c r="A175" s="89" t="s">
        <v>90</v>
      </c>
      <c r="B175" s="90" t="s">
        <v>956</v>
      </c>
      <c r="C175" s="91" t="s">
        <v>957</v>
      </c>
      <c r="D175" s="92" t="s">
        <v>13</v>
      </c>
      <c r="E175" s="93" t="s">
        <v>62</v>
      </c>
      <c r="F175" s="94">
        <v>4.7368420000000001E-2</v>
      </c>
      <c r="G175" s="95">
        <v>958.83</v>
      </c>
      <c r="H175" s="117">
        <v>45.41</v>
      </c>
      <c r="I175" s="43"/>
      <c r="J175" s="81"/>
    </row>
    <row r="176" spans="1:10" ht="15" customHeight="1" x14ac:dyDescent="0.2">
      <c r="A176" s="96"/>
      <c r="B176" s="97"/>
      <c r="C176" s="97"/>
      <c r="D176" s="98"/>
      <c r="E176" s="99"/>
      <c r="F176" s="209" t="s">
        <v>840</v>
      </c>
      <c r="G176" s="209"/>
      <c r="H176" s="118">
        <v>114.95</v>
      </c>
      <c r="I176" s="43"/>
      <c r="J176" s="81"/>
    </row>
    <row r="177" spans="1:10" ht="15" customHeight="1" x14ac:dyDescent="0.2">
      <c r="A177" s="96"/>
      <c r="B177" s="97"/>
      <c r="C177" s="97"/>
      <c r="D177" s="98"/>
      <c r="E177" s="99"/>
      <c r="F177" s="209" t="s">
        <v>841</v>
      </c>
      <c r="G177" s="209"/>
      <c r="H177" s="118">
        <v>31.61</v>
      </c>
      <c r="I177" s="43"/>
      <c r="J177" s="81"/>
    </row>
    <row r="178" spans="1:10" ht="15" customHeight="1" x14ac:dyDescent="0.2">
      <c r="A178" s="96"/>
      <c r="B178" s="97"/>
      <c r="C178" s="97"/>
      <c r="D178" s="98"/>
      <c r="E178" s="99"/>
      <c r="F178" s="209" t="s">
        <v>842</v>
      </c>
      <c r="G178" s="209"/>
      <c r="H178" s="118">
        <v>146.56</v>
      </c>
      <c r="I178" s="43"/>
      <c r="J178" s="81"/>
    </row>
    <row r="179" spans="1:10" ht="20.100000000000001" customHeight="1" x14ac:dyDescent="0.2">
      <c r="A179" s="82" t="s">
        <v>95</v>
      </c>
      <c r="B179" s="83" t="s">
        <v>95</v>
      </c>
      <c r="C179" s="84" t="s">
        <v>96</v>
      </c>
      <c r="D179" s="85" t="s">
        <v>97</v>
      </c>
      <c r="E179" s="86" t="s">
        <v>98</v>
      </c>
      <c r="F179" s="87"/>
      <c r="G179" s="100">
        <v>14.74</v>
      </c>
      <c r="H179" s="119">
        <v>10599.24</v>
      </c>
      <c r="I179" s="43"/>
      <c r="J179" s="81"/>
    </row>
    <row r="180" spans="1:10" ht="21" customHeight="1" x14ac:dyDescent="0.2">
      <c r="A180" s="89" t="s">
        <v>95</v>
      </c>
      <c r="B180" s="90" t="s">
        <v>960</v>
      </c>
      <c r="C180" s="91" t="s">
        <v>961</v>
      </c>
      <c r="D180" s="92" t="s">
        <v>97</v>
      </c>
      <c r="E180" s="93" t="s">
        <v>869</v>
      </c>
      <c r="F180" s="101">
        <v>0</v>
      </c>
      <c r="G180" s="102">
        <v>89.379599999999996</v>
      </c>
      <c r="H180" s="120">
        <v>0</v>
      </c>
      <c r="I180" s="43"/>
      <c r="J180" s="81"/>
    </row>
    <row r="181" spans="1:10" ht="21" customHeight="1" x14ac:dyDescent="0.2">
      <c r="A181" s="89" t="s">
        <v>95</v>
      </c>
      <c r="B181" s="90" t="s">
        <v>960</v>
      </c>
      <c r="C181" s="91" t="s">
        <v>962</v>
      </c>
      <c r="D181" s="92" t="s">
        <v>97</v>
      </c>
      <c r="E181" s="93" t="s">
        <v>872</v>
      </c>
      <c r="F181" s="101">
        <v>4.1599999999999996E-3</v>
      </c>
      <c r="G181" s="102">
        <v>273.16140000000001</v>
      </c>
      <c r="H181" s="120">
        <v>1.1364000000000001</v>
      </c>
      <c r="I181" s="43"/>
      <c r="J181" s="81"/>
    </row>
    <row r="182" spans="1:10" ht="15" customHeight="1" x14ac:dyDescent="0.2">
      <c r="A182" s="89" t="s">
        <v>95</v>
      </c>
      <c r="B182" s="90" t="s">
        <v>963</v>
      </c>
      <c r="C182" s="91" t="s">
        <v>964</v>
      </c>
      <c r="D182" s="92" t="s">
        <v>97</v>
      </c>
      <c r="E182" s="93" t="s">
        <v>98</v>
      </c>
      <c r="F182" s="101">
        <v>1.03</v>
      </c>
      <c r="G182" s="102">
        <v>9.27</v>
      </c>
      <c r="H182" s="120">
        <v>9.5480999999999998</v>
      </c>
      <c r="I182" s="43"/>
      <c r="J182" s="81"/>
    </row>
    <row r="183" spans="1:10" ht="15" customHeight="1" x14ac:dyDescent="0.2">
      <c r="A183" s="89" t="s">
        <v>95</v>
      </c>
      <c r="B183" s="90" t="s">
        <v>965</v>
      </c>
      <c r="C183" s="91" t="s">
        <v>966</v>
      </c>
      <c r="D183" s="92" t="s">
        <v>97</v>
      </c>
      <c r="E183" s="93" t="s">
        <v>837</v>
      </c>
      <c r="F183" s="101">
        <v>6.1490000000000003E-2</v>
      </c>
      <c r="G183" s="102">
        <v>21.9758</v>
      </c>
      <c r="H183" s="120">
        <v>1.3512999999999999</v>
      </c>
      <c r="I183" s="43"/>
      <c r="J183" s="81"/>
    </row>
    <row r="184" spans="1:10" ht="15" customHeight="1" x14ac:dyDescent="0.2">
      <c r="A184" s="89" t="s">
        <v>95</v>
      </c>
      <c r="B184" s="90" t="s">
        <v>967</v>
      </c>
      <c r="C184" s="91" t="s">
        <v>968</v>
      </c>
      <c r="D184" s="92" t="s">
        <v>97</v>
      </c>
      <c r="E184" s="93" t="s">
        <v>837</v>
      </c>
      <c r="F184" s="101">
        <v>6.1490000000000003E-2</v>
      </c>
      <c r="G184" s="102">
        <v>29.383600000000001</v>
      </c>
      <c r="H184" s="120">
        <v>1.8068</v>
      </c>
      <c r="I184" s="43"/>
      <c r="J184" s="81"/>
    </row>
    <row r="185" spans="1:10" ht="29.1" customHeight="1" x14ac:dyDescent="0.2">
      <c r="A185" s="89" t="s">
        <v>95</v>
      </c>
      <c r="B185" s="90" t="s">
        <v>969</v>
      </c>
      <c r="C185" s="91" t="s">
        <v>970</v>
      </c>
      <c r="D185" s="92" t="s">
        <v>97</v>
      </c>
      <c r="E185" s="93" t="s">
        <v>971</v>
      </c>
      <c r="F185" s="101">
        <v>9.5E-4</v>
      </c>
      <c r="G185" s="102">
        <v>30.85</v>
      </c>
      <c r="H185" s="120">
        <v>2.93E-2</v>
      </c>
      <c r="I185" s="43"/>
      <c r="J185" s="81"/>
    </row>
    <row r="186" spans="1:10" ht="21" customHeight="1" x14ac:dyDescent="0.2">
      <c r="A186" s="89" t="s">
        <v>95</v>
      </c>
      <c r="B186" s="90" t="s">
        <v>972</v>
      </c>
      <c r="C186" s="91" t="s">
        <v>973</v>
      </c>
      <c r="D186" s="92" t="s">
        <v>97</v>
      </c>
      <c r="E186" s="93" t="s">
        <v>974</v>
      </c>
      <c r="F186" s="101">
        <v>0.75565000000000004</v>
      </c>
      <c r="G186" s="102">
        <v>0.06</v>
      </c>
      <c r="H186" s="120">
        <v>4.53E-2</v>
      </c>
      <c r="I186" s="43"/>
      <c r="J186" s="81"/>
    </row>
    <row r="187" spans="1:10" ht="21" customHeight="1" x14ac:dyDescent="0.2">
      <c r="A187" s="89" t="s">
        <v>95</v>
      </c>
      <c r="B187" s="90" t="s">
        <v>975</v>
      </c>
      <c r="C187" s="91" t="s">
        <v>976</v>
      </c>
      <c r="D187" s="92" t="s">
        <v>97</v>
      </c>
      <c r="E187" s="93" t="s">
        <v>98</v>
      </c>
      <c r="F187" s="101">
        <v>1.383E-2</v>
      </c>
      <c r="G187" s="102">
        <v>59.36</v>
      </c>
      <c r="H187" s="120">
        <v>0.82089999999999996</v>
      </c>
      <c r="I187" s="43"/>
      <c r="J187" s="81"/>
    </row>
    <row r="188" spans="1:10" ht="21" customHeight="1" x14ac:dyDescent="0.2">
      <c r="A188" s="89" t="s">
        <v>95</v>
      </c>
      <c r="B188" s="90" t="s">
        <v>977</v>
      </c>
      <c r="C188" s="91" t="s">
        <v>978</v>
      </c>
      <c r="D188" s="92" t="s">
        <v>97</v>
      </c>
      <c r="E188" s="93" t="s">
        <v>979</v>
      </c>
      <c r="F188" s="101">
        <v>0</v>
      </c>
      <c r="G188" s="102">
        <v>1.01</v>
      </c>
      <c r="H188" s="120">
        <v>0</v>
      </c>
      <c r="I188" s="43"/>
      <c r="J188" s="81"/>
    </row>
    <row r="189" spans="1:10" ht="21" customHeight="1" x14ac:dyDescent="0.2">
      <c r="A189" s="89" t="s">
        <v>95</v>
      </c>
      <c r="B189" s="90" t="s">
        <v>980</v>
      </c>
      <c r="C189" s="91" t="s">
        <v>981</v>
      </c>
      <c r="D189" s="92" t="s">
        <v>97</v>
      </c>
      <c r="E189" s="93" t="s">
        <v>979</v>
      </c>
      <c r="F189" s="101">
        <v>0</v>
      </c>
      <c r="G189" s="102">
        <v>0.81</v>
      </c>
      <c r="H189" s="120">
        <v>0</v>
      </c>
      <c r="I189" s="43"/>
      <c r="J189" s="81"/>
    </row>
    <row r="190" spans="1:10" ht="21" customHeight="1" x14ac:dyDescent="0.2">
      <c r="A190" s="89" t="s">
        <v>95</v>
      </c>
      <c r="B190" s="90" t="s">
        <v>982</v>
      </c>
      <c r="C190" s="91" t="s">
        <v>983</v>
      </c>
      <c r="D190" s="92" t="s">
        <v>97</v>
      </c>
      <c r="E190" s="93" t="s">
        <v>979</v>
      </c>
      <c r="F190" s="101">
        <v>0</v>
      </c>
      <c r="G190" s="102">
        <v>0.65</v>
      </c>
      <c r="H190" s="120">
        <v>0</v>
      </c>
      <c r="I190" s="43"/>
      <c r="J190" s="81"/>
    </row>
    <row r="191" spans="1:10" ht="15" customHeight="1" x14ac:dyDescent="0.2">
      <c r="A191" s="96"/>
      <c r="B191" s="97"/>
      <c r="C191" s="97"/>
      <c r="D191" s="98"/>
      <c r="E191" s="99"/>
      <c r="F191" s="209" t="s">
        <v>840</v>
      </c>
      <c r="G191" s="209"/>
      <c r="H191" s="118">
        <v>14.74</v>
      </c>
      <c r="I191" s="43"/>
      <c r="J191" s="81"/>
    </row>
    <row r="192" spans="1:10" ht="15" customHeight="1" x14ac:dyDescent="0.2">
      <c r="A192" s="96"/>
      <c r="B192" s="97"/>
      <c r="C192" s="97"/>
      <c r="D192" s="98"/>
      <c r="E192" s="99"/>
      <c r="F192" s="209" t="s">
        <v>841</v>
      </c>
      <c r="G192" s="209"/>
      <c r="H192" s="118">
        <v>4.05</v>
      </c>
      <c r="I192" s="43"/>
      <c r="J192" s="81"/>
    </row>
    <row r="193" spans="1:10" ht="15" customHeight="1" x14ac:dyDescent="0.2">
      <c r="A193" s="96"/>
      <c r="B193" s="97"/>
      <c r="C193" s="97"/>
      <c r="D193" s="98"/>
      <c r="E193" s="99"/>
      <c r="F193" s="209" t="s">
        <v>842</v>
      </c>
      <c r="G193" s="209"/>
      <c r="H193" s="118">
        <v>18.79</v>
      </c>
      <c r="I193" s="43"/>
      <c r="J193" s="81"/>
    </row>
    <row r="194" spans="1:10" ht="20.100000000000001" customHeight="1" x14ac:dyDescent="0.2">
      <c r="A194" s="82" t="s">
        <v>100</v>
      </c>
      <c r="B194" s="83" t="s">
        <v>100</v>
      </c>
      <c r="C194" s="84" t="s">
        <v>101</v>
      </c>
      <c r="D194" s="85" t="s">
        <v>13</v>
      </c>
      <c r="E194" s="86" t="s">
        <v>98</v>
      </c>
      <c r="F194" s="87"/>
      <c r="G194" s="88">
        <v>23.95</v>
      </c>
      <c r="H194" s="116">
        <v>172428.74</v>
      </c>
      <c r="I194" s="43"/>
      <c r="J194" s="81"/>
    </row>
    <row r="195" spans="1:10" ht="15" customHeight="1" x14ac:dyDescent="0.2">
      <c r="A195" s="89" t="s">
        <v>100</v>
      </c>
      <c r="B195" s="90" t="s">
        <v>984</v>
      </c>
      <c r="C195" s="91" t="s">
        <v>985</v>
      </c>
      <c r="D195" s="92" t="s">
        <v>13</v>
      </c>
      <c r="E195" s="93" t="s">
        <v>98</v>
      </c>
      <c r="F195" s="94">
        <v>1.05</v>
      </c>
      <c r="G195" s="95">
        <v>7.84</v>
      </c>
      <c r="H195" s="117">
        <v>8.23</v>
      </c>
      <c r="I195" s="43"/>
      <c r="J195" s="81"/>
    </row>
    <row r="196" spans="1:10" ht="21" customHeight="1" x14ac:dyDescent="0.2">
      <c r="A196" s="89" t="s">
        <v>100</v>
      </c>
      <c r="B196" s="90" t="s">
        <v>986</v>
      </c>
      <c r="C196" s="91" t="s">
        <v>987</v>
      </c>
      <c r="D196" s="92" t="s">
        <v>13</v>
      </c>
      <c r="E196" s="93" t="s">
        <v>377</v>
      </c>
      <c r="F196" s="94">
        <v>0.01</v>
      </c>
      <c r="G196" s="95">
        <v>176.21</v>
      </c>
      <c r="H196" s="117">
        <v>1.76</v>
      </c>
      <c r="I196" s="43"/>
      <c r="J196" s="81"/>
    </row>
    <row r="197" spans="1:10" ht="21" customHeight="1" x14ac:dyDescent="0.2">
      <c r="A197" s="89" t="s">
        <v>100</v>
      </c>
      <c r="B197" s="90" t="s">
        <v>988</v>
      </c>
      <c r="C197" s="91" t="s">
        <v>989</v>
      </c>
      <c r="D197" s="92" t="s">
        <v>13</v>
      </c>
      <c r="E197" s="93" t="s">
        <v>837</v>
      </c>
      <c r="F197" s="94">
        <v>0.22751478999999999</v>
      </c>
      <c r="G197" s="95">
        <v>24.82</v>
      </c>
      <c r="H197" s="117">
        <v>5.64</v>
      </c>
      <c r="I197" s="43"/>
      <c r="J197" s="81"/>
    </row>
    <row r="198" spans="1:10" ht="21" customHeight="1" x14ac:dyDescent="0.2">
      <c r="A198" s="89" t="s">
        <v>100</v>
      </c>
      <c r="B198" s="90" t="s">
        <v>990</v>
      </c>
      <c r="C198" s="91" t="s">
        <v>920</v>
      </c>
      <c r="D198" s="92" t="s">
        <v>13</v>
      </c>
      <c r="E198" s="93" t="s">
        <v>837</v>
      </c>
      <c r="F198" s="94">
        <v>0.27269031999999999</v>
      </c>
      <c r="G198" s="95">
        <v>30.54</v>
      </c>
      <c r="H198" s="117">
        <v>8.32</v>
      </c>
      <c r="I198" s="43"/>
      <c r="J198" s="81"/>
    </row>
    <row r="199" spans="1:10" ht="15" customHeight="1" x14ac:dyDescent="0.2">
      <c r="A199" s="96"/>
      <c r="B199" s="97"/>
      <c r="C199" s="97"/>
      <c r="D199" s="98"/>
      <c r="E199" s="99"/>
      <c r="F199" s="209" t="s">
        <v>840</v>
      </c>
      <c r="G199" s="209"/>
      <c r="H199" s="118">
        <v>23.95</v>
      </c>
      <c r="I199" s="43"/>
      <c r="J199" s="81"/>
    </row>
    <row r="200" spans="1:10" ht="15" customHeight="1" x14ac:dyDescent="0.2">
      <c r="A200" s="96"/>
      <c r="B200" s="97"/>
      <c r="C200" s="97"/>
      <c r="D200" s="98"/>
      <c r="E200" s="99"/>
      <c r="F200" s="209" t="s">
        <v>841</v>
      </c>
      <c r="G200" s="209"/>
      <c r="H200" s="118">
        <v>6.59</v>
      </c>
      <c r="I200" s="43"/>
      <c r="J200" s="81"/>
    </row>
    <row r="201" spans="1:10" ht="15" customHeight="1" x14ac:dyDescent="0.2">
      <c r="A201" s="96"/>
      <c r="B201" s="97"/>
      <c r="C201" s="97"/>
      <c r="D201" s="98"/>
      <c r="E201" s="99"/>
      <c r="F201" s="209" t="s">
        <v>842</v>
      </c>
      <c r="G201" s="209"/>
      <c r="H201" s="118">
        <v>30.54</v>
      </c>
      <c r="I201" s="43"/>
      <c r="J201" s="81"/>
    </row>
    <row r="202" spans="1:10" ht="27" customHeight="1" x14ac:dyDescent="0.2">
      <c r="A202" s="82" t="s">
        <v>103</v>
      </c>
      <c r="B202" s="83" t="s">
        <v>103</v>
      </c>
      <c r="C202" s="84" t="s">
        <v>104</v>
      </c>
      <c r="D202" s="85" t="s">
        <v>13</v>
      </c>
      <c r="E202" s="86" t="s">
        <v>14</v>
      </c>
      <c r="F202" s="87"/>
      <c r="G202" s="88">
        <v>211.69</v>
      </c>
      <c r="H202" s="116">
        <v>56823.95</v>
      </c>
      <c r="I202" s="43"/>
      <c r="J202" s="81"/>
    </row>
    <row r="203" spans="1:10" ht="21" customHeight="1" x14ac:dyDescent="0.2">
      <c r="A203" s="89" t="s">
        <v>103</v>
      </c>
      <c r="B203" s="90" t="s">
        <v>991</v>
      </c>
      <c r="C203" s="91" t="s">
        <v>992</v>
      </c>
      <c r="D203" s="92" t="s">
        <v>13</v>
      </c>
      <c r="E203" s="93" t="s">
        <v>258</v>
      </c>
      <c r="F203" s="94">
        <v>1</v>
      </c>
      <c r="G203" s="95">
        <v>47.71</v>
      </c>
      <c r="H203" s="117">
        <v>47.71</v>
      </c>
      <c r="I203" s="43"/>
      <c r="J203" s="81"/>
    </row>
    <row r="204" spans="1:10" ht="15" customHeight="1" x14ac:dyDescent="0.2">
      <c r="A204" s="89" t="s">
        <v>103</v>
      </c>
      <c r="B204" s="90" t="s">
        <v>853</v>
      </c>
      <c r="C204" s="91" t="s">
        <v>854</v>
      </c>
      <c r="D204" s="92" t="s">
        <v>13</v>
      </c>
      <c r="E204" s="93" t="s">
        <v>98</v>
      </c>
      <c r="F204" s="94">
        <v>0.01</v>
      </c>
      <c r="G204" s="95">
        <v>16.12</v>
      </c>
      <c r="H204" s="117">
        <v>0.16</v>
      </c>
      <c r="I204" s="43"/>
      <c r="J204" s="81"/>
    </row>
    <row r="205" spans="1:10" ht="21" customHeight="1" x14ac:dyDescent="0.2">
      <c r="A205" s="89" t="s">
        <v>103</v>
      </c>
      <c r="B205" s="90" t="s">
        <v>993</v>
      </c>
      <c r="C205" s="91" t="s">
        <v>994</v>
      </c>
      <c r="D205" s="92" t="s">
        <v>13</v>
      </c>
      <c r="E205" s="93" t="s">
        <v>14</v>
      </c>
      <c r="F205" s="94">
        <v>1</v>
      </c>
      <c r="G205" s="95">
        <v>152.79</v>
      </c>
      <c r="H205" s="117">
        <v>152.79</v>
      </c>
      <c r="I205" s="43"/>
      <c r="J205" s="81"/>
    </row>
    <row r="206" spans="1:10" ht="15" customHeight="1" x14ac:dyDescent="0.2">
      <c r="A206" s="89" t="s">
        <v>103</v>
      </c>
      <c r="B206" s="90" t="s">
        <v>838</v>
      </c>
      <c r="C206" s="91" t="s">
        <v>839</v>
      </c>
      <c r="D206" s="92" t="s">
        <v>13</v>
      </c>
      <c r="E206" s="93" t="s">
        <v>837</v>
      </c>
      <c r="F206" s="94">
        <v>0.19785178</v>
      </c>
      <c r="G206" s="95">
        <v>24.89</v>
      </c>
      <c r="H206" s="117">
        <v>4.92</v>
      </c>
      <c r="I206" s="43"/>
      <c r="J206" s="81"/>
    </row>
    <row r="207" spans="1:10" ht="15" customHeight="1" x14ac:dyDescent="0.2">
      <c r="A207" s="89" t="s">
        <v>103</v>
      </c>
      <c r="B207" s="90" t="s">
        <v>995</v>
      </c>
      <c r="C207" s="91" t="s">
        <v>996</v>
      </c>
      <c r="D207" s="92" t="s">
        <v>13</v>
      </c>
      <c r="E207" s="93" t="s">
        <v>837</v>
      </c>
      <c r="F207" s="94">
        <v>0.20168353999999999</v>
      </c>
      <c r="G207" s="95">
        <v>30.32</v>
      </c>
      <c r="H207" s="117">
        <v>6.11</v>
      </c>
      <c r="I207" s="43"/>
      <c r="J207" s="81"/>
    </row>
    <row r="208" spans="1:10" ht="15" customHeight="1" x14ac:dyDescent="0.2">
      <c r="A208" s="96"/>
      <c r="B208" s="97"/>
      <c r="C208" s="97"/>
      <c r="D208" s="98"/>
      <c r="E208" s="99"/>
      <c r="F208" s="209" t="s">
        <v>840</v>
      </c>
      <c r="G208" s="209"/>
      <c r="H208" s="118">
        <v>211.69</v>
      </c>
      <c r="I208" s="43"/>
      <c r="J208" s="81"/>
    </row>
    <row r="209" spans="1:10" ht="15" customHeight="1" x14ac:dyDescent="0.2">
      <c r="A209" s="96"/>
      <c r="B209" s="97"/>
      <c r="C209" s="97"/>
      <c r="D209" s="98"/>
      <c r="E209" s="99"/>
      <c r="F209" s="209" t="s">
        <v>841</v>
      </c>
      <c r="G209" s="209"/>
      <c r="H209" s="118">
        <v>58.21</v>
      </c>
      <c r="I209" s="43"/>
      <c r="J209" s="81"/>
    </row>
    <row r="210" spans="1:10" ht="15" customHeight="1" x14ac:dyDescent="0.2">
      <c r="A210" s="96"/>
      <c r="B210" s="97"/>
      <c r="C210" s="97"/>
      <c r="D210" s="98"/>
      <c r="E210" s="99"/>
      <c r="F210" s="209" t="s">
        <v>842</v>
      </c>
      <c r="G210" s="209"/>
      <c r="H210" s="118">
        <v>269.89999999999998</v>
      </c>
      <c r="I210" s="43"/>
      <c r="J210" s="81"/>
    </row>
    <row r="211" spans="1:10" ht="20.100000000000001" customHeight="1" x14ac:dyDescent="0.2">
      <c r="A211" s="82" t="s">
        <v>108</v>
      </c>
      <c r="B211" s="83" t="s">
        <v>108</v>
      </c>
      <c r="C211" s="84" t="s">
        <v>109</v>
      </c>
      <c r="D211" s="85" t="s">
        <v>13</v>
      </c>
      <c r="E211" s="86" t="s">
        <v>14</v>
      </c>
      <c r="F211" s="87"/>
      <c r="G211" s="88">
        <v>117.62</v>
      </c>
      <c r="H211" s="116">
        <v>70607.289999999994</v>
      </c>
      <c r="I211" s="43"/>
      <c r="J211" s="81"/>
    </row>
    <row r="212" spans="1:10" ht="15" customHeight="1" x14ac:dyDescent="0.2">
      <c r="A212" s="89" t="s">
        <v>108</v>
      </c>
      <c r="B212" s="90" t="s">
        <v>997</v>
      </c>
      <c r="C212" s="91" t="s">
        <v>998</v>
      </c>
      <c r="D212" s="92" t="s">
        <v>13</v>
      </c>
      <c r="E212" s="93" t="s">
        <v>275</v>
      </c>
      <c r="F212" s="94">
        <v>37</v>
      </c>
      <c r="G212" s="95">
        <v>0.77</v>
      </c>
      <c r="H212" s="117">
        <v>28.49</v>
      </c>
      <c r="I212" s="43"/>
      <c r="J212" s="81"/>
    </row>
    <row r="213" spans="1:10" ht="15" customHeight="1" x14ac:dyDescent="0.2">
      <c r="A213" s="89" t="s">
        <v>108</v>
      </c>
      <c r="B213" s="90" t="s">
        <v>955</v>
      </c>
      <c r="C213" s="91" t="s">
        <v>908</v>
      </c>
      <c r="D213" s="92" t="s">
        <v>13</v>
      </c>
      <c r="E213" s="93" t="s">
        <v>837</v>
      </c>
      <c r="F213" s="94">
        <v>1.8351758199999999</v>
      </c>
      <c r="G213" s="95">
        <v>30.75</v>
      </c>
      <c r="H213" s="117">
        <v>56.43</v>
      </c>
      <c r="I213" s="43"/>
      <c r="J213" s="81"/>
    </row>
    <row r="214" spans="1:10" ht="15" customHeight="1" x14ac:dyDescent="0.2">
      <c r="A214" s="89" t="s">
        <v>108</v>
      </c>
      <c r="B214" s="90" t="s">
        <v>838</v>
      </c>
      <c r="C214" s="91" t="s">
        <v>839</v>
      </c>
      <c r="D214" s="92" t="s">
        <v>13</v>
      </c>
      <c r="E214" s="93" t="s">
        <v>837</v>
      </c>
      <c r="F214" s="94">
        <v>0.91758790999999995</v>
      </c>
      <c r="G214" s="95">
        <v>24.89</v>
      </c>
      <c r="H214" s="117">
        <v>22.83</v>
      </c>
      <c r="I214" s="43"/>
      <c r="J214" s="81"/>
    </row>
    <row r="215" spans="1:10" ht="15" customHeight="1" x14ac:dyDescent="0.2">
      <c r="A215" s="89" t="s">
        <v>108</v>
      </c>
      <c r="B215" s="90" t="s">
        <v>999</v>
      </c>
      <c r="C215" s="91" t="s">
        <v>1000</v>
      </c>
      <c r="D215" s="92" t="s">
        <v>13</v>
      </c>
      <c r="E215" s="93" t="s">
        <v>62</v>
      </c>
      <c r="F215" s="94">
        <v>1.835175E-2</v>
      </c>
      <c r="G215" s="95">
        <v>537.89</v>
      </c>
      <c r="H215" s="117">
        <v>9.8699999999999992</v>
      </c>
      <c r="I215" s="43"/>
      <c r="J215" s="81"/>
    </row>
    <row r="216" spans="1:10" ht="15" customHeight="1" x14ac:dyDescent="0.2">
      <c r="A216" s="96"/>
      <c r="B216" s="97"/>
      <c r="C216" s="97"/>
      <c r="D216" s="98"/>
      <c r="E216" s="99"/>
      <c r="F216" s="209" t="s">
        <v>840</v>
      </c>
      <c r="G216" s="209"/>
      <c r="H216" s="118">
        <v>117.62</v>
      </c>
      <c r="I216" s="43"/>
      <c r="J216" s="81"/>
    </row>
    <row r="217" spans="1:10" ht="15" customHeight="1" x14ac:dyDescent="0.2">
      <c r="A217" s="96"/>
      <c r="B217" s="97"/>
      <c r="C217" s="97"/>
      <c r="D217" s="98"/>
      <c r="E217" s="99"/>
      <c r="F217" s="209" t="s">
        <v>841</v>
      </c>
      <c r="G217" s="209"/>
      <c r="H217" s="118">
        <v>32.35</v>
      </c>
      <c r="I217" s="43"/>
      <c r="J217" s="81"/>
    </row>
    <row r="218" spans="1:10" ht="15" customHeight="1" x14ac:dyDescent="0.2">
      <c r="A218" s="96"/>
      <c r="B218" s="97"/>
      <c r="C218" s="97"/>
      <c r="D218" s="98"/>
      <c r="E218" s="99"/>
      <c r="F218" s="209" t="s">
        <v>842</v>
      </c>
      <c r="G218" s="209"/>
      <c r="H218" s="118">
        <v>149.97</v>
      </c>
      <c r="I218" s="43"/>
      <c r="J218" s="81"/>
    </row>
    <row r="219" spans="1:10" ht="20.100000000000001" customHeight="1" x14ac:dyDescent="0.2">
      <c r="A219" s="82" t="s">
        <v>113</v>
      </c>
      <c r="B219" s="83" t="s">
        <v>113</v>
      </c>
      <c r="C219" s="84" t="s">
        <v>114</v>
      </c>
      <c r="D219" s="85" t="s">
        <v>13</v>
      </c>
      <c r="E219" s="86" t="s">
        <v>14</v>
      </c>
      <c r="F219" s="87"/>
      <c r="G219" s="88">
        <v>790.56</v>
      </c>
      <c r="H219" s="116">
        <v>13162.82</v>
      </c>
      <c r="I219" s="43"/>
      <c r="J219" s="81"/>
    </row>
    <row r="220" spans="1:10" ht="15" customHeight="1" x14ac:dyDescent="0.2">
      <c r="A220" s="89" t="s">
        <v>113</v>
      </c>
      <c r="B220" s="90" t="s">
        <v>1001</v>
      </c>
      <c r="C220" s="91" t="s">
        <v>1002</v>
      </c>
      <c r="D220" s="92" t="s">
        <v>13</v>
      </c>
      <c r="E220" s="93" t="s">
        <v>258</v>
      </c>
      <c r="F220" s="94">
        <v>1</v>
      </c>
      <c r="G220" s="95">
        <v>195.24</v>
      </c>
      <c r="H220" s="117">
        <v>195.24</v>
      </c>
      <c r="I220" s="43"/>
      <c r="J220" s="81"/>
    </row>
    <row r="221" spans="1:10" ht="15" customHeight="1" x14ac:dyDescent="0.2">
      <c r="A221" s="89" t="s">
        <v>113</v>
      </c>
      <c r="B221" s="90" t="s">
        <v>1003</v>
      </c>
      <c r="C221" s="91" t="s">
        <v>1004</v>
      </c>
      <c r="D221" s="92" t="s">
        <v>13</v>
      </c>
      <c r="E221" s="93" t="s">
        <v>14</v>
      </c>
      <c r="F221" s="94">
        <v>1.05</v>
      </c>
      <c r="G221" s="95">
        <v>398.4</v>
      </c>
      <c r="H221" s="117">
        <v>418.32</v>
      </c>
      <c r="I221" s="43"/>
      <c r="J221" s="81"/>
    </row>
    <row r="222" spans="1:10" ht="21" customHeight="1" x14ac:dyDescent="0.2">
      <c r="A222" s="89" t="s">
        <v>113</v>
      </c>
      <c r="B222" s="90" t="s">
        <v>1005</v>
      </c>
      <c r="C222" s="91" t="s">
        <v>1006</v>
      </c>
      <c r="D222" s="92" t="s">
        <v>13</v>
      </c>
      <c r="E222" s="93" t="s">
        <v>837</v>
      </c>
      <c r="F222" s="94">
        <v>3.1824755100000002</v>
      </c>
      <c r="G222" s="95">
        <v>24.87</v>
      </c>
      <c r="H222" s="117">
        <v>79.14</v>
      </c>
      <c r="I222" s="43"/>
      <c r="J222" s="81"/>
    </row>
    <row r="223" spans="1:10" ht="15" customHeight="1" x14ac:dyDescent="0.2">
      <c r="A223" s="89" t="s">
        <v>113</v>
      </c>
      <c r="B223" s="90" t="s">
        <v>955</v>
      </c>
      <c r="C223" s="91" t="s">
        <v>908</v>
      </c>
      <c r="D223" s="92" t="s">
        <v>13</v>
      </c>
      <c r="E223" s="93" t="s">
        <v>837</v>
      </c>
      <c r="F223" s="94">
        <v>3.1825524000000001</v>
      </c>
      <c r="G223" s="95">
        <v>30.75</v>
      </c>
      <c r="H223" s="117">
        <v>97.86</v>
      </c>
      <c r="I223" s="43"/>
      <c r="J223" s="81"/>
    </row>
    <row r="224" spans="1:10" ht="15" customHeight="1" x14ac:dyDescent="0.2">
      <c r="A224" s="96"/>
      <c r="B224" s="97"/>
      <c r="C224" s="97"/>
      <c r="D224" s="98"/>
      <c r="E224" s="99"/>
      <c r="F224" s="209" t="s">
        <v>840</v>
      </c>
      <c r="G224" s="209"/>
      <c r="H224" s="118">
        <v>790.56</v>
      </c>
      <c r="I224" s="43"/>
      <c r="J224" s="81"/>
    </row>
    <row r="225" spans="1:10" ht="15" customHeight="1" x14ac:dyDescent="0.2">
      <c r="A225" s="96"/>
      <c r="B225" s="97"/>
      <c r="C225" s="97"/>
      <c r="D225" s="98"/>
      <c r="E225" s="99"/>
      <c r="F225" s="209" t="s">
        <v>841</v>
      </c>
      <c r="G225" s="209"/>
      <c r="H225" s="118">
        <v>217.4</v>
      </c>
      <c r="I225" s="43"/>
      <c r="J225" s="81"/>
    </row>
    <row r="226" spans="1:10" ht="15" customHeight="1" x14ac:dyDescent="0.2">
      <c r="A226" s="96"/>
      <c r="B226" s="97"/>
      <c r="C226" s="97"/>
      <c r="D226" s="98"/>
      <c r="E226" s="99"/>
      <c r="F226" s="209" t="s">
        <v>842</v>
      </c>
      <c r="G226" s="209"/>
      <c r="H226" s="118">
        <v>1007.96</v>
      </c>
      <c r="I226" s="43"/>
      <c r="J226" s="81"/>
    </row>
    <row r="227" spans="1:10" ht="20.100000000000001" customHeight="1" x14ac:dyDescent="0.2">
      <c r="A227" s="82" t="s">
        <v>116</v>
      </c>
      <c r="B227" s="83" t="s">
        <v>116</v>
      </c>
      <c r="C227" s="84" t="s">
        <v>117</v>
      </c>
      <c r="D227" s="85" t="s">
        <v>13</v>
      </c>
      <c r="E227" s="86" t="s">
        <v>14</v>
      </c>
      <c r="F227" s="87"/>
      <c r="G227" s="88">
        <v>890.6</v>
      </c>
      <c r="H227" s="116">
        <v>712.48</v>
      </c>
      <c r="I227" s="43"/>
      <c r="J227" s="81"/>
    </row>
    <row r="228" spans="1:10" ht="15" customHeight="1" x14ac:dyDescent="0.2">
      <c r="A228" s="89" t="s">
        <v>116</v>
      </c>
      <c r="B228" s="90" t="s">
        <v>1007</v>
      </c>
      <c r="C228" s="91" t="s">
        <v>1008</v>
      </c>
      <c r="D228" s="92" t="s">
        <v>13</v>
      </c>
      <c r="E228" s="93" t="s">
        <v>258</v>
      </c>
      <c r="F228" s="94">
        <v>1</v>
      </c>
      <c r="G228" s="95">
        <v>245.14</v>
      </c>
      <c r="H228" s="117">
        <v>245.14</v>
      </c>
      <c r="I228" s="43"/>
      <c r="J228" s="81"/>
    </row>
    <row r="229" spans="1:10" ht="15" customHeight="1" x14ac:dyDescent="0.2">
      <c r="A229" s="89" t="s">
        <v>116</v>
      </c>
      <c r="B229" s="90" t="s">
        <v>1009</v>
      </c>
      <c r="C229" s="91" t="s">
        <v>1010</v>
      </c>
      <c r="D229" s="92" t="s">
        <v>13</v>
      </c>
      <c r="E229" s="93" t="s">
        <v>14</v>
      </c>
      <c r="F229" s="94">
        <v>1.05</v>
      </c>
      <c r="G229" s="95">
        <v>480.21</v>
      </c>
      <c r="H229" s="117">
        <v>504.22</v>
      </c>
      <c r="I229" s="43"/>
      <c r="J229" s="81"/>
    </row>
    <row r="230" spans="1:10" ht="21" customHeight="1" x14ac:dyDescent="0.2">
      <c r="A230" s="89" t="s">
        <v>116</v>
      </c>
      <c r="B230" s="90" t="s">
        <v>1005</v>
      </c>
      <c r="C230" s="91" t="s">
        <v>1006</v>
      </c>
      <c r="D230" s="92" t="s">
        <v>13</v>
      </c>
      <c r="E230" s="93" t="s">
        <v>837</v>
      </c>
      <c r="F230" s="94">
        <v>2.54602656</v>
      </c>
      <c r="G230" s="95">
        <v>24.87</v>
      </c>
      <c r="H230" s="117">
        <v>63.31</v>
      </c>
      <c r="I230" s="43"/>
      <c r="J230" s="81"/>
    </row>
    <row r="231" spans="1:10" ht="15" customHeight="1" x14ac:dyDescent="0.2">
      <c r="A231" s="89" t="s">
        <v>116</v>
      </c>
      <c r="B231" s="90" t="s">
        <v>1011</v>
      </c>
      <c r="C231" s="91" t="s">
        <v>1012</v>
      </c>
      <c r="D231" s="92" t="s">
        <v>13</v>
      </c>
      <c r="E231" s="93" t="s">
        <v>837</v>
      </c>
      <c r="F231" s="94">
        <v>2.5461773600000002</v>
      </c>
      <c r="G231" s="95">
        <v>30.61</v>
      </c>
      <c r="H231" s="117">
        <v>77.930000000000007</v>
      </c>
      <c r="I231" s="43"/>
      <c r="J231" s="81"/>
    </row>
    <row r="232" spans="1:10" ht="15" customHeight="1" x14ac:dyDescent="0.2">
      <c r="A232" s="96"/>
      <c r="B232" s="97"/>
      <c r="C232" s="97"/>
      <c r="D232" s="98"/>
      <c r="E232" s="99"/>
      <c r="F232" s="209" t="s">
        <v>840</v>
      </c>
      <c r="G232" s="209"/>
      <c r="H232" s="118">
        <v>890.6</v>
      </c>
      <c r="I232" s="43"/>
      <c r="J232" s="81"/>
    </row>
    <row r="233" spans="1:10" ht="15" customHeight="1" x14ac:dyDescent="0.2">
      <c r="A233" s="96"/>
      <c r="B233" s="97"/>
      <c r="C233" s="97"/>
      <c r="D233" s="98"/>
      <c r="E233" s="99"/>
      <c r="F233" s="209" t="s">
        <v>841</v>
      </c>
      <c r="G233" s="209"/>
      <c r="H233" s="118">
        <v>244.92</v>
      </c>
      <c r="I233" s="43"/>
      <c r="J233" s="81"/>
    </row>
    <row r="234" spans="1:10" ht="15" customHeight="1" x14ac:dyDescent="0.2">
      <c r="A234" s="96"/>
      <c r="B234" s="97"/>
      <c r="C234" s="97"/>
      <c r="D234" s="98"/>
      <c r="E234" s="99"/>
      <c r="F234" s="209" t="s">
        <v>842</v>
      </c>
      <c r="G234" s="209"/>
      <c r="H234" s="118">
        <v>1135.52</v>
      </c>
      <c r="I234" s="43"/>
      <c r="J234" s="81"/>
    </row>
    <row r="235" spans="1:10" ht="20.100000000000001" customHeight="1" x14ac:dyDescent="0.2">
      <c r="A235" s="82" t="s">
        <v>119</v>
      </c>
      <c r="B235" s="83" t="s">
        <v>119</v>
      </c>
      <c r="C235" s="84" t="s">
        <v>120</v>
      </c>
      <c r="D235" s="85" t="s">
        <v>13</v>
      </c>
      <c r="E235" s="86" t="s">
        <v>14</v>
      </c>
      <c r="F235" s="87"/>
      <c r="G235" s="88">
        <v>591.79999999999995</v>
      </c>
      <c r="H235" s="116">
        <v>3976.9</v>
      </c>
      <c r="I235" s="43"/>
      <c r="J235" s="81"/>
    </row>
    <row r="236" spans="1:10" ht="15" customHeight="1" x14ac:dyDescent="0.2">
      <c r="A236" s="89" t="s">
        <v>119</v>
      </c>
      <c r="B236" s="90" t="s">
        <v>1013</v>
      </c>
      <c r="C236" s="91" t="s">
        <v>1014</v>
      </c>
      <c r="D236" s="92" t="s">
        <v>13</v>
      </c>
      <c r="E236" s="93" t="s">
        <v>377</v>
      </c>
      <c r="F236" s="94">
        <v>6</v>
      </c>
      <c r="G236" s="95">
        <v>14.18</v>
      </c>
      <c r="H236" s="117">
        <v>85.08</v>
      </c>
      <c r="I236" s="43"/>
      <c r="J236" s="81"/>
    </row>
    <row r="237" spans="1:10" ht="15" customHeight="1" x14ac:dyDescent="0.2">
      <c r="A237" s="89" t="s">
        <v>119</v>
      </c>
      <c r="B237" s="90" t="s">
        <v>1015</v>
      </c>
      <c r="C237" s="91" t="s">
        <v>1016</v>
      </c>
      <c r="D237" s="92" t="s">
        <v>13</v>
      </c>
      <c r="E237" s="93" t="s">
        <v>14</v>
      </c>
      <c r="F237" s="94">
        <v>0.6</v>
      </c>
      <c r="G237" s="95">
        <v>163.66999999999999</v>
      </c>
      <c r="H237" s="117">
        <v>98.2</v>
      </c>
      <c r="I237" s="43"/>
      <c r="J237" s="81"/>
    </row>
    <row r="238" spans="1:10" ht="15" customHeight="1" x14ac:dyDescent="0.2">
      <c r="A238" s="89" t="s">
        <v>119</v>
      </c>
      <c r="B238" s="90" t="s">
        <v>1017</v>
      </c>
      <c r="C238" s="91" t="s">
        <v>1018</v>
      </c>
      <c r="D238" s="92" t="s">
        <v>13</v>
      </c>
      <c r="E238" s="93" t="s">
        <v>14</v>
      </c>
      <c r="F238" s="94">
        <v>1</v>
      </c>
      <c r="G238" s="95">
        <v>243.13</v>
      </c>
      <c r="H238" s="117">
        <v>243.13</v>
      </c>
      <c r="I238" s="43"/>
      <c r="J238" s="81"/>
    </row>
    <row r="239" spans="1:10" ht="15" customHeight="1" x14ac:dyDescent="0.2">
      <c r="A239" s="89" t="s">
        <v>119</v>
      </c>
      <c r="B239" s="90" t="s">
        <v>835</v>
      </c>
      <c r="C239" s="91" t="s">
        <v>836</v>
      </c>
      <c r="D239" s="92" t="s">
        <v>13</v>
      </c>
      <c r="E239" s="93" t="s">
        <v>837</v>
      </c>
      <c r="F239" s="94">
        <v>4.2733399099999998</v>
      </c>
      <c r="G239" s="95">
        <v>30.39</v>
      </c>
      <c r="H239" s="117">
        <v>129.86000000000001</v>
      </c>
      <c r="I239" s="43"/>
      <c r="J239" s="81"/>
    </row>
    <row r="240" spans="1:10" ht="15" customHeight="1" x14ac:dyDescent="0.2">
      <c r="A240" s="89" t="s">
        <v>119</v>
      </c>
      <c r="B240" s="90" t="s">
        <v>955</v>
      </c>
      <c r="C240" s="91" t="s">
        <v>908</v>
      </c>
      <c r="D240" s="92" t="s">
        <v>13</v>
      </c>
      <c r="E240" s="93" t="s">
        <v>837</v>
      </c>
      <c r="F240" s="94">
        <v>0.27278738000000002</v>
      </c>
      <c r="G240" s="95">
        <v>30.75</v>
      </c>
      <c r="H240" s="117">
        <v>8.3800000000000008</v>
      </c>
      <c r="I240" s="43"/>
      <c r="J240" s="81"/>
    </row>
    <row r="241" spans="1:10" ht="15" customHeight="1" x14ac:dyDescent="0.2">
      <c r="A241" s="89" t="s">
        <v>119</v>
      </c>
      <c r="B241" s="90" t="s">
        <v>838</v>
      </c>
      <c r="C241" s="91" t="s">
        <v>839</v>
      </c>
      <c r="D241" s="92" t="s">
        <v>13</v>
      </c>
      <c r="E241" s="93" t="s">
        <v>837</v>
      </c>
      <c r="F241" s="94">
        <v>1.0911495200000001</v>
      </c>
      <c r="G241" s="95">
        <v>24.89</v>
      </c>
      <c r="H241" s="117">
        <v>27.15</v>
      </c>
      <c r="I241" s="43"/>
      <c r="J241" s="81"/>
    </row>
    <row r="242" spans="1:10" ht="15" customHeight="1" x14ac:dyDescent="0.2">
      <c r="A242" s="96"/>
      <c r="B242" s="97"/>
      <c r="C242" s="97"/>
      <c r="D242" s="98"/>
      <c r="E242" s="99"/>
      <c r="F242" s="209" t="s">
        <v>840</v>
      </c>
      <c r="G242" s="209"/>
      <c r="H242" s="118">
        <v>591.79999999999995</v>
      </c>
      <c r="I242" s="43"/>
      <c r="J242" s="81"/>
    </row>
    <row r="243" spans="1:10" ht="15" customHeight="1" x14ac:dyDescent="0.2">
      <c r="A243" s="96"/>
      <c r="B243" s="97"/>
      <c r="C243" s="97"/>
      <c r="D243" s="98"/>
      <c r="E243" s="99"/>
      <c r="F243" s="209" t="s">
        <v>841</v>
      </c>
      <c r="G243" s="209"/>
      <c r="H243" s="118">
        <v>162.75</v>
      </c>
      <c r="I243" s="43"/>
      <c r="J243" s="81"/>
    </row>
    <row r="244" spans="1:10" ht="15" customHeight="1" x14ac:dyDescent="0.2">
      <c r="A244" s="96"/>
      <c r="B244" s="97"/>
      <c r="C244" s="97"/>
      <c r="D244" s="98"/>
      <c r="E244" s="99"/>
      <c r="F244" s="209" t="s">
        <v>842</v>
      </c>
      <c r="G244" s="209"/>
      <c r="H244" s="118">
        <v>754.55</v>
      </c>
      <c r="I244" s="43"/>
      <c r="J244" s="81"/>
    </row>
    <row r="245" spans="1:10" ht="20.100000000000001" customHeight="1" x14ac:dyDescent="0.2">
      <c r="A245" s="82" t="s">
        <v>122</v>
      </c>
      <c r="B245" s="83" t="s">
        <v>122</v>
      </c>
      <c r="C245" s="84" t="s">
        <v>123</v>
      </c>
      <c r="D245" s="85" t="s">
        <v>13</v>
      </c>
      <c r="E245" s="86" t="s">
        <v>14</v>
      </c>
      <c r="F245" s="87"/>
      <c r="G245" s="88">
        <v>292.20999999999998</v>
      </c>
      <c r="H245" s="116">
        <v>39448.35</v>
      </c>
      <c r="I245" s="43"/>
      <c r="J245" s="81"/>
    </row>
    <row r="246" spans="1:10" ht="21" customHeight="1" x14ac:dyDescent="0.2">
      <c r="A246" s="89" t="s">
        <v>122</v>
      </c>
      <c r="B246" s="90" t="s">
        <v>1019</v>
      </c>
      <c r="C246" s="91" t="s">
        <v>1020</v>
      </c>
      <c r="D246" s="92" t="s">
        <v>13</v>
      </c>
      <c r="E246" s="93" t="s">
        <v>14</v>
      </c>
      <c r="F246" s="94">
        <v>1</v>
      </c>
      <c r="G246" s="95">
        <v>213.39</v>
      </c>
      <c r="H246" s="117">
        <v>213.39</v>
      </c>
      <c r="I246" s="43"/>
      <c r="J246" s="81"/>
    </row>
    <row r="247" spans="1:10" ht="21" customHeight="1" x14ac:dyDescent="0.2">
      <c r="A247" s="89" t="s">
        <v>122</v>
      </c>
      <c r="B247" s="90" t="s">
        <v>1005</v>
      </c>
      <c r="C247" s="91" t="s">
        <v>1006</v>
      </c>
      <c r="D247" s="92" t="s">
        <v>13</v>
      </c>
      <c r="E247" s="93" t="s">
        <v>837</v>
      </c>
      <c r="F247" s="94">
        <v>1.02250207</v>
      </c>
      <c r="G247" s="95">
        <v>24.87</v>
      </c>
      <c r="H247" s="117">
        <v>25.42</v>
      </c>
      <c r="I247" s="43"/>
      <c r="J247" s="81"/>
    </row>
    <row r="248" spans="1:10" ht="15" customHeight="1" x14ac:dyDescent="0.2">
      <c r="A248" s="89" t="s">
        <v>122</v>
      </c>
      <c r="B248" s="90" t="s">
        <v>955</v>
      </c>
      <c r="C248" s="91" t="s">
        <v>908</v>
      </c>
      <c r="D248" s="92" t="s">
        <v>13</v>
      </c>
      <c r="E248" s="93" t="s">
        <v>837</v>
      </c>
      <c r="F248" s="94">
        <v>0.92958768000000003</v>
      </c>
      <c r="G248" s="95">
        <v>30.75</v>
      </c>
      <c r="H248" s="117">
        <v>28.58</v>
      </c>
      <c r="I248" s="43"/>
      <c r="J248" s="81"/>
    </row>
    <row r="249" spans="1:10" ht="15" customHeight="1" x14ac:dyDescent="0.2">
      <c r="A249" s="89" t="s">
        <v>122</v>
      </c>
      <c r="B249" s="90" t="s">
        <v>1021</v>
      </c>
      <c r="C249" s="91" t="s">
        <v>1022</v>
      </c>
      <c r="D249" s="92" t="s">
        <v>13</v>
      </c>
      <c r="E249" s="93" t="s">
        <v>62</v>
      </c>
      <c r="F249" s="94">
        <v>4.647693E-2</v>
      </c>
      <c r="G249" s="95">
        <v>534.24</v>
      </c>
      <c r="H249" s="117">
        <v>24.82</v>
      </c>
      <c r="I249" s="43"/>
      <c r="J249" s="81"/>
    </row>
    <row r="250" spans="1:10" ht="15" customHeight="1" x14ac:dyDescent="0.2">
      <c r="A250" s="96"/>
      <c r="B250" s="97"/>
      <c r="C250" s="97"/>
      <c r="D250" s="98"/>
      <c r="E250" s="99"/>
      <c r="F250" s="209" t="s">
        <v>840</v>
      </c>
      <c r="G250" s="209"/>
      <c r="H250" s="118">
        <v>292.20999999999998</v>
      </c>
      <c r="I250" s="43"/>
      <c r="J250" s="81"/>
    </row>
    <row r="251" spans="1:10" ht="15" customHeight="1" x14ac:dyDescent="0.2">
      <c r="A251" s="96"/>
      <c r="B251" s="97"/>
      <c r="C251" s="97"/>
      <c r="D251" s="98"/>
      <c r="E251" s="99"/>
      <c r="F251" s="209" t="s">
        <v>841</v>
      </c>
      <c r="G251" s="209"/>
      <c r="H251" s="118">
        <v>80.36</v>
      </c>
      <c r="I251" s="43"/>
      <c r="J251" s="81"/>
    </row>
    <row r="252" spans="1:10" ht="15" customHeight="1" x14ac:dyDescent="0.2">
      <c r="A252" s="96"/>
      <c r="B252" s="97"/>
      <c r="C252" s="97"/>
      <c r="D252" s="98"/>
      <c r="E252" s="99"/>
      <c r="F252" s="209" t="s">
        <v>842</v>
      </c>
      <c r="G252" s="209"/>
      <c r="H252" s="118">
        <v>372.57</v>
      </c>
      <c r="I252" s="43"/>
      <c r="J252" s="81"/>
    </row>
    <row r="253" spans="1:10" ht="20.100000000000001" customHeight="1" x14ac:dyDescent="0.2">
      <c r="A253" s="82" t="s">
        <v>127</v>
      </c>
      <c r="B253" s="83" t="s">
        <v>127</v>
      </c>
      <c r="C253" s="84" t="s">
        <v>128</v>
      </c>
      <c r="D253" s="85" t="s">
        <v>13</v>
      </c>
      <c r="E253" s="86" t="s">
        <v>14</v>
      </c>
      <c r="F253" s="87"/>
      <c r="G253" s="88">
        <v>15.38</v>
      </c>
      <c r="H253" s="116">
        <v>16305.88</v>
      </c>
      <c r="I253" s="43"/>
      <c r="J253" s="81"/>
    </row>
    <row r="254" spans="1:10" ht="15" customHeight="1" x14ac:dyDescent="0.2">
      <c r="A254" s="89" t="s">
        <v>127</v>
      </c>
      <c r="B254" s="90" t="s">
        <v>955</v>
      </c>
      <c r="C254" s="91" t="s">
        <v>908</v>
      </c>
      <c r="D254" s="92" t="s">
        <v>13</v>
      </c>
      <c r="E254" s="93" t="s">
        <v>837</v>
      </c>
      <c r="F254" s="94">
        <v>0.18663511999999999</v>
      </c>
      <c r="G254" s="95">
        <v>30.75</v>
      </c>
      <c r="H254" s="117">
        <v>5.73</v>
      </c>
      <c r="I254" s="43"/>
      <c r="J254" s="81"/>
    </row>
    <row r="255" spans="1:10" ht="15" customHeight="1" x14ac:dyDescent="0.2">
      <c r="A255" s="89" t="s">
        <v>127</v>
      </c>
      <c r="B255" s="90" t="s">
        <v>838</v>
      </c>
      <c r="C255" s="91" t="s">
        <v>839</v>
      </c>
      <c r="D255" s="92" t="s">
        <v>13</v>
      </c>
      <c r="E255" s="93" t="s">
        <v>837</v>
      </c>
      <c r="F255" s="94">
        <v>0.18663511999999999</v>
      </c>
      <c r="G255" s="95">
        <v>24.89</v>
      </c>
      <c r="H255" s="117">
        <v>4.6399999999999997</v>
      </c>
      <c r="I255" s="43"/>
      <c r="J255" s="81"/>
    </row>
    <row r="256" spans="1:10" ht="15" customHeight="1" x14ac:dyDescent="0.2">
      <c r="A256" s="89" t="s">
        <v>127</v>
      </c>
      <c r="B256" s="90" t="s">
        <v>1023</v>
      </c>
      <c r="C256" s="91" t="s">
        <v>1024</v>
      </c>
      <c r="D256" s="92" t="s">
        <v>13</v>
      </c>
      <c r="E256" s="93" t="s">
        <v>62</v>
      </c>
      <c r="F256" s="94">
        <v>6.53222E-3</v>
      </c>
      <c r="G256" s="95">
        <v>767.38</v>
      </c>
      <c r="H256" s="117">
        <v>5.01</v>
      </c>
      <c r="I256" s="43"/>
      <c r="J256" s="81"/>
    </row>
    <row r="257" spans="1:10" ht="15" customHeight="1" x14ac:dyDescent="0.2">
      <c r="A257" s="96"/>
      <c r="B257" s="97"/>
      <c r="C257" s="97"/>
      <c r="D257" s="98"/>
      <c r="E257" s="99"/>
      <c r="F257" s="209" t="s">
        <v>840</v>
      </c>
      <c r="G257" s="209"/>
      <c r="H257" s="118">
        <v>15.38</v>
      </c>
      <c r="I257" s="43"/>
      <c r="J257" s="81"/>
    </row>
    <row r="258" spans="1:10" ht="15" customHeight="1" x14ac:dyDescent="0.2">
      <c r="A258" s="96"/>
      <c r="B258" s="97"/>
      <c r="C258" s="97"/>
      <c r="D258" s="98"/>
      <c r="E258" s="99"/>
      <c r="F258" s="209" t="s">
        <v>841</v>
      </c>
      <c r="G258" s="209"/>
      <c r="H258" s="118">
        <v>4.2300000000000004</v>
      </c>
      <c r="I258" s="43"/>
      <c r="J258" s="81"/>
    </row>
    <row r="259" spans="1:10" ht="15" customHeight="1" x14ac:dyDescent="0.2">
      <c r="A259" s="96"/>
      <c r="B259" s="97"/>
      <c r="C259" s="97"/>
      <c r="D259" s="98"/>
      <c r="E259" s="99"/>
      <c r="F259" s="209" t="s">
        <v>842</v>
      </c>
      <c r="G259" s="209"/>
      <c r="H259" s="118">
        <v>19.61</v>
      </c>
      <c r="I259" s="43"/>
      <c r="J259" s="81"/>
    </row>
    <row r="260" spans="1:10" ht="20.100000000000001" customHeight="1" x14ac:dyDescent="0.2">
      <c r="A260" s="82" t="s">
        <v>130</v>
      </c>
      <c r="B260" s="83" t="s">
        <v>130</v>
      </c>
      <c r="C260" s="84" t="s">
        <v>131</v>
      </c>
      <c r="D260" s="85" t="s">
        <v>13</v>
      </c>
      <c r="E260" s="86" t="s">
        <v>14</v>
      </c>
      <c r="F260" s="87"/>
      <c r="G260" s="88">
        <v>46.19</v>
      </c>
      <c r="H260" s="116">
        <v>48970.64</v>
      </c>
      <c r="I260" s="43"/>
      <c r="J260" s="81"/>
    </row>
    <row r="261" spans="1:10" ht="21" customHeight="1" x14ac:dyDescent="0.2">
      <c r="A261" s="89" t="s">
        <v>130</v>
      </c>
      <c r="B261" s="90" t="s">
        <v>1005</v>
      </c>
      <c r="C261" s="91" t="s">
        <v>1006</v>
      </c>
      <c r="D261" s="92" t="s">
        <v>13</v>
      </c>
      <c r="E261" s="93" t="s">
        <v>837</v>
      </c>
      <c r="F261" s="94">
        <v>0.48366141000000001</v>
      </c>
      <c r="G261" s="95">
        <v>24.87</v>
      </c>
      <c r="H261" s="117">
        <v>12.02</v>
      </c>
      <c r="I261" s="43"/>
      <c r="J261" s="81"/>
    </row>
    <row r="262" spans="1:10" ht="15" customHeight="1" x14ac:dyDescent="0.2">
      <c r="A262" s="89" t="s">
        <v>130</v>
      </c>
      <c r="B262" s="90" t="s">
        <v>955</v>
      </c>
      <c r="C262" s="91" t="s">
        <v>908</v>
      </c>
      <c r="D262" s="92" t="s">
        <v>13</v>
      </c>
      <c r="E262" s="93" t="s">
        <v>837</v>
      </c>
      <c r="F262" s="94">
        <v>0.62350432</v>
      </c>
      <c r="G262" s="95">
        <v>30.75</v>
      </c>
      <c r="H262" s="117">
        <v>19.170000000000002</v>
      </c>
      <c r="I262" s="43"/>
      <c r="J262" s="81"/>
    </row>
    <row r="263" spans="1:10" ht="15" customHeight="1" x14ac:dyDescent="0.2">
      <c r="A263" s="89" t="s">
        <v>130</v>
      </c>
      <c r="B263" s="90" t="s">
        <v>999</v>
      </c>
      <c r="C263" s="91" t="s">
        <v>1000</v>
      </c>
      <c r="D263" s="92" t="s">
        <v>13</v>
      </c>
      <c r="E263" s="93" t="s">
        <v>62</v>
      </c>
      <c r="F263" s="94">
        <v>2.7903540000000001E-2</v>
      </c>
      <c r="G263" s="95">
        <v>537.89</v>
      </c>
      <c r="H263" s="117">
        <v>15</v>
      </c>
      <c r="I263" s="43"/>
      <c r="J263" s="81"/>
    </row>
    <row r="264" spans="1:10" ht="15" customHeight="1" x14ac:dyDescent="0.2">
      <c r="A264" s="96"/>
      <c r="B264" s="97"/>
      <c r="C264" s="97"/>
      <c r="D264" s="98"/>
      <c r="E264" s="99"/>
      <c r="F264" s="209" t="s">
        <v>840</v>
      </c>
      <c r="G264" s="209"/>
      <c r="H264" s="118">
        <v>46.19</v>
      </c>
      <c r="I264" s="43"/>
      <c r="J264" s="81"/>
    </row>
    <row r="265" spans="1:10" ht="15" customHeight="1" x14ac:dyDescent="0.2">
      <c r="A265" s="96"/>
      <c r="B265" s="97"/>
      <c r="C265" s="97"/>
      <c r="D265" s="98"/>
      <c r="E265" s="99"/>
      <c r="F265" s="209" t="s">
        <v>841</v>
      </c>
      <c r="G265" s="209"/>
      <c r="H265" s="118">
        <v>12.7</v>
      </c>
      <c r="I265" s="43"/>
      <c r="J265" s="81"/>
    </row>
    <row r="266" spans="1:10" ht="15" customHeight="1" x14ac:dyDescent="0.2">
      <c r="A266" s="96"/>
      <c r="B266" s="97"/>
      <c r="C266" s="97"/>
      <c r="D266" s="98"/>
      <c r="E266" s="99"/>
      <c r="F266" s="209" t="s">
        <v>842</v>
      </c>
      <c r="G266" s="209"/>
      <c r="H266" s="118">
        <v>58.89</v>
      </c>
      <c r="I266" s="43"/>
      <c r="J266" s="81"/>
    </row>
    <row r="267" spans="1:10" ht="20.100000000000001" customHeight="1" x14ac:dyDescent="0.2">
      <c r="A267" s="82" t="s">
        <v>133</v>
      </c>
      <c r="B267" s="83" t="s">
        <v>133</v>
      </c>
      <c r="C267" s="84" t="s">
        <v>134</v>
      </c>
      <c r="D267" s="85" t="s">
        <v>13</v>
      </c>
      <c r="E267" s="86" t="s">
        <v>14</v>
      </c>
      <c r="F267" s="87"/>
      <c r="G267" s="88">
        <v>117.03</v>
      </c>
      <c r="H267" s="116">
        <v>29554.76</v>
      </c>
      <c r="I267" s="43"/>
      <c r="J267" s="81"/>
    </row>
    <row r="268" spans="1:10" ht="15" customHeight="1" x14ac:dyDescent="0.2">
      <c r="A268" s="89" t="s">
        <v>133</v>
      </c>
      <c r="B268" s="90" t="s">
        <v>1025</v>
      </c>
      <c r="C268" s="91" t="s">
        <v>1026</v>
      </c>
      <c r="D268" s="92" t="s">
        <v>13</v>
      </c>
      <c r="E268" s="93" t="s">
        <v>98</v>
      </c>
      <c r="F268" s="94">
        <v>8.6199999999999992</v>
      </c>
      <c r="G268" s="95">
        <v>2.69</v>
      </c>
      <c r="H268" s="117">
        <v>23.18</v>
      </c>
      <c r="I268" s="43"/>
      <c r="J268" s="81"/>
    </row>
    <row r="269" spans="1:10" ht="15" customHeight="1" x14ac:dyDescent="0.2">
      <c r="A269" s="89" t="s">
        <v>133</v>
      </c>
      <c r="B269" s="90" t="s">
        <v>1027</v>
      </c>
      <c r="C269" s="91" t="s">
        <v>1028</v>
      </c>
      <c r="D269" s="92" t="s">
        <v>13</v>
      </c>
      <c r="E269" s="93" t="s">
        <v>14</v>
      </c>
      <c r="F269" s="94">
        <v>1.07</v>
      </c>
      <c r="G269" s="95">
        <v>64.87</v>
      </c>
      <c r="H269" s="117">
        <v>69.41</v>
      </c>
      <c r="I269" s="43"/>
      <c r="J269" s="81"/>
    </row>
    <row r="270" spans="1:10" ht="21" customHeight="1" x14ac:dyDescent="0.2">
      <c r="A270" s="89" t="s">
        <v>133</v>
      </c>
      <c r="B270" s="90" t="s">
        <v>1029</v>
      </c>
      <c r="C270" s="91" t="s">
        <v>1030</v>
      </c>
      <c r="D270" s="92" t="s">
        <v>13</v>
      </c>
      <c r="E270" s="93" t="s">
        <v>98</v>
      </c>
      <c r="F270" s="94">
        <v>0.12</v>
      </c>
      <c r="G270" s="95">
        <v>5.08</v>
      </c>
      <c r="H270" s="117">
        <v>0.6</v>
      </c>
      <c r="I270" s="43"/>
      <c r="J270" s="81"/>
    </row>
    <row r="271" spans="1:10" ht="21" customHeight="1" x14ac:dyDescent="0.2">
      <c r="A271" s="89" t="s">
        <v>133</v>
      </c>
      <c r="B271" s="90" t="s">
        <v>1005</v>
      </c>
      <c r="C271" s="91" t="s">
        <v>1006</v>
      </c>
      <c r="D271" s="92" t="s">
        <v>13</v>
      </c>
      <c r="E271" s="93" t="s">
        <v>837</v>
      </c>
      <c r="F271" s="94">
        <v>0.22748366</v>
      </c>
      <c r="G271" s="95">
        <v>24.87</v>
      </c>
      <c r="H271" s="117">
        <v>5.65</v>
      </c>
      <c r="I271" s="43"/>
      <c r="J271" s="81"/>
    </row>
    <row r="272" spans="1:10" ht="15" customHeight="1" x14ac:dyDescent="0.2">
      <c r="A272" s="89" t="s">
        <v>133</v>
      </c>
      <c r="B272" s="90" t="s">
        <v>955</v>
      </c>
      <c r="C272" s="91" t="s">
        <v>908</v>
      </c>
      <c r="D272" s="92" t="s">
        <v>13</v>
      </c>
      <c r="E272" s="93" t="s">
        <v>837</v>
      </c>
      <c r="F272" s="94">
        <v>0.59185255999999997</v>
      </c>
      <c r="G272" s="95">
        <v>30.75</v>
      </c>
      <c r="H272" s="117">
        <v>18.190000000000001</v>
      </c>
      <c r="I272" s="43"/>
      <c r="J272" s="81"/>
    </row>
    <row r="273" spans="1:10" ht="15" customHeight="1" x14ac:dyDescent="0.2">
      <c r="A273" s="96"/>
      <c r="B273" s="97"/>
      <c r="C273" s="97"/>
      <c r="D273" s="98"/>
      <c r="E273" s="99"/>
      <c r="F273" s="209" t="s">
        <v>840</v>
      </c>
      <c r="G273" s="209"/>
      <c r="H273" s="118">
        <v>117.03</v>
      </c>
      <c r="I273" s="43"/>
      <c r="J273" s="81"/>
    </row>
    <row r="274" spans="1:10" ht="15" customHeight="1" x14ac:dyDescent="0.2">
      <c r="A274" s="96"/>
      <c r="B274" s="97"/>
      <c r="C274" s="97"/>
      <c r="D274" s="98"/>
      <c r="E274" s="99"/>
      <c r="F274" s="209" t="s">
        <v>841</v>
      </c>
      <c r="G274" s="209"/>
      <c r="H274" s="118">
        <v>32.18</v>
      </c>
      <c r="I274" s="43"/>
      <c r="J274" s="81"/>
    </row>
    <row r="275" spans="1:10" ht="15" customHeight="1" x14ac:dyDescent="0.2">
      <c r="A275" s="96"/>
      <c r="B275" s="97"/>
      <c r="C275" s="97"/>
      <c r="D275" s="98"/>
      <c r="E275" s="99"/>
      <c r="F275" s="209" t="s">
        <v>842</v>
      </c>
      <c r="G275" s="209"/>
      <c r="H275" s="118">
        <v>149.21</v>
      </c>
      <c r="I275" s="43"/>
      <c r="J275" s="81"/>
    </row>
    <row r="276" spans="1:10" ht="20.100000000000001" customHeight="1" x14ac:dyDescent="0.2">
      <c r="A276" s="82" t="s">
        <v>136</v>
      </c>
      <c r="B276" s="83" t="s">
        <v>136</v>
      </c>
      <c r="C276" s="84" t="s">
        <v>137</v>
      </c>
      <c r="D276" s="85" t="s">
        <v>13</v>
      </c>
      <c r="E276" s="86" t="s">
        <v>14</v>
      </c>
      <c r="F276" s="87"/>
      <c r="G276" s="88">
        <v>901.51</v>
      </c>
      <c r="H276" s="116">
        <v>7789.05</v>
      </c>
      <c r="I276" s="43"/>
      <c r="J276" s="81"/>
    </row>
    <row r="277" spans="1:10" ht="15" customHeight="1" x14ac:dyDescent="0.2">
      <c r="A277" s="89" t="s">
        <v>136</v>
      </c>
      <c r="B277" s="90" t="s">
        <v>1025</v>
      </c>
      <c r="C277" s="91" t="s">
        <v>1026</v>
      </c>
      <c r="D277" s="92" t="s">
        <v>13</v>
      </c>
      <c r="E277" s="93" t="s">
        <v>98</v>
      </c>
      <c r="F277" s="94">
        <v>4</v>
      </c>
      <c r="G277" s="95">
        <v>2.69</v>
      </c>
      <c r="H277" s="117">
        <v>10.76</v>
      </c>
      <c r="I277" s="43"/>
      <c r="J277" s="81"/>
    </row>
    <row r="278" spans="1:10" ht="21" customHeight="1" x14ac:dyDescent="0.2">
      <c r="A278" s="89" t="s">
        <v>136</v>
      </c>
      <c r="B278" s="90" t="s">
        <v>1031</v>
      </c>
      <c r="C278" s="91" t="s">
        <v>1032</v>
      </c>
      <c r="D278" s="92" t="s">
        <v>13</v>
      </c>
      <c r="E278" s="93" t="s">
        <v>14</v>
      </c>
      <c r="F278" s="94">
        <v>1.04</v>
      </c>
      <c r="G278" s="95">
        <v>817.57</v>
      </c>
      <c r="H278" s="117">
        <v>850.27</v>
      </c>
      <c r="I278" s="43"/>
      <c r="J278" s="81"/>
    </row>
    <row r="279" spans="1:10" ht="15" customHeight="1" x14ac:dyDescent="0.2">
      <c r="A279" s="89" t="s">
        <v>136</v>
      </c>
      <c r="B279" s="90" t="s">
        <v>955</v>
      </c>
      <c r="C279" s="91" t="s">
        <v>908</v>
      </c>
      <c r="D279" s="92" t="s">
        <v>13</v>
      </c>
      <c r="E279" s="93" t="s">
        <v>837</v>
      </c>
      <c r="F279" s="94">
        <v>0.72811625000000002</v>
      </c>
      <c r="G279" s="95">
        <v>30.75</v>
      </c>
      <c r="H279" s="117">
        <v>22.38</v>
      </c>
      <c r="I279" s="43"/>
      <c r="J279" s="81"/>
    </row>
    <row r="280" spans="1:10" ht="15" customHeight="1" x14ac:dyDescent="0.2">
      <c r="A280" s="89" t="s">
        <v>136</v>
      </c>
      <c r="B280" s="90" t="s">
        <v>838</v>
      </c>
      <c r="C280" s="91" t="s">
        <v>839</v>
      </c>
      <c r="D280" s="92" t="s">
        <v>13</v>
      </c>
      <c r="E280" s="93" t="s">
        <v>837</v>
      </c>
      <c r="F280" s="94">
        <v>0.72759925000000003</v>
      </c>
      <c r="G280" s="95">
        <v>24.89</v>
      </c>
      <c r="H280" s="117">
        <v>18.100000000000001</v>
      </c>
      <c r="I280" s="43"/>
      <c r="J280" s="81"/>
    </row>
    <row r="281" spans="1:10" ht="15" customHeight="1" x14ac:dyDescent="0.2">
      <c r="A281" s="96"/>
      <c r="B281" s="97"/>
      <c r="C281" s="97"/>
      <c r="D281" s="98"/>
      <c r="E281" s="99"/>
      <c r="F281" s="209" t="s">
        <v>840</v>
      </c>
      <c r="G281" s="209"/>
      <c r="H281" s="118">
        <v>901.51</v>
      </c>
      <c r="I281" s="43"/>
      <c r="J281" s="81"/>
    </row>
    <row r="282" spans="1:10" ht="15" customHeight="1" x14ac:dyDescent="0.2">
      <c r="A282" s="96"/>
      <c r="B282" s="97"/>
      <c r="C282" s="97"/>
      <c r="D282" s="98"/>
      <c r="E282" s="99"/>
      <c r="F282" s="209" t="s">
        <v>841</v>
      </c>
      <c r="G282" s="209"/>
      <c r="H282" s="118">
        <v>247.92</v>
      </c>
      <c r="I282" s="43"/>
      <c r="J282" s="81"/>
    </row>
    <row r="283" spans="1:10" ht="15" customHeight="1" x14ac:dyDescent="0.2">
      <c r="A283" s="96"/>
      <c r="B283" s="97"/>
      <c r="C283" s="97"/>
      <c r="D283" s="98"/>
      <c r="E283" s="99"/>
      <c r="F283" s="209" t="s">
        <v>842</v>
      </c>
      <c r="G283" s="209"/>
      <c r="H283" s="118">
        <v>1149.43</v>
      </c>
      <c r="I283" s="43"/>
      <c r="J283" s="81"/>
    </row>
    <row r="284" spans="1:10" ht="20.100000000000001" customHeight="1" x14ac:dyDescent="0.2">
      <c r="A284" s="82" t="s">
        <v>139</v>
      </c>
      <c r="B284" s="83" t="s">
        <v>139</v>
      </c>
      <c r="C284" s="84" t="s">
        <v>140</v>
      </c>
      <c r="D284" s="85" t="s">
        <v>13</v>
      </c>
      <c r="E284" s="86" t="s">
        <v>14</v>
      </c>
      <c r="F284" s="87"/>
      <c r="G284" s="88">
        <v>959.59</v>
      </c>
      <c r="H284" s="116">
        <v>5028.25</v>
      </c>
      <c r="I284" s="43"/>
      <c r="J284" s="81"/>
    </row>
    <row r="285" spans="1:10" ht="15" customHeight="1" x14ac:dyDescent="0.2">
      <c r="A285" s="89" t="s">
        <v>139</v>
      </c>
      <c r="B285" s="90" t="s">
        <v>1025</v>
      </c>
      <c r="C285" s="91" t="s">
        <v>1026</v>
      </c>
      <c r="D285" s="92" t="s">
        <v>13</v>
      </c>
      <c r="E285" s="93" t="s">
        <v>98</v>
      </c>
      <c r="F285" s="94">
        <v>4.5</v>
      </c>
      <c r="G285" s="95">
        <v>2.69</v>
      </c>
      <c r="H285" s="117">
        <v>12.1</v>
      </c>
      <c r="I285" s="43"/>
      <c r="J285" s="81"/>
    </row>
    <row r="286" spans="1:10" ht="15" customHeight="1" x14ac:dyDescent="0.2">
      <c r="A286" s="89" t="s">
        <v>139</v>
      </c>
      <c r="B286" s="90" t="s">
        <v>1033</v>
      </c>
      <c r="C286" s="91" t="s">
        <v>1034</v>
      </c>
      <c r="D286" s="92" t="s">
        <v>13</v>
      </c>
      <c r="E286" s="93" t="s">
        <v>14</v>
      </c>
      <c r="F286" s="94">
        <v>1.04</v>
      </c>
      <c r="G286" s="95">
        <v>872.13</v>
      </c>
      <c r="H286" s="117">
        <v>907.01</v>
      </c>
      <c r="I286" s="43"/>
      <c r="J286" s="81"/>
    </row>
    <row r="287" spans="1:10" ht="15" customHeight="1" x14ac:dyDescent="0.2">
      <c r="A287" s="89" t="s">
        <v>139</v>
      </c>
      <c r="B287" s="90" t="s">
        <v>955</v>
      </c>
      <c r="C287" s="91" t="s">
        <v>908</v>
      </c>
      <c r="D287" s="92" t="s">
        <v>13</v>
      </c>
      <c r="E287" s="93" t="s">
        <v>837</v>
      </c>
      <c r="F287" s="94">
        <v>0.72678792000000003</v>
      </c>
      <c r="G287" s="95">
        <v>30.75</v>
      </c>
      <c r="H287" s="117">
        <v>22.34</v>
      </c>
      <c r="I287" s="43"/>
      <c r="J287" s="81"/>
    </row>
    <row r="288" spans="1:10" ht="15" customHeight="1" x14ac:dyDescent="0.2">
      <c r="A288" s="89" t="s">
        <v>139</v>
      </c>
      <c r="B288" s="90" t="s">
        <v>838</v>
      </c>
      <c r="C288" s="91" t="s">
        <v>839</v>
      </c>
      <c r="D288" s="92" t="s">
        <v>13</v>
      </c>
      <c r="E288" s="93" t="s">
        <v>837</v>
      </c>
      <c r="F288" s="94">
        <v>0.72919774999999998</v>
      </c>
      <c r="G288" s="95">
        <v>24.89</v>
      </c>
      <c r="H288" s="117">
        <v>18.14</v>
      </c>
      <c r="I288" s="43"/>
      <c r="J288" s="81"/>
    </row>
    <row r="289" spans="1:10" ht="15" customHeight="1" x14ac:dyDescent="0.2">
      <c r="A289" s="96"/>
      <c r="B289" s="97"/>
      <c r="C289" s="97"/>
      <c r="D289" s="98"/>
      <c r="E289" s="99"/>
      <c r="F289" s="209" t="s">
        <v>840</v>
      </c>
      <c r="G289" s="209"/>
      <c r="H289" s="118">
        <v>959.59</v>
      </c>
      <c r="I289" s="43"/>
      <c r="J289" s="81"/>
    </row>
    <row r="290" spans="1:10" ht="15" customHeight="1" x14ac:dyDescent="0.2">
      <c r="A290" s="96"/>
      <c r="B290" s="97"/>
      <c r="C290" s="97"/>
      <c r="D290" s="98"/>
      <c r="E290" s="99"/>
      <c r="F290" s="209" t="s">
        <v>841</v>
      </c>
      <c r="G290" s="209"/>
      <c r="H290" s="118">
        <v>263.89</v>
      </c>
      <c r="I290" s="43"/>
      <c r="J290" s="81"/>
    </row>
    <row r="291" spans="1:10" ht="15" customHeight="1" x14ac:dyDescent="0.2">
      <c r="A291" s="96"/>
      <c r="B291" s="97"/>
      <c r="C291" s="97"/>
      <c r="D291" s="98"/>
      <c r="E291" s="99"/>
      <c r="F291" s="209" t="s">
        <v>842</v>
      </c>
      <c r="G291" s="209"/>
      <c r="H291" s="118">
        <v>1223.48</v>
      </c>
      <c r="I291" s="43"/>
      <c r="J291" s="81"/>
    </row>
    <row r="292" spans="1:10" ht="20.100000000000001" customHeight="1" x14ac:dyDescent="0.2">
      <c r="A292" s="82" t="s">
        <v>144</v>
      </c>
      <c r="B292" s="83" t="s">
        <v>144</v>
      </c>
      <c r="C292" s="84" t="s">
        <v>145</v>
      </c>
      <c r="D292" s="85" t="s">
        <v>13</v>
      </c>
      <c r="E292" s="86" t="s">
        <v>14</v>
      </c>
      <c r="F292" s="87"/>
      <c r="G292" s="88">
        <v>40.049999999999997</v>
      </c>
      <c r="H292" s="116">
        <v>7745.67</v>
      </c>
      <c r="I292" s="43"/>
      <c r="J292" s="81"/>
    </row>
    <row r="293" spans="1:10" ht="15" customHeight="1" x14ac:dyDescent="0.2">
      <c r="A293" s="89" t="s">
        <v>144</v>
      </c>
      <c r="B293" s="90" t="s">
        <v>948</v>
      </c>
      <c r="C293" s="91" t="s">
        <v>949</v>
      </c>
      <c r="D293" s="92" t="s">
        <v>13</v>
      </c>
      <c r="E293" s="93" t="s">
        <v>62</v>
      </c>
      <c r="F293" s="94">
        <v>3.6600000000000001E-2</v>
      </c>
      <c r="G293" s="95">
        <v>109.12</v>
      </c>
      <c r="H293" s="117">
        <v>3.99</v>
      </c>
      <c r="I293" s="43"/>
      <c r="J293" s="81"/>
    </row>
    <row r="294" spans="1:10" ht="15" customHeight="1" x14ac:dyDescent="0.2">
      <c r="A294" s="89" t="s">
        <v>144</v>
      </c>
      <c r="B294" s="90" t="s">
        <v>950</v>
      </c>
      <c r="C294" s="91" t="s">
        <v>951</v>
      </c>
      <c r="D294" s="92" t="s">
        <v>13</v>
      </c>
      <c r="E294" s="93" t="s">
        <v>952</v>
      </c>
      <c r="F294" s="94">
        <v>0.31</v>
      </c>
      <c r="G294" s="95">
        <v>50.01</v>
      </c>
      <c r="H294" s="117">
        <v>15.5</v>
      </c>
      <c r="I294" s="43"/>
      <c r="J294" s="81"/>
    </row>
    <row r="295" spans="1:10" ht="15" customHeight="1" x14ac:dyDescent="0.2">
      <c r="A295" s="89" t="s">
        <v>144</v>
      </c>
      <c r="B295" s="90" t="s">
        <v>955</v>
      </c>
      <c r="C295" s="91" t="s">
        <v>908</v>
      </c>
      <c r="D295" s="92" t="s">
        <v>13</v>
      </c>
      <c r="E295" s="93" t="s">
        <v>837</v>
      </c>
      <c r="F295" s="94">
        <v>0.22743468</v>
      </c>
      <c r="G295" s="95">
        <v>30.75</v>
      </c>
      <c r="H295" s="117">
        <v>6.99</v>
      </c>
      <c r="I295" s="43"/>
      <c r="J295" s="81"/>
    </row>
    <row r="296" spans="1:10" ht="15" customHeight="1" x14ac:dyDescent="0.2">
      <c r="A296" s="89" t="s">
        <v>144</v>
      </c>
      <c r="B296" s="90" t="s">
        <v>838</v>
      </c>
      <c r="C296" s="91" t="s">
        <v>839</v>
      </c>
      <c r="D296" s="92" t="s">
        <v>13</v>
      </c>
      <c r="E296" s="93" t="s">
        <v>837</v>
      </c>
      <c r="F296" s="94">
        <v>0.54544148999999997</v>
      </c>
      <c r="G296" s="95">
        <v>24.89</v>
      </c>
      <c r="H296" s="117">
        <v>13.57</v>
      </c>
      <c r="I296" s="43"/>
      <c r="J296" s="81"/>
    </row>
    <row r="297" spans="1:10" ht="15" customHeight="1" x14ac:dyDescent="0.2">
      <c r="A297" s="96"/>
      <c r="B297" s="97"/>
      <c r="C297" s="97"/>
      <c r="D297" s="98"/>
      <c r="E297" s="99"/>
      <c r="F297" s="209" t="s">
        <v>840</v>
      </c>
      <c r="G297" s="209"/>
      <c r="H297" s="118">
        <v>40.049999999999997</v>
      </c>
      <c r="I297" s="43"/>
      <c r="J297" s="81"/>
    </row>
    <row r="298" spans="1:10" ht="15" customHeight="1" x14ac:dyDescent="0.2">
      <c r="A298" s="96"/>
      <c r="B298" s="97"/>
      <c r="C298" s="97"/>
      <c r="D298" s="98"/>
      <c r="E298" s="99"/>
      <c r="F298" s="209" t="s">
        <v>841</v>
      </c>
      <c r="G298" s="209"/>
      <c r="H298" s="118">
        <v>11.01</v>
      </c>
      <c r="I298" s="43"/>
      <c r="J298" s="81"/>
    </row>
    <row r="299" spans="1:10" ht="15" customHeight="1" x14ac:dyDescent="0.2">
      <c r="A299" s="96"/>
      <c r="B299" s="97"/>
      <c r="C299" s="97"/>
      <c r="D299" s="98"/>
      <c r="E299" s="99"/>
      <c r="F299" s="209" t="s">
        <v>842</v>
      </c>
      <c r="G299" s="209"/>
      <c r="H299" s="118">
        <v>51.06</v>
      </c>
      <c r="I299" s="43"/>
      <c r="J299" s="81"/>
    </row>
    <row r="300" spans="1:10" ht="20.100000000000001" customHeight="1" x14ac:dyDescent="0.2">
      <c r="A300" s="82" t="s">
        <v>133</v>
      </c>
      <c r="B300" s="83" t="s">
        <v>133</v>
      </c>
      <c r="C300" s="84" t="s">
        <v>147</v>
      </c>
      <c r="D300" s="85" t="s">
        <v>13</v>
      </c>
      <c r="E300" s="86" t="s">
        <v>14</v>
      </c>
      <c r="F300" s="87"/>
      <c r="G300" s="88">
        <v>117.03</v>
      </c>
      <c r="H300" s="116">
        <v>22633.599999999999</v>
      </c>
      <c r="I300" s="43"/>
      <c r="J300" s="81"/>
    </row>
    <row r="301" spans="1:10" ht="15" customHeight="1" x14ac:dyDescent="0.2">
      <c r="A301" s="89" t="s">
        <v>133</v>
      </c>
      <c r="B301" s="90" t="s">
        <v>1025</v>
      </c>
      <c r="C301" s="91" t="s">
        <v>1026</v>
      </c>
      <c r="D301" s="92" t="s">
        <v>13</v>
      </c>
      <c r="E301" s="93" t="s">
        <v>98</v>
      </c>
      <c r="F301" s="94">
        <v>8.6199999999999992</v>
      </c>
      <c r="G301" s="95">
        <v>2.69</v>
      </c>
      <c r="H301" s="117">
        <v>23.18</v>
      </c>
      <c r="I301" s="43"/>
      <c r="J301" s="81"/>
    </row>
    <row r="302" spans="1:10" ht="15" customHeight="1" x14ac:dyDescent="0.2">
      <c r="A302" s="89" t="s">
        <v>133</v>
      </c>
      <c r="B302" s="90" t="s">
        <v>1027</v>
      </c>
      <c r="C302" s="91" t="s">
        <v>1028</v>
      </c>
      <c r="D302" s="92" t="s">
        <v>13</v>
      </c>
      <c r="E302" s="93" t="s">
        <v>14</v>
      </c>
      <c r="F302" s="94">
        <v>1.07</v>
      </c>
      <c r="G302" s="95">
        <v>64.87</v>
      </c>
      <c r="H302" s="117">
        <v>69.41</v>
      </c>
      <c r="I302" s="43"/>
      <c r="J302" s="81"/>
    </row>
    <row r="303" spans="1:10" ht="21" customHeight="1" x14ac:dyDescent="0.2">
      <c r="A303" s="89" t="s">
        <v>133</v>
      </c>
      <c r="B303" s="90" t="s">
        <v>1029</v>
      </c>
      <c r="C303" s="91" t="s">
        <v>1030</v>
      </c>
      <c r="D303" s="92" t="s">
        <v>13</v>
      </c>
      <c r="E303" s="93" t="s">
        <v>98</v>
      </c>
      <c r="F303" s="94">
        <v>0.12</v>
      </c>
      <c r="G303" s="95">
        <v>5.08</v>
      </c>
      <c r="H303" s="117">
        <v>0.6</v>
      </c>
      <c r="I303" s="43"/>
      <c r="J303" s="81"/>
    </row>
    <row r="304" spans="1:10" ht="21" customHeight="1" x14ac:dyDescent="0.2">
      <c r="A304" s="89" t="s">
        <v>133</v>
      </c>
      <c r="B304" s="90" t="s">
        <v>1005</v>
      </c>
      <c r="C304" s="91" t="s">
        <v>1006</v>
      </c>
      <c r="D304" s="92" t="s">
        <v>13</v>
      </c>
      <c r="E304" s="93" t="s">
        <v>837</v>
      </c>
      <c r="F304" s="94">
        <v>0.22748366</v>
      </c>
      <c r="G304" s="95">
        <v>24.87</v>
      </c>
      <c r="H304" s="117">
        <v>5.65</v>
      </c>
      <c r="I304" s="43"/>
      <c r="J304" s="81"/>
    </row>
    <row r="305" spans="1:10" ht="15" customHeight="1" x14ac:dyDescent="0.2">
      <c r="A305" s="89" t="s">
        <v>133</v>
      </c>
      <c r="B305" s="90" t="s">
        <v>955</v>
      </c>
      <c r="C305" s="91" t="s">
        <v>908</v>
      </c>
      <c r="D305" s="92" t="s">
        <v>13</v>
      </c>
      <c r="E305" s="93" t="s">
        <v>837</v>
      </c>
      <c r="F305" s="94">
        <v>0.59185255999999997</v>
      </c>
      <c r="G305" s="95">
        <v>30.75</v>
      </c>
      <c r="H305" s="117">
        <v>18.190000000000001</v>
      </c>
      <c r="I305" s="43"/>
      <c r="J305" s="81"/>
    </row>
    <row r="306" spans="1:10" ht="15" customHeight="1" x14ac:dyDescent="0.2">
      <c r="A306" s="96"/>
      <c r="B306" s="97"/>
      <c r="C306" s="97"/>
      <c r="D306" s="98"/>
      <c r="E306" s="99"/>
      <c r="F306" s="209" t="s">
        <v>840</v>
      </c>
      <c r="G306" s="209"/>
      <c r="H306" s="118">
        <v>117.03</v>
      </c>
      <c r="I306" s="43"/>
      <c r="J306" s="81"/>
    </row>
    <row r="307" spans="1:10" ht="15" customHeight="1" x14ac:dyDescent="0.2">
      <c r="A307" s="96"/>
      <c r="B307" s="97"/>
      <c r="C307" s="97"/>
      <c r="D307" s="98"/>
      <c r="E307" s="99"/>
      <c r="F307" s="209" t="s">
        <v>841</v>
      </c>
      <c r="G307" s="209"/>
      <c r="H307" s="118">
        <v>32.18</v>
      </c>
      <c r="I307" s="43"/>
      <c r="J307" s="81"/>
    </row>
    <row r="308" spans="1:10" ht="15" customHeight="1" x14ac:dyDescent="0.2">
      <c r="A308" s="96"/>
      <c r="B308" s="97"/>
      <c r="C308" s="97"/>
      <c r="D308" s="98"/>
      <c r="E308" s="99"/>
      <c r="F308" s="209" t="s">
        <v>842</v>
      </c>
      <c r="G308" s="209"/>
      <c r="H308" s="118">
        <v>149.21</v>
      </c>
      <c r="I308" s="43"/>
      <c r="J308" s="81"/>
    </row>
    <row r="309" spans="1:10" ht="27" customHeight="1" x14ac:dyDescent="0.2">
      <c r="A309" s="82" t="s">
        <v>151</v>
      </c>
      <c r="B309" s="83" t="s">
        <v>151</v>
      </c>
      <c r="C309" s="84" t="s">
        <v>152</v>
      </c>
      <c r="D309" s="85" t="s">
        <v>21</v>
      </c>
      <c r="E309" s="86" t="s">
        <v>22</v>
      </c>
      <c r="F309" s="87"/>
      <c r="G309" s="88">
        <v>3.94</v>
      </c>
      <c r="H309" s="116">
        <v>4177.1899999999996</v>
      </c>
      <c r="I309" s="43"/>
      <c r="J309" s="81"/>
    </row>
    <row r="310" spans="1:10" ht="21" customHeight="1" x14ac:dyDescent="0.2">
      <c r="A310" s="89" t="s">
        <v>151</v>
      </c>
      <c r="B310" s="90" t="s">
        <v>1035</v>
      </c>
      <c r="C310" s="91" t="s">
        <v>1036</v>
      </c>
      <c r="D310" s="92" t="s">
        <v>21</v>
      </c>
      <c r="E310" s="93" t="s">
        <v>898</v>
      </c>
      <c r="F310" s="94">
        <v>0.1666</v>
      </c>
      <c r="G310" s="95">
        <v>9.86</v>
      </c>
      <c r="H310" s="117">
        <v>1.64</v>
      </c>
      <c r="I310" s="43"/>
      <c r="J310" s="81"/>
    </row>
    <row r="311" spans="1:10" ht="15" customHeight="1" x14ac:dyDescent="0.2">
      <c r="A311" s="89" t="s">
        <v>151</v>
      </c>
      <c r="B311" s="90" t="s">
        <v>1037</v>
      </c>
      <c r="C311" s="91" t="s">
        <v>1038</v>
      </c>
      <c r="D311" s="92" t="s">
        <v>21</v>
      </c>
      <c r="E311" s="93" t="s">
        <v>51</v>
      </c>
      <c r="F311" s="94">
        <v>6.0850359999999999E-2</v>
      </c>
      <c r="G311" s="95">
        <v>30.2</v>
      </c>
      <c r="H311" s="117">
        <v>1.83</v>
      </c>
      <c r="I311" s="43"/>
      <c r="J311" s="81"/>
    </row>
    <row r="312" spans="1:10" ht="15" customHeight="1" x14ac:dyDescent="0.2">
      <c r="A312" s="89" t="s">
        <v>151</v>
      </c>
      <c r="B312" s="90" t="s">
        <v>909</v>
      </c>
      <c r="C312" s="91" t="s">
        <v>839</v>
      </c>
      <c r="D312" s="92" t="s">
        <v>21</v>
      </c>
      <c r="E312" s="93" t="s">
        <v>51</v>
      </c>
      <c r="F312" s="94">
        <v>2.0283450000000001E-2</v>
      </c>
      <c r="G312" s="95">
        <v>23.48</v>
      </c>
      <c r="H312" s="117">
        <v>0.47</v>
      </c>
      <c r="I312" s="43"/>
      <c r="J312" s="81"/>
    </row>
    <row r="313" spans="1:10" ht="15" customHeight="1" x14ac:dyDescent="0.2">
      <c r="A313" s="96"/>
      <c r="B313" s="97"/>
      <c r="C313" s="97"/>
      <c r="D313" s="98"/>
      <c r="E313" s="99"/>
      <c r="F313" s="209" t="s">
        <v>840</v>
      </c>
      <c r="G313" s="209"/>
      <c r="H313" s="118">
        <v>3.94</v>
      </c>
      <c r="I313" s="43"/>
      <c r="J313" s="81"/>
    </row>
    <row r="314" spans="1:10" ht="15" customHeight="1" x14ac:dyDescent="0.2">
      <c r="A314" s="96"/>
      <c r="B314" s="97"/>
      <c r="C314" s="97"/>
      <c r="D314" s="98"/>
      <c r="E314" s="99"/>
      <c r="F314" s="209" t="s">
        <v>841</v>
      </c>
      <c r="G314" s="209"/>
      <c r="H314" s="118">
        <v>1.08</v>
      </c>
      <c r="I314" s="43"/>
      <c r="J314" s="81"/>
    </row>
    <row r="315" spans="1:10" ht="15" customHeight="1" x14ac:dyDescent="0.2">
      <c r="A315" s="96"/>
      <c r="B315" s="97"/>
      <c r="C315" s="97"/>
      <c r="D315" s="98"/>
      <c r="E315" s="99"/>
      <c r="F315" s="209" t="s">
        <v>842</v>
      </c>
      <c r="G315" s="209"/>
      <c r="H315" s="118">
        <v>5.0199999999999996</v>
      </c>
      <c r="I315" s="43"/>
      <c r="J315" s="81"/>
    </row>
    <row r="316" spans="1:10" ht="27" customHeight="1" x14ac:dyDescent="0.2">
      <c r="A316" s="82" t="s">
        <v>154</v>
      </c>
      <c r="B316" s="83" t="s">
        <v>154</v>
      </c>
      <c r="C316" s="84" t="s">
        <v>155</v>
      </c>
      <c r="D316" s="85" t="s">
        <v>21</v>
      </c>
      <c r="E316" s="86" t="s">
        <v>22</v>
      </c>
      <c r="F316" s="87"/>
      <c r="G316" s="88">
        <v>10.32</v>
      </c>
      <c r="H316" s="116">
        <v>10941.26</v>
      </c>
      <c r="I316" s="43"/>
      <c r="J316" s="81"/>
    </row>
    <row r="317" spans="1:10" ht="21" customHeight="1" x14ac:dyDescent="0.2">
      <c r="A317" s="89" t="s">
        <v>154</v>
      </c>
      <c r="B317" s="90" t="s">
        <v>1039</v>
      </c>
      <c r="C317" s="91" t="s">
        <v>1040</v>
      </c>
      <c r="D317" s="92" t="s">
        <v>21</v>
      </c>
      <c r="E317" s="93" t="s">
        <v>45</v>
      </c>
      <c r="F317" s="94">
        <v>4.0099999999999997E-2</v>
      </c>
      <c r="G317" s="95">
        <v>0.84</v>
      </c>
      <c r="H317" s="117">
        <v>0.03</v>
      </c>
      <c r="I317" s="43"/>
      <c r="J317" s="81"/>
    </row>
    <row r="318" spans="1:10" ht="21" customHeight="1" x14ac:dyDescent="0.2">
      <c r="A318" s="89" t="s">
        <v>154</v>
      </c>
      <c r="B318" s="90" t="s">
        <v>1041</v>
      </c>
      <c r="C318" s="91" t="s">
        <v>1042</v>
      </c>
      <c r="D318" s="92" t="s">
        <v>21</v>
      </c>
      <c r="E318" s="93" t="s">
        <v>877</v>
      </c>
      <c r="F318" s="94">
        <v>0.7288</v>
      </c>
      <c r="G318" s="95">
        <v>2.4700000000000002</v>
      </c>
      <c r="H318" s="117">
        <v>1.8</v>
      </c>
      <c r="I318" s="43"/>
      <c r="J318" s="81"/>
    </row>
    <row r="319" spans="1:10" ht="15" customHeight="1" x14ac:dyDescent="0.2">
      <c r="A319" s="89" t="s">
        <v>154</v>
      </c>
      <c r="B319" s="90" t="s">
        <v>1037</v>
      </c>
      <c r="C319" s="91" t="s">
        <v>1038</v>
      </c>
      <c r="D319" s="92" t="s">
        <v>21</v>
      </c>
      <c r="E319" s="93" t="s">
        <v>51</v>
      </c>
      <c r="F319" s="94">
        <v>0.22333441000000001</v>
      </c>
      <c r="G319" s="95">
        <v>30.2</v>
      </c>
      <c r="H319" s="117">
        <v>6.74</v>
      </c>
      <c r="I319" s="43"/>
      <c r="J319" s="81"/>
    </row>
    <row r="320" spans="1:10" ht="15" customHeight="1" x14ac:dyDescent="0.2">
      <c r="A320" s="89" t="s">
        <v>154</v>
      </c>
      <c r="B320" s="90" t="s">
        <v>909</v>
      </c>
      <c r="C320" s="91" t="s">
        <v>839</v>
      </c>
      <c r="D320" s="92" t="s">
        <v>21</v>
      </c>
      <c r="E320" s="93" t="s">
        <v>51</v>
      </c>
      <c r="F320" s="94">
        <v>7.4585490000000004E-2</v>
      </c>
      <c r="G320" s="95">
        <v>23.48</v>
      </c>
      <c r="H320" s="117">
        <v>1.75</v>
      </c>
      <c r="I320" s="43"/>
      <c r="J320" s="81"/>
    </row>
    <row r="321" spans="1:10" ht="15" customHeight="1" x14ac:dyDescent="0.2">
      <c r="A321" s="96"/>
      <c r="B321" s="97"/>
      <c r="C321" s="97"/>
      <c r="D321" s="98"/>
      <c r="E321" s="99"/>
      <c r="F321" s="209" t="s">
        <v>840</v>
      </c>
      <c r="G321" s="209"/>
      <c r="H321" s="118">
        <v>10.32</v>
      </c>
      <c r="I321" s="43"/>
      <c r="J321" s="81"/>
    </row>
    <row r="322" spans="1:10" ht="15" customHeight="1" x14ac:dyDescent="0.2">
      <c r="A322" s="96"/>
      <c r="B322" s="97"/>
      <c r="C322" s="97"/>
      <c r="D322" s="98"/>
      <c r="E322" s="99"/>
      <c r="F322" s="209" t="s">
        <v>841</v>
      </c>
      <c r="G322" s="209"/>
      <c r="H322" s="118">
        <v>2.84</v>
      </c>
      <c r="I322" s="43"/>
      <c r="J322" s="81"/>
    </row>
    <row r="323" spans="1:10" ht="15" customHeight="1" x14ac:dyDescent="0.2">
      <c r="A323" s="96"/>
      <c r="B323" s="97"/>
      <c r="C323" s="97"/>
      <c r="D323" s="98"/>
      <c r="E323" s="99"/>
      <c r="F323" s="209" t="s">
        <v>842</v>
      </c>
      <c r="G323" s="209"/>
      <c r="H323" s="118">
        <v>13.16</v>
      </c>
      <c r="I323" s="43"/>
      <c r="J323" s="81"/>
    </row>
    <row r="324" spans="1:10" ht="27" customHeight="1" x14ac:dyDescent="0.2">
      <c r="A324" s="82" t="s">
        <v>157</v>
      </c>
      <c r="B324" s="83" t="s">
        <v>157</v>
      </c>
      <c r="C324" s="84" t="s">
        <v>158</v>
      </c>
      <c r="D324" s="85" t="s">
        <v>21</v>
      </c>
      <c r="E324" s="86" t="s">
        <v>22</v>
      </c>
      <c r="F324" s="87"/>
      <c r="G324" s="88">
        <v>10.62</v>
      </c>
      <c r="H324" s="116">
        <v>11259.32</v>
      </c>
      <c r="I324" s="43"/>
      <c r="J324" s="81"/>
    </row>
    <row r="325" spans="1:10" ht="15" customHeight="1" x14ac:dyDescent="0.2">
      <c r="A325" s="89" t="s">
        <v>157</v>
      </c>
      <c r="B325" s="90" t="s">
        <v>1043</v>
      </c>
      <c r="C325" s="91" t="s">
        <v>1044</v>
      </c>
      <c r="D325" s="92" t="s">
        <v>21</v>
      </c>
      <c r="E325" s="93" t="s">
        <v>898</v>
      </c>
      <c r="F325" s="94">
        <v>0.23669999999999999</v>
      </c>
      <c r="G325" s="95">
        <v>21.11</v>
      </c>
      <c r="H325" s="117">
        <v>4.99</v>
      </c>
      <c r="I325" s="43"/>
      <c r="J325" s="81"/>
    </row>
    <row r="326" spans="1:10" ht="15" customHeight="1" x14ac:dyDescent="0.2">
      <c r="A326" s="89" t="s">
        <v>157</v>
      </c>
      <c r="B326" s="90" t="s">
        <v>1037</v>
      </c>
      <c r="C326" s="91" t="s">
        <v>1038</v>
      </c>
      <c r="D326" s="92" t="s">
        <v>21</v>
      </c>
      <c r="E326" s="93" t="s">
        <v>51</v>
      </c>
      <c r="F326" s="94">
        <v>0.14818033</v>
      </c>
      <c r="G326" s="95">
        <v>30.2</v>
      </c>
      <c r="H326" s="117">
        <v>4.47</v>
      </c>
      <c r="I326" s="43"/>
      <c r="J326" s="81"/>
    </row>
    <row r="327" spans="1:10" ht="15" customHeight="1" x14ac:dyDescent="0.2">
      <c r="A327" s="89" t="s">
        <v>157</v>
      </c>
      <c r="B327" s="90" t="s">
        <v>909</v>
      </c>
      <c r="C327" s="91" t="s">
        <v>839</v>
      </c>
      <c r="D327" s="92" t="s">
        <v>21</v>
      </c>
      <c r="E327" s="93" t="s">
        <v>51</v>
      </c>
      <c r="F327" s="94">
        <v>4.9534160000000001E-2</v>
      </c>
      <c r="G327" s="95">
        <v>23.48</v>
      </c>
      <c r="H327" s="117">
        <v>1.1599999999999999</v>
      </c>
      <c r="I327" s="43"/>
      <c r="J327" s="81"/>
    </row>
    <row r="328" spans="1:10" ht="15" customHeight="1" x14ac:dyDescent="0.2">
      <c r="A328" s="96"/>
      <c r="B328" s="97"/>
      <c r="C328" s="97"/>
      <c r="D328" s="98"/>
      <c r="E328" s="99"/>
      <c r="F328" s="209" t="s">
        <v>840</v>
      </c>
      <c r="G328" s="209"/>
      <c r="H328" s="118">
        <v>10.62</v>
      </c>
      <c r="I328" s="43"/>
      <c r="J328" s="81"/>
    </row>
    <row r="329" spans="1:10" ht="15" customHeight="1" x14ac:dyDescent="0.2">
      <c r="A329" s="96"/>
      <c r="B329" s="97"/>
      <c r="C329" s="97"/>
      <c r="D329" s="98"/>
      <c r="E329" s="99"/>
      <c r="F329" s="209" t="s">
        <v>841</v>
      </c>
      <c r="G329" s="209"/>
      <c r="H329" s="118">
        <v>2.92</v>
      </c>
      <c r="I329" s="43"/>
      <c r="J329" s="81"/>
    </row>
    <row r="330" spans="1:10" ht="15" customHeight="1" x14ac:dyDescent="0.2">
      <c r="A330" s="96"/>
      <c r="B330" s="97"/>
      <c r="C330" s="97"/>
      <c r="D330" s="98"/>
      <c r="E330" s="99"/>
      <c r="F330" s="209" t="s">
        <v>842</v>
      </c>
      <c r="G330" s="209"/>
      <c r="H330" s="118">
        <v>13.54</v>
      </c>
      <c r="I330" s="43"/>
      <c r="J330" s="81"/>
    </row>
    <row r="331" spans="1:10" ht="20.100000000000001" customHeight="1" x14ac:dyDescent="0.2">
      <c r="A331" s="82" t="s">
        <v>162</v>
      </c>
      <c r="B331" s="83" t="s">
        <v>162</v>
      </c>
      <c r="C331" s="84" t="s">
        <v>163</v>
      </c>
      <c r="D331" s="85" t="s">
        <v>13</v>
      </c>
      <c r="E331" s="86" t="s">
        <v>14</v>
      </c>
      <c r="F331" s="87"/>
      <c r="G331" s="88">
        <v>82.23</v>
      </c>
      <c r="H331" s="116">
        <v>15903.28</v>
      </c>
      <c r="I331" s="43"/>
      <c r="J331" s="81"/>
    </row>
    <row r="332" spans="1:10" ht="15" customHeight="1" x14ac:dyDescent="0.2">
      <c r="A332" s="89" t="s">
        <v>162</v>
      </c>
      <c r="B332" s="90" t="s">
        <v>1045</v>
      </c>
      <c r="C332" s="91" t="s">
        <v>1046</v>
      </c>
      <c r="D332" s="92" t="s">
        <v>13</v>
      </c>
      <c r="E332" s="93" t="s">
        <v>98</v>
      </c>
      <c r="F332" s="94">
        <v>0.17</v>
      </c>
      <c r="G332" s="95">
        <v>22.28</v>
      </c>
      <c r="H332" s="117">
        <v>3.78</v>
      </c>
      <c r="I332" s="43"/>
      <c r="J332" s="81"/>
    </row>
    <row r="333" spans="1:10" ht="15" customHeight="1" x14ac:dyDescent="0.2">
      <c r="A333" s="89" t="s">
        <v>162</v>
      </c>
      <c r="B333" s="90" t="s">
        <v>1047</v>
      </c>
      <c r="C333" s="91" t="s">
        <v>1048</v>
      </c>
      <c r="D333" s="92" t="s">
        <v>13</v>
      </c>
      <c r="E333" s="93" t="s">
        <v>1049</v>
      </c>
      <c r="F333" s="94">
        <v>1.4999999999999999E-2</v>
      </c>
      <c r="G333" s="95">
        <v>51.28</v>
      </c>
      <c r="H333" s="117">
        <v>0.76</v>
      </c>
      <c r="I333" s="43"/>
      <c r="J333" s="81"/>
    </row>
    <row r="334" spans="1:10" ht="15" customHeight="1" x14ac:dyDescent="0.2">
      <c r="A334" s="89" t="s">
        <v>162</v>
      </c>
      <c r="B334" s="90" t="s">
        <v>1050</v>
      </c>
      <c r="C334" s="91" t="s">
        <v>1051</v>
      </c>
      <c r="D334" s="92" t="s">
        <v>13</v>
      </c>
      <c r="E334" s="93" t="s">
        <v>1049</v>
      </c>
      <c r="F334" s="94">
        <v>0.46300000000000002</v>
      </c>
      <c r="G334" s="95">
        <v>41.2</v>
      </c>
      <c r="H334" s="117">
        <v>19.07</v>
      </c>
      <c r="I334" s="43"/>
      <c r="J334" s="81"/>
    </row>
    <row r="335" spans="1:10" ht="15" customHeight="1" x14ac:dyDescent="0.2">
      <c r="A335" s="89" t="s">
        <v>162</v>
      </c>
      <c r="B335" s="90" t="s">
        <v>1052</v>
      </c>
      <c r="C335" s="91" t="s">
        <v>1053</v>
      </c>
      <c r="D335" s="92" t="s">
        <v>13</v>
      </c>
      <c r="E335" s="93" t="s">
        <v>1049</v>
      </c>
      <c r="F335" s="94">
        <v>0.24690000000000001</v>
      </c>
      <c r="G335" s="95">
        <v>2.16</v>
      </c>
      <c r="H335" s="117">
        <v>0.53</v>
      </c>
      <c r="I335" s="43"/>
      <c r="J335" s="81"/>
    </row>
    <row r="336" spans="1:10" ht="15" customHeight="1" x14ac:dyDescent="0.2">
      <c r="A336" s="89" t="s">
        <v>162</v>
      </c>
      <c r="B336" s="90" t="s">
        <v>1054</v>
      </c>
      <c r="C336" s="91" t="s">
        <v>1055</v>
      </c>
      <c r="D336" s="92" t="s">
        <v>13</v>
      </c>
      <c r="E336" s="93" t="s">
        <v>1056</v>
      </c>
      <c r="F336" s="94">
        <v>4.0000000000000001E-3</v>
      </c>
      <c r="G336" s="95">
        <v>45.47</v>
      </c>
      <c r="H336" s="117">
        <v>0.18</v>
      </c>
      <c r="I336" s="43"/>
      <c r="J336" s="81"/>
    </row>
    <row r="337" spans="1:10" ht="15" customHeight="1" x14ac:dyDescent="0.2">
      <c r="A337" s="89" t="s">
        <v>162</v>
      </c>
      <c r="B337" s="90" t="s">
        <v>1057</v>
      </c>
      <c r="C337" s="91" t="s">
        <v>1058</v>
      </c>
      <c r="D337" s="92" t="s">
        <v>13</v>
      </c>
      <c r="E337" s="93" t="s">
        <v>1056</v>
      </c>
      <c r="F337" s="94">
        <v>0.05</v>
      </c>
      <c r="G337" s="95">
        <v>37.9</v>
      </c>
      <c r="H337" s="117">
        <v>1.89</v>
      </c>
      <c r="I337" s="43"/>
      <c r="J337" s="81"/>
    </row>
    <row r="338" spans="1:10" ht="15" customHeight="1" x14ac:dyDescent="0.2">
      <c r="A338" s="89" t="s">
        <v>162</v>
      </c>
      <c r="B338" s="90" t="s">
        <v>1059</v>
      </c>
      <c r="C338" s="91" t="s">
        <v>1060</v>
      </c>
      <c r="D338" s="92" t="s">
        <v>13</v>
      </c>
      <c r="E338" s="93" t="s">
        <v>98</v>
      </c>
      <c r="F338" s="94">
        <v>0.74070000000000003</v>
      </c>
      <c r="G338" s="95">
        <v>3.27</v>
      </c>
      <c r="H338" s="117">
        <v>2.42</v>
      </c>
      <c r="I338" s="43"/>
      <c r="J338" s="81"/>
    </row>
    <row r="339" spans="1:10" ht="15" customHeight="1" x14ac:dyDescent="0.2">
      <c r="A339" s="89" t="s">
        <v>162</v>
      </c>
      <c r="B339" s="90" t="s">
        <v>1061</v>
      </c>
      <c r="C339" s="91" t="s">
        <v>1062</v>
      </c>
      <c r="D339" s="92" t="s">
        <v>13</v>
      </c>
      <c r="E339" s="93" t="s">
        <v>98</v>
      </c>
      <c r="F339" s="94">
        <v>0.15429999999999999</v>
      </c>
      <c r="G339" s="95">
        <v>45.47</v>
      </c>
      <c r="H339" s="117">
        <v>7.01</v>
      </c>
      <c r="I339" s="43"/>
      <c r="J339" s="81"/>
    </row>
    <row r="340" spans="1:10" ht="15" customHeight="1" x14ac:dyDescent="0.2">
      <c r="A340" s="89" t="s">
        <v>162</v>
      </c>
      <c r="B340" s="90" t="s">
        <v>1063</v>
      </c>
      <c r="C340" s="91" t="s">
        <v>1064</v>
      </c>
      <c r="D340" s="92" t="s">
        <v>13</v>
      </c>
      <c r="E340" s="93" t="s">
        <v>1049</v>
      </c>
      <c r="F340" s="94">
        <v>0.49380000000000002</v>
      </c>
      <c r="G340" s="95">
        <v>21.1</v>
      </c>
      <c r="H340" s="117">
        <v>10.41</v>
      </c>
      <c r="I340" s="43"/>
      <c r="J340" s="81"/>
    </row>
    <row r="341" spans="1:10" ht="15" customHeight="1" x14ac:dyDescent="0.2">
      <c r="A341" s="89" t="s">
        <v>162</v>
      </c>
      <c r="B341" s="90" t="s">
        <v>1065</v>
      </c>
      <c r="C341" s="91" t="s">
        <v>1066</v>
      </c>
      <c r="D341" s="92" t="s">
        <v>13</v>
      </c>
      <c r="E341" s="93" t="s">
        <v>98</v>
      </c>
      <c r="F341" s="94">
        <v>1.23E-2</v>
      </c>
      <c r="G341" s="95">
        <v>15.36</v>
      </c>
      <c r="H341" s="117">
        <v>0.18</v>
      </c>
      <c r="I341" s="43"/>
      <c r="J341" s="81"/>
    </row>
    <row r="342" spans="1:10" ht="15" customHeight="1" x14ac:dyDescent="0.2">
      <c r="A342" s="89" t="s">
        <v>162</v>
      </c>
      <c r="B342" s="90" t="s">
        <v>1067</v>
      </c>
      <c r="C342" s="91" t="s">
        <v>1068</v>
      </c>
      <c r="D342" s="92" t="s">
        <v>13</v>
      </c>
      <c r="E342" s="93" t="s">
        <v>98</v>
      </c>
      <c r="F342" s="94">
        <v>2.47E-2</v>
      </c>
      <c r="G342" s="95">
        <v>24.01</v>
      </c>
      <c r="H342" s="117">
        <v>0.59</v>
      </c>
      <c r="I342" s="43"/>
      <c r="J342" s="81"/>
    </row>
    <row r="343" spans="1:10" ht="15" customHeight="1" x14ac:dyDescent="0.2">
      <c r="A343" s="89" t="s">
        <v>162</v>
      </c>
      <c r="B343" s="90" t="s">
        <v>1069</v>
      </c>
      <c r="C343" s="91" t="s">
        <v>1070</v>
      </c>
      <c r="D343" s="92" t="s">
        <v>13</v>
      </c>
      <c r="E343" s="93" t="s">
        <v>1049</v>
      </c>
      <c r="F343" s="94">
        <v>1.5431999999999999</v>
      </c>
      <c r="G343" s="95">
        <v>1.65</v>
      </c>
      <c r="H343" s="117">
        <v>2.54</v>
      </c>
      <c r="I343" s="43"/>
      <c r="J343" s="81"/>
    </row>
    <row r="344" spans="1:10" ht="15" customHeight="1" x14ac:dyDescent="0.2">
      <c r="A344" s="89" t="s">
        <v>162</v>
      </c>
      <c r="B344" s="90" t="s">
        <v>1071</v>
      </c>
      <c r="C344" s="91" t="s">
        <v>1072</v>
      </c>
      <c r="D344" s="92" t="s">
        <v>13</v>
      </c>
      <c r="E344" s="93" t="s">
        <v>1049</v>
      </c>
      <c r="F344" s="94">
        <v>0.15429999999999999</v>
      </c>
      <c r="G344" s="95">
        <v>15.89</v>
      </c>
      <c r="H344" s="117">
        <v>2.4500000000000002</v>
      </c>
      <c r="I344" s="43"/>
      <c r="J344" s="81"/>
    </row>
    <row r="345" spans="1:10" ht="15" customHeight="1" x14ac:dyDescent="0.2">
      <c r="A345" s="89" t="s">
        <v>162</v>
      </c>
      <c r="B345" s="90" t="s">
        <v>1073</v>
      </c>
      <c r="C345" s="91" t="s">
        <v>1074</v>
      </c>
      <c r="D345" s="92" t="s">
        <v>13</v>
      </c>
      <c r="E345" s="93" t="s">
        <v>837</v>
      </c>
      <c r="F345" s="94">
        <v>0.72795589000000005</v>
      </c>
      <c r="G345" s="95">
        <v>29.35</v>
      </c>
      <c r="H345" s="117">
        <v>21.36</v>
      </c>
      <c r="I345" s="43"/>
      <c r="J345" s="81"/>
    </row>
    <row r="346" spans="1:10" ht="15" customHeight="1" x14ac:dyDescent="0.2">
      <c r="A346" s="89" t="s">
        <v>162</v>
      </c>
      <c r="B346" s="90" t="s">
        <v>838</v>
      </c>
      <c r="C346" s="91" t="s">
        <v>839</v>
      </c>
      <c r="D346" s="92" t="s">
        <v>13</v>
      </c>
      <c r="E346" s="93" t="s">
        <v>837</v>
      </c>
      <c r="F346" s="94">
        <v>0.36414829999999998</v>
      </c>
      <c r="G346" s="95">
        <v>24.89</v>
      </c>
      <c r="H346" s="117">
        <v>9.06</v>
      </c>
      <c r="I346" s="43"/>
      <c r="J346" s="81"/>
    </row>
    <row r="347" spans="1:10" ht="15" customHeight="1" x14ac:dyDescent="0.2">
      <c r="A347" s="96"/>
      <c r="B347" s="97"/>
      <c r="C347" s="97"/>
      <c r="D347" s="98"/>
      <c r="E347" s="99"/>
      <c r="F347" s="209" t="s">
        <v>840</v>
      </c>
      <c r="G347" s="209"/>
      <c r="H347" s="118">
        <v>82.23</v>
      </c>
      <c r="I347" s="43"/>
      <c r="J347" s="81"/>
    </row>
    <row r="348" spans="1:10" ht="15" customHeight="1" x14ac:dyDescent="0.2">
      <c r="A348" s="96"/>
      <c r="B348" s="97"/>
      <c r="C348" s="97"/>
      <c r="D348" s="98"/>
      <c r="E348" s="99"/>
      <c r="F348" s="209" t="s">
        <v>841</v>
      </c>
      <c r="G348" s="209"/>
      <c r="H348" s="118">
        <v>22.61</v>
      </c>
      <c r="I348" s="43"/>
      <c r="J348" s="81"/>
    </row>
    <row r="349" spans="1:10" ht="15" customHeight="1" x14ac:dyDescent="0.2">
      <c r="A349" s="96"/>
      <c r="B349" s="97"/>
      <c r="C349" s="97"/>
      <c r="D349" s="98"/>
      <c r="E349" s="99"/>
      <c r="F349" s="209" t="s">
        <v>842</v>
      </c>
      <c r="G349" s="209"/>
      <c r="H349" s="118">
        <v>104.84</v>
      </c>
      <c r="I349" s="43"/>
      <c r="J349" s="81"/>
    </row>
    <row r="350" spans="1:10" ht="20.100000000000001" customHeight="1" x14ac:dyDescent="0.2">
      <c r="A350" s="82" t="s">
        <v>71</v>
      </c>
      <c r="B350" s="83" t="s">
        <v>71</v>
      </c>
      <c r="C350" s="84" t="s">
        <v>72</v>
      </c>
      <c r="D350" s="85" t="s">
        <v>13</v>
      </c>
      <c r="E350" s="86" t="s">
        <v>62</v>
      </c>
      <c r="F350" s="87"/>
      <c r="G350" s="88">
        <v>90.53</v>
      </c>
      <c r="H350" s="116">
        <v>1035.6600000000001</v>
      </c>
      <c r="I350" s="43"/>
      <c r="J350" s="81"/>
    </row>
    <row r="351" spans="1:10" ht="15" customHeight="1" x14ac:dyDescent="0.2">
      <c r="A351" s="89" t="s">
        <v>71</v>
      </c>
      <c r="B351" s="90" t="s">
        <v>838</v>
      </c>
      <c r="C351" s="91" t="s">
        <v>839</v>
      </c>
      <c r="D351" s="92" t="s">
        <v>13</v>
      </c>
      <c r="E351" s="93" t="s">
        <v>837</v>
      </c>
      <c r="F351" s="94">
        <v>3.6376054500000001</v>
      </c>
      <c r="G351" s="95">
        <v>24.89</v>
      </c>
      <c r="H351" s="117">
        <v>90.53</v>
      </c>
      <c r="I351" s="43"/>
      <c r="J351" s="81"/>
    </row>
    <row r="352" spans="1:10" ht="15" customHeight="1" x14ac:dyDescent="0.2">
      <c r="A352" s="96"/>
      <c r="B352" s="97"/>
      <c r="C352" s="97"/>
      <c r="D352" s="98"/>
      <c r="E352" s="99"/>
      <c r="F352" s="209" t="s">
        <v>840</v>
      </c>
      <c r="G352" s="209"/>
      <c r="H352" s="118">
        <v>90.53</v>
      </c>
      <c r="I352" s="43"/>
      <c r="J352" s="81"/>
    </row>
    <row r="353" spans="1:10" ht="15" customHeight="1" x14ac:dyDescent="0.2">
      <c r="A353" s="96"/>
      <c r="B353" s="97"/>
      <c r="C353" s="97"/>
      <c r="D353" s="98"/>
      <c r="E353" s="99"/>
      <c r="F353" s="209" t="s">
        <v>841</v>
      </c>
      <c r="G353" s="209"/>
      <c r="H353" s="118">
        <v>24.9</v>
      </c>
      <c r="I353" s="43"/>
      <c r="J353" s="81"/>
    </row>
    <row r="354" spans="1:10" ht="15" customHeight="1" x14ac:dyDescent="0.2">
      <c r="A354" s="96"/>
      <c r="B354" s="97"/>
      <c r="C354" s="97"/>
      <c r="D354" s="98"/>
      <c r="E354" s="99"/>
      <c r="F354" s="209" t="s">
        <v>842</v>
      </c>
      <c r="G354" s="209"/>
      <c r="H354" s="118">
        <v>115.43</v>
      </c>
      <c r="I354" s="43"/>
      <c r="J354" s="81"/>
    </row>
    <row r="355" spans="1:10" ht="20.100000000000001" customHeight="1" x14ac:dyDescent="0.2">
      <c r="A355" s="82" t="s">
        <v>74</v>
      </c>
      <c r="B355" s="83" t="s">
        <v>74</v>
      </c>
      <c r="C355" s="84" t="s">
        <v>75</v>
      </c>
      <c r="D355" s="85" t="s">
        <v>13</v>
      </c>
      <c r="E355" s="86" t="s">
        <v>62</v>
      </c>
      <c r="F355" s="87"/>
      <c r="G355" s="88">
        <v>3570.22</v>
      </c>
      <c r="H355" s="116">
        <v>12567.17</v>
      </c>
      <c r="I355" s="43"/>
      <c r="J355" s="81"/>
    </row>
    <row r="356" spans="1:10" ht="15" customHeight="1" x14ac:dyDescent="0.2">
      <c r="A356" s="89" t="s">
        <v>74</v>
      </c>
      <c r="B356" s="90" t="s">
        <v>942</v>
      </c>
      <c r="C356" s="91" t="s">
        <v>943</v>
      </c>
      <c r="D356" s="92" t="s">
        <v>13</v>
      </c>
      <c r="E356" s="93" t="s">
        <v>98</v>
      </c>
      <c r="F356" s="94">
        <v>57.397356600000002</v>
      </c>
      <c r="G356" s="95">
        <v>14.55</v>
      </c>
      <c r="H356" s="117">
        <v>835.13</v>
      </c>
      <c r="I356" s="43"/>
      <c r="J356" s="81"/>
    </row>
    <row r="357" spans="1:10" ht="21" customHeight="1" x14ac:dyDescent="0.2">
      <c r="A357" s="89" t="s">
        <v>74</v>
      </c>
      <c r="B357" s="90" t="s">
        <v>944</v>
      </c>
      <c r="C357" s="91" t="s">
        <v>945</v>
      </c>
      <c r="D357" s="92" t="s">
        <v>13</v>
      </c>
      <c r="E357" s="93" t="s">
        <v>62</v>
      </c>
      <c r="F357" s="94">
        <v>0.95662261000000004</v>
      </c>
      <c r="G357" s="95">
        <v>930.01</v>
      </c>
      <c r="H357" s="117">
        <v>889.66</v>
      </c>
      <c r="I357" s="43"/>
      <c r="J357" s="81"/>
    </row>
    <row r="358" spans="1:10" ht="15" customHeight="1" x14ac:dyDescent="0.2">
      <c r="A358" s="89" t="s">
        <v>74</v>
      </c>
      <c r="B358" s="90" t="s">
        <v>946</v>
      </c>
      <c r="C358" s="91" t="s">
        <v>947</v>
      </c>
      <c r="D358" s="92" t="s">
        <v>13</v>
      </c>
      <c r="E358" s="93" t="s">
        <v>14</v>
      </c>
      <c r="F358" s="94">
        <v>11.47947132</v>
      </c>
      <c r="G358" s="95">
        <v>160.76</v>
      </c>
      <c r="H358" s="117">
        <v>1845.43</v>
      </c>
      <c r="I358" s="43"/>
      <c r="J358" s="81"/>
    </row>
    <row r="359" spans="1:10" ht="15" customHeight="1" x14ac:dyDescent="0.2">
      <c r="A359" s="96"/>
      <c r="B359" s="97"/>
      <c r="C359" s="97"/>
      <c r="D359" s="98"/>
      <c r="E359" s="99"/>
      <c r="F359" s="209" t="s">
        <v>840</v>
      </c>
      <c r="G359" s="209"/>
      <c r="H359" s="118">
        <v>3570.22</v>
      </c>
      <c r="I359" s="43"/>
      <c r="J359" s="81"/>
    </row>
    <row r="360" spans="1:10" ht="15" customHeight="1" x14ac:dyDescent="0.2">
      <c r="A360" s="96"/>
      <c r="B360" s="97"/>
      <c r="C360" s="97"/>
      <c r="D360" s="98"/>
      <c r="E360" s="99"/>
      <c r="F360" s="209" t="s">
        <v>841</v>
      </c>
      <c r="G360" s="209"/>
      <c r="H360" s="118">
        <v>981.81</v>
      </c>
      <c r="I360" s="43"/>
      <c r="J360" s="81"/>
    </row>
    <row r="361" spans="1:10" ht="15" customHeight="1" x14ac:dyDescent="0.2">
      <c r="A361" s="96"/>
      <c r="B361" s="97"/>
      <c r="C361" s="97"/>
      <c r="D361" s="98"/>
      <c r="E361" s="99"/>
      <c r="F361" s="209" t="s">
        <v>842</v>
      </c>
      <c r="G361" s="209"/>
      <c r="H361" s="118">
        <v>4552.03</v>
      </c>
      <c r="I361" s="43"/>
      <c r="J361" s="81"/>
    </row>
    <row r="362" spans="1:10" ht="20.100000000000001" customHeight="1" x14ac:dyDescent="0.2">
      <c r="A362" s="82" t="s">
        <v>77</v>
      </c>
      <c r="B362" s="83" t="s">
        <v>77</v>
      </c>
      <c r="C362" s="84" t="s">
        <v>78</v>
      </c>
      <c r="D362" s="85" t="s">
        <v>13</v>
      </c>
      <c r="E362" s="86" t="s">
        <v>62</v>
      </c>
      <c r="F362" s="87"/>
      <c r="G362" s="88">
        <v>3359.9</v>
      </c>
      <c r="H362" s="116">
        <v>8870.14</v>
      </c>
      <c r="I362" s="43"/>
      <c r="J362" s="81"/>
    </row>
    <row r="363" spans="1:10" ht="15" customHeight="1" x14ac:dyDescent="0.2">
      <c r="A363" s="89" t="s">
        <v>77</v>
      </c>
      <c r="B363" s="90" t="s">
        <v>942</v>
      </c>
      <c r="C363" s="91" t="s">
        <v>943</v>
      </c>
      <c r="D363" s="92" t="s">
        <v>13</v>
      </c>
      <c r="E363" s="93" t="s">
        <v>98</v>
      </c>
      <c r="F363" s="94">
        <v>43.028205300000003</v>
      </c>
      <c r="G363" s="95">
        <v>14.55</v>
      </c>
      <c r="H363" s="117">
        <v>626.05999999999995</v>
      </c>
      <c r="I363" s="43"/>
      <c r="J363" s="81"/>
    </row>
    <row r="364" spans="1:10" ht="21" customHeight="1" x14ac:dyDescent="0.2">
      <c r="A364" s="89" t="s">
        <v>77</v>
      </c>
      <c r="B364" s="90" t="s">
        <v>944</v>
      </c>
      <c r="C364" s="91" t="s">
        <v>945</v>
      </c>
      <c r="D364" s="92" t="s">
        <v>13</v>
      </c>
      <c r="E364" s="93" t="s">
        <v>62</v>
      </c>
      <c r="F364" s="94">
        <v>0.95618234000000002</v>
      </c>
      <c r="G364" s="95">
        <v>930.01</v>
      </c>
      <c r="H364" s="117">
        <v>889.25</v>
      </c>
      <c r="I364" s="43"/>
      <c r="J364" s="81"/>
    </row>
    <row r="365" spans="1:10" ht="15" customHeight="1" x14ac:dyDescent="0.2">
      <c r="A365" s="89" t="s">
        <v>77</v>
      </c>
      <c r="B365" s="90" t="s">
        <v>946</v>
      </c>
      <c r="C365" s="91" t="s">
        <v>947</v>
      </c>
      <c r="D365" s="92" t="s">
        <v>13</v>
      </c>
      <c r="E365" s="93" t="s">
        <v>14</v>
      </c>
      <c r="F365" s="94">
        <v>11.474188079999999</v>
      </c>
      <c r="G365" s="95">
        <v>160.76</v>
      </c>
      <c r="H365" s="117">
        <v>1844.59</v>
      </c>
      <c r="I365" s="43"/>
      <c r="J365" s="81"/>
    </row>
    <row r="366" spans="1:10" ht="15" customHeight="1" x14ac:dyDescent="0.2">
      <c r="A366" s="96"/>
      <c r="B366" s="97"/>
      <c r="C366" s="97"/>
      <c r="D366" s="98"/>
      <c r="E366" s="99"/>
      <c r="F366" s="209" t="s">
        <v>840</v>
      </c>
      <c r="G366" s="209"/>
      <c r="H366" s="118">
        <v>3359.9</v>
      </c>
      <c r="I366" s="43"/>
      <c r="J366" s="81"/>
    </row>
    <row r="367" spans="1:10" ht="15" customHeight="1" x14ac:dyDescent="0.2">
      <c r="A367" s="96"/>
      <c r="B367" s="97"/>
      <c r="C367" s="97"/>
      <c r="D367" s="98"/>
      <c r="E367" s="99"/>
      <c r="F367" s="209" t="s">
        <v>841</v>
      </c>
      <c r="G367" s="209"/>
      <c r="H367" s="118">
        <v>923.97</v>
      </c>
      <c r="I367" s="43"/>
      <c r="J367" s="81"/>
    </row>
    <row r="368" spans="1:10" ht="15" customHeight="1" x14ac:dyDescent="0.2">
      <c r="A368" s="96"/>
      <c r="B368" s="97"/>
      <c r="C368" s="97"/>
      <c r="D368" s="98"/>
      <c r="E368" s="99"/>
      <c r="F368" s="209" t="s">
        <v>842</v>
      </c>
      <c r="G368" s="209"/>
      <c r="H368" s="118">
        <v>4283.87</v>
      </c>
      <c r="I368" s="43"/>
      <c r="J368" s="81"/>
    </row>
    <row r="369" spans="1:10" ht="20.100000000000001" customHeight="1" x14ac:dyDescent="0.2">
      <c r="A369" s="82" t="s">
        <v>80</v>
      </c>
      <c r="B369" s="83" t="s">
        <v>80</v>
      </c>
      <c r="C369" s="84" t="s">
        <v>81</v>
      </c>
      <c r="D369" s="85" t="s">
        <v>13</v>
      </c>
      <c r="E369" s="86" t="s">
        <v>62</v>
      </c>
      <c r="F369" s="87"/>
      <c r="G369" s="88">
        <v>896.33</v>
      </c>
      <c r="H369" s="116">
        <v>788.77</v>
      </c>
      <c r="I369" s="43"/>
      <c r="J369" s="81"/>
    </row>
    <row r="370" spans="1:10" ht="15" customHeight="1" x14ac:dyDescent="0.2">
      <c r="A370" s="89" t="s">
        <v>80</v>
      </c>
      <c r="B370" s="90" t="s">
        <v>948</v>
      </c>
      <c r="C370" s="91" t="s">
        <v>949</v>
      </c>
      <c r="D370" s="92" t="s">
        <v>13</v>
      </c>
      <c r="E370" s="93" t="s">
        <v>62</v>
      </c>
      <c r="F370" s="94">
        <v>0.68</v>
      </c>
      <c r="G370" s="95">
        <v>109.12</v>
      </c>
      <c r="H370" s="117">
        <v>74.2</v>
      </c>
      <c r="I370" s="43"/>
      <c r="J370" s="81"/>
    </row>
    <row r="371" spans="1:10" ht="15" customHeight="1" x14ac:dyDescent="0.2">
      <c r="A371" s="89" t="s">
        <v>80</v>
      </c>
      <c r="B371" s="90" t="s">
        <v>950</v>
      </c>
      <c r="C371" s="91" t="s">
        <v>951</v>
      </c>
      <c r="D371" s="92" t="s">
        <v>13</v>
      </c>
      <c r="E371" s="93" t="s">
        <v>952</v>
      </c>
      <c r="F371" s="94">
        <v>4.4000000000000004</v>
      </c>
      <c r="G371" s="95">
        <v>50.01</v>
      </c>
      <c r="H371" s="117">
        <v>220.04</v>
      </c>
      <c r="I371" s="43"/>
      <c r="J371" s="81"/>
    </row>
    <row r="372" spans="1:10" ht="15" customHeight="1" x14ac:dyDescent="0.2">
      <c r="A372" s="89" t="s">
        <v>80</v>
      </c>
      <c r="B372" s="90" t="s">
        <v>953</v>
      </c>
      <c r="C372" s="91" t="s">
        <v>954</v>
      </c>
      <c r="D372" s="92" t="s">
        <v>13</v>
      </c>
      <c r="E372" s="93" t="s">
        <v>62</v>
      </c>
      <c r="F372" s="94">
        <v>0.88</v>
      </c>
      <c r="G372" s="95">
        <v>209.14</v>
      </c>
      <c r="H372" s="117">
        <v>184.04</v>
      </c>
      <c r="I372" s="43"/>
      <c r="J372" s="81"/>
    </row>
    <row r="373" spans="1:10" ht="15" customHeight="1" x14ac:dyDescent="0.2">
      <c r="A373" s="89" t="s">
        <v>80</v>
      </c>
      <c r="B373" s="90" t="s">
        <v>955</v>
      </c>
      <c r="C373" s="91" t="s">
        <v>908</v>
      </c>
      <c r="D373" s="92" t="s">
        <v>13</v>
      </c>
      <c r="E373" s="93" t="s">
        <v>837</v>
      </c>
      <c r="F373" s="94">
        <v>1.81865396</v>
      </c>
      <c r="G373" s="95">
        <v>30.75</v>
      </c>
      <c r="H373" s="117">
        <v>55.92</v>
      </c>
      <c r="I373" s="43"/>
      <c r="J373" s="81"/>
    </row>
    <row r="374" spans="1:10" ht="15" customHeight="1" x14ac:dyDescent="0.2">
      <c r="A374" s="89" t="s">
        <v>80</v>
      </c>
      <c r="B374" s="90" t="s">
        <v>838</v>
      </c>
      <c r="C374" s="91" t="s">
        <v>839</v>
      </c>
      <c r="D374" s="92" t="s">
        <v>13</v>
      </c>
      <c r="E374" s="93" t="s">
        <v>837</v>
      </c>
      <c r="F374" s="94">
        <v>14.54923168</v>
      </c>
      <c r="G374" s="95">
        <v>24.89</v>
      </c>
      <c r="H374" s="117">
        <v>362.13</v>
      </c>
      <c r="I374" s="43"/>
      <c r="J374" s="81"/>
    </row>
    <row r="375" spans="1:10" ht="15" customHeight="1" x14ac:dyDescent="0.2">
      <c r="A375" s="96"/>
      <c r="B375" s="97"/>
      <c r="C375" s="97"/>
      <c r="D375" s="98"/>
      <c r="E375" s="99"/>
      <c r="F375" s="209" t="s">
        <v>840</v>
      </c>
      <c r="G375" s="209"/>
      <c r="H375" s="118">
        <v>896.33</v>
      </c>
      <c r="I375" s="43"/>
      <c r="J375" s="81"/>
    </row>
    <row r="376" spans="1:10" ht="15" customHeight="1" x14ac:dyDescent="0.2">
      <c r="A376" s="96"/>
      <c r="B376" s="97"/>
      <c r="C376" s="97"/>
      <c r="D376" s="98"/>
      <c r="E376" s="99"/>
      <c r="F376" s="209" t="s">
        <v>841</v>
      </c>
      <c r="G376" s="209"/>
      <c r="H376" s="118">
        <v>246.49</v>
      </c>
      <c r="I376" s="43"/>
      <c r="J376" s="81"/>
    </row>
    <row r="377" spans="1:10" ht="15" customHeight="1" x14ac:dyDescent="0.2">
      <c r="A377" s="96"/>
      <c r="B377" s="97"/>
      <c r="C377" s="97"/>
      <c r="D377" s="98"/>
      <c r="E377" s="99"/>
      <c r="F377" s="209" t="s">
        <v>842</v>
      </c>
      <c r="G377" s="209"/>
      <c r="H377" s="118">
        <v>1142.82</v>
      </c>
      <c r="I377" s="43"/>
      <c r="J377" s="81"/>
    </row>
    <row r="378" spans="1:10" ht="27" customHeight="1" x14ac:dyDescent="0.2">
      <c r="A378" s="82" t="s">
        <v>85</v>
      </c>
      <c r="B378" s="83" t="s">
        <v>85</v>
      </c>
      <c r="C378" s="84" t="s">
        <v>173</v>
      </c>
      <c r="D378" s="85" t="s">
        <v>13</v>
      </c>
      <c r="E378" s="86" t="s">
        <v>62</v>
      </c>
      <c r="F378" s="87"/>
      <c r="G378" s="88">
        <v>3879.47</v>
      </c>
      <c r="H378" s="116">
        <v>14082.48</v>
      </c>
      <c r="I378" s="43"/>
      <c r="J378" s="81"/>
    </row>
    <row r="379" spans="1:10" ht="15" customHeight="1" x14ac:dyDescent="0.2">
      <c r="A379" s="89" t="s">
        <v>85</v>
      </c>
      <c r="B379" s="90" t="s">
        <v>942</v>
      </c>
      <c r="C379" s="91" t="s">
        <v>943</v>
      </c>
      <c r="D379" s="92" t="s">
        <v>13</v>
      </c>
      <c r="E379" s="93" t="s">
        <v>98</v>
      </c>
      <c r="F379" s="94">
        <v>76.595314479999999</v>
      </c>
      <c r="G379" s="95">
        <v>14.55</v>
      </c>
      <c r="H379" s="117">
        <v>1114.46</v>
      </c>
      <c r="I379" s="43"/>
      <c r="J379" s="81"/>
    </row>
    <row r="380" spans="1:10" ht="21" customHeight="1" x14ac:dyDescent="0.2">
      <c r="A380" s="89" t="s">
        <v>85</v>
      </c>
      <c r="B380" s="90" t="s">
        <v>956</v>
      </c>
      <c r="C380" s="91" t="s">
        <v>957</v>
      </c>
      <c r="D380" s="92" t="s">
        <v>13</v>
      </c>
      <c r="E380" s="93" t="s">
        <v>62</v>
      </c>
      <c r="F380" s="94">
        <v>0.95743283999999995</v>
      </c>
      <c r="G380" s="95">
        <v>958.83</v>
      </c>
      <c r="H380" s="117">
        <v>918.01</v>
      </c>
      <c r="I380" s="43"/>
      <c r="J380" s="81"/>
    </row>
    <row r="381" spans="1:10" ht="15" customHeight="1" x14ac:dyDescent="0.2">
      <c r="A381" s="89" t="s">
        <v>85</v>
      </c>
      <c r="B381" s="90" t="s">
        <v>946</v>
      </c>
      <c r="C381" s="91" t="s">
        <v>947</v>
      </c>
      <c r="D381" s="92" t="s">
        <v>13</v>
      </c>
      <c r="E381" s="93" t="s">
        <v>14</v>
      </c>
      <c r="F381" s="94">
        <v>11.489194080000001</v>
      </c>
      <c r="G381" s="95">
        <v>160.76</v>
      </c>
      <c r="H381" s="117">
        <v>1847</v>
      </c>
      <c r="I381" s="43"/>
      <c r="J381" s="81"/>
    </row>
    <row r="382" spans="1:10" ht="15" customHeight="1" x14ac:dyDescent="0.2">
      <c r="A382" s="96"/>
      <c r="B382" s="97"/>
      <c r="C382" s="97"/>
      <c r="D382" s="98"/>
      <c r="E382" s="99"/>
      <c r="F382" s="209" t="s">
        <v>840</v>
      </c>
      <c r="G382" s="209"/>
      <c r="H382" s="118">
        <v>3879.47</v>
      </c>
      <c r="I382" s="43"/>
      <c r="J382" s="81"/>
    </row>
    <row r="383" spans="1:10" ht="15" customHeight="1" x14ac:dyDescent="0.2">
      <c r="A383" s="96"/>
      <c r="B383" s="97"/>
      <c r="C383" s="97"/>
      <c r="D383" s="98"/>
      <c r="E383" s="99"/>
      <c r="F383" s="209" t="s">
        <v>841</v>
      </c>
      <c r="G383" s="209"/>
      <c r="H383" s="118">
        <v>1066.8499999999999</v>
      </c>
      <c r="I383" s="43"/>
      <c r="J383" s="81"/>
    </row>
    <row r="384" spans="1:10" ht="15" customHeight="1" x14ac:dyDescent="0.2">
      <c r="A384" s="96"/>
      <c r="B384" s="97"/>
      <c r="C384" s="97"/>
      <c r="D384" s="98"/>
      <c r="E384" s="99"/>
      <c r="F384" s="209" t="s">
        <v>842</v>
      </c>
      <c r="G384" s="209"/>
      <c r="H384" s="118">
        <v>4946.32</v>
      </c>
      <c r="I384" s="43"/>
      <c r="J384" s="81"/>
    </row>
    <row r="385" spans="1:10" ht="27" customHeight="1" x14ac:dyDescent="0.2">
      <c r="A385" s="82" t="s">
        <v>85</v>
      </c>
      <c r="B385" s="83" t="s">
        <v>85</v>
      </c>
      <c r="C385" s="84" t="s">
        <v>175</v>
      </c>
      <c r="D385" s="85" t="s">
        <v>13</v>
      </c>
      <c r="E385" s="86" t="s">
        <v>62</v>
      </c>
      <c r="F385" s="87"/>
      <c r="G385" s="88">
        <v>3879.47</v>
      </c>
      <c r="H385" s="116">
        <v>5004.5200000000004</v>
      </c>
      <c r="I385" s="43"/>
      <c r="J385" s="81"/>
    </row>
    <row r="386" spans="1:10" ht="15" customHeight="1" x14ac:dyDescent="0.2">
      <c r="A386" s="89" t="s">
        <v>85</v>
      </c>
      <c r="B386" s="90" t="s">
        <v>942</v>
      </c>
      <c r="C386" s="91" t="s">
        <v>943</v>
      </c>
      <c r="D386" s="92" t="s">
        <v>13</v>
      </c>
      <c r="E386" s="93" t="s">
        <v>98</v>
      </c>
      <c r="F386" s="94">
        <v>76.595314479999999</v>
      </c>
      <c r="G386" s="95">
        <v>14.55</v>
      </c>
      <c r="H386" s="117">
        <v>1114.46</v>
      </c>
      <c r="I386" s="43"/>
      <c r="J386" s="81"/>
    </row>
    <row r="387" spans="1:10" ht="21" customHeight="1" x14ac:dyDescent="0.2">
      <c r="A387" s="89" t="s">
        <v>85</v>
      </c>
      <c r="B387" s="90" t="s">
        <v>956</v>
      </c>
      <c r="C387" s="91" t="s">
        <v>957</v>
      </c>
      <c r="D387" s="92" t="s">
        <v>13</v>
      </c>
      <c r="E387" s="93" t="s">
        <v>62</v>
      </c>
      <c r="F387" s="94">
        <v>0.95743283999999995</v>
      </c>
      <c r="G387" s="95">
        <v>958.83</v>
      </c>
      <c r="H387" s="117">
        <v>918.01</v>
      </c>
      <c r="I387" s="43"/>
      <c r="J387" s="81"/>
    </row>
    <row r="388" spans="1:10" ht="15" customHeight="1" x14ac:dyDescent="0.2">
      <c r="A388" s="89" t="s">
        <v>85</v>
      </c>
      <c r="B388" s="90" t="s">
        <v>946</v>
      </c>
      <c r="C388" s="91" t="s">
        <v>947</v>
      </c>
      <c r="D388" s="92" t="s">
        <v>13</v>
      </c>
      <c r="E388" s="93" t="s">
        <v>14</v>
      </c>
      <c r="F388" s="94">
        <v>11.489194080000001</v>
      </c>
      <c r="G388" s="95">
        <v>160.76</v>
      </c>
      <c r="H388" s="117">
        <v>1847</v>
      </c>
      <c r="I388" s="43"/>
      <c r="J388" s="81"/>
    </row>
    <row r="389" spans="1:10" ht="15" customHeight="1" x14ac:dyDescent="0.2">
      <c r="A389" s="96"/>
      <c r="B389" s="97"/>
      <c r="C389" s="97"/>
      <c r="D389" s="98"/>
      <c r="E389" s="99"/>
      <c r="F389" s="209" t="s">
        <v>840</v>
      </c>
      <c r="G389" s="209"/>
      <c r="H389" s="118">
        <v>3879.47</v>
      </c>
      <c r="I389" s="43"/>
      <c r="J389" s="81"/>
    </row>
    <row r="390" spans="1:10" ht="15" customHeight="1" x14ac:dyDescent="0.2">
      <c r="A390" s="96"/>
      <c r="B390" s="97"/>
      <c r="C390" s="97"/>
      <c r="D390" s="98"/>
      <c r="E390" s="99"/>
      <c r="F390" s="209" t="s">
        <v>841</v>
      </c>
      <c r="G390" s="209"/>
      <c r="H390" s="118">
        <v>1066.8499999999999</v>
      </c>
      <c r="I390" s="43"/>
      <c r="J390" s="81"/>
    </row>
    <row r="391" spans="1:10" ht="15" customHeight="1" x14ac:dyDescent="0.2">
      <c r="A391" s="96"/>
      <c r="B391" s="97"/>
      <c r="C391" s="97"/>
      <c r="D391" s="98"/>
      <c r="E391" s="99"/>
      <c r="F391" s="209" t="s">
        <v>842</v>
      </c>
      <c r="G391" s="209"/>
      <c r="H391" s="118">
        <v>4946.32</v>
      </c>
      <c r="I391" s="43"/>
      <c r="J391" s="81"/>
    </row>
    <row r="392" spans="1:10" ht="20.100000000000001" customHeight="1" x14ac:dyDescent="0.2">
      <c r="A392" s="82" t="s">
        <v>178</v>
      </c>
      <c r="B392" s="83" t="s">
        <v>178</v>
      </c>
      <c r="C392" s="84" t="s">
        <v>179</v>
      </c>
      <c r="D392" s="85" t="s">
        <v>914</v>
      </c>
      <c r="E392" s="86" t="s">
        <v>180</v>
      </c>
      <c r="F392" s="87"/>
      <c r="G392" s="88">
        <v>263</v>
      </c>
      <c r="H392" s="116">
        <v>30145.06</v>
      </c>
      <c r="I392" s="43"/>
      <c r="J392" s="81"/>
    </row>
    <row r="393" spans="1:10" ht="21" customHeight="1" x14ac:dyDescent="0.2">
      <c r="A393" s="89" t="s">
        <v>178</v>
      </c>
      <c r="B393" s="90" t="s">
        <v>1075</v>
      </c>
      <c r="C393" s="91" t="s">
        <v>1076</v>
      </c>
      <c r="D393" s="92" t="s">
        <v>55</v>
      </c>
      <c r="E393" s="93" t="s">
        <v>877</v>
      </c>
      <c r="F393" s="94">
        <v>0.1482</v>
      </c>
      <c r="G393" s="95">
        <v>100.02</v>
      </c>
      <c r="H393" s="117">
        <v>14.82</v>
      </c>
      <c r="I393" s="43"/>
      <c r="J393" s="81"/>
    </row>
    <row r="394" spans="1:10" ht="15" customHeight="1" x14ac:dyDescent="0.2">
      <c r="A394" s="89" t="s">
        <v>178</v>
      </c>
      <c r="B394" s="90" t="s">
        <v>1077</v>
      </c>
      <c r="C394" s="91" t="s">
        <v>1078</v>
      </c>
      <c r="D394" s="92" t="s">
        <v>55</v>
      </c>
      <c r="E394" s="93" t="s">
        <v>877</v>
      </c>
      <c r="F394" s="94">
        <v>2.5999999999999999E-2</v>
      </c>
      <c r="G394" s="95">
        <v>8.14</v>
      </c>
      <c r="H394" s="117">
        <v>0.21</v>
      </c>
      <c r="I394" s="43"/>
      <c r="J394" s="81"/>
    </row>
    <row r="395" spans="1:10" ht="15" customHeight="1" x14ac:dyDescent="0.2">
      <c r="A395" s="89" t="s">
        <v>178</v>
      </c>
      <c r="B395" s="90" t="s">
        <v>1079</v>
      </c>
      <c r="C395" s="91" t="s">
        <v>1080</v>
      </c>
      <c r="D395" s="92" t="s">
        <v>55</v>
      </c>
      <c r="E395" s="93" t="s">
        <v>877</v>
      </c>
      <c r="F395" s="94">
        <v>0.63800000000000001</v>
      </c>
      <c r="G395" s="95">
        <v>8.14</v>
      </c>
      <c r="H395" s="117">
        <v>5.19</v>
      </c>
      <c r="I395" s="43"/>
      <c r="J395" s="81"/>
    </row>
    <row r="396" spans="1:10" ht="15" customHeight="1" x14ac:dyDescent="0.2">
      <c r="A396" s="89" t="s">
        <v>178</v>
      </c>
      <c r="B396" s="90" t="s">
        <v>1081</v>
      </c>
      <c r="C396" s="91" t="s">
        <v>1082</v>
      </c>
      <c r="D396" s="92" t="s">
        <v>55</v>
      </c>
      <c r="E396" s="93" t="s">
        <v>51</v>
      </c>
      <c r="F396" s="94">
        <v>4.9390000000000001</v>
      </c>
      <c r="G396" s="95">
        <v>1.26</v>
      </c>
      <c r="H396" s="117">
        <v>6.22</v>
      </c>
      <c r="I396" s="43"/>
      <c r="J396" s="81"/>
    </row>
    <row r="397" spans="1:10" ht="21" customHeight="1" x14ac:dyDescent="0.2">
      <c r="A397" s="89" t="s">
        <v>178</v>
      </c>
      <c r="B397" s="90" t="s">
        <v>1083</v>
      </c>
      <c r="C397" s="91" t="s">
        <v>1084</v>
      </c>
      <c r="D397" s="92" t="s">
        <v>55</v>
      </c>
      <c r="E397" s="93" t="s">
        <v>877</v>
      </c>
      <c r="F397" s="94">
        <v>0.16400000000000001</v>
      </c>
      <c r="G397" s="95">
        <v>9.7100000000000009</v>
      </c>
      <c r="H397" s="117">
        <v>1.59</v>
      </c>
      <c r="I397" s="43"/>
      <c r="J397" s="81"/>
    </row>
    <row r="398" spans="1:10" ht="15" customHeight="1" x14ac:dyDescent="0.2">
      <c r="A398" s="89" t="s">
        <v>178</v>
      </c>
      <c r="B398" s="90" t="s">
        <v>1085</v>
      </c>
      <c r="C398" s="91" t="s">
        <v>1086</v>
      </c>
      <c r="D398" s="92" t="s">
        <v>1087</v>
      </c>
      <c r="E398" s="93" t="s">
        <v>1088</v>
      </c>
      <c r="F398" s="94">
        <v>2.226</v>
      </c>
      <c r="G398" s="95">
        <v>2.76</v>
      </c>
      <c r="H398" s="117">
        <v>6.14</v>
      </c>
      <c r="I398" s="43"/>
      <c r="J398" s="81"/>
    </row>
    <row r="399" spans="1:10" ht="21" customHeight="1" x14ac:dyDescent="0.2">
      <c r="A399" s="89" t="s">
        <v>178</v>
      </c>
      <c r="B399" s="90" t="s">
        <v>1089</v>
      </c>
      <c r="C399" s="91" t="s">
        <v>1090</v>
      </c>
      <c r="D399" s="92" t="s">
        <v>55</v>
      </c>
      <c r="E399" s="93" t="s">
        <v>51</v>
      </c>
      <c r="F399" s="94">
        <v>2.2225999999999999</v>
      </c>
      <c r="G399" s="95">
        <v>1.96</v>
      </c>
      <c r="H399" s="117">
        <v>4.3600000000000003</v>
      </c>
      <c r="I399" s="43"/>
      <c r="J399" s="81"/>
    </row>
    <row r="400" spans="1:10" ht="21" customHeight="1" x14ac:dyDescent="0.2">
      <c r="A400" s="89" t="s">
        <v>178</v>
      </c>
      <c r="B400" s="90" t="s">
        <v>1091</v>
      </c>
      <c r="C400" s="91" t="s">
        <v>1092</v>
      </c>
      <c r="D400" s="92" t="s">
        <v>55</v>
      </c>
      <c r="E400" s="93" t="s">
        <v>32</v>
      </c>
      <c r="F400" s="94">
        <v>0.5927</v>
      </c>
      <c r="G400" s="95">
        <v>20.82</v>
      </c>
      <c r="H400" s="117">
        <v>12.34</v>
      </c>
      <c r="I400" s="43"/>
      <c r="J400" s="81"/>
    </row>
    <row r="401" spans="1:10" ht="15" customHeight="1" x14ac:dyDescent="0.2">
      <c r="A401" s="89" t="s">
        <v>178</v>
      </c>
      <c r="B401" s="90" t="s">
        <v>1093</v>
      </c>
      <c r="C401" s="91" t="s">
        <v>1094</v>
      </c>
      <c r="D401" s="92" t="s">
        <v>55</v>
      </c>
      <c r="E401" s="93" t="s">
        <v>98</v>
      </c>
      <c r="F401" s="94">
        <v>4.6820000000000004</v>
      </c>
      <c r="G401" s="95">
        <v>9.8699999999999992</v>
      </c>
      <c r="H401" s="117">
        <v>46.21</v>
      </c>
      <c r="I401" s="43"/>
      <c r="J401" s="81"/>
    </row>
    <row r="402" spans="1:10" ht="15" customHeight="1" x14ac:dyDescent="0.2">
      <c r="A402" s="89" t="s">
        <v>178</v>
      </c>
      <c r="B402" s="90" t="s">
        <v>1095</v>
      </c>
      <c r="C402" s="91" t="s">
        <v>1096</v>
      </c>
      <c r="D402" s="92" t="s">
        <v>55</v>
      </c>
      <c r="E402" s="93" t="s">
        <v>877</v>
      </c>
      <c r="F402" s="94">
        <v>2.698</v>
      </c>
      <c r="G402" s="95">
        <v>9.8699999999999992</v>
      </c>
      <c r="H402" s="117">
        <v>26.63</v>
      </c>
      <c r="I402" s="43"/>
      <c r="J402" s="81"/>
    </row>
    <row r="403" spans="1:10" ht="15" customHeight="1" x14ac:dyDescent="0.2">
      <c r="A403" s="89" t="s">
        <v>178</v>
      </c>
      <c r="B403" s="90" t="s">
        <v>1097</v>
      </c>
      <c r="C403" s="91" t="s">
        <v>1098</v>
      </c>
      <c r="D403" s="92" t="s">
        <v>55</v>
      </c>
      <c r="E403" s="93" t="s">
        <v>1099</v>
      </c>
      <c r="F403" s="94">
        <v>3.5000000000000003E-2</v>
      </c>
      <c r="G403" s="95">
        <v>22.64</v>
      </c>
      <c r="H403" s="117">
        <v>0.79</v>
      </c>
      <c r="I403" s="43"/>
      <c r="J403" s="81"/>
    </row>
    <row r="404" spans="1:10" ht="21" customHeight="1" x14ac:dyDescent="0.2">
      <c r="A404" s="89" t="s">
        <v>178</v>
      </c>
      <c r="B404" s="90" t="s">
        <v>1100</v>
      </c>
      <c r="C404" s="91" t="s">
        <v>1101</v>
      </c>
      <c r="D404" s="92" t="s">
        <v>55</v>
      </c>
      <c r="E404" s="93" t="s">
        <v>877</v>
      </c>
      <c r="F404" s="94">
        <v>0.49390000000000001</v>
      </c>
      <c r="G404" s="95">
        <v>58.56</v>
      </c>
      <c r="H404" s="117">
        <v>28.92</v>
      </c>
      <c r="I404" s="43"/>
      <c r="J404" s="81"/>
    </row>
    <row r="405" spans="1:10" ht="15" customHeight="1" x14ac:dyDescent="0.2">
      <c r="A405" s="89" t="s">
        <v>178</v>
      </c>
      <c r="B405" s="90" t="s">
        <v>1102</v>
      </c>
      <c r="C405" s="91" t="s">
        <v>1103</v>
      </c>
      <c r="D405" s="92" t="s">
        <v>1087</v>
      </c>
      <c r="E405" s="93" t="s">
        <v>898</v>
      </c>
      <c r="F405" s="94">
        <v>0.11</v>
      </c>
      <c r="G405" s="95">
        <v>53.01</v>
      </c>
      <c r="H405" s="117">
        <v>5.83</v>
      </c>
      <c r="I405" s="43"/>
      <c r="J405" s="81"/>
    </row>
    <row r="406" spans="1:10" ht="15" customHeight="1" x14ac:dyDescent="0.2">
      <c r="A406" s="89" t="s">
        <v>178</v>
      </c>
      <c r="B406" s="90" t="s">
        <v>1104</v>
      </c>
      <c r="C406" s="91" t="s">
        <v>1105</v>
      </c>
      <c r="D406" s="92" t="s">
        <v>55</v>
      </c>
      <c r="E406" s="93" t="s">
        <v>51</v>
      </c>
      <c r="F406" s="94">
        <v>1.1123075200000001</v>
      </c>
      <c r="G406" s="95">
        <v>15.34</v>
      </c>
      <c r="H406" s="117">
        <v>17.059999999999999</v>
      </c>
      <c r="I406" s="43"/>
      <c r="J406" s="81"/>
    </row>
    <row r="407" spans="1:10" ht="15" customHeight="1" x14ac:dyDescent="0.2">
      <c r="A407" s="89" t="s">
        <v>178</v>
      </c>
      <c r="B407" s="90" t="s">
        <v>1106</v>
      </c>
      <c r="C407" s="91" t="s">
        <v>1107</v>
      </c>
      <c r="D407" s="92" t="s">
        <v>55</v>
      </c>
      <c r="E407" s="93" t="s">
        <v>51</v>
      </c>
      <c r="F407" s="94">
        <v>2.0020286399999998</v>
      </c>
      <c r="G407" s="95">
        <v>20.45</v>
      </c>
      <c r="H407" s="117">
        <v>40.94</v>
      </c>
      <c r="I407" s="43"/>
      <c r="J407" s="81"/>
    </row>
    <row r="408" spans="1:10" ht="15" customHeight="1" x14ac:dyDescent="0.2">
      <c r="A408" s="89" t="s">
        <v>178</v>
      </c>
      <c r="B408" s="90" t="s">
        <v>1108</v>
      </c>
      <c r="C408" s="91" t="s">
        <v>1109</v>
      </c>
      <c r="D408" s="92" t="s">
        <v>55</v>
      </c>
      <c r="E408" s="93" t="s">
        <v>51</v>
      </c>
      <c r="F408" s="94">
        <v>0.15473999999999999</v>
      </c>
      <c r="G408" s="95">
        <v>20.45</v>
      </c>
      <c r="H408" s="117">
        <v>3.16</v>
      </c>
      <c r="I408" s="43"/>
      <c r="J408" s="81"/>
    </row>
    <row r="409" spans="1:10" ht="15" customHeight="1" x14ac:dyDescent="0.2">
      <c r="A409" s="89" t="s">
        <v>178</v>
      </c>
      <c r="B409" s="90" t="s">
        <v>1110</v>
      </c>
      <c r="C409" s="91" t="s">
        <v>1111</v>
      </c>
      <c r="D409" s="92" t="s">
        <v>1087</v>
      </c>
      <c r="E409" s="93" t="s">
        <v>837</v>
      </c>
      <c r="F409" s="94">
        <v>0.11104870999999999</v>
      </c>
      <c r="G409" s="95">
        <v>14.8</v>
      </c>
      <c r="H409" s="117">
        <v>1.64</v>
      </c>
      <c r="I409" s="43"/>
      <c r="J409" s="81"/>
    </row>
    <row r="410" spans="1:10" ht="15" customHeight="1" x14ac:dyDescent="0.2">
      <c r="A410" s="89" t="s">
        <v>178</v>
      </c>
      <c r="B410" s="90" t="s">
        <v>1112</v>
      </c>
      <c r="C410" s="91" t="s">
        <v>1113</v>
      </c>
      <c r="D410" s="92" t="s">
        <v>55</v>
      </c>
      <c r="E410" s="93" t="s">
        <v>51</v>
      </c>
      <c r="F410" s="94">
        <v>2.0025176400000002</v>
      </c>
      <c r="G410" s="95">
        <v>20.45</v>
      </c>
      <c r="H410" s="117">
        <v>40.950000000000003</v>
      </c>
      <c r="I410" s="43"/>
      <c r="J410" s="81"/>
    </row>
    <row r="411" spans="1:10" ht="15" customHeight="1" x14ac:dyDescent="0.2">
      <c r="A411" s="96"/>
      <c r="B411" s="97"/>
      <c r="C411" s="97"/>
      <c r="D411" s="98"/>
      <c r="E411" s="99"/>
      <c r="F411" s="209" t="s">
        <v>840</v>
      </c>
      <c r="G411" s="209"/>
      <c r="H411" s="118">
        <v>263</v>
      </c>
      <c r="I411" s="43"/>
      <c r="J411" s="81"/>
    </row>
    <row r="412" spans="1:10" ht="15" customHeight="1" x14ac:dyDescent="0.2">
      <c r="A412" s="96"/>
      <c r="B412" s="97"/>
      <c r="C412" s="97"/>
      <c r="D412" s="98"/>
      <c r="E412" s="99"/>
      <c r="F412" s="209" t="s">
        <v>841</v>
      </c>
      <c r="G412" s="209"/>
      <c r="H412" s="118">
        <v>72.33</v>
      </c>
      <c r="I412" s="43"/>
      <c r="J412" s="81"/>
    </row>
    <row r="413" spans="1:10" ht="15" customHeight="1" x14ac:dyDescent="0.2">
      <c r="A413" s="96"/>
      <c r="B413" s="97"/>
      <c r="C413" s="97"/>
      <c r="D413" s="98"/>
      <c r="E413" s="99"/>
      <c r="F413" s="209" t="s">
        <v>842</v>
      </c>
      <c r="G413" s="209"/>
      <c r="H413" s="118">
        <v>335.33</v>
      </c>
      <c r="I413" s="43"/>
      <c r="J413" s="81"/>
    </row>
    <row r="414" spans="1:10" ht="54.95" customHeight="1" x14ac:dyDescent="0.2">
      <c r="A414" s="82" t="s">
        <v>182</v>
      </c>
      <c r="B414" s="83" t="s">
        <v>182</v>
      </c>
      <c r="C414" s="84" t="s">
        <v>183</v>
      </c>
      <c r="D414" s="85" t="s">
        <v>21</v>
      </c>
      <c r="E414" s="86" t="s">
        <v>22</v>
      </c>
      <c r="F414" s="87"/>
      <c r="G414" s="88">
        <v>42.85</v>
      </c>
      <c r="H414" s="116">
        <v>4911.47</v>
      </c>
      <c r="I414" s="43"/>
      <c r="J414" s="81"/>
    </row>
    <row r="415" spans="1:10" ht="29.1" customHeight="1" x14ac:dyDescent="0.2">
      <c r="A415" s="89" t="s">
        <v>182</v>
      </c>
      <c r="B415" s="90" t="s">
        <v>1114</v>
      </c>
      <c r="C415" s="91" t="s">
        <v>1115</v>
      </c>
      <c r="D415" s="92" t="s">
        <v>21</v>
      </c>
      <c r="E415" s="93" t="s">
        <v>869</v>
      </c>
      <c r="F415" s="94">
        <v>8.2287100000000002E-3</v>
      </c>
      <c r="G415" s="95">
        <v>24.81</v>
      </c>
      <c r="H415" s="117">
        <v>0.2</v>
      </c>
      <c r="I415" s="43"/>
      <c r="J415" s="81"/>
    </row>
    <row r="416" spans="1:10" ht="29.1" customHeight="1" x14ac:dyDescent="0.2">
      <c r="A416" s="89" t="s">
        <v>182</v>
      </c>
      <c r="B416" s="90" t="s">
        <v>1116</v>
      </c>
      <c r="C416" s="91" t="s">
        <v>1117</v>
      </c>
      <c r="D416" s="92" t="s">
        <v>21</v>
      </c>
      <c r="E416" s="93" t="s">
        <v>872</v>
      </c>
      <c r="F416" s="94">
        <v>5.8593500000000001E-3</v>
      </c>
      <c r="G416" s="95">
        <v>25.98</v>
      </c>
      <c r="H416" s="117">
        <v>0.15</v>
      </c>
      <c r="I416" s="43"/>
      <c r="J416" s="81"/>
    </row>
    <row r="417" spans="1:10" ht="29.1" customHeight="1" x14ac:dyDescent="0.2">
      <c r="A417" s="89" t="s">
        <v>182</v>
      </c>
      <c r="B417" s="90" t="s">
        <v>1118</v>
      </c>
      <c r="C417" s="91" t="s">
        <v>1119</v>
      </c>
      <c r="D417" s="92" t="s">
        <v>21</v>
      </c>
      <c r="E417" s="93" t="s">
        <v>1120</v>
      </c>
      <c r="F417" s="94">
        <v>7.0000000000000001E-3</v>
      </c>
      <c r="G417" s="95">
        <v>202.56</v>
      </c>
      <c r="H417" s="117">
        <v>1.41</v>
      </c>
      <c r="I417" s="43"/>
      <c r="J417" s="81"/>
    </row>
    <row r="418" spans="1:10" ht="29.1" customHeight="1" x14ac:dyDescent="0.2">
      <c r="A418" s="89" t="s">
        <v>182</v>
      </c>
      <c r="B418" s="90" t="s">
        <v>1121</v>
      </c>
      <c r="C418" s="91" t="s">
        <v>1122</v>
      </c>
      <c r="D418" s="92" t="s">
        <v>21</v>
      </c>
      <c r="E418" s="93" t="s">
        <v>877</v>
      </c>
      <c r="F418" s="94">
        <v>4.3330000000000002</v>
      </c>
      <c r="G418" s="95">
        <v>7.87</v>
      </c>
      <c r="H418" s="117">
        <v>34.1</v>
      </c>
      <c r="I418" s="43"/>
      <c r="J418" s="81"/>
    </row>
    <row r="419" spans="1:10" ht="21" customHeight="1" x14ac:dyDescent="0.2">
      <c r="A419" s="89" t="s">
        <v>182</v>
      </c>
      <c r="B419" s="90" t="s">
        <v>921</v>
      </c>
      <c r="C419" s="91" t="s">
        <v>922</v>
      </c>
      <c r="D419" s="92" t="s">
        <v>21</v>
      </c>
      <c r="E419" s="93" t="s">
        <v>51</v>
      </c>
      <c r="F419" s="94">
        <v>0.19476858</v>
      </c>
      <c r="G419" s="95">
        <v>24.28</v>
      </c>
      <c r="H419" s="117">
        <v>4.72</v>
      </c>
      <c r="I419" s="43"/>
      <c r="J419" s="81"/>
    </row>
    <row r="420" spans="1:10" ht="15" customHeight="1" x14ac:dyDescent="0.2">
      <c r="A420" s="89" t="s">
        <v>182</v>
      </c>
      <c r="B420" s="90" t="s">
        <v>909</v>
      </c>
      <c r="C420" s="91" t="s">
        <v>839</v>
      </c>
      <c r="D420" s="92" t="s">
        <v>21</v>
      </c>
      <c r="E420" s="93" t="s">
        <v>51</v>
      </c>
      <c r="F420" s="94">
        <v>9.6911120000000003E-2</v>
      </c>
      <c r="G420" s="95">
        <v>23.48</v>
      </c>
      <c r="H420" s="117">
        <v>2.27</v>
      </c>
      <c r="I420" s="43"/>
      <c r="J420" s="81"/>
    </row>
    <row r="421" spans="1:10" ht="15" customHeight="1" x14ac:dyDescent="0.2">
      <c r="A421" s="96"/>
      <c r="B421" s="97"/>
      <c r="C421" s="97"/>
      <c r="D421" s="98"/>
      <c r="E421" s="99"/>
      <c r="F421" s="209" t="s">
        <v>840</v>
      </c>
      <c r="G421" s="209"/>
      <c r="H421" s="118">
        <v>42.85</v>
      </c>
      <c r="I421" s="43"/>
      <c r="J421" s="81"/>
    </row>
    <row r="422" spans="1:10" ht="15" customHeight="1" x14ac:dyDescent="0.2">
      <c r="A422" s="96"/>
      <c r="B422" s="97"/>
      <c r="C422" s="97"/>
      <c r="D422" s="98"/>
      <c r="E422" s="99"/>
      <c r="F422" s="209" t="s">
        <v>841</v>
      </c>
      <c r="G422" s="209"/>
      <c r="H422" s="118">
        <v>11.78</v>
      </c>
      <c r="I422" s="43"/>
      <c r="J422" s="81"/>
    </row>
    <row r="423" spans="1:10" ht="15" customHeight="1" x14ac:dyDescent="0.2">
      <c r="A423" s="96"/>
      <c r="B423" s="97"/>
      <c r="C423" s="97"/>
      <c r="D423" s="98"/>
      <c r="E423" s="99"/>
      <c r="F423" s="209" t="s">
        <v>842</v>
      </c>
      <c r="G423" s="209"/>
      <c r="H423" s="118">
        <v>54.63</v>
      </c>
      <c r="I423" s="43"/>
      <c r="J423" s="81"/>
    </row>
    <row r="424" spans="1:10" ht="27" customHeight="1" x14ac:dyDescent="0.2">
      <c r="A424" s="82" t="s">
        <v>185</v>
      </c>
      <c r="B424" s="83" t="s">
        <v>185</v>
      </c>
      <c r="C424" s="84" t="s">
        <v>186</v>
      </c>
      <c r="D424" s="85" t="s">
        <v>187</v>
      </c>
      <c r="E424" s="86" t="s">
        <v>180</v>
      </c>
      <c r="F424" s="87"/>
      <c r="G424" s="88">
        <v>55</v>
      </c>
      <c r="H424" s="116">
        <v>6304.1</v>
      </c>
      <c r="I424" s="43"/>
      <c r="J424" s="81"/>
    </row>
    <row r="425" spans="1:10" ht="21" customHeight="1" x14ac:dyDescent="0.2">
      <c r="A425" s="89" t="s">
        <v>185</v>
      </c>
      <c r="B425" s="90" t="s">
        <v>1123</v>
      </c>
      <c r="C425" s="91" t="s">
        <v>1124</v>
      </c>
      <c r="D425" s="92" t="s">
        <v>187</v>
      </c>
      <c r="E425" s="93" t="s">
        <v>275</v>
      </c>
      <c r="F425" s="103">
        <v>2.0499999999999998</v>
      </c>
      <c r="G425" s="95">
        <v>0.35</v>
      </c>
      <c r="H425" s="117">
        <v>0.71</v>
      </c>
      <c r="I425" s="43"/>
      <c r="J425" s="81"/>
    </row>
    <row r="426" spans="1:10" ht="15" customHeight="1" x14ac:dyDescent="0.2">
      <c r="A426" s="89" t="s">
        <v>185</v>
      </c>
      <c r="B426" s="90" t="s">
        <v>1125</v>
      </c>
      <c r="C426" s="91" t="s">
        <v>1126</v>
      </c>
      <c r="D426" s="92" t="s">
        <v>187</v>
      </c>
      <c r="E426" s="93" t="s">
        <v>275</v>
      </c>
      <c r="F426" s="103">
        <v>2.0499999999999998</v>
      </c>
      <c r="G426" s="95">
        <v>1.64</v>
      </c>
      <c r="H426" s="117">
        <v>3.36</v>
      </c>
      <c r="I426" s="43"/>
      <c r="J426" s="81"/>
    </row>
    <row r="427" spans="1:10" ht="15" customHeight="1" x14ac:dyDescent="0.2">
      <c r="A427" s="89" t="s">
        <v>185</v>
      </c>
      <c r="B427" s="90" t="s">
        <v>1127</v>
      </c>
      <c r="C427" s="91" t="s">
        <v>1128</v>
      </c>
      <c r="D427" s="92" t="s">
        <v>187</v>
      </c>
      <c r="E427" s="93" t="s">
        <v>180</v>
      </c>
      <c r="F427" s="103">
        <v>1.1072</v>
      </c>
      <c r="G427" s="95">
        <v>41.27</v>
      </c>
      <c r="H427" s="117">
        <v>45.69</v>
      </c>
      <c r="I427" s="43"/>
      <c r="J427" s="81"/>
    </row>
    <row r="428" spans="1:10" ht="15" customHeight="1" x14ac:dyDescent="0.2">
      <c r="A428" s="89" t="s">
        <v>185</v>
      </c>
      <c r="B428" s="90" t="s">
        <v>1129</v>
      </c>
      <c r="C428" s="91" t="s">
        <v>1130</v>
      </c>
      <c r="D428" s="92" t="s">
        <v>187</v>
      </c>
      <c r="E428" s="93" t="s">
        <v>837</v>
      </c>
      <c r="F428" s="103">
        <v>0.14442150000000001</v>
      </c>
      <c r="G428" s="95">
        <v>15.2</v>
      </c>
      <c r="H428" s="117">
        <v>2.19</v>
      </c>
      <c r="I428" s="43"/>
      <c r="J428" s="81"/>
    </row>
    <row r="429" spans="1:10" ht="15" customHeight="1" x14ac:dyDescent="0.2">
      <c r="A429" s="89" t="s">
        <v>185</v>
      </c>
      <c r="B429" s="90" t="s">
        <v>1131</v>
      </c>
      <c r="C429" s="91" t="s">
        <v>1107</v>
      </c>
      <c r="D429" s="92" t="s">
        <v>187</v>
      </c>
      <c r="E429" s="93" t="s">
        <v>837</v>
      </c>
      <c r="F429" s="103">
        <v>0.1458033</v>
      </c>
      <c r="G429" s="95">
        <v>20.97</v>
      </c>
      <c r="H429" s="117">
        <v>3.05</v>
      </c>
      <c r="I429" s="43"/>
      <c r="J429" s="81"/>
    </row>
    <row r="430" spans="1:10" ht="15" customHeight="1" x14ac:dyDescent="0.2">
      <c r="A430" s="96"/>
      <c r="B430" s="97"/>
      <c r="C430" s="97"/>
      <c r="D430" s="98"/>
      <c r="E430" s="99"/>
      <c r="F430" s="209" t="s">
        <v>840</v>
      </c>
      <c r="G430" s="209"/>
      <c r="H430" s="118">
        <v>55</v>
      </c>
      <c r="I430" s="43"/>
      <c r="J430" s="81"/>
    </row>
    <row r="431" spans="1:10" ht="15" customHeight="1" x14ac:dyDescent="0.2">
      <c r="A431" s="96"/>
      <c r="B431" s="97"/>
      <c r="C431" s="97"/>
      <c r="D431" s="98"/>
      <c r="E431" s="99"/>
      <c r="F431" s="209" t="s">
        <v>841</v>
      </c>
      <c r="G431" s="209"/>
      <c r="H431" s="118">
        <v>15.13</v>
      </c>
      <c r="I431" s="43"/>
      <c r="J431" s="81"/>
    </row>
    <row r="432" spans="1:10" ht="15" customHeight="1" x14ac:dyDescent="0.2">
      <c r="A432" s="96"/>
      <c r="B432" s="97"/>
      <c r="C432" s="97"/>
      <c r="D432" s="98"/>
      <c r="E432" s="99"/>
      <c r="F432" s="209" t="s">
        <v>842</v>
      </c>
      <c r="G432" s="209"/>
      <c r="H432" s="118">
        <v>70.13</v>
      </c>
      <c r="I432" s="43"/>
      <c r="J432" s="81"/>
    </row>
    <row r="433" spans="1:10" ht="20.100000000000001" customHeight="1" x14ac:dyDescent="0.2">
      <c r="A433" s="82" t="s">
        <v>108</v>
      </c>
      <c r="B433" s="83" t="s">
        <v>108</v>
      </c>
      <c r="C433" s="84" t="s">
        <v>109</v>
      </c>
      <c r="D433" s="85" t="s">
        <v>13</v>
      </c>
      <c r="E433" s="86" t="s">
        <v>14</v>
      </c>
      <c r="F433" s="87"/>
      <c r="G433" s="88">
        <v>117.62</v>
      </c>
      <c r="H433" s="116">
        <v>17226.63</v>
      </c>
      <c r="I433" s="43"/>
      <c r="J433" s="81"/>
    </row>
    <row r="434" spans="1:10" ht="15" customHeight="1" x14ac:dyDescent="0.2">
      <c r="A434" s="89" t="s">
        <v>108</v>
      </c>
      <c r="B434" s="90" t="s">
        <v>997</v>
      </c>
      <c r="C434" s="91" t="s">
        <v>998</v>
      </c>
      <c r="D434" s="92" t="s">
        <v>13</v>
      </c>
      <c r="E434" s="93" t="s">
        <v>275</v>
      </c>
      <c r="F434" s="94">
        <v>37</v>
      </c>
      <c r="G434" s="95">
        <v>0.77</v>
      </c>
      <c r="H434" s="117">
        <v>28.49</v>
      </c>
      <c r="I434" s="43"/>
      <c r="J434" s="81"/>
    </row>
    <row r="435" spans="1:10" ht="15" customHeight="1" x14ac:dyDescent="0.2">
      <c r="A435" s="89" t="s">
        <v>108</v>
      </c>
      <c r="B435" s="90" t="s">
        <v>955</v>
      </c>
      <c r="C435" s="91" t="s">
        <v>908</v>
      </c>
      <c r="D435" s="92" t="s">
        <v>13</v>
      </c>
      <c r="E435" s="93" t="s">
        <v>837</v>
      </c>
      <c r="F435" s="94">
        <v>1.8351758199999999</v>
      </c>
      <c r="G435" s="95">
        <v>30.75</v>
      </c>
      <c r="H435" s="117">
        <v>56.43</v>
      </c>
      <c r="I435" s="43"/>
      <c r="J435" s="81"/>
    </row>
    <row r="436" spans="1:10" ht="15" customHeight="1" x14ac:dyDescent="0.2">
      <c r="A436" s="89" t="s">
        <v>108</v>
      </c>
      <c r="B436" s="90" t="s">
        <v>838</v>
      </c>
      <c r="C436" s="91" t="s">
        <v>839</v>
      </c>
      <c r="D436" s="92" t="s">
        <v>13</v>
      </c>
      <c r="E436" s="93" t="s">
        <v>837</v>
      </c>
      <c r="F436" s="94">
        <v>0.91758790999999995</v>
      </c>
      <c r="G436" s="95">
        <v>24.89</v>
      </c>
      <c r="H436" s="117">
        <v>22.83</v>
      </c>
      <c r="I436" s="43"/>
      <c r="J436" s="81"/>
    </row>
    <row r="437" spans="1:10" ht="15" customHeight="1" x14ac:dyDescent="0.2">
      <c r="A437" s="89" t="s">
        <v>108</v>
      </c>
      <c r="B437" s="90" t="s">
        <v>999</v>
      </c>
      <c r="C437" s="91" t="s">
        <v>1000</v>
      </c>
      <c r="D437" s="92" t="s">
        <v>13</v>
      </c>
      <c r="E437" s="93" t="s">
        <v>62</v>
      </c>
      <c r="F437" s="94">
        <v>1.835175E-2</v>
      </c>
      <c r="G437" s="95">
        <v>537.89</v>
      </c>
      <c r="H437" s="117">
        <v>9.8699999999999992</v>
      </c>
      <c r="I437" s="43"/>
      <c r="J437" s="81"/>
    </row>
    <row r="438" spans="1:10" ht="15" customHeight="1" x14ac:dyDescent="0.2">
      <c r="A438" s="96"/>
      <c r="B438" s="97"/>
      <c r="C438" s="97"/>
      <c r="D438" s="98"/>
      <c r="E438" s="99"/>
      <c r="F438" s="209" t="s">
        <v>840</v>
      </c>
      <c r="G438" s="209"/>
      <c r="H438" s="118">
        <v>117.62</v>
      </c>
      <c r="I438" s="43"/>
      <c r="J438" s="81"/>
    </row>
    <row r="439" spans="1:10" ht="15" customHeight="1" x14ac:dyDescent="0.2">
      <c r="A439" s="96"/>
      <c r="B439" s="97"/>
      <c r="C439" s="97"/>
      <c r="D439" s="98"/>
      <c r="E439" s="99"/>
      <c r="F439" s="209" t="s">
        <v>841</v>
      </c>
      <c r="G439" s="209"/>
      <c r="H439" s="118">
        <v>32.35</v>
      </c>
      <c r="I439" s="43"/>
      <c r="J439" s="81"/>
    </row>
    <row r="440" spans="1:10" ht="15" customHeight="1" x14ac:dyDescent="0.2">
      <c r="A440" s="96"/>
      <c r="B440" s="97"/>
      <c r="C440" s="97"/>
      <c r="D440" s="98"/>
      <c r="E440" s="99"/>
      <c r="F440" s="209" t="s">
        <v>842</v>
      </c>
      <c r="G440" s="209"/>
      <c r="H440" s="118">
        <v>149.97</v>
      </c>
      <c r="I440" s="43"/>
      <c r="J440" s="81"/>
    </row>
    <row r="441" spans="1:10" ht="20.100000000000001" customHeight="1" x14ac:dyDescent="0.2">
      <c r="A441" s="82" t="s">
        <v>113</v>
      </c>
      <c r="B441" s="83" t="s">
        <v>113</v>
      </c>
      <c r="C441" s="84" t="s">
        <v>114</v>
      </c>
      <c r="D441" s="85" t="s">
        <v>13</v>
      </c>
      <c r="E441" s="86" t="s">
        <v>14</v>
      </c>
      <c r="F441" s="87"/>
      <c r="G441" s="88">
        <v>790.56</v>
      </c>
      <c r="H441" s="116">
        <v>731.27</v>
      </c>
      <c r="I441" s="43"/>
      <c r="J441" s="81"/>
    </row>
    <row r="442" spans="1:10" ht="15" customHeight="1" x14ac:dyDescent="0.2">
      <c r="A442" s="89" t="s">
        <v>113</v>
      </c>
      <c r="B442" s="90" t="s">
        <v>1001</v>
      </c>
      <c r="C442" s="91" t="s">
        <v>1002</v>
      </c>
      <c r="D442" s="92" t="s">
        <v>13</v>
      </c>
      <c r="E442" s="93" t="s">
        <v>258</v>
      </c>
      <c r="F442" s="94">
        <v>1</v>
      </c>
      <c r="G442" s="95">
        <v>195.24</v>
      </c>
      <c r="H442" s="117">
        <v>195.24</v>
      </c>
      <c r="I442" s="43"/>
      <c r="J442" s="81"/>
    </row>
    <row r="443" spans="1:10" ht="15" customHeight="1" x14ac:dyDescent="0.2">
      <c r="A443" s="89" t="s">
        <v>113</v>
      </c>
      <c r="B443" s="90" t="s">
        <v>1003</v>
      </c>
      <c r="C443" s="91" t="s">
        <v>1004</v>
      </c>
      <c r="D443" s="92" t="s">
        <v>13</v>
      </c>
      <c r="E443" s="93" t="s">
        <v>14</v>
      </c>
      <c r="F443" s="94">
        <v>1.05</v>
      </c>
      <c r="G443" s="95">
        <v>398.4</v>
      </c>
      <c r="H443" s="117">
        <v>418.32</v>
      </c>
      <c r="I443" s="43"/>
      <c r="J443" s="81"/>
    </row>
    <row r="444" spans="1:10" ht="21" customHeight="1" x14ac:dyDescent="0.2">
      <c r="A444" s="89" t="s">
        <v>113</v>
      </c>
      <c r="B444" s="90" t="s">
        <v>1005</v>
      </c>
      <c r="C444" s="91" t="s">
        <v>1006</v>
      </c>
      <c r="D444" s="92" t="s">
        <v>13</v>
      </c>
      <c r="E444" s="93" t="s">
        <v>837</v>
      </c>
      <c r="F444" s="94">
        <v>3.1824755100000002</v>
      </c>
      <c r="G444" s="95">
        <v>24.87</v>
      </c>
      <c r="H444" s="117">
        <v>79.14</v>
      </c>
      <c r="I444" s="43"/>
      <c r="J444" s="81"/>
    </row>
    <row r="445" spans="1:10" ht="15" customHeight="1" x14ac:dyDescent="0.2">
      <c r="A445" s="89" t="s">
        <v>113</v>
      </c>
      <c r="B445" s="90" t="s">
        <v>955</v>
      </c>
      <c r="C445" s="91" t="s">
        <v>908</v>
      </c>
      <c r="D445" s="92" t="s">
        <v>13</v>
      </c>
      <c r="E445" s="93" t="s">
        <v>837</v>
      </c>
      <c r="F445" s="94">
        <v>3.1825524000000001</v>
      </c>
      <c r="G445" s="95">
        <v>30.75</v>
      </c>
      <c r="H445" s="117">
        <v>97.86</v>
      </c>
      <c r="I445" s="43"/>
      <c r="J445" s="81"/>
    </row>
    <row r="446" spans="1:10" ht="15" customHeight="1" x14ac:dyDescent="0.2">
      <c r="A446" s="96"/>
      <c r="B446" s="97"/>
      <c r="C446" s="97"/>
      <c r="D446" s="98"/>
      <c r="E446" s="99"/>
      <c r="F446" s="209" t="s">
        <v>840</v>
      </c>
      <c r="G446" s="209"/>
      <c r="H446" s="118">
        <v>790.56</v>
      </c>
      <c r="I446" s="43"/>
      <c r="J446" s="81"/>
    </row>
    <row r="447" spans="1:10" ht="15" customHeight="1" x14ac:dyDescent="0.2">
      <c r="A447" s="96"/>
      <c r="B447" s="97"/>
      <c r="C447" s="97"/>
      <c r="D447" s="98"/>
      <c r="E447" s="99"/>
      <c r="F447" s="209" t="s">
        <v>841</v>
      </c>
      <c r="G447" s="209"/>
      <c r="H447" s="118">
        <v>217.4</v>
      </c>
      <c r="I447" s="43"/>
      <c r="J447" s="81"/>
    </row>
    <row r="448" spans="1:10" ht="15" customHeight="1" x14ac:dyDescent="0.2">
      <c r="A448" s="96"/>
      <c r="B448" s="97"/>
      <c r="C448" s="97"/>
      <c r="D448" s="98"/>
      <c r="E448" s="99"/>
      <c r="F448" s="209" t="s">
        <v>842</v>
      </c>
      <c r="G448" s="209"/>
      <c r="H448" s="118">
        <v>1007.96</v>
      </c>
      <c r="I448" s="43"/>
      <c r="J448" s="81"/>
    </row>
    <row r="449" spans="1:10" ht="20.100000000000001" customHeight="1" x14ac:dyDescent="0.2">
      <c r="A449" s="82" t="s">
        <v>116</v>
      </c>
      <c r="B449" s="83" t="s">
        <v>116</v>
      </c>
      <c r="C449" s="84" t="s">
        <v>117</v>
      </c>
      <c r="D449" s="85" t="s">
        <v>13</v>
      </c>
      <c r="E449" s="86" t="s">
        <v>14</v>
      </c>
      <c r="F449" s="87"/>
      <c r="G449" s="88">
        <v>890.6</v>
      </c>
      <c r="H449" s="116">
        <v>178.12</v>
      </c>
      <c r="I449" s="43"/>
      <c r="J449" s="81"/>
    </row>
    <row r="450" spans="1:10" ht="15" customHeight="1" x14ac:dyDescent="0.2">
      <c r="A450" s="89" t="s">
        <v>116</v>
      </c>
      <c r="B450" s="90" t="s">
        <v>1007</v>
      </c>
      <c r="C450" s="91" t="s">
        <v>1008</v>
      </c>
      <c r="D450" s="92" t="s">
        <v>13</v>
      </c>
      <c r="E450" s="93" t="s">
        <v>258</v>
      </c>
      <c r="F450" s="94">
        <v>1</v>
      </c>
      <c r="G450" s="95">
        <v>245.14</v>
      </c>
      <c r="H450" s="117">
        <v>245.14</v>
      </c>
      <c r="I450" s="43"/>
      <c r="J450" s="81"/>
    </row>
    <row r="451" spans="1:10" ht="15" customHeight="1" x14ac:dyDescent="0.2">
      <c r="A451" s="89" t="s">
        <v>116</v>
      </c>
      <c r="B451" s="90" t="s">
        <v>1009</v>
      </c>
      <c r="C451" s="91" t="s">
        <v>1010</v>
      </c>
      <c r="D451" s="92" t="s">
        <v>13</v>
      </c>
      <c r="E451" s="93" t="s">
        <v>14</v>
      </c>
      <c r="F451" s="94">
        <v>1.05</v>
      </c>
      <c r="G451" s="95">
        <v>480.21</v>
      </c>
      <c r="H451" s="117">
        <v>504.22</v>
      </c>
      <c r="I451" s="43"/>
      <c r="J451" s="81"/>
    </row>
    <row r="452" spans="1:10" ht="21" customHeight="1" x14ac:dyDescent="0.2">
      <c r="A452" s="89" t="s">
        <v>116</v>
      </c>
      <c r="B452" s="90" t="s">
        <v>1005</v>
      </c>
      <c r="C452" s="91" t="s">
        <v>1006</v>
      </c>
      <c r="D452" s="92" t="s">
        <v>13</v>
      </c>
      <c r="E452" s="93" t="s">
        <v>837</v>
      </c>
      <c r="F452" s="94">
        <v>2.54602656</v>
      </c>
      <c r="G452" s="95">
        <v>24.87</v>
      </c>
      <c r="H452" s="117">
        <v>63.31</v>
      </c>
      <c r="I452" s="43"/>
      <c r="J452" s="81"/>
    </row>
    <row r="453" spans="1:10" ht="15" customHeight="1" x14ac:dyDescent="0.2">
      <c r="A453" s="89" t="s">
        <v>116</v>
      </c>
      <c r="B453" s="90" t="s">
        <v>1011</v>
      </c>
      <c r="C453" s="91" t="s">
        <v>1012</v>
      </c>
      <c r="D453" s="92" t="s">
        <v>13</v>
      </c>
      <c r="E453" s="93" t="s">
        <v>837</v>
      </c>
      <c r="F453" s="94">
        <v>2.5461773600000002</v>
      </c>
      <c r="G453" s="95">
        <v>30.61</v>
      </c>
      <c r="H453" s="117">
        <v>77.930000000000007</v>
      </c>
      <c r="I453" s="43"/>
      <c r="J453" s="81"/>
    </row>
    <row r="454" spans="1:10" ht="15" customHeight="1" x14ac:dyDescent="0.2">
      <c r="A454" s="96"/>
      <c r="B454" s="97"/>
      <c r="C454" s="97"/>
      <c r="D454" s="98"/>
      <c r="E454" s="99"/>
      <c r="F454" s="209" t="s">
        <v>840</v>
      </c>
      <c r="G454" s="209"/>
      <c r="H454" s="118">
        <v>890.6</v>
      </c>
      <c r="I454" s="43"/>
      <c r="J454" s="81"/>
    </row>
    <row r="455" spans="1:10" ht="15" customHeight="1" x14ac:dyDescent="0.2">
      <c r="A455" s="96"/>
      <c r="B455" s="97"/>
      <c r="C455" s="97"/>
      <c r="D455" s="98"/>
      <c r="E455" s="99"/>
      <c r="F455" s="209" t="s">
        <v>841</v>
      </c>
      <c r="G455" s="209"/>
      <c r="H455" s="118">
        <v>244.92</v>
      </c>
      <c r="I455" s="43"/>
      <c r="J455" s="81"/>
    </row>
    <row r="456" spans="1:10" ht="15" customHeight="1" x14ac:dyDescent="0.2">
      <c r="A456" s="96"/>
      <c r="B456" s="97"/>
      <c r="C456" s="97"/>
      <c r="D456" s="98"/>
      <c r="E456" s="99"/>
      <c r="F456" s="209" t="s">
        <v>842</v>
      </c>
      <c r="G456" s="209"/>
      <c r="H456" s="118">
        <v>1135.52</v>
      </c>
      <c r="I456" s="43"/>
      <c r="J456" s="81"/>
    </row>
    <row r="457" spans="1:10" ht="20.100000000000001" customHeight="1" x14ac:dyDescent="0.2">
      <c r="A457" s="82" t="s">
        <v>119</v>
      </c>
      <c r="B457" s="83" t="s">
        <v>119</v>
      </c>
      <c r="C457" s="84" t="s">
        <v>120</v>
      </c>
      <c r="D457" s="85" t="s">
        <v>13</v>
      </c>
      <c r="E457" s="86" t="s">
        <v>14</v>
      </c>
      <c r="F457" s="87"/>
      <c r="G457" s="88">
        <v>591.79999999999995</v>
      </c>
      <c r="H457" s="116">
        <v>1739.89</v>
      </c>
      <c r="I457" s="43"/>
      <c r="J457" s="81"/>
    </row>
    <row r="458" spans="1:10" ht="15" customHeight="1" x14ac:dyDescent="0.2">
      <c r="A458" s="89" t="s">
        <v>119</v>
      </c>
      <c r="B458" s="90" t="s">
        <v>1013</v>
      </c>
      <c r="C458" s="91" t="s">
        <v>1014</v>
      </c>
      <c r="D458" s="92" t="s">
        <v>13</v>
      </c>
      <c r="E458" s="93" t="s">
        <v>377</v>
      </c>
      <c r="F458" s="94">
        <v>6</v>
      </c>
      <c r="G458" s="95">
        <v>14.18</v>
      </c>
      <c r="H458" s="117">
        <v>85.08</v>
      </c>
      <c r="I458" s="43"/>
      <c r="J458" s="81"/>
    </row>
    <row r="459" spans="1:10" ht="15" customHeight="1" x14ac:dyDescent="0.2">
      <c r="A459" s="89" t="s">
        <v>119</v>
      </c>
      <c r="B459" s="90" t="s">
        <v>1015</v>
      </c>
      <c r="C459" s="91" t="s">
        <v>1016</v>
      </c>
      <c r="D459" s="92" t="s">
        <v>13</v>
      </c>
      <c r="E459" s="93" t="s">
        <v>14</v>
      </c>
      <c r="F459" s="94">
        <v>0.6</v>
      </c>
      <c r="G459" s="95">
        <v>163.66999999999999</v>
      </c>
      <c r="H459" s="117">
        <v>98.2</v>
      </c>
      <c r="I459" s="43"/>
      <c r="J459" s="81"/>
    </row>
    <row r="460" spans="1:10" ht="15" customHeight="1" x14ac:dyDescent="0.2">
      <c r="A460" s="89" t="s">
        <v>119</v>
      </c>
      <c r="B460" s="90" t="s">
        <v>1017</v>
      </c>
      <c r="C460" s="91" t="s">
        <v>1018</v>
      </c>
      <c r="D460" s="92" t="s">
        <v>13</v>
      </c>
      <c r="E460" s="93" t="s">
        <v>14</v>
      </c>
      <c r="F460" s="94">
        <v>1</v>
      </c>
      <c r="G460" s="95">
        <v>243.13</v>
      </c>
      <c r="H460" s="117">
        <v>243.13</v>
      </c>
      <c r="I460" s="43"/>
      <c r="J460" s="81"/>
    </row>
    <row r="461" spans="1:10" ht="15" customHeight="1" x14ac:dyDescent="0.2">
      <c r="A461" s="89" t="s">
        <v>119</v>
      </c>
      <c r="B461" s="90" t="s">
        <v>835</v>
      </c>
      <c r="C461" s="91" t="s">
        <v>836</v>
      </c>
      <c r="D461" s="92" t="s">
        <v>13</v>
      </c>
      <c r="E461" s="93" t="s">
        <v>837</v>
      </c>
      <c r="F461" s="94">
        <v>4.2733399099999998</v>
      </c>
      <c r="G461" s="95">
        <v>30.39</v>
      </c>
      <c r="H461" s="117">
        <v>129.86000000000001</v>
      </c>
      <c r="I461" s="43"/>
      <c r="J461" s="81"/>
    </row>
    <row r="462" spans="1:10" ht="15" customHeight="1" x14ac:dyDescent="0.2">
      <c r="A462" s="89" t="s">
        <v>119</v>
      </c>
      <c r="B462" s="90" t="s">
        <v>955</v>
      </c>
      <c r="C462" s="91" t="s">
        <v>908</v>
      </c>
      <c r="D462" s="92" t="s">
        <v>13</v>
      </c>
      <c r="E462" s="93" t="s">
        <v>837</v>
      </c>
      <c r="F462" s="94">
        <v>0.27278738000000002</v>
      </c>
      <c r="G462" s="95">
        <v>30.75</v>
      </c>
      <c r="H462" s="117">
        <v>8.3800000000000008</v>
      </c>
      <c r="I462" s="43"/>
      <c r="J462" s="81"/>
    </row>
    <row r="463" spans="1:10" ht="15" customHeight="1" x14ac:dyDescent="0.2">
      <c r="A463" s="89" t="s">
        <v>119</v>
      </c>
      <c r="B463" s="90" t="s">
        <v>838</v>
      </c>
      <c r="C463" s="91" t="s">
        <v>839</v>
      </c>
      <c r="D463" s="92" t="s">
        <v>13</v>
      </c>
      <c r="E463" s="93" t="s">
        <v>837</v>
      </c>
      <c r="F463" s="94">
        <v>1.0911495200000001</v>
      </c>
      <c r="G463" s="95">
        <v>24.89</v>
      </c>
      <c r="H463" s="117">
        <v>27.15</v>
      </c>
      <c r="I463" s="43"/>
      <c r="J463" s="81"/>
    </row>
    <row r="464" spans="1:10" ht="15" customHeight="1" x14ac:dyDescent="0.2">
      <c r="A464" s="96"/>
      <c r="B464" s="97"/>
      <c r="C464" s="97"/>
      <c r="D464" s="98"/>
      <c r="E464" s="99"/>
      <c r="F464" s="209" t="s">
        <v>840</v>
      </c>
      <c r="G464" s="209"/>
      <c r="H464" s="118">
        <v>591.79999999999995</v>
      </c>
      <c r="I464" s="43"/>
      <c r="J464" s="81"/>
    </row>
    <row r="465" spans="1:10" ht="15" customHeight="1" x14ac:dyDescent="0.2">
      <c r="A465" s="96"/>
      <c r="B465" s="97"/>
      <c r="C465" s="97"/>
      <c r="D465" s="98"/>
      <c r="E465" s="99"/>
      <c r="F465" s="209" t="s">
        <v>841</v>
      </c>
      <c r="G465" s="209"/>
      <c r="H465" s="118">
        <v>162.75</v>
      </c>
      <c r="I465" s="43"/>
      <c r="J465" s="81"/>
    </row>
    <row r="466" spans="1:10" ht="15" customHeight="1" x14ac:dyDescent="0.2">
      <c r="A466" s="96"/>
      <c r="B466" s="97"/>
      <c r="C466" s="97"/>
      <c r="D466" s="98"/>
      <c r="E466" s="99"/>
      <c r="F466" s="209" t="s">
        <v>842</v>
      </c>
      <c r="G466" s="209"/>
      <c r="H466" s="118">
        <v>754.55</v>
      </c>
      <c r="I466" s="43"/>
      <c r="J466" s="81"/>
    </row>
    <row r="467" spans="1:10" ht="20.100000000000001" customHeight="1" x14ac:dyDescent="0.2">
      <c r="A467" s="82" t="s">
        <v>127</v>
      </c>
      <c r="B467" s="83" t="s">
        <v>127</v>
      </c>
      <c r="C467" s="84" t="s">
        <v>128</v>
      </c>
      <c r="D467" s="85" t="s">
        <v>13</v>
      </c>
      <c r="E467" s="86" t="s">
        <v>14</v>
      </c>
      <c r="F467" s="87"/>
      <c r="G467" s="88">
        <v>15.38</v>
      </c>
      <c r="H467" s="116">
        <v>2967.11</v>
      </c>
      <c r="I467" s="43"/>
      <c r="J467" s="81"/>
    </row>
    <row r="468" spans="1:10" ht="15" customHeight="1" x14ac:dyDescent="0.2">
      <c r="A468" s="89" t="s">
        <v>127</v>
      </c>
      <c r="B468" s="90" t="s">
        <v>955</v>
      </c>
      <c r="C468" s="91" t="s">
        <v>908</v>
      </c>
      <c r="D468" s="92" t="s">
        <v>13</v>
      </c>
      <c r="E468" s="93" t="s">
        <v>837</v>
      </c>
      <c r="F468" s="94">
        <v>0.18663511999999999</v>
      </c>
      <c r="G468" s="95">
        <v>30.75</v>
      </c>
      <c r="H468" s="117">
        <v>5.73</v>
      </c>
      <c r="I468" s="43"/>
      <c r="J468" s="81"/>
    </row>
    <row r="469" spans="1:10" ht="15" customHeight="1" x14ac:dyDescent="0.2">
      <c r="A469" s="89" t="s">
        <v>127</v>
      </c>
      <c r="B469" s="90" t="s">
        <v>838</v>
      </c>
      <c r="C469" s="91" t="s">
        <v>839</v>
      </c>
      <c r="D469" s="92" t="s">
        <v>13</v>
      </c>
      <c r="E469" s="93" t="s">
        <v>837</v>
      </c>
      <c r="F469" s="94">
        <v>0.18663511999999999</v>
      </c>
      <c r="G469" s="95">
        <v>24.89</v>
      </c>
      <c r="H469" s="117">
        <v>4.6399999999999997</v>
      </c>
      <c r="I469" s="43"/>
      <c r="J469" s="81"/>
    </row>
    <row r="470" spans="1:10" ht="15" customHeight="1" x14ac:dyDescent="0.2">
      <c r="A470" s="89" t="s">
        <v>127</v>
      </c>
      <c r="B470" s="90" t="s">
        <v>1023</v>
      </c>
      <c r="C470" s="91" t="s">
        <v>1024</v>
      </c>
      <c r="D470" s="92" t="s">
        <v>13</v>
      </c>
      <c r="E470" s="93" t="s">
        <v>62</v>
      </c>
      <c r="F470" s="94">
        <v>6.53222E-3</v>
      </c>
      <c r="G470" s="95">
        <v>767.38</v>
      </c>
      <c r="H470" s="117">
        <v>5.01</v>
      </c>
      <c r="I470" s="43"/>
      <c r="J470" s="81"/>
    </row>
    <row r="471" spans="1:10" ht="15" customHeight="1" x14ac:dyDescent="0.2">
      <c r="A471" s="96"/>
      <c r="B471" s="97"/>
      <c r="C471" s="97"/>
      <c r="D471" s="98"/>
      <c r="E471" s="99"/>
      <c r="F471" s="209" t="s">
        <v>840</v>
      </c>
      <c r="G471" s="209"/>
      <c r="H471" s="118">
        <v>15.38</v>
      </c>
      <c r="I471" s="43"/>
      <c r="J471" s="81"/>
    </row>
    <row r="472" spans="1:10" ht="15" customHeight="1" x14ac:dyDescent="0.2">
      <c r="A472" s="96"/>
      <c r="B472" s="97"/>
      <c r="C472" s="97"/>
      <c r="D472" s="98"/>
      <c r="E472" s="99"/>
      <c r="F472" s="209" t="s">
        <v>841</v>
      </c>
      <c r="G472" s="209"/>
      <c r="H472" s="118">
        <v>4.2300000000000004</v>
      </c>
      <c r="I472" s="43"/>
      <c r="J472" s="81"/>
    </row>
    <row r="473" spans="1:10" ht="15" customHeight="1" x14ac:dyDescent="0.2">
      <c r="A473" s="96"/>
      <c r="B473" s="97"/>
      <c r="C473" s="97"/>
      <c r="D473" s="98"/>
      <c r="E473" s="99"/>
      <c r="F473" s="209" t="s">
        <v>842</v>
      </c>
      <c r="G473" s="209"/>
      <c r="H473" s="118">
        <v>19.61</v>
      </c>
      <c r="I473" s="43"/>
      <c r="J473" s="81"/>
    </row>
    <row r="474" spans="1:10" ht="20.100000000000001" customHeight="1" x14ac:dyDescent="0.2">
      <c r="A474" s="82" t="s">
        <v>130</v>
      </c>
      <c r="B474" s="83" t="s">
        <v>130</v>
      </c>
      <c r="C474" s="84" t="s">
        <v>131</v>
      </c>
      <c r="D474" s="85" t="s">
        <v>13</v>
      </c>
      <c r="E474" s="86" t="s">
        <v>14</v>
      </c>
      <c r="F474" s="87"/>
      <c r="G474" s="88">
        <v>46.19</v>
      </c>
      <c r="H474" s="116">
        <v>8910.9699999999993</v>
      </c>
      <c r="I474" s="43"/>
      <c r="J474" s="81"/>
    </row>
    <row r="475" spans="1:10" ht="21" customHeight="1" x14ac:dyDescent="0.2">
      <c r="A475" s="89" t="s">
        <v>130</v>
      </c>
      <c r="B475" s="90" t="s">
        <v>1005</v>
      </c>
      <c r="C475" s="91" t="s">
        <v>1006</v>
      </c>
      <c r="D475" s="92" t="s">
        <v>13</v>
      </c>
      <c r="E475" s="93" t="s">
        <v>837</v>
      </c>
      <c r="F475" s="94">
        <v>0.48366141000000001</v>
      </c>
      <c r="G475" s="95">
        <v>24.87</v>
      </c>
      <c r="H475" s="117">
        <v>12.02</v>
      </c>
      <c r="I475" s="43"/>
      <c r="J475" s="81"/>
    </row>
    <row r="476" spans="1:10" ht="15" customHeight="1" x14ac:dyDescent="0.2">
      <c r="A476" s="89" t="s">
        <v>130</v>
      </c>
      <c r="B476" s="90" t="s">
        <v>955</v>
      </c>
      <c r="C476" s="91" t="s">
        <v>908</v>
      </c>
      <c r="D476" s="92" t="s">
        <v>13</v>
      </c>
      <c r="E476" s="93" t="s">
        <v>837</v>
      </c>
      <c r="F476" s="94">
        <v>0.62350432</v>
      </c>
      <c r="G476" s="95">
        <v>30.75</v>
      </c>
      <c r="H476" s="117">
        <v>19.170000000000002</v>
      </c>
      <c r="I476" s="43"/>
      <c r="J476" s="81"/>
    </row>
    <row r="477" spans="1:10" ht="15" customHeight="1" x14ac:dyDescent="0.2">
      <c r="A477" s="89" t="s">
        <v>130</v>
      </c>
      <c r="B477" s="90" t="s">
        <v>999</v>
      </c>
      <c r="C477" s="91" t="s">
        <v>1000</v>
      </c>
      <c r="D477" s="92" t="s">
        <v>13</v>
      </c>
      <c r="E477" s="93" t="s">
        <v>62</v>
      </c>
      <c r="F477" s="94">
        <v>2.7903540000000001E-2</v>
      </c>
      <c r="G477" s="95">
        <v>537.89</v>
      </c>
      <c r="H477" s="117">
        <v>15</v>
      </c>
      <c r="I477" s="43"/>
      <c r="J477" s="81"/>
    </row>
    <row r="478" spans="1:10" ht="15" customHeight="1" x14ac:dyDescent="0.2">
      <c r="A478" s="96"/>
      <c r="B478" s="97"/>
      <c r="C478" s="97"/>
      <c r="D478" s="98"/>
      <c r="E478" s="99"/>
      <c r="F478" s="209" t="s">
        <v>840</v>
      </c>
      <c r="G478" s="209"/>
      <c r="H478" s="118">
        <v>46.19</v>
      </c>
      <c r="I478" s="43"/>
      <c r="J478" s="81"/>
    </row>
    <row r="479" spans="1:10" ht="15" customHeight="1" x14ac:dyDescent="0.2">
      <c r="A479" s="96"/>
      <c r="B479" s="97"/>
      <c r="C479" s="97"/>
      <c r="D479" s="98"/>
      <c r="E479" s="99"/>
      <c r="F479" s="209" t="s">
        <v>841</v>
      </c>
      <c r="G479" s="209"/>
      <c r="H479" s="118">
        <v>12.7</v>
      </c>
      <c r="I479" s="43"/>
      <c r="J479" s="81"/>
    </row>
    <row r="480" spans="1:10" ht="15" customHeight="1" x14ac:dyDescent="0.2">
      <c r="A480" s="96"/>
      <c r="B480" s="97"/>
      <c r="C480" s="97"/>
      <c r="D480" s="98"/>
      <c r="E480" s="99"/>
      <c r="F480" s="209" t="s">
        <v>842</v>
      </c>
      <c r="G480" s="209"/>
      <c r="H480" s="118">
        <v>58.89</v>
      </c>
      <c r="I480" s="43"/>
      <c r="J480" s="81"/>
    </row>
    <row r="481" spans="1:10" ht="20.100000000000001" customHeight="1" x14ac:dyDescent="0.2">
      <c r="A481" s="82" t="s">
        <v>133</v>
      </c>
      <c r="B481" s="83" t="s">
        <v>133</v>
      </c>
      <c r="C481" s="84" t="s">
        <v>134</v>
      </c>
      <c r="D481" s="85" t="s">
        <v>13</v>
      </c>
      <c r="E481" s="86" t="s">
        <v>14</v>
      </c>
      <c r="F481" s="87"/>
      <c r="G481" s="88">
        <v>117.03</v>
      </c>
      <c r="H481" s="116">
        <v>1867.8</v>
      </c>
      <c r="I481" s="43"/>
      <c r="J481" s="81"/>
    </row>
    <row r="482" spans="1:10" ht="15" customHeight="1" x14ac:dyDescent="0.2">
      <c r="A482" s="89" t="s">
        <v>133</v>
      </c>
      <c r="B482" s="90" t="s">
        <v>1025</v>
      </c>
      <c r="C482" s="91" t="s">
        <v>1026</v>
      </c>
      <c r="D482" s="92" t="s">
        <v>13</v>
      </c>
      <c r="E482" s="93" t="s">
        <v>98</v>
      </c>
      <c r="F482" s="94">
        <v>8.6199999999999992</v>
      </c>
      <c r="G482" s="95">
        <v>2.69</v>
      </c>
      <c r="H482" s="117">
        <v>23.18</v>
      </c>
      <c r="I482" s="43"/>
      <c r="J482" s="81"/>
    </row>
    <row r="483" spans="1:10" ht="15" customHeight="1" x14ac:dyDescent="0.2">
      <c r="A483" s="89" t="s">
        <v>133</v>
      </c>
      <c r="B483" s="90" t="s">
        <v>1027</v>
      </c>
      <c r="C483" s="91" t="s">
        <v>1028</v>
      </c>
      <c r="D483" s="92" t="s">
        <v>13</v>
      </c>
      <c r="E483" s="93" t="s">
        <v>14</v>
      </c>
      <c r="F483" s="94">
        <v>1.07</v>
      </c>
      <c r="G483" s="95">
        <v>64.87</v>
      </c>
      <c r="H483" s="117">
        <v>69.41</v>
      </c>
      <c r="I483" s="43"/>
      <c r="J483" s="81"/>
    </row>
    <row r="484" spans="1:10" ht="21" customHeight="1" x14ac:dyDescent="0.2">
      <c r="A484" s="89" t="s">
        <v>133</v>
      </c>
      <c r="B484" s="90" t="s">
        <v>1029</v>
      </c>
      <c r="C484" s="91" t="s">
        <v>1030</v>
      </c>
      <c r="D484" s="92" t="s">
        <v>13</v>
      </c>
      <c r="E484" s="93" t="s">
        <v>98</v>
      </c>
      <c r="F484" s="94">
        <v>0.12</v>
      </c>
      <c r="G484" s="95">
        <v>5.08</v>
      </c>
      <c r="H484" s="117">
        <v>0.6</v>
      </c>
      <c r="I484" s="43"/>
      <c r="J484" s="81"/>
    </row>
    <row r="485" spans="1:10" ht="21" customHeight="1" x14ac:dyDescent="0.2">
      <c r="A485" s="89" t="s">
        <v>133</v>
      </c>
      <c r="B485" s="90" t="s">
        <v>1005</v>
      </c>
      <c r="C485" s="91" t="s">
        <v>1006</v>
      </c>
      <c r="D485" s="92" t="s">
        <v>13</v>
      </c>
      <c r="E485" s="93" t="s">
        <v>837</v>
      </c>
      <c r="F485" s="94">
        <v>0.22748366</v>
      </c>
      <c r="G485" s="95">
        <v>24.87</v>
      </c>
      <c r="H485" s="117">
        <v>5.65</v>
      </c>
      <c r="I485" s="43"/>
      <c r="J485" s="81"/>
    </row>
    <row r="486" spans="1:10" ht="15" customHeight="1" x14ac:dyDescent="0.2">
      <c r="A486" s="89" t="s">
        <v>133</v>
      </c>
      <c r="B486" s="90" t="s">
        <v>955</v>
      </c>
      <c r="C486" s="91" t="s">
        <v>908</v>
      </c>
      <c r="D486" s="92" t="s">
        <v>13</v>
      </c>
      <c r="E486" s="93" t="s">
        <v>837</v>
      </c>
      <c r="F486" s="94">
        <v>0.59185255999999997</v>
      </c>
      <c r="G486" s="95">
        <v>30.75</v>
      </c>
      <c r="H486" s="117">
        <v>18.190000000000001</v>
      </c>
      <c r="I486" s="43"/>
      <c r="J486" s="81"/>
    </row>
    <row r="487" spans="1:10" ht="15" customHeight="1" x14ac:dyDescent="0.2">
      <c r="A487" s="96"/>
      <c r="B487" s="97"/>
      <c r="C487" s="97"/>
      <c r="D487" s="98"/>
      <c r="E487" s="99"/>
      <c r="F487" s="209" t="s">
        <v>840</v>
      </c>
      <c r="G487" s="209"/>
      <c r="H487" s="118">
        <v>117.03</v>
      </c>
      <c r="I487" s="43"/>
      <c r="J487" s="81"/>
    </row>
    <row r="488" spans="1:10" ht="15" customHeight="1" x14ac:dyDescent="0.2">
      <c r="A488" s="96"/>
      <c r="B488" s="97"/>
      <c r="C488" s="97"/>
      <c r="D488" s="98"/>
      <c r="E488" s="99"/>
      <c r="F488" s="209" t="s">
        <v>841</v>
      </c>
      <c r="G488" s="209"/>
      <c r="H488" s="118">
        <v>32.18</v>
      </c>
      <c r="I488" s="43"/>
      <c r="J488" s="81"/>
    </row>
    <row r="489" spans="1:10" ht="15" customHeight="1" x14ac:dyDescent="0.2">
      <c r="A489" s="96"/>
      <c r="B489" s="97"/>
      <c r="C489" s="97"/>
      <c r="D489" s="98"/>
      <c r="E489" s="99"/>
      <c r="F489" s="209" t="s">
        <v>842</v>
      </c>
      <c r="G489" s="209"/>
      <c r="H489" s="118">
        <v>149.21</v>
      </c>
      <c r="I489" s="43"/>
      <c r="J489" s="81"/>
    </row>
    <row r="490" spans="1:10" ht="20.100000000000001" customHeight="1" x14ac:dyDescent="0.2">
      <c r="A490" s="82" t="s">
        <v>136</v>
      </c>
      <c r="B490" s="83" t="s">
        <v>136</v>
      </c>
      <c r="C490" s="84" t="s">
        <v>137</v>
      </c>
      <c r="D490" s="85" t="s">
        <v>13</v>
      </c>
      <c r="E490" s="86" t="s">
        <v>14</v>
      </c>
      <c r="F490" s="87"/>
      <c r="G490" s="88">
        <v>901.51</v>
      </c>
      <c r="H490" s="116">
        <v>1262.1099999999999</v>
      </c>
      <c r="I490" s="43"/>
      <c r="J490" s="81"/>
    </row>
    <row r="491" spans="1:10" ht="15" customHeight="1" x14ac:dyDescent="0.2">
      <c r="A491" s="89" t="s">
        <v>136</v>
      </c>
      <c r="B491" s="90" t="s">
        <v>1025</v>
      </c>
      <c r="C491" s="91" t="s">
        <v>1026</v>
      </c>
      <c r="D491" s="92" t="s">
        <v>13</v>
      </c>
      <c r="E491" s="93" t="s">
        <v>98</v>
      </c>
      <c r="F491" s="94">
        <v>4</v>
      </c>
      <c r="G491" s="95">
        <v>2.69</v>
      </c>
      <c r="H491" s="117">
        <v>10.76</v>
      </c>
      <c r="I491" s="43"/>
      <c r="J491" s="81"/>
    </row>
    <row r="492" spans="1:10" ht="21" customHeight="1" x14ac:dyDescent="0.2">
      <c r="A492" s="89" t="s">
        <v>136</v>
      </c>
      <c r="B492" s="90" t="s">
        <v>1031</v>
      </c>
      <c r="C492" s="91" t="s">
        <v>1032</v>
      </c>
      <c r="D492" s="92" t="s">
        <v>13</v>
      </c>
      <c r="E492" s="93" t="s">
        <v>14</v>
      </c>
      <c r="F492" s="94">
        <v>1.04</v>
      </c>
      <c r="G492" s="95">
        <v>817.57</v>
      </c>
      <c r="H492" s="117">
        <v>850.27</v>
      </c>
      <c r="I492" s="43"/>
      <c r="J492" s="81"/>
    </row>
    <row r="493" spans="1:10" ht="15" customHeight="1" x14ac:dyDescent="0.2">
      <c r="A493" s="89" t="s">
        <v>136</v>
      </c>
      <c r="B493" s="90" t="s">
        <v>955</v>
      </c>
      <c r="C493" s="91" t="s">
        <v>908</v>
      </c>
      <c r="D493" s="92" t="s">
        <v>13</v>
      </c>
      <c r="E493" s="93" t="s">
        <v>837</v>
      </c>
      <c r="F493" s="94">
        <v>0.72811625000000002</v>
      </c>
      <c r="G493" s="95">
        <v>30.75</v>
      </c>
      <c r="H493" s="117">
        <v>22.38</v>
      </c>
      <c r="I493" s="43"/>
      <c r="J493" s="81"/>
    </row>
    <row r="494" spans="1:10" ht="15" customHeight="1" x14ac:dyDescent="0.2">
      <c r="A494" s="89" t="s">
        <v>136</v>
      </c>
      <c r="B494" s="90" t="s">
        <v>838</v>
      </c>
      <c r="C494" s="91" t="s">
        <v>839</v>
      </c>
      <c r="D494" s="92" t="s">
        <v>13</v>
      </c>
      <c r="E494" s="93" t="s">
        <v>837</v>
      </c>
      <c r="F494" s="94">
        <v>0.72759925000000003</v>
      </c>
      <c r="G494" s="95">
        <v>24.89</v>
      </c>
      <c r="H494" s="117">
        <v>18.100000000000001</v>
      </c>
      <c r="I494" s="43"/>
      <c r="J494" s="81"/>
    </row>
    <row r="495" spans="1:10" ht="15" customHeight="1" x14ac:dyDescent="0.2">
      <c r="A495" s="96"/>
      <c r="B495" s="97"/>
      <c r="C495" s="97"/>
      <c r="D495" s="98"/>
      <c r="E495" s="99"/>
      <c r="F495" s="209" t="s">
        <v>840</v>
      </c>
      <c r="G495" s="209"/>
      <c r="H495" s="118">
        <v>901.51</v>
      </c>
      <c r="I495" s="43"/>
      <c r="J495" s="81"/>
    </row>
    <row r="496" spans="1:10" ht="15" customHeight="1" x14ac:dyDescent="0.2">
      <c r="A496" s="96"/>
      <c r="B496" s="97"/>
      <c r="C496" s="97"/>
      <c r="D496" s="98"/>
      <c r="E496" s="99"/>
      <c r="F496" s="209" t="s">
        <v>841</v>
      </c>
      <c r="G496" s="209"/>
      <c r="H496" s="118">
        <v>247.92</v>
      </c>
      <c r="I496" s="43"/>
      <c r="J496" s="81"/>
    </row>
    <row r="497" spans="1:10" ht="15" customHeight="1" x14ac:dyDescent="0.2">
      <c r="A497" s="96"/>
      <c r="B497" s="97"/>
      <c r="C497" s="97"/>
      <c r="D497" s="98"/>
      <c r="E497" s="99"/>
      <c r="F497" s="209" t="s">
        <v>842</v>
      </c>
      <c r="G497" s="209"/>
      <c r="H497" s="118">
        <v>1149.43</v>
      </c>
      <c r="I497" s="43"/>
      <c r="J497" s="81"/>
    </row>
    <row r="498" spans="1:10" ht="20.100000000000001" customHeight="1" x14ac:dyDescent="0.2">
      <c r="A498" s="82" t="s">
        <v>139</v>
      </c>
      <c r="B498" s="83" t="s">
        <v>139</v>
      </c>
      <c r="C498" s="84" t="s">
        <v>140</v>
      </c>
      <c r="D498" s="85" t="s">
        <v>13</v>
      </c>
      <c r="E498" s="86" t="s">
        <v>14</v>
      </c>
      <c r="F498" s="87"/>
      <c r="G498" s="88">
        <v>959.59</v>
      </c>
      <c r="H498" s="116">
        <v>335.86</v>
      </c>
      <c r="I498" s="43"/>
      <c r="J498" s="81"/>
    </row>
    <row r="499" spans="1:10" ht="15" customHeight="1" x14ac:dyDescent="0.2">
      <c r="A499" s="89" t="s">
        <v>139</v>
      </c>
      <c r="B499" s="90" t="s">
        <v>1025</v>
      </c>
      <c r="C499" s="91" t="s">
        <v>1026</v>
      </c>
      <c r="D499" s="92" t="s">
        <v>13</v>
      </c>
      <c r="E499" s="93" t="s">
        <v>98</v>
      </c>
      <c r="F499" s="94">
        <v>4.5</v>
      </c>
      <c r="G499" s="95">
        <v>2.69</v>
      </c>
      <c r="H499" s="117">
        <v>12.1</v>
      </c>
      <c r="I499" s="43"/>
      <c r="J499" s="81"/>
    </row>
    <row r="500" spans="1:10" ht="15" customHeight="1" x14ac:dyDescent="0.2">
      <c r="A500" s="89" t="s">
        <v>139</v>
      </c>
      <c r="B500" s="90" t="s">
        <v>1033</v>
      </c>
      <c r="C500" s="91" t="s">
        <v>1034</v>
      </c>
      <c r="D500" s="92" t="s">
        <v>13</v>
      </c>
      <c r="E500" s="93" t="s">
        <v>14</v>
      </c>
      <c r="F500" s="94">
        <v>1.04</v>
      </c>
      <c r="G500" s="95">
        <v>872.13</v>
      </c>
      <c r="H500" s="117">
        <v>907.01</v>
      </c>
      <c r="I500" s="43"/>
      <c r="J500" s="81"/>
    </row>
    <row r="501" spans="1:10" ht="15" customHeight="1" x14ac:dyDescent="0.2">
      <c r="A501" s="89" t="s">
        <v>139</v>
      </c>
      <c r="B501" s="90" t="s">
        <v>955</v>
      </c>
      <c r="C501" s="91" t="s">
        <v>908</v>
      </c>
      <c r="D501" s="92" t="s">
        <v>13</v>
      </c>
      <c r="E501" s="93" t="s">
        <v>837</v>
      </c>
      <c r="F501" s="94">
        <v>0.72678792000000003</v>
      </c>
      <c r="G501" s="95">
        <v>30.75</v>
      </c>
      <c r="H501" s="117">
        <v>22.34</v>
      </c>
      <c r="I501" s="43"/>
      <c r="J501" s="81"/>
    </row>
    <row r="502" spans="1:10" ht="15" customHeight="1" x14ac:dyDescent="0.2">
      <c r="A502" s="89" t="s">
        <v>139</v>
      </c>
      <c r="B502" s="90" t="s">
        <v>838</v>
      </c>
      <c r="C502" s="91" t="s">
        <v>839</v>
      </c>
      <c r="D502" s="92" t="s">
        <v>13</v>
      </c>
      <c r="E502" s="93" t="s">
        <v>837</v>
      </c>
      <c r="F502" s="94">
        <v>0.72919774999999998</v>
      </c>
      <c r="G502" s="95">
        <v>24.89</v>
      </c>
      <c r="H502" s="117">
        <v>18.14</v>
      </c>
      <c r="I502" s="43"/>
      <c r="J502" s="81"/>
    </row>
    <row r="503" spans="1:10" ht="15" customHeight="1" x14ac:dyDescent="0.2">
      <c r="A503" s="96"/>
      <c r="B503" s="97"/>
      <c r="C503" s="97"/>
      <c r="D503" s="98"/>
      <c r="E503" s="99"/>
      <c r="F503" s="209" t="s">
        <v>840</v>
      </c>
      <c r="G503" s="209"/>
      <c r="H503" s="118">
        <v>959.59</v>
      </c>
      <c r="I503" s="43"/>
      <c r="J503" s="81"/>
    </row>
    <row r="504" spans="1:10" ht="15" customHeight="1" x14ac:dyDescent="0.2">
      <c r="A504" s="96"/>
      <c r="B504" s="97"/>
      <c r="C504" s="97"/>
      <c r="D504" s="98"/>
      <c r="E504" s="99"/>
      <c r="F504" s="209" t="s">
        <v>841</v>
      </c>
      <c r="G504" s="209"/>
      <c r="H504" s="118">
        <v>263.89</v>
      </c>
      <c r="I504" s="43"/>
      <c r="J504" s="81"/>
    </row>
    <row r="505" spans="1:10" ht="15" customHeight="1" x14ac:dyDescent="0.2">
      <c r="A505" s="96"/>
      <c r="B505" s="97"/>
      <c r="C505" s="97"/>
      <c r="D505" s="98"/>
      <c r="E505" s="99"/>
      <c r="F505" s="209" t="s">
        <v>842</v>
      </c>
      <c r="G505" s="209"/>
      <c r="H505" s="118">
        <v>1223.48</v>
      </c>
      <c r="I505" s="43"/>
      <c r="J505" s="81"/>
    </row>
    <row r="506" spans="1:10" ht="20.100000000000001" customHeight="1" x14ac:dyDescent="0.2">
      <c r="A506" s="82" t="s">
        <v>144</v>
      </c>
      <c r="B506" s="83" t="s">
        <v>144</v>
      </c>
      <c r="C506" s="84" t="s">
        <v>145</v>
      </c>
      <c r="D506" s="85" t="s">
        <v>13</v>
      </c>
      <c r="E506" s="86" t="s">
        <v>14</v>
      </c>
      <c r="F506" s="87"/>
      <c r="G506" s="88">
        <v>40.049999999999997</v>
      </c>
      <c r="H506" s="116">
        <v>4506.83</v>
      </c>
      <c r="I506" s="43"/>
      <c r="J506" s="81"/>
    </row>
    <row r="507" spans="1:10" ht="15" customHeight="1" x14ac:dyDescent="0.2">
      <c r="A507" s="89" t="s">
        <v>144</v>
      </c>
      <c r="B507" s="90" t="s">
        <v>948</v>
      </c>
      <c r="C507" s="91" t="s">
        <v>949</v>
      </c>
      <c r="D507" s="92" t="s">
        <v>13</v>
      </c>
      <c r="E507" s="93" t="s">
        <v>62</v>
      </c>
      <c r="F507" s="94">
        <v>3.6600000000000001E-2</v>
      </c>
      <c r="G507" s="95">
        <v>109.12</v>
      </c>
      <c r="H507" s="117">
        <v>3.99</v>
      </c>
      <c r="I507" s="43"/>
      <c r="J507" s="81"/>
    </row>
    <row r="508" spans="1:10" ht="15" customHeight="1" x14ac:dyDescent="0.2">
      <c r="A508" s="89" t="s">
        <v>144</v>
      </c>
      <c r="B508" s="90" t="s">
        <v>950</v>
      </c>
      <c r="C508" s="91" t="s">
        <v>951</v>
      </c>
      <c r="D508" s="92" t="s">
        <v>13</v>
      </c>
      <c r="E508" s="93" t="s">
        <v>952</v>
      </c>
      <c r="F508" s="94">
        <v>0.31</v>
      </c>
      <c r="G508" s="95">
        <v>50.01</v>
      </c>
      <c r="H508" s="117">
        <v>15.5</v>
      </c>
      <c r="I508" s="43"/>
      <c r="J508" s="81"/>
    </row>
    <row r="509" spans="1:10" ht="15" customHeight="1" x14ac:dyDescent="0.2">
      <c r="A509" s="89" t="s">
        <v>144</v>
      </c>
      <c r="B509" s="90" t="s">
        <v>955</v>
      </c>
      <c r="C509" s="91" t="s">
        <v>908</v>
      </c>
      <c r="D509" s="92" t="s">
        <v>13</v>
      </c>
      <c r="E509" s="93" t="s">
        <v>837</v>
      </c>
      <c r="F509" s="94">
        <v>0.22743468</v>
      </c>
      <c r="G509" s="95">
        <v>30.75</v>
      </c>
      <c r="H509" s="117">
        <v>6.99</v>
      </c>
      <c r="I509" s="43"/>
      <c r="J509" s="81"/>
    </row>
    <row r="510" spans="1:10" ht="15" customHeight="1" x14ac:dyDescent="0.2">
      <c r="A510" s="89" t="s">
        <v>144</v>
      </c>
      <c r="B510" s="90" t="s">
        <v>838</v>
      </c>
      <c r="C510" s="91" t="s">
        <v>839</v>
      </c>
      <c r="D510" s="92" t="s">
        <v>13</v>
      </c>
      <c r="E510" s="93" t="s">
        <v>837</v>
      </c>
      <c r="F510" s="94">
        <v>0.54544148999999997</v>
      </c>
      <c r="G510" s="95">
        <v>24.89</v>
      </c>
      <c r="H510" s="117">
        <v>13.57</v>
      </c>
      <c r="I510" s="43"/>
      <c r="J510" s="81"/>
    </row>
    <row r="511" spans="1:10" ht="15" customHeight="1" x14ac:dyDescent="0.2">
      <c r="A511" s="96"/>
      <c r="B511" s="97"/>
      <c r="C511" s="97"/>
      <c r="D511" s="98"/>
      <c r="E511" s="99"/>
      <c r="F511" s="209" t="s">
        <v>840</v>
      </c>
      <c r="G511" s="209"/>
      <c r="H511" s="118">
        <v>40.049999999999997</v>
      </c>
      <c r="I511" s="43"/>
      <c r="J511" s="81"/>
    </row>
    <row r="512" spans="1:10" ht="15" customHeight="1" x14ac:dyDescent="0.2">
      <c r="A512" s="96"/>
      <c r="B512" s="97"/>
      <c r="C512" s="97"/>
      <c r="D512" s="98"/>
      <c r="E512" s="99"/>
      <c r="F512" s="209" t="s">
        <v>841</v>
      </c>
      <c r="G512" s="209"/>
      <c r="H512" s="118">
        <v>11.01</v>
      </c>
      <c r="I512" s="43"/>
      <c r="J512" s="81"/>
    </row>
    <row r="513" spans="1:10" ht="15" customHeight="1" x14ac:dyDescent="0.2">
      <c r="A513" s="96"/>
      <c r="B513" s="97"/>
      <c r="C513" s="97"/>
      <c r="D513" s="98"/>
      <c r="E513" s="99"/>
      <c r="F513" s="209" t="s">
        <v>842</v>
      </c>
      <c r="G513" s="209"/>
      <c r="H513" s="118">
        <v>51.06</v>
      </c>
      <c r="I513" s="43"/>
      <c r="J513" s="81"/>
    </row>
    <row r="514" spans="1:10" ht="20.100000000000001" customHeight="1" x14ac:dyDescent="0.2">
      <c r="A514" s="82" t="s">
        <v>133</v>
      </c>
      <c r="B514" s="83" t="s">
        <v>133</v>
      </c>
      <c r="C514" s="84" t="s">
        <v>147</v>
      </c>
      <c r="D514" s="85" t="s">
        <v>13</v>
      </c>
      <c r="E514" s="86" t="s">
        <v>14</v>
      </c>
      <c r="F514" s="87"/>
      <c r="G514" s="88">
        <v>117.03</v>
      </c>
      <c r="H514" s="116">
        <v>13169.39</v>
      </c>
      <c r="I514" s="43"/>
      <c r="J514" s="81"/>
    </row>
    <row r="515" spans="1:10" ht="15" customHeight="1" x14ac:dyDescent="0.2">
      <c r="A515" s="89" t="s">
        <v>133</v>
      </c>
      <c r="B515" s="90" t="s">
        <v>1025</v>
      </c>
      <c r="C515" s="91" t="s">
        <v>1026</v>
      </c>
      <c r="D515" s="92" t="s">
        <v>13</v>
      </c>
      <c r="E515" s="93" t="s">
        <v>98</v>
      </c>
      <c r="F515" s="94">
        <v>8.6199999999999992</v>
      </c>
      <c r="G515" s="95">
        <v>2.69</v>
      </c>
      <c r="H515" s="117">
        <v>23.18</v>
      </c>
      <c r="I515" s="43"/>
      <c r="J515" s="81"/>
    </row>
    <row r="516" spans="1:10" ht="15" customHeight="1" x14ac:dyDescent="0.2">
      <c r="A516" s="89" t="s">
        <v>133</v>
      </c>
      <c r="B516" s="90" t="s">
        <v>1027</v>
      </c>
      <c r="C516" s="91" t="s">
        <v>1028</v>
      </c>
      <c r="D516" s="92" t="s">
        <v>13</v>
      </c>
      <c r="E516" s="93" t="s">
        <v>14</v>
      </c>
      <c r="F516" s="94">
        <v>1.07</v>
      </c>
      <c r="G516" s="95">
        <v>64.87</v>
      </c>
      <c r="H516" s="117">
        <v>69.41</v>
      </c>
      <c r="I516" s="43"/>
      <c r="J516" s="81"/>
    </row>
    <row r="517" spans="1:10" ht="21" customHeight="1" x14ac:dyDescent="0.2">
      <c r="A517" s="89" t="s">
        <v>133</v>
      </c>
      <c r="B517" s="90" t="s">
        <v>1029</v>
      </c>
      <c r="C517" s="91" t="s">
        <v>1030</v>
      </c>
      <c r="D517" s="92" t="s">
        <v>13</v>
      </c>
      <c r="E517" s="93" t="s">
        <v>98</v>
      </c>
      <c r="F517" s="94">
        <v>0.12</v>
      </c>
      <c r="G517" s="95">
        <v>5.08</v>
      </c>
      <c r="H517" s="117">
        <v>0.6</v>
      </c>
      <c r="I517" s="43"/>
      <c r="J517" s="81"/>
    </row>
    <row r="518" spans="1:10" ht="21" customHeight="1" x14ac:dyDescent="0.2">
      <c r="A518" s="89" t="s">
        <v>133</v>
      </c>
      <c r="B518" s="90" t="s">
        <v>1005</v>
      </c>
      <c r="C518" s="91" t="s">
        <v>1006</v>
      </c>
      <c r="D518" s="92" t="s">
        <v>13</v>
      </c>
      <c r="E518" s="93" t="s">
        <v>837</v>
      </c>
      <c r="F518" s="94">
        <v>0.22748366</v>
      </c>
      <c r="G518" s="95">
        <v>24.87</v>
      </c>
      <c r="H518" s="117">
        <v>5.65</v>
      </c>
      <c r="I518" s="43"/>
      <c r="J518" s="81"/>
    </row>
    <row r="519" spans="1:10" ht="15" customHeight="1" x14ac:dyDescent="0.2">
      <c r="A519" s="89" t="s">
        <v>133</v>
      </c>
      <c r="B519" s="90" t="s">
        <v>955</v>
      </c>
      <c r="C519" s="91" t="s">
        <v>908</v>
      </c>
      <c r="D519" s="92" t="s">
        <v>13</v>
      </c>
      <c r="E519" s="93" t="s">
        <v>837</v>
      </c>
      <c r="F519" s="94">
        <v>0.59185255999999997</v>
      </c>
      <c r="G519" s="95">
        <v>30.75</v>
      </c>
      <c r="H519" s="117">
        <v>18.190000000000001</v>
      </c>
      <c r="I519" s="43"/>
      <c r="J519" s="81"/>
    </row>
    <row r="520" spans="1:10" ht="15" customHeight="1" x14ac:dyDescent="0.2">
      <c r="A520" s="96"/>
      <c r="B520" s="97"/>
      <c r="C520" s="97"/>
      <c r="D520" s="98"/>
      <c r="E520" s="99"/>
      <c r="F520" s="209" t="s">
        <v>840</v>
      </c>
      <c r="G520" s="209"/>
      <c r="H520" s="118">
        <v>117.03</v>
      </c>
      <c r="I520" s="43"/>
      <c r="J520" s="81"/>
    </row>
    <row r="521" spans="1:10" ht="15" customHeight="1" x14ac:dyDescent="0.2">
      <c r="A521" s="96"/>
      <c r="B521" s="97"/>
      <c r="C521" s="97"/>
      <c r="D521" s="98"/>
      <c r="E521" s="99"/>
      <c r="F521" s="209" t="s">
        <v>841</v>
      </c>
      <c r="G521" s="209"/>
      <c r="H521" s="118">
        <v>32.18</v>
      </c>
      <c r="I521" s="43"/>
      <c r="J521" s="81"/>
    </row>
    <row r="522" spans="1:10" ht="15" customHeight="1" x14ac:dyDescent="0.2">
      <c r="A522" s="96"/>
      <c r="B522" s="97"/>
      <c r="C522" s="97"/>
      <c r="D522" s="98"/>
      <c r="E522" s="99"/>
      <c r="F522" s="209" t="s">
        <v>842</v>
      </c>
      <c r="G522" s="209"/>
      <c r="H522" s="118">
        <v>149.21</v>
      </c>
      <c r="I522" s="43"/>
      <c r="J522" s="81"/>
    </row>
    <row r="523" spans="1:10" ht="27" customHeight="1" x14ac:dyDescent="0.2">
      <c r="A523" s="82" t="s">
        <v>151</v>
      </c>
      <c r="B523" s="83" t="s">
        <v>151</v>
      </c>
      <c r="C523" s="84" t="s">
        <v>152</v>
      </c>
      <c r="D523" s="85" t="s">
        <v>21</v>
      </c>
      <c r="E523" s="86" t="s">
        <v>22</v>
      </c>
      <c r="F523" s="87"/>
      <c r="G523" s="88">
        <v>3.94</v>
      </c>
      <c r="H523" s="116">
        <v>760.1</v>
      </c>
      <c r="I523" s="43"/>
      <c r="J523" s="81"/>
    </row>
    <row r="524" spans="1:10" ht="21" customHeight="1" x14ac:dyDescent="0.2">
      <c r="A524" s="89" t="s">
        <v>151</v>
      </c>
      <c r="B524" s="90" t="s">
        <v>1035</v>
      </c>
      <c r="C524" s="91" t="s">
        <v>1036</v>
      </c>
      <c r="D524" s="92" t="s">
        <v>21</v>
      </c>
      <c r="E524" s="93" t="s">
        <v>898</v>
      </c>
      <c r="F524" s="94">
        <v>0.1666</v>
      </c>
      <c r="G524" s="95">
        <v>9.86</v>
      </c>
      <c r="H524" s="117">
        <v>1.64</v>
      </c>
      <c r="I524" s="43"/>
      <c r="J524" s="81"/>
    </row>
    <row r="525" spans="1:10" ht="15" customHeight="1" x14ac:dyDescent="0.2">
      <c r="A525" s="89" t="s">
        <v>151</v>
      </c>
      <c r="B525" s="90" t="s">
        <v>1037</v>
      </c>
      <c r="C525" s="91" t="s">
        <v>1038</v>
      </c>
      <c r="D525" s="92" t="s">
        <v>21</v>
      </c>
      <c r="E525" s="93" t="s">
        <v>51</v>
      </c>
      <c r="F525" s="94">
        <v>6.0850359999999999E-2</v>
      </c>
      <c r="G525" s="95">
        <v>30.2</v>
      </c>
      <c r="H525" s="117">
        <v>1.83</v>
      </c>
      <c r="I525" s="43"/>
      <c r="J525" s="81"/>
    </row>
    <row r="526" spans="1:10" ht="15" customHeight="1" x14ac:dyDescent="0.2">
      <c r="A526" s="89" t="s">
        <v>151</v>
      </c>
      <c r="B526" s="90" t="s">
        <v>909</v>
      </c>
      <c r="C526" s="91" t="s">
        <v>839</v>
      </c>
      <c r="D526" s="92" t="s">
        <v>21</v>
      </c>
      <c r="E526" s="93" t="s">
        <v>51</v>
      </c>
      <c r="F526" s="94">
        <v>2.0283450000000001E-2</v>
      </c>
      <c r="G526" s="95">
        <v>23.48</v>
      </c>
      <c r="H526" s="117">
        <v>0.47</v>
      </c>
      <c r="I526" s="43"/>
      <c r="J526" s="81"/>
    </row>
    <row r="527" spans="1:10" ht="15" customHeight="1" x14ac:dyDescent="0.2">
      <c r="A527" s="96"/>
      <c r="B527" s="97"/>
      <c r="C527" s="97"/>
      <c r="D527" s="98"/>
      <c r="E527" s="99"/>
      <c r="F527" s="209" t="s">
        <v>840</v>
      </c>
      <c r="G527" s="209"/>
      <c r="H527" s="118">
        <v>3.94</v>
      </c>
      <c r="I527" s="43"/>
      <c r="J527" s="81"/>
    </row>
    <row r="528" spans="1:10" ht="15" customHeight="1" x14ac:dyDescent="0.2">
      <c r="A528" s="96"/>
      <c r="B528" s="97"/>
      <c r="C528" s="97"/>
      <c r="D528" s="98"/>
      <c r="E528" s="99"/>
      <c r="F528" s="209" t="s">
        <v>841</v>
      </c>
      <c r="G528" s="209"/>
      <c r="H528" s="118">
        <v>1.08</v>
      </c>
      <c r="I528" s="43"/>
      <c r="J528" s="81"/>
    </row>
    <row r="529" spans="1:10" ht="15" customHeight="1" x14ac:dyDescent="0.2">
      <c r="A529" s="96"/>
      <c r="B529" s="97"/>
      <c r="C529" s="97"/>
      <c r="D529" s="98"/>
      <c r="E529" s="99"/>
      <c r="F529" s="209" t="s">
        <v>842</v>
      </c>
      <c r="G529" s="209"/>
      <c r="H529" s="118">
        <v>5.0199999999999996</v>
      </c>
      <c r="I529" s="43"/>
      <c r="J529" s="81"/>
    </row>
    <row r="530" spans="1:10" ht="27" customHeight="1" x14ac:dyDescent="0.2">
      <c r="A530" s="82" t="s">
        <v>154</v>
      </c>
      <c r="B530" s="83" t="s">
        <v>154</v>
      </c>
      <c r="C530" s="84" t="s">
        <v>155</v>
      </c>
      <c r="D530" s="85" t="s">
        <v>21</v>
      </c>
      <c r="E530" s="86" t="s">
        <v>22</v>
      </c>
      <c r="F530" s="87"/>
      <c r="G530" s="88">
        <v>10.32</v>
      </c>
      <c r="H530" s="116">
        <v>1990.93</v>
      </c>
      <c r="I530" s="43"/>
      <c r="J530" s="81"/>
    </row>
    <row r="531" spans="1:10" ht="21" customHeight="1" x14ac:dyDescent="0.2">
      <c r="A531" s="89" t="s">
        <v>154</v>
      </c>
      <c r="B531" s="90" t="s">
        <v>1039</v>
      </c>
      <c r="C531" s="91" t="s">
        <v>1040</v>
      </c>
      <c r="D531" s="92" t="s">
        <v>21</v>
      </c>
      <c r="E531" s="93" t="s">
        <v>45</v>
      </c>
      <c r="F531" s="94">
        <v>4.0099999999999997E-2</v>
      </c>
      <c r="G531" s="95">
        <v>0.84</v>
      </c>
      <c r="H531" s="117">
        <v>0.03</v>
      </c>
      <c r="I531" s="43"/>
      <c r="J531" s="81"/>
    </row>
    <row r="532" spans="1:10" ht="21" customHeight="1" x14ac:dyDescent="0.2">
      <c r="A532" s="89" t="s">
        <v>154</v>
      </c>
      <c r="B532" s="90" t="s">
        <v>1041</v>
      </c>
      <c r="C532" s="91" t="s">
        <v>1042</v>
      </c>
      <c r="D532" s="92" t="s">
        <v>21</v>
      </c>
      <c r="E532" s="93" t="s">
        <v>877</v>
      </c>
      <c r="F532" s="94">
        <v>0.7288</v>
      </c>
      <c r="G532" s="95">
        <v>2.4700000000000002</v>
      </c>
      <c r="H532" s="117">
        <v>1.8</v>
      </c>
      <c r="I532" s="43"/>
      <c r="J532" s="81"/>
    </row>
    <row r="533" spans="1:10" ht="15" customHeight="1" x14ac:dyDescent="0.2">
      <c r="A533" s="89" t="s">
        <v>154</v>
      </c>
      <c r="B533" s="90" t="s">
        <v>1037</v>
      </c>
      <c r="C533" s="91" t="s">
        <v>1038</v>
      </c>
      <c r="D533" s="92" t="s">
        <v>21</v>
      </c>
      <c r="E533" s="93" t="s">
        <v>51</v>
      </c>
      <c r="F533" s="94">
        <v>0.22333441000000001</v>
      </c>
      <c r="G533" s="95">
        <v>30.2</v>
      </c>
      <c r="H533" s="117">
        <v>6.74</v>
      </c>
      <c r="I533" s="43"/>
      <c r="J533" s="81"/>
    </row>
    <row r="534" spans="1:10" ht="15" customHeight="1" x14ac:dyDescent="0.2">
      <c r="A534" s="89" t="s">
        <v>154</v>
      </c>
      <c r="B534" s="90" t="s">
        <v>909</v>
      </c>
      <c r="C534" s="91" t="s">
        <v>839</v>
      </c>
      <c r="D534" s="92" t="s">
        <v>21</v>
      </c>
      <c r="E534" s="93" t="s">
        <v>51</v>
      </c>
      <c r="F534" s="94">
        <v>7.4585490000000004E-2</v>
      </c>
      <c r="G534" s="95">
        <v>23.48</v>
      </c>
      <c r="H534" s="117">
        <v>1.75</v>
      </c>
      <c r="I534" s="43"/>
      <c r="J534" s="81"/>
    </row>
    <row r="535" spans="1:10" ht="15" customHeight="1" x14ac:dyDescent="0.2">
      <c r="A535" s="96"/>
      <c r="B535" s="97"/>
      <c r="C535" s="97"/>
      <c r="D535" s="98"/>
      <c r="E535" s="99"/>
      <c r="F535" s="209" t="s">
        <v>840</v>
      </c>
      <c r="G535" s="209"/>
      <c r="H535" s="118">
        <v>10.32</v>
      </c>
      <c r="I535" s="43"/>
      <c r="J535" s="81"/>
    </row>
    <row r="536" spans="1:10" ht="15" customHeight="1" x14ac:dyDescent="0.2">
      <c r="A536" s="96"/>
      <c r="B536" s="97"/>
      <c r="C536" s="97"/>
      <c r="D536" s="98"/>
      <c r="E536" s="99"/>
      <c r="F536" s="209" t="s">
        <v>841</v>
      </c>
      <c r="G536" s="209"/>
      <c r="H536" s="118">
        <v>2.84</v>
      </c>
      <c r="I536" s="43"/>
      <c r="J536" s="81"/>
    </row>
    <row r="537" spans="1:10" ht="15" customHeight="1" x14ac:dyDescent="0.2">
      <c r="A537" s="96"/>
      <c r="B537" s="97"/>
      <c r="C537" s="97"/>
      <c r="D537" s="98"/>
      <c r="E537" s="99"/>
      <c r="F537" s="209" t="s">
        <v>842</v>
      </c>
      <c r="G537" s="209"/>
      <c r="H537" s="118">
        <v>13.16</v>
      </c>
      <c r="I537" s="43"/>
      <c r="J537" s="81"/>
    </row>
    <row r="538" spans="1:10" ht="27" customHeight="1" x14ac:dyDescent="0.2">
      <c r="A538" s="82" t="s">
        <v>157</v>
      </c>
      <c r="B538" s="83" t="s">
        <v>157</v>
      </c>
      <c r="C538" s="84" t="s">
        <v>158</v>
      </c>
      <c r="D538" s="85" t="s">
        <v>21</v>
      </c>
      <c r="E538" s="86" t="s">
        <v>22</v>
      </c>
      <c r="F538" s="87"/>
      <c r="G538" s="88">
        <v>10.62</v>
      </c>
      <c r="H538" s="116">
        <v>2048.81</v>
      </c>
      <c r="I538" s="43"/>
      <c r="J538" s="81"/>
    </row>
    <row r="539" spans="1:10" ht="15" customHeight="1" x14ac:dyDescent="0.2">
      <c r="A539" s="89" t="s">
        <v>157</v>
      </c>
      <c r="B539" s="90" t="s">
        <v>1043</v>
      </c>
      <c r="C539" s="91" t="s">
        <v>1044</v>
      </c>
      <c r="D539" s="92" t="s">
        <v>21</v>
      </c>
      <c r="E539" s="93" t="s">
        <v>898</v>
      </c>
      <c r="F539" s="94">
        <v>0.23669999999999999</v>
      </c>
      <c r="G539" s="95">
        <v>21.11</v>
      </c>
      <c r="H539" s="117">
        <v>4.99</v>
      </c>
      <c r="I539" s="43"/>
      <c r="J539" s="81"/>
    </row>
    <row r="540" spans="1:10" ht="15" customHeight="1" x14ac:dyDescent="0.2">
      <c r="A540" s="89" t="s">
        <v>157</v>
      </c>
      <c r="B540" s="90" t="s">
        <v>1037</v>
      </c>
      <c r="C540" s="91" t="s">
        <v>1038</v>
      </c>
      <c r="D540" s="92" t="s">
        <v>21</v>
      </c>
      <c r="E540" s="93" t="s">
        <v>51</v>
      </c>
      <c r="F540" s="94">
        <v>0.14818033</v>
      </c>
      <c r="G540" s="95">
        <v>30.2</v>
      </c>
      <c r="H540" s="117">
        <v>4.47</v>
      </c>
      <c r="I540" s="43"/>
      <c r="J540" s="81"/>
    </row>
    <row r="541" spans="1:10" ht="15" customHeight="1" x14ac:dyDescent="0.2">
      <c r="A541" s="89" t="s">
        <v>157</v>
      </c>
      <c r="B541" s="90" t="s">
        <v>909</v>
      </c>
      <c r="C541" s="91" t="s">
        <v>839</v>
      </c>
      <c r="D541" s="92" t="s">
        <v>21</v>
      </c>
      <c r="E541" s="93" t="s">
        <v>51</v>
      </c>
      <c r="F541" s="94">
        <v>4.9534160000000001E-2</v>
      </c>
      <c r="G541" s="95">
        <v>23.48</v>
      </c>
      <c r="H541" s="117">
        <v>1.1599999999999999</v>
      </c>
      <c r="I541" s="43"/>
      <c r="J541" s="81"/>
    </row>
    <row r="542" spans="1:10" ht="15" customHeight="1" x14ac:dyDescent="0.2">
      <c r="A542" s="96"/>
      <c r="B542" s="97"/>
      <c r="C542" s="97"/>
      <c r="D542" s="98"/>
      <c r="E542" s="99"/>
      <c r="F542" s="209" t="s">
        <v>840</v>
      </c>
      <c r="G542" s="209"/>
      <c r="H542" s="118">
        <v>10.62</v>
      </c>
      <c r="I542" s="43"/>
      <c r="J542" s="81"/>
    </row>
    <row r="543" spans="1:10" ht="15" customHeight="1" x14ac:dyDescent="0.2">
      <c r="A543" s="96"/>
      <c r="B543" s="97"/>
      <c r="C543" s="97"/>
      <c r="D543" s="98"/>
      <c r="E543" s="99"/>
      <c r="F543" s="209" t="s">
        <v>841</v>
      </c>
      <c r="G543" s="209"/>
      <c r="H543" s="118">
        <v>2.92</v>
      </c>
      <c r="I543" s="43"/>
      <c r="J543" s="81"/>
    </row>
    <row r="544" spans="1:10" ht="15" customHeight="1" x14ac:dyDescent="0.2">
      <c r="A544" s="96"/>
      <c r="B544" s="97"/>
      <c r="C544" s="97"/>
      <c r="D544" s="98"/>
      <c r="E544" s="99"/>
      <c r="F544" s="209" t="s">
        <v>842</v>
      </c>
      <c r="G544" s="209"/>
      <c r="H544" s="118">
        <v>13.54</v>
      </c>
      <c r="I544" s="43"/>
      <c r="J544" s="81"/>
    </row>
    <row r="545" spans="1:10" ht="20.100000000000001" customHeight="1" x14ac:dyDescent="0.2">
      <c r="A545" s="82" t="s">
        <v>162</v>
      </c>
      <c r="B545" s="83" t="s">
        <v>162</v>
      </c>
      <c r="C545" s="84" t="s">
        <v>163</v>
      </c>
      <c r="D545" s="85" t="s">
        <v>13</v>
      </c>
      <c r="E545" s="86" t="s">
        <v>14</v>
      </c>
      <c r="F545" s="87"/>
      <c r="G545" s="88">
        <v>82.23</v>
      </c>
      <c r="H545" s="116">
        <v>9253.34</v>
      </c>
      <c r="I545" s="43"/>
      <c r="J545" s="81"/>
    </row>
    <row r="546" spans="1:10" ht="15" customHeight="1" x14ac:dyDescent="0.2">
      <c r="A546" s="89" t="s">
        <v>162</v>
      </c>
      <c r="B546" s="90" t="s">
        <v>1045</v>
      </c>
      <c r="C546" s="91" t="s">
        <v>1046</v>
      </c>
      <c r="D546" s="92" t="s">
        <v>13</v>
      </c>
      <c r="E546" s="93" t="s">
        <v>98</v>
      </c>
      <c r="F546" s="94">
        <v>0.17</v>
      </c>
      <c r="G546" s="95">
        <v>22.28</v>
      </c>
      <c r="H546" s="117">
        <v>3.78</v>
      </c>
      <c r="I546" s="43"/>
      <c r="J546" s="81"/>
    </row>
    <row r="547" spans="1:10" ht="15" customHeight="1" x14ac:dyDescent="0.2">
      <c r="A547" s="89" t="s">
        <v>162</v>
      </c>
      <c r="B547" s="90" t="s">
        <v>1047</v>
      </c>
      <c r="C547" s="91" t="s">
        <v>1048</v>
      </c>
      <c r="D547" s="92" t="s">
        <v>13</v>
      </c>
      <c r="E547" s="93" t="s">
        <v>1049</v>
      </c>
      <c r="F547" s="94">
        <v>1.4999999999999999E-2</v>
      </c>
      <c r="G547" s="95">
        <v>51.28</v>
      </c>
      <c r="H547" s="117">
        <v>0.76</v>
      </c>
      <c r="I547" s="43"/>
      <c r="J547" s="81"/>
    </row>
    <row r="548" spans="1:10" ht="15" customHeight="1" x14ac:dyDescent="0.2">
      <c r="A548" s="89" t="s">
        <v>162</v>
      </c>
      <c r="B548" s="90" t="s">
        <v>1050</v>
      </c>
      <c r="C548" s="91" t="s">
        <v>1051</v>
      </c>
      <c r="D548" s="92" t="s">
        <v>13</v>
      </c>
      <c r="E548" s="93" t="s">
        <v>1049</v>
      </c>
      <c r="F548" s="94">
        <v>0.46300000000000002</v>
      </c>
      <c r="G548" s="95">
        <v>41.2</v>
      </c>
      <c r="H548" s="117">
        <v>19.07</v>
      </c>
      <c r="I548" s="43"/>
      <c r="J548" s="81"/>
    </row>
    <row r="549" spans="1:10" ht="15" customHeight="1" x14ac:dyDescent="0.2">
      <c r="A549" s="89" t="s">
        <v>162</v>
      </c>
      <c r="B549" s="90" t="s">
        <v>1052</v>
      </c>
      <c r="C549" s="91" t="s">
        <v>1053</v>
      </c>
      <c r="D549" s="92" t="s">
        <v>13</v>
      </c>
      <c r="E549" s="93" t="s">
        <v>1049</v>
      </c>
      <c r="F549" s="94">
        <v>0.24690000000000001</v>
      </c>
      <c r="G549" s="95">
        <v>2.16</v>
      </c>
      <c r="H549" s="117">
        <v>0.53</v>
      </c>
      <c r="I549" s="43"/>
      <c r="J549" s="81"/>
    </row>
    <row r="550" spans="1:10" ht="15" customHeight="1" x14ac:dyDescent="0.2">
      <c r="A550" s="89" t="s">
        <v>162</v>
      </c>
      <c r="B550" s="90" t="s">
        <v>1054</v>
      </c>
      <c r="C550" s="91" t="s">
        <v>1055</v>
      </c>
      <c r="D550" s="92" t="s">
        <v>13</v>
      </c>
      <c r="E550" s="93" t="s">
        <v>1056</v>
      </c>
      <c r="F550" s="94">
        <v>4.0000000000000001E-3</v>
      </c>
      <c r="G550" s="95">
        <v>45.47</v>
      </c>
      <c r="H550" s="117">
        <v>0.18</v>
      </c>
      <c r="I550" s="43"/>
      <c r="J550" s="81"/>
    </row>
    <row r="551" spans="1:10" ht="15" customHeight="1" x14ac:dyDescent="0.2">
      <c r="A551" s="89" t="s">
        <v>162</v>
      </c>
      <c r="B551" s="90" t="s">
        <v>1057</v>
      </c>
      <c r="C551" s="91" t="s">
        <v>1058</v>
      </c>
      <c r="D551" s="92" t="s">
        <v>13</v>
      </c>
      <c r="E551" s="93" t="s">
        <v>1056</v>
      </c>
      <c r="F551" s="94">
        <v>0.05</v>
      </c>
      <c r="G551" s="95">
        <v>37.9</v>
      </c>
      <c r="H551" s="117">
        <v>1.89</v>
      </c>
      <c r="I551" s="43"/>
      <c r="J551" s="81"/>
    </row>
    <row r="552" spans="1:10" ht="15" customHeight="1" x14ac:dyDescent="0.2">
      <c r="A552" s="89" t="s">
        <v>162</v>
      </c>
      <c r="B552" s="90" t="s">
        <v>1059</v>
      </c>
      <c r="C552" s="91" t="s">
        <v>1060</v>
      </c>
      <c r="D552" s="92" t="s">
        <v>13</v>
      </c>
      <c r="E552" s="93" t="s">
        <v>98</v>
      </c>
      <c r="F552" s="94">
        <v>0.74070000000000003</v>
      </c>
      <c r="G552" s="95">
        <v>3.27</v>
      </c>
      <c r="H552" s="117">
        <v>2.42</v>
      </c>
      <c r="I552" s="43"/>
      <c r="J552" s="81"/>
    </row>
    <row r="553" spans="1:10" ht="15" customHeight="1" x14ac:dyDescent="0.2">
      <c r="A553" s="89" t="s">
        <v>162</v>
      </c>
      <c r="B553" s="90" t="s">
        <v>1061</v>
      </c>
      <c r="C553" s="91" t="s">
        <v>1062</v>
      </c>
      <c r="D553" s="92" t="s">
        <v>13</v>
      </c>
      <c r="E553" s="93" t="s">
        <v>98</v>
      </c>
      <c r="F553" s="94">
        <v>0.15429999999999999</v>
      </c>
      <c r="G553" s="95">
        <v>45.47</v>
      </c>
      <c r="H553" s="117">
        <v>7.01</v>
      </c>
      <c r="I553" s="43"/>
      <c r="J553" s="81"/>
    </row>
    <row r="554" spans="1:10" ht="15" customHeight="1" x14ac:dyDescent="0.2">
      <c r="A554" s="89" t="s">
        <v>162</v>
      </c>
      <c r="B554" s="90" t="s">
        <v>1063</v>
      </c>
      <c r="C554" s="91" t="s">
        <v>1064</v>
      </c>
      <c r="D554" s="92" t="s">
        <v>13</v>
      </c>
      <c r="E554" s="93" t="s">
        <v>1049</v>
      </c>
      <c r="F554" s="94">
        <v>0.49380000000000002</v>
      </c>
      <c r="G554" s="95">
        <v>21.1</v>
      </c>
      <c r="H554" s="117">
        <v>10.41</v>
      </c>
      <c r="I554" s="43"/>
      <c r="J554" s="81"/>
    </row>
    <row r="555" spans="1:10" ht="15" customHeight="1" x14ac:dyDescent="0.2">
      <c r="A555" s="89" t="s">
        <v>162</v>
      </c>
      <c r="B555" s="90" t="s">
        <v>1065</v>
      </c>
      <c r="C555" s="91" t="s">
        <v>1066</v>
      </c>
      <c r="D555" s="92" t="s">
        <v>13</v>
      </c>
      <c r="E555" s="93" t="s">
        <v>98</v>
      </c>
      <c r="F555" s="94">
        <v>1.23E-2</v>
      </c>
      <c r="G555" s="95">
        <v>15.36</v>
      </c>
      <c r="H555" s="117">
        <v>0.18</v>
      </c>
      <c r="I555" s="43"/>
      <c r="J555" s="81"/>
    </row>
    <row r="556" spans="1:10" ht="15" customHeight="1" x14ac:dyDescent="0.2">
      <c r="A556" s="89" t="s">
        <v>162</v>
      </c>
      <c r="B556" s="90" t="s">
        <v>1067</v>
      </c>
      <c r="C556" s="91" t="s">
        <v>1068</v>
      </c>
      <c r="D556" s="92" t="s">
        <v>13</v>
      </c>
      <c r="E556" s="93" t="s">
        <v>98</v>
      </c>
      <c r="F556" s="94">
        <v>2.47E-2</v>
      </c>
      <c r="G556" s="95">
        <v>24.01</v>
      </c>
      <c r="H556" s="117">
        <v>0.59</v>
      </c>
      <c r="I556" s="43"/>
      <c r="J556" s="81"/>
    </row>
    <row r="557" spans="1:10" ht="15" customHeight="1" x14ac:dyDescent="0.2">
      <c r="A557" s="89" t="s">
        <v>162</v>
      </c>
      <c r="B557" s="90" t="s">
        <v>1069</v>
      </c>
      <c r="C557" s="91" t="s">
        <v>1070</v>
      </c>
      <c r="D557" s="92" t="s">
        <v>13</v>
      </c>
      <c r="E557" s="93" t="s">
        <v>1049</v>
      </c>
      <c r="F557" s="94">
        <v>1.5431999999999999</v>
      </c>
      <c r="G557" s="95">
        <v>1.65</v>
      </c>
      <c r="H557" s="117">
        <v>2.54</v>
      </c>
      <c r="I557" s="43"/>
      <c r="J557" s="81"/>
    </row>
    <row r="558" spans="1:10" ht="15" customHeight="1" x14ac:dyDescent="0.2">
      <c r="A558" s="89" t="s">
        <v>162</v>
      </c>
      <c r="B558" s="90" t="s">
        <v>1071</v>
      </c>
      <c r="C558" s="91" t="s">
        <v>1072</v>
      </c>
      <c r="D558" s="92" t="s">
        <v>13</v>
      </c>
      <c r="E558" s="93" t="s">
        <v>1049</v>
      </c>
      <c r="F558" s="94">
        <v>0.15429999999999999</v>
      </c>
      <c r="G558" s="95">
        <v>15.89</v>
      </c>
      <c r="H558" s="117">
        <v>2.4500000000000002</v>
      </c>
      <c r="I558" s="43"/>
      <c r="J558" s="81"/>
    </row>
    <row r="559" spans="1:10" ht="15" customHeight="1" x14ac:dyDescent="0.2">
      <c r="A559" s="89" t="s">
        <v>162</v>
      </c>
      <c r="B559" s="90" t="s">
        <v>1073</v>
      </c>
      <c r="C559" s="91" t="s">
        <v>1074</v>
      </c>
      <c r="D559" s="92" t="s">
        <v>13</v>
      </c>
      <c r="E559" s="93" t="s">
        <v>837</v>
      </c>
      <c r="F559" s="94">
        <v>0.72795589000000005</v>
      </c>
      <c r="G559" s="95">
        <v>29.35</v>
      </c>
      <c r="H559" s="117">
        <v>21.36</v>
      </c>
      <c r="I559" s="43"/>
      <c r="J559" s="81"/>
    </row>
    <row r="560" spans="1:10" ht="15" customHeight="1" x14ac:dyDescent="0.2">
      <c r="A560" s="89" t="s">
        <v>162</v>
      </c>
      <c r="B560" s="90" t="s">
        <v>838</v>
      </c>
      <c r="C560" s="91" t="s">
        <v>839</v>
      </c>
      <c r="D560" s="92" t="s">
        <v>13</v>
      </c>
      <c r="E560" s="93" t="s">
        <v>837</v>
      </c>
      <c r="F560" s="94">
        <v>0.36414829999999998</v>
      </c>
      <c r="G560" s="95">
        <v>24.89</v>
      </c>
      <c r="H560" s="117">
        <v>9.06</v>
      </c>
      <c r="I560" s="43"/>
      <c r="J560" s="81"/>
    </row>
    <row r="561" spans="1:10" ht="15" customHeight="1" x14ac:dyDescent="0.2">
      <c r="A561" s="96"/>
      <c r="B561" s="97"/>
      <c r="C561" s="97"/>
      <c r="D561" s="98"/>
      <c r="E561" s="99"/>
      <c r="F561" s="209" t="s">
        <v>840</v>
      </c>
      <c r="G561" s="209"/>
      <c r="H561" s="118">
        <v>82.23</v>
      </c>
      <c r="I561" s="43"/>
      <c r="J561" s="81"/>
    </row>
    <row r="562" spans="1:10" ht="15" customHeight="1" x14ac:dyDescent="0.2">
      <c r="A562" s="96"/>
      <c r="B562" s="97"/>
      <c r="C562" s="97"/>
      <c r="D562" s="98"/>
      <c r="E562" s="99"/>
      <c r="F562" s="209" t="s">
        <v>841</v>
      </c>
      <c r="G562" s="209"/>
      <c r="H562" s="118">
        <v>22.61</v>
      </c>
      <c r="I562" s="43"/>
      <c r="J562" s="81"/>
    </row>
    <row r="563" spans="1:10" ht="15" customHeight="1" x14ac:dyDescent="0.2">
      <c r="A563" s="96"/>
      <c r="B563" s="97"/>
      <c r="C563" s="97"/>
      <c r="D563" s="98"/>
      <c r="E563" s="99"/>
      <c r="F563" s="209" t="s">
        <v>842</v>
      </c>
      <c r="G563" s="209"/>
      <c r="H563" s="118">
        <v>104.84</v>
      </c>
      <c r="I563" s="43"/>
      <c r="J563" s="81"/>
    </row>
    <row r="564" spans="1:10" ht="20.100000000000001" customHeight="1" x14ac:dyDescent="0.2">
      <c r="A564" s="82" t="s">
        <v>212</v>
      </c>
      <c r="B564" s="83" t="s">
        <v>212</v>
      </c>
      <c r="C564" s="84" t="s">
        <v>213</v>
      </c>
      <c r="D564" s="85" t="s">
        <v>13</v>
      </c>
      <c r="E564" s="86" t="s">
        <v>14</v>
      </c>
      <c r="F564" s="87"/>
      <c r="G564" s="88">
        <v>530.87</v>
      </c>
      <c r="H564" s="116">
        <v>30652.43</v>
      </c>
      <c r="I564" s="43"/>
      <c r="J564" s="81"/>
    </row>
    <row r="565" spans="1:10" ht="15" customHeight="1" x14ac:dyDescent="0.2">
      <c r="A565" s="89" t="s">
        <v>212</v>
      </c>
      <c r="B565" s="90" t="s">
        <v>1132</v>
      </c>
      <c r="C565" s="91" t="s">
        <v>1133</v>
      </c>
      <c r="D565" s="92" t="s">
        <v>13</v>
      </c>
      <c r="E565" s="93" t="s">
        <v>258</v>
      </c>
      <c r="F565" s="94">
        <v>1</v>
      </c>
      <c r="G565" s="95">
        <v>3.8</v>
      </c>
      <c r="H565" s="117">
        <v>3.8</v>
      </c>
      <c r="I565" s="43"/>
      <c r="J565" s="81"/>
    </row>
    <row r="566" spans="1:10" ht="15" customHeight="1" x14ac:dyDescent="0.2">
      <c r="A566" s="89" t="s">
        <v>212</v>
      </c>
      <c r="B566" s="90" t="s">
        <v>1134</v>
      </c>
      <c r="C566" s="91" t="s">
        <v>1135</v>
      </c>
      <c r="D566" s="92" t="s">
        <v>13</v>
      </c>
      <c r="E566" s="93" t="s">
        <v>14</v>
      </c>
      <c r="F566" s="94">
        <v>1</v>
      </c>
      <c r="G566" s="95">
        <v>72.489999999999995</v>
      </c>
      <c r="H566" s="117">
        <v>72.489999999999995</v>
      </c>
      <c r="I566" s="43"/>
      <c r="J566" s="81"/>
    </row>
    <row r="567" spans="1:10" ht="15" customHeight="1" x14ac:dyDescent="0.2">
      <c r="A567" s="89" t="s">
        <v>212</v>
      </c>
      <c r="B567" s="90" t="s">
        <v>1136</v>
      </c>
      <c r="C567" s="91" t="s">
        <v>1137</v>
      </c>
      <c r="D567" s="92" t="s">
        <v>13</v>
      </c>
      <c r="E567" s="93" t="s">
        <v>14</v>
      </c>
      <c r="F567" s="94">
        <v>1</v>
      </c>
      <c r="G567" s="95">
        <v>261.88</v>
      </c>
      <c r="H567" s="117">
        <v>261.88</v>
      </c>
      <c r="I567" s="43"/>
      <c r="J567" s="81"/>
    </row>
    <row r="568" spans="1:10" ht="21" customHeight="1" x14ac:dyDescent="0.2">
      <c r="A568" s="89" t="s">
        <v>212</v>
      </c>
      <c r="B568" s="90" t="s">
        <v>1138</v>
      </c>
      <c r="C568" s="91" t="s">
        <v>1139</v>
      </c>
      <c r="D568" s="92" t="s">
        <v>13</v>
      </c>
      <c r="E568" s="93" t="s">
        <v>837</v>
      </c>
      <c r="F568" s="94">
        <v>3.6372494199999998</v>
      </c>
      <c r="G568" s="95">
        <v>23.63</v>
      </c>
      <c r="H568" s="117">
        <v>85.94</v>
      </c>
      <c r="I568" s="43"/>
      <c r="J568" s="81"/>
    </row>
    <row r="569" spans="1:10" ht="15" customHeight="1" x14ac:dyDescent="0.2">
      <c r="A569" s="89" t="s">
        <v>212</v>
      </c>
      <c r="B569" s="90" t="s">
        <v>1073</v>
      </c>
      <c r="C569" s="91" t="s">
        <v>1074</v>
      </c>
      <c r="D569" s="92" t="s">
        <v>13</v>
      </c>
      <c r="E569" s="93" t="s">
        <v>837</v>
      </c>
      <c r="F569" s="94">
        <v>3.6377550900000002</v>
      </c>
      <c r="G569" s="95">
        <v>29.35</v>
      </c>
      <c r="H569" s="117">
        <v>106.76</v>
      </c>
      <c r="I569" s="43"/>
      <c r="J569" s="81"/>
    </row>
    <row r="570" spans="1:10" ht="15" customHeight="1" x14ac:dyDescent="0.2">
      <c r="A570" s="96"/>
      <c r="B570" s="97"/>
      <c r="C570" s="97"/>
      <c r="D570" s="98"/>
      <c r="E570" s="99"/>
      <c r="F570" s="209" t="s">
        <v>840</v>
      </c>
      <c r="G570" s="209"/>
      <c r="H570" s="118">
        <v>530.87</v>
      </c>
      <c r="I570" s="43"/>
      <c r="J570" s="81"/>
    </row>
    <row r="571" spans="1:10" ht="15" customHeight="1" x14ac:dyDescent="0.2">
      <c r="A571" s="96"/>
      <c r="B571" s="97"/>
      <c r="C571" s="97"/>
      <c r="D571" s="98"/>
      <c r="E571" s="99"/>
      <c r="F571" s="209" t="s">
        <v>841</v>
      </c>
      <c r="G571" s="209"/>
      <c r="H571" s="118">
        <v>145.99</v>
      </c>
      <c r="I571" s="43"/>
      <c r="J571" s="81"/>
    </row>
    <row r="572" spans="1:10" ht="15" customHeight="1" x14ac:dyDescent="0.2">
      <c r="A572" s="96"/>
      <c r="B572" s="97"/>
      <c r="C572" s="97"/>
      <c r="D572" s="98"/>
      <c r="E572" s="99"/>
      <c r="F572" s="209" t="s">
        <v>842</v>
      </c>
      <c r="G572" s="209"/>
      <c r="H572" s="118">
        <v>676.86</v>
      </c>
      <c r="I572" s="43"/>
      <c r="J572" s="81"/>
    </row>
    <row r="573" spans="1:10" ht="20.100000000000001" customHeight="1" x14ac:dyDescent="0.2">
      <c r="A573" s="82" t="s">
        <v>71</v>
      </c>
      <c r="B573" s="83" t="s">
        <v>71</v>
      </c>
      <c r="C573" s="84" t="s">
        <v>219</v>
      </c>
      <c r="D573" s="85" t="s">
        <v>13</v>
      </c>
      <c r="E573" s="86" t="s">
        <v>62</v>
      </c>
      <c r="F573" s="87"/>
      <c r="G573" s="88">
        <v>90.53</v>
      </c>
      <c r="H573" s="116">
        <v>984.97</v>
      </c>
      <c r="I573" s="43"/>
      <c r="J573" s="81"/>
    </row>
    <row r="574" spans="1:10" ht="15" customHeight="1" x14ac:dyDescent="0.2">
      <c r="A574" s="89" t="s">
        <v>71</v>
      </c>
      <c r="B574" s="90" t="s">
        <v>838</v>
      </c>
      <c r="C574" s="91" t="s">
        <v>839</v>
      </c>
      <c r="D574" s="92" t="s">
        <v>13</v>
      </c>
      <c r="E574" s="93" t="s">
        <v>837</v>
      </c>
      <c r="F574" s="94">
        <v>3.6376054500000001</v>
      </c>
      <c r="G574" s="95">
        <v>24.89</v>
      </c>
      <c r="H574" s="117">
        <v>90.53</v>
      </c>
      <c r="I574" s="43"/>
      <c r="J574" s="81"/>
    </row>
    <row r="575" spans="1:10" ht="15" customHeight="1" x14ac:dyDescent="0.2">
      <c r="A575" s="96"/>
      <c r="B575" s="97"/>
      <c r="C575" s="97"/>
      <c r="D575" s="98"/>
      <c r="E575" s="99"/>
      <c r="F575" s="209" t="s">
        <v>840</v>
      </c>
      <c r="G575" s="209"/>
      <c r="H575" s="118">
        <v>90.53</v>
      </c>
      <c r="I575" s="43"/>
      <c r="J575" s="81"/>
    </row>
    <row r="576" spans="1:10" ht="15" customHeight="1" x14ac:dyDescent="0.2">
      <c r="A576" s="96"/>
      <c r="B576" s="97"/>
      <c r="C576" s="97"/>
      <c r="D576" s="98"/>
      <c r="E576" s="99"/>
      <c r="F576" s="209" t="s">
        <v>841</v>
      </c>
      <c r="G576" s="209"/>
      <c r="H576" s="118">
        <v>24.9</v>
      </c>
      <c r="I576" s="43"/>
      <c r="J576" s="81"/>
    </row>
    <row r="577" spans="1:10" ht="15" customHeight="1" x14ac:dyDescent="0.2">
      <c r="A577" s="96"/>
      <c r="B577" s="97"/>
      <c r="C577" s="97"/>
      <c r="D577" s="98"/>
      <c r="E577" s="99"/>
      <c r="F577" s="209" t="s">
        <v>842</v>
      </c>
      <c r="G577" s="209"/>
      <c r="H577" s="118">
        <v>115.43</v>
      </c>
      <c r="I577" s="43"/>
      <c r="J577" s="81"/>
    </row>
    <row r="578" spans="1:10" ht="20.100000000000001" customHeight="1" x14ac:dyDescent="0.2">
      <c r="A578" s="82" t="s">
        <v>74</v>
      </c>
      <c r="B578" s="83" t="s">
        <v>74</v>
      </c>
      <c r="C578" s="84" t="s">
        <v>75</v>
      </c>
      <c r="D578" s="85" t="s">
        <v>13</v>
      </c>
      <c r="E578" s="86" t="s">
        <v>62</v>
      </c>
      <c r="F578" s="87"/>
      <c r="G578" s="88">
        <v>3570.22</v>
      </c>
      <c r="H578" s="116">
        <v>6176.48</v>
      </c>
      <c r="I578" s="43"/>
      <c r="J578" s="81"/>
    </row>
    <row r="579" spans="1:10" ht="15" customHeight="1" x14ac:dyDescent="0.2">
      <c r="A579" s="89" t="s">
        <v>74</v>
      </c>
      <c r="B579" s="90" t="s">
        <v>942</v>
      </c>
      <c r="C579" s="91" t="s">
        <v>943</v>
      </c>
      <c r="D579" s="92" t="s">
        <v>13</v>
      </c>
      <c r="E579" s="93" t="s">
        <v>98</v>
      </c>
      <c r="F579" s="94">
        <v>57.397356600000002</v>
      </c>
      <c r="G579" s="95">
        <v>14.55</v>
      </c>
      <c r="H579" s="117">
        <v>835.13</v>
      </c>
      <c r="I579" s="43"/>
      <c r="J579" s="81"/>
    </row>
    <row r="580" spans="1:10" ht="21" customHeight="1" x14ac:dyDescent="0.2">
      <c r="A580" s="89" t="s">
        <v>74</v>
      </c>
      <c r="B580" s="90" t="s">
        <v>944</v>
      </c>
      <c r="C580" s="91" t="s">
        <v>945</v>
      </c>
      <c r="D580" s="92" t="s">
        <v>13</v>
      </c>
      <c r="E580" s="93" t="s">
        <v>62</v>
      </c>
      <c r="F580" s="94">
        <v>0.95662261000000004</v>
      </c>
      <c r="G580" s="95">
        <v>930.01</v>
      </c>
      <c r="H580" s="117">
        <v>889.66</v>
      </c>
      <c r="I580" s="43"/>
      <c r="J580" s="81"/>
    </row>
    <row r="581" spans="1:10" ht="15" customHeight="1" x14ac:dyDescent="0.2">
      <c r="A581" s="89" t="s">
        <v>74</v>
      </c>
      <c r="B581" s="90" t="s">
        <v>946</v>
      </c>
      <c r="C581" s="91" t="s">
        <v>947</v>
      </c>
      <c r="D581" s="92" t="s">
        <v>13</v>
      </c>
      <c r="E581" s="93" t="s">
        <v>14</v>
      </c>
      <c r="F581" s="94">
        <v>11.47947132</v>
      </c>
      <c r="G581" s="95">
        <v>160.76</v>
      </c>
      <c r="H581" s="117">
        <v>1845.43</v>
      </c>
      <c r="I581" s="43"/>
      <c r="J581" s="81"/>
    </row>
    <row r="582" spans="1:10" ht="15" customHeight="1" x14ac:dyDescent="0.2">
      <c r="A582" s="96"/>
      <c r="B582" s="97"/>
      <c r="C582" s="97"/>
      <c r="D582" s="98"/>
      <c r="E582" s="99"/>
      <c r="F582" s="209" t="s">
        <v>840</v>
      </c>
      <c r="G582" s="209"/>
      <c r="H582" s="118">
        <v>3570.22</v>
      </c>
      <c r="I582" s="43"/>
      <c r="J582" s="81"/>
    </row>
    <row r="583" spans="1:10" ht="15" customHeight="1" x14ac:dyDescent="0.2">
      <c r="A583" s="96"/>
      <c r="B583" s="97"/>
      <c r="C583" s="97"/>
      <c r="D583" s="98"/>
      <c r="E583" s="99"/>
      <c r="F583" s="209" t="s">
        <v>841</v>
      </c>
      <c r="G583" s="209"/>
      <c r="H583" s="118">
        <v>981.81</v>
      </c>
      <c r="I583" s="43"/>
      <c r="J583" s="81"/>
    </row>
    <row r="584" spans="1:10" ht="15" customHeight="1" x14ac:dyDescent="0.2">
      <c r="A584" s="96"/>
      <c r="B584" s="97"/>
      <c r="C584" s="97"/>
      <c r="D584" s="98"/>
      <c r="E584" s="99"/>
      <c r="F584" s="209" t="s">
        <v>842</v>
      </c>
      <c r="G584" s="209"/>
      <c r="H584" s="118">
        <v>4552.03</v>
      </c>
      <c r="I584" s="43"/>
      <c r="J584" s="81"/>
    </row>
    <row r="585" spans="1:10" ht="20.100000000000001" customHeight="1" x14ac:dyDescent="0.2">
      <c r="A585" s="82" t="s">
        <v>77</v>
      </c>
      <c r="B585" s="83" t="s">
        <v>77</v>
      </c>
      <c r="C585" s="84" t="s">
        <v>78</v>
      </c>
      <c r="D585" s="85" t="s">
        <v>13</v>
      </c>
      <c r="E585" s="86" t="s">
        <v>62</v>
      </c>
      <c r="F585" s="87"/>
      <c r="G585" s="88">
        <v>3359.9</v>
      </c>
      <c r="H585" s="116">
        <v>11490.86</v>
      </c>
      <c r="I585" s="43"/>
      <c r="J585" s="81"/>
    </row>
    <row r="586" spans="1:10" ht="15" customHeight="1" x14ac:dyDescent="0.2">
      <c r="A586" s="89" t="s">
        <v>77</v>
      </c>
      <c r="B586" s="90" t="s">
        <v>942</v>
      </c>
      <c r="C586" s="91" t="s">
        <v>943</v>
      </c>
      <c r="D586" s="92" t="s">
        <v>13</v>
      </c>
      <c r="E586" s="93" t="s">
        <v>98</v>
      </c>
      <c r="F586" s="94">
        <v>43.028205300000003</v>
      </c>
      <c r="G586" s="95">
        <v>14.55</v>
      </c>
      <c r="H586" s="117">
        <v>626.05999999999995</v>
      </c>
      <c r="I586" s="43"/>
      <c r="J586" s="81"/>
    </row>
    <row r="587" spans="1:10" ht="21" customHeight="1" x14ac:dyDescent="0.2">
      <c r="A587" s="89" t="s">
        <v>77</v>
      </c>
      <c r="B587" s="90" t="s">
        <v>944</v>
      </c>
      <c r="C587" s="91" t="s">
        <v>945</v>
      </c>
      <c r="D587" s="92" t="s">
        <v>13</v>
      </c>
      <c r="E587" s="93" t="s">
        <v>62</v>
      </c>
      <c r="F587" s="94">
        <v>0.95618234000000002</v>
      </c>
      <c r="G587" s="95">
        <v>930.01</v>
      </c>
      <c r="H587" s="117">
        <v>889.25</v>
      </c>
      <c r="I587" s="43"/>
      <c r="J587" s="81"/>
    </row>
    <row r="588" spans="1:10" ht="15" customHeight="1" x14ac:dyDescent="0.2">
      <c r="A588" s="89" t="s">
        <v>77</v>
      </c>
      <c r="B588" s="90" t="s">
        <v>946</v>
      </c>
      <c r="C588" s="91" t="s">
        <v>947</v>
      </c>
      <c r="D588" s="92" t="s">
        <v>13</v>
      </c>
      <c r="E588" s="93" t="s">
        <v>14</v>
      </c>
      <c r="F588" s="94">
        <v>11.474188079999999</v>
      </c>
      <c r="G588" s="95">
        <v>160.76</v>
      </c>
      <c r="H588" s="117">
        <v>1844.59</v>
      </c>
      <c r="I588" s="43"/>
      <c r="J588" s="81"/>
    </row>
    <row r="589" spans="1:10" ht="15" customHeight="1" x14ac:dyDescent="0.2">
      <c r="A589" s="96"/>
      <c r="B589" s="97"/>
      <c r="C589" s="97"/>
      <c r="D589" s="98"/>
      <c r="E589" s="99"/>
      <c r="F589" s="209" t="s">
        <v>840</v>
      </c>
      <c r="G589" s="209"/>
      <c r="H589" s="118">
        <v>3359.9</v>
      </c>
      <c r="I589" s="43"/>
      <c r="J589" s="81"/>
    </row>
    <row r="590" spans="1:10" ht="15" customHeight="1" x14ac:dyDescent="0.2">
      <c r="A590" s="96"/>
      <c r="B590" s="97"/>
      <c r="C590" s="97"/>
      <c r="D590" s="98"/>
      <c r="E590" s="99"/>
      <c r="F590" s="209" t="s">
        <v>841</v>
      </c>
      <c r="G590" s="209"/>
      <c r="H590" s="118">
        <v>923.97</v>
      </c>
      <c r="I590" s="43"/>
      <c r="J590" s="81"/>
    </row>
    <row r="591" spans="1:10" ht="15" customHeight="1" x14ac:dyDescent="0.2">
      <c r="A591" s="96"/>
      <c r="B591" s="97"/>
      <c r="C591" s="97"/>
      <c r="D591" s="98"/>
      <c r="E591" s="99"/>
      <c r="F591" s="209" t="s">
        <v>842</v>
      </c>
      <c r="G591" s="209"/>
      <c r="H591" s="118">
        <v>4283.87</v>
      </c>
      <c r="I591" s="43"/>
      <c r="J591" s="81"/>
    </row>
    <row r="592" spans="1:10" ht="20.100000000000001" customHeight="1" x14ac:dyDescent="0.2">
      <c r="A592" s="82" t="s">
        <v>80</v>
      </c>
      <c r="B592" s="83" t="s">
        <v>80</v>
      </c>
      <c r="C592" s="84" t="s">
        <v>81</v>
      </c>
      <c r="D592" s="85" t="s">
        <v>13</v>
      </c>
      <c r="E592" s="86" t="s">
        <v>62</v>
      </c>
      <c r="F592" s="87"/>
      <c r="G592" s="88">
        <v>896.33</v>
      </c>
      <c r="H592" s="116">
        <v>1362.42</v>
      </c>
      <c r="I592" s="43"/>
      <c r="J592" s="81"/>
    </row>
    <row r="593" spans="1:10" ht="15" customHeight="1" x14ac:dyDescent="0.2">
      <c r="A593" s="89" t="s">
        <v>80</v>
      </c>
      <c r="B593" s="90" t="s">
        <v>948</v>
      </c>
      <c r="C593" s="91" t="s">
        <v>949</v>
      </c>
      <c r="D593" s="92" t="s">
        <v>13</v>
      </c>
      <c r="E593" s="93" t="s">
        <v>62</v>
      </c>
      <c r="F593" s="94">
        <v>0.68</v>
      </c>
      <c r="G593" s="95">
        <v>109.12</v>
      </c>
      <c r="H593" s="117">
        <v>74.2</v>
      </c>
      <c r="I593" s="43"/>
      <c r="J593" s="81"/>
    </row>
    <row r="594" spans="1:10" ht="15" customHeight="1" x14ac:dyDescent="0.2">
      <c r="A594" s="89" t="s">
        <v>80</v>
      </c>
      <c r="B594" s="90" t="s">
        <v>950</v>
      </c>
      <c r="C594" s="91" t="s">
        <v>951</v>
      </c>
      <c r="D594" s="92" t="s">
        <v>13</v>
      </c>
      <c r="E594" s="93" t="s">
        <v>952</v>
      </c>
      <c r="F594" s="94">
        <v>4.4000000000000004</v>
      </c>
      <c r="G594" s="95">
        <v>50.01</v>
      </c>
      <c r="H594" s="117">
        <v>220.04</v>
      </c>
      <c r="I594" s="43"/>
      <c r="J594" s="81"/>
    </row>
    <row r="595" spans="1:10" ht="15" customHeight="1" x14ac:dyDescent="0.2">
      <c r="A595" s="89" t="s">
        <v>80</v>
      </c>
      <c r="B595" s="90" t="s">
        <v>953</v>
      </c>
      <c r="C595" s="91" t="s">
        <v>954</v>
      </c>
      <c r="D595" s="92" t="s">
        <v>13</v>
      </c>
      <c r="E595" s="93" t="s">
        <v>62</v>
      </c>
      <c r="F595" s="94">
        <v>0.88</v>
      </c>
      <c r="G595" s="95">
        <v>209.14</v>
      </c>
      <c r="H595" s="117">
        <v>184.04</v>
      </c>
      <c r="I595" s="43"/>
      <c r="J595" s="81"/>
    </row>
    <row r="596" spans="1:10" ht="15" customHeight="1" x14ac:dyDescent="0.2">
      <c r="A596" s="89" t="s">
        <v>80</v>
      </c>
      <c r="B596" s="90" t="s">
        <v>955</v>
      </c>
      <c r="C596" s="91" t="s">
        <v>908</v>
      </c>
      <c r="D596" s="92" t="s">
        <v>13</v>
      </c>
      <c r="E596" s="93" t="s">
        <v>837</v>
      </c>
      <c r="F596" s="94">
        <v>1.81865396</v>
      </c>
      <c r="G596" s="95">
        <v>30.75</v>
      </c>
      <c r="H596" s="117">
        <v>55.92</v>
      </c>
      <c r="I596" s="43"/>
      <c r="J596" s="81"/>
    </row>
    <row r="597" spans="1:10" ht="15" customHeight="1" x14ac:dyDescent="0.2">
      <c r="A597" s="89" t="s">
        <v>80</v>
      </c>
      <c r="B597" s="90" t="s">
        <v>838</v>
      </c>
      <c r="C597" s="91" t="s">
        <v>839</v>
      </c>
      <c r="D597" s="92" t="s">
        <v>13</v>
      </c>
      <c r="E597" s="93" t="s">
        <v>837</v>
      </c>
      <c r="F597" s="94">
        <v>14.54923168</v>
      </c>
      <c r="G597" s="95">
        <v>24.89</v>
      </c>
      <c r="H597" s="117">
        <v>362.13</v>
      </c>
      <c r="I597" s="43"/>
      <c r="J597" s="81"/>
    </row>
    <row r="598" spans="1:10" ht="15" customHeight="1" x14ac:dyDescent="0.2">
      <c r="A598" s="96"/>
      <c r="B598" s="97"/>
      <c r="C598" s="97"/>
      <c r="D598" s="98"/>
      <c r="E598" s="99"/>
      <c r="F598" s="209" t="s">
        <v>840</v>
      </c>
      <c r="G598" s="209"/>
      <c r="H598" s="118">
        <v>896.33</v>
      </c>
      <c r="I598" s="43"/>
      <c r="J598" s="81"/>
    </row>
    <row r="599" spans="1:10" ht="15" customHeight="1" x14ac:dyDescent="0.2">
      <c r="A599" s="96"/>
      <c r="B599" s="97"/>
      <c r="C599" s="97"/>
      <c r="D599" s="98"/>
      <c r="E599" s="99"/>
      <c r="F599" s="209" t="s">
        <v>841</v>
      </c>
      <c r="G599" s="209"/>
      <c r="H599" s="118">
        <v>246.49</v>
      </c>
      <c r="I599" s="43"/>
      <c r="J599" s="81"/>
    </row>
    <row r="600" spans="1:10" ht="15" customHeight="1" x14ac:dyDescent="0.2">
      <c r="A600" s="96"/>
      <c r="B600" s="97"/>
      <c r="C600" s="97"/>
      <c r="D600" s="98"/>
      <c r="E600" s="99"/>
      <c r="F600" s="209" t="s">
        <v>842</v>
      </c>
      <c r="G600" s="209"/>
      <c r="H600" s="118">
        <v>1142.82</v>
      </c>
      <c r="I600" s="43"/>
      <c r="J600" s="81"/>
    </row>
    <row r="601" spans="1:10" ht="20.100000000000001" customHeight="1" x14ac:dyDescent="0.2">
      <c r="A601" s="82" t="s">
        <v>224</v>
      </c>
      <c r="B601" s="83" t="s">
        <v>224</v>
      </c>
      <c r="C601" s="84" t="s">
        <v>225</v>
      </c>
      <c r="D601" s="85" t="s">
        <v>13</v>
      </c>
      <c r="E601" s="86" t="s">
        <v>14</v>
      </c>
      <c r="F601" s="87"/>
      <c r="G601" s="88">
        <v>146.16</v>
      </c>
      <c r="H601" s="116">
        <v>12482.06</v>
      </c>
      <c r="I601" s="43"/>
      <c r="J601" s="81"/>
    </row>
    <row r="602" spans="1:10" ht="15" customHeight="1" x14ac:dyDescent="0.2">
      <c r="A602" s="89" t="s">
        <v>224</v>
      </c>
      <c r="B602" s="90" t="s">
        <v>997</v>
      </c>
      <c r="C602" s="91" t="s">
        <v>998</v>
      </c>
      <c r="D602" s="92" t="s">
        <v>13</v>
      </c>
      <c r="E602" s="93" t="s">
        <v>275</v>
      </c>
      <c r="F602" s="94">
        <v>57</v>
      </c>
      <c r="G602" s="95">
        <v>0.77</v>
      </c>
      <c r="H602" s="117">
        <v>43.89</v>
      </c>
      <c r="I602" s="43"/>
      <c r="J602" s="81"/>
    </row>
    <row r="603" spans="1:10" ht="15" customHeight="1" x14ac:dyDescent="0.2">
      <c r="A603" s="89" t="s">
        <v>224</v>
      </c>
      <c r="B603" s="90" t="s">
        <v>955</v>
      </c>
      <c r="C603" s="91" t="s">
        <v>908</v>
      </c>
      <c r="D603" s="92" t="s">
        <v>13</v>
      </c>
      <c r="E603" s="93" t="s">
        <v>837</v>
      </c>
      <c r="F603" s="94">
        <v>2.0242627199999998</v>
      </c>
      <c r="G603" s="95">
        <v>30.75</v>
      </c>
      <c r="H603" s="117">
        <v>62.24</v>
      </c>
      <c r="I603" s="43"/>
      <c r="J603" s="81"/>
    </row>
    <row r="604" spans="1:10" ht="15" customHeight="1" x14ac:dyDescent="0.2">
      <c r="A604" s="89" t="s">
        <v>224</v>
      </c>
      <c r="B604" s="90" t="s">
        <v>838</v>
      </c>
      <c r="C604" s="91" t="s">
        <v>839</v>
      </c>
      <c r="D604" s="92" t="s">
        <v>13</v>
      </c>
      <c r="E604" s="93" t="s">
        <v>837</v>
      </c>
      <c r="F604" s="94">
        <v>1.0121313599999999</v>
      </c>
      <c r="G604" s="95">
        <v>24.89</v>
      </c>
      <c r="H604" s="117">
        <v>25.19</v>
      </c>
      <c r="I604" s="43"/>
      <c r="J604" s="81"/>
    </row>
    <row r="605" spans="1:10" ht="15" customHeight="1" x14ac:dyDescent="0.2">
      <c r="A605" s="89" t="s">
        <v>224</v>
      </c>
      <c r="B605" s="90" t="s">
        <v>999</v>
      </c>
      <c r="C605" s="91" t="s">
        <v>1000</v>
      </c>
      <c r="D605" s="92" t="s">
        <v>13</v>
      </c>
      <c r="E605" s="93" t="s">
        <v>62</v>
      </c>
      <c r="F605" s="94">
        <v>2.7603579999999999E-2</v>
      </c>
      <c r="G605" s="95">
        <v>537.89</v>
      </c>
      <c r="H605" s="117">
        <v>14.84</v>
      </c>
      <c r="I605" s="43"/>
      <c r="J605" s="81"/>
    </row>
    <row r="606" spans="1:10" ht="15" customHeight="1" x14ac:dyDescent="0.2">
      <c r="A606" s="96"/>
      <c r="B606" s="97"/>
      <c r="C606" s="97"/>
      <c r="D606" s="98"/>
      <c r="E606" s="99"/>
      <c r="F606" s="209" t="s">
        <v>840</v>
      </c>
      <c r="G606" s="209"/>
      <c r="H606" s="118">
        <v>146.16</v>
      </c>
      <c r="I606" s="43"/>
      <c r="J606" s="81"/>
    </row>
    <row r="607" spans="1:10" ht="15" customHeight="1" x14ac:dyDescent="0.2">
      <c r="A607" s="96"/>
      <c r="B607" s="97"/>
      <c r="C607" s="97"/>
      <c r="D607" s="98"/>
      <c r="E607" s="99"/>
      <c r="F607" s="209" t="s">
        <v>841</v>
      </c>
      <c r="G607" s="209"/>
      <c r="H607" s="118">
        <v>40.19</v>
      </c>
      <c r="I607" s="43"/>
      <c r="J607" s="81"/>
    </row>
    <row r="608" spans="1:10" ht="15" customHeight="1" x14ac:dyDescent="0.2">
      <c r="A608" s="96"/>
      <c r="B608" s="97"/>
      <c r="C608" s="97"/>
      <c r="D608" s="98"/>
      <c r="E608" s="99"/>
      <c r="F608" s="209" t="s">
        <v>842</v>
      </c>
      <c r="G608" s="209"/>
      <c r="H608" s="118">
        <v>186.35</v>
      </c>
      <c r="I608" s="43"/>
      <c r="J608" s="81"/>
    </row>
    <row r="609" spans="1:10" ht="20.100000000000001" customHeight="1" x14ac:dyDescent="0.2">
      <c r="A609" s="82" t="s">
        <v>127</v>
      </c>
      <c r="B609" s="83" t="s">
        <v>127</v>
      </c>
      <c r="C609" s="84" t="s">
        <v>227</v>
      </c>
      <c r="D609" s="85" t="s">
        <v>13</v>
      </c>
      <c r="E609" s="86" t="s">
        <v>14</v>
      </c>
      <c r="F609" s="87"/>
      <c r="G609" s="88">
        <v>15.38</v>
      </c>
      <c r="H609" s="116">
        <v>2852.07</v>
      </c>
      <c r="I609" s="43"/>
      <c r="J609" s="81"/>
    </row>
    <row r="610" spans="1:10" ht="15" customHeight="1" x14ac:dyDescent="0.2">
      <c r="A610" s="89" t="s">
        <v>127</v>
      </c>
      <c r="B610" s="90" t="s">
        <v>955</v>
      </c>
      <c r="C610" s="91" t="s">
        <v>908</v>
      </c>
      <c r="D610" s="92" t="s">
        <v>13</v>
      </c>
      <c r="E610" s="93" t="s">
        <v>837</v>
      </c>
      <c r="F610" s="94">
        <v>0.18663511999999999</v>
      </c>
      <c r="G610" s="95">
        <v>30.75</v>
      </c>
      <c r="H610" s="117">
        <v>5.73</v>
      </c>
      <c r="I610" s="43"/>
      <c r="J610" s="81"/>
    </row>
    <row r="611" spans="1:10" ht="15" customHeight="1" x14ac:dyDescent="0.2">
      <c r="A611" s="89" t="s">
        <v>127</v>
      </c>
      <c r="B611" s="90" t="s">
        <v>838</v>
      </c>
      <c r="C611" s="91" t="s">
        <v>839</v>
      </c>
      <c r="D611" s="92" t="s">
        <v>13</v>
      </c>
      <c r="E611" s="93" t="s">
        <v>837</v>
      </c>
      <c r="F611" s="94">
        <v>0.18663511999999999</v>
      </c>
      <c r="G611" s="95">
        <v>24.89</v>
      </c>
      <c r="H611" s="117">
        <v>4.6399999999999997</v>
      </c>
      <c r="I611" s="43"/>
      <c r="J611" s="81"/>
    </row>
    <row r="612" spans="1:10" ht="15" customHeight="1" x14ac:dyDescent="0.2">
      <c r="A612" s="89" t="s">
        <v>127</v>
      </c>
      <c r="B612" s="90" t="s">
        <v>1023</v>
      </c>
      <c r="C612" s="91" t="s">
        <v>1024</v>
      </c>
      <c r="D612" s="92" t="s">
        <v>13</v>
      </c>
      <c r="E612" s="93" t="s">
        <v>62</v>
      </c>
      <c r="F612" s="94">
        <v>6.53222E-3</v>
      </c>
      <c r="G612" s="95">
        <v>767.38</v>
      </c>
      <c r="H612" s="117">
        <v>5.01</v>
      </c>
      <c r="I612" s="43"/>
      <c r="J612" s="81"/>
    </row>
    <row r="613" spans="1:10" ht="15" customHeight="1" x14ac:dyDescent="0.2">
      <c r="A613" s="96"/>
      <c r="B613" s="97"/>
      <c r="C613" s="97"/>
      <c r="D613" s="98"/>
      <c r="E613" s="99"/>
      <c r="F613" s="209" t="s">
        <v>840</v>
      </c>
      <c r="G613" s="209"/>
      <c r="H613" s="118">
        <v>15.38</v>
      </c>
      <c r="I613" s="43"/>
      <c r="J613" s="81"/>
    </row>
    <row r="614" spans="1:10" ht="15" customHeight="1" x14ac:dyDescent="0.2">
      <c r="A614" s="96"/>
      <c r="B614" s="97"/>
      <c r="C614" s="97"/>
      <c r="D614" s="98"/>
      <c r="E614" s="99"/>
      <c r="F614" s="209" t="s">
        <v>841</v>
      </c>
      <c r="G614" s="209"/>
      <c r="H614" s="118">
        <v>4.2300000000000004</v>
      </c>
      <c r="I614" s="43"/>
      <c r="J614" s="81"/>
    </row>
    <row r="615" spans="1:10" ht="15" customHeight="1" x14ac:dyDescent="0.2">
      <c r="A615" s="96"/>
      <c r="B615" s="97"/>
      <c r="C615" s="97"/>
      <c r="D615" s="98"/>
      <c r="E615" s="99"/>
      <c r="F615" s="209" t="s">
        <v>842</v>
      </c>
      <c r="G615" s="209"/>
      <c r="H615" s="118">
        <v>19.61</v>
      </c>
      <c r="I615" s="43"/>
      <c r="J615" s="81"/>
    </row>
    <row r="616" spans="1:10" ht="20.100000000000001" customHeight="1" x14ac:dyDescent="0.2">
      <c r="A616" s="82" t="s">
        <v>130</v>
      </c>
      <c r="B616" s="83" t="s">
        <v>130</v>
      </c>
      <c r="C616" s="84" t="s">
        <v>229</v>
      </c>
      <c r="D616" s="85" t="s">
        <v>13</v>
      </c>
      <c r="E616" s="86" t="s">
        <v>14</v>
      </c>
      <c r="F616" s="87"/>
      <c r="G616" s="88">
        <v>46.19</v>
      </c>
      <c r="H616" s="116">
        <v>8565.4699999999993</v>
      </c>
      <c r="I616" s="43"/>
      <c r="J616" s="81"/>
    </row>
    <row r="617" spans="1:10" ht="21" customHeight="1" x14ac:dyDescent="0.2">
      <c r="A617" s="89" t="s">
        <v>130</v>
      </c>
      <c r="B617" s="90" t="s">
        <v>1005</v>
      </c>
      <c r="C617" s="91" t="s">
        <v>1006</v>
      </c>
      <c r="D617" s="92" t="s">
        <v>13</v>
      </c>
      <c r="E617" s="93" t="s">
        <v>837</v>
      </c>
      <c r="F617" s="94">
        <v>0.48366141000000001</v>
      </c>
      <c r="G617" s="95">
        <v>24.87</v>
      </c>
      <c r="H617" s="117">
        <v>12.02</v>
      </c>
      <c r="I617" s="43"/>
      <c r="J617" s="81"/>
    </row>
    <row r="618" spans="1:10" ht="15" customHeight="1" x14ac:dyDescent="0.2">
      <c r="A618" s="89" t="s">
        <v>130</v>
      </c>
      <c r="B618" s="90" t="s">
        <v>955</v>
      </c>
      <c r="C618" s="91" t="s">
        <v>908</v>
      </c>
      <c r="D618" s="92" t="s">
        <v>13</v>
      </c>
      <c r="E618" s="93" t="s">
        <v>837</v>
      </c>
      <c r="F618" s="94">
        <v>0.62350432</v>
      </c>
      <c r="G618" s="95">
        <v>30.75</v>
      </c>
      <c r="H618" s="117">
        <v>19.170000000000002</v>
      </c>
      <c r="I618" s="43"/>
      <c r="J618" s="81"/>
    </row>
    <row r="619" spans="1:10" ht="15" customHeight="1" x14ac:dyDescent="0.2">
      <c r="A619" s="89" t="s">
        <v>130</v>
      </c>
      <c r="B619" s="90" t="s">
        <v>999</v>
      </c>
      <c r="C619" s="91" t="s">
        <v>1000</v>
      </c>
      <c r="D619" s="92" t="s">
        <v>13</v>
      </c>
      <c r="E619" s="93" t="s">
        <v>62</v>
      </c>
      <c r="F619" s="94">
        <v>2.7903540000000001E-2</v>
      </c>
      <c r="G619" s="95">
        <v>537.89</v>
      </c>
      <c r="H619" s="117">
        <v>15</v>
      </c>
      <c r="I619" s="43"/>
      <c r="J619" s="81"/>
    </row>
    <row r="620" spans="1:10" ht="15" customHeight="1" x14ac:dyDescent="0.2">
      <c r="A620" s="96"/>
      <c r="B620" s="97"/>
      <c r="C620" s="97"/>
      <c r="D620" s="98"/>
      <c r="E620" s="99"/>
      <c r="F620" s="209" t="s">
        <v>840</v>
      </c>
      <c r="G620" s="209"/>
      <c r="H620" s="118">
        <v>46.19</v>
      </c>
      <c r="I620" s="43"/>
      <c r="J620" s="81"/>
    </row>
    <row r="621" spans="1:10" ht="15" customHeight="1" x14ac:dyDescent="0.2">
      <c r="A621" s="96"/>
      <c r="B621" s="97"/>
      <c r="C621" s="97"/>
      <c r="D621" s="98"/>
      <c r="E621" s="99"/>
      <c r="F621" s="209" t="s">
        <v>841</v>
      </c>
      <c r="G621" s="209"/>
      <c r="H621" s="118">
        <v>12.7</v>
      </c>
      <c r="I621" s="43"/>
      <c r="J621" s="81"/>
    </row>
    <row r="622" spans="1:10" ht="15" customHeight="1" x14ac:dyDescent="0.2">
      <c r="A622" s="96"/>
      <c r="B622" s="97"/>
      <c r="C622" s="97"/>
      <c r="D622" s="98"/>
      <c r="E622" s="99"/>
      <c r="F622" s="209" t="s">
        <v>842</v>
      </c>
      <c r="G622" s="209"/>
      <c r="H622" s="118">
        <v>58.89</v>
      </c>
      <c r="I622" s="43"/>
      <c r="J622" s="81"/>
    </row>
    <row r="623" spans="1:10" ht="20.100000000000001" customHeight="1" x14ac:dyDescent="0.2">
      <c r="A623" s="82" t="s">
        <v>231</v>
      </c>
      <c r="B623" s="83" t="s">
        <v>231</v>
      </c>
      <c r="C623" s="84" t="s">
        <v>232</v>
      </c>
      <c r="D623" s="85" t="s">
        <v>13</v>
      </c>
      <c r="E623" s="86" t="s">
        <v>14</v>
      </c>
      <c r="F623" s="87"/>
      <c r="G623" s="88">
        <v>43.44</v>
      </c>
      <c r="H623" s="116">
        <v>8055.51</v>
      </c>
      <c r="I623" s="43"/>
      <c r="J623" s="81"/>
    </row>
    <row r="624" spans="1:10" ht="15" customHeight="1" x14ac:dyDescent="0.2">
      <c r="A624" s="89" t="s">
        <v>231</v>
      </c>
      <c r="B624" s="90" t="s">
        <v>1140</v>
      </c>
      <c r="C624" s="91" t="s">
        <v>1141</v>
      </c>
      <c r="D624" s="92" t="s">
        <v>13</v>
      </c>
      <c r="E624" s="93" t="s">
        <v>1142</v>
      </c>
      <c r="F624" s="94">
        <v>0.08</v>
      </c>
      <c r="G624" s="95">
        <v>81.819999999999993</v>
      </c>
      <c r="H624" s="117">
        <v>6.54</v>
      </c>
      <c r="I624" s="43"/>
      <c r="J624" s="81"/>
    </row>
    <row r="625" spans="1:10" ht="15" customHeight="1" x14ac:dyDescent="0.2">
      <c r="A625" s="89" t="s">
        <v>231</v>
      </c>
      <c r="B625" s="90" t="s">
        <v>1143</v>
      </c>
      <c r="C625" s="91" t="s">
        <v>1144</v>
      </c>
      <c r="D625" s="92" t="s">
        <v>13</v>
      </c>
      <c r="E625" s="93" t="s">
        <v>1142</v>
      </c>
      <c r="F625" s="94">
        <v>0.05</v>
      </c>
      <c r="G625" s="95">
        <v>41.42</v>
      </c>
      <c r="H625" s="117">
        <v>2.0699999999999998</v>
      </c>
      <c r="I625" s="43"/>
      <c r="J625" s="81"/>
    </row>
    <row r="626" spans="1:10" ht="15" customHeight="1" x14ac:dyDescent="0.2">
      <c r="A626" s="89" t="s">
        <v>231</v>
      </c>
      <c r="B626" s="90" t="s">
        <v>1145</v>
      </c>
      <c r="C626" s="91" t="s">
        <v>1146</v>
      </c>
      <c r="D626" s="92" t="s">
        <v>13</v>
      </c>
      <c r="E626" s="93" t="s">
        <v>275</v>
      </c>
      <c r="F626" s="94">
        <v>0.5</v>
      </c>
      <c r="G626" s="95">
        <v>1</v>
      </c>
      <c r="H626" s="117">
        <v>0.5</v>
      </c>
      <c r="I626" s="43"/>
      <c r="J626" s="81"/>
    </row>
    <row r="627" spans="1:10" ht="15" customHeight="1" x14ac:dyDescent="0.2">
      <c r="A627" s="89" t="s">
        <v>231</v>
      </c>
      <c r="B627" s="90" t="s">
        <v>1147</v>
      </c>
      <c r="C627" s="91" t="s">
        <v>1148</v>
      </c>
      <c r="D627" s="92" t="s">
        <v>13</v>
      </c>
      <c r="E627" s="93" t="s">
        <v>1142</v>
      </c>
      <c r="F627" s="94">
        <v>0.11</v>
      </c>
      <c r="G627" s="95">
        <v>52.65</v>
      </c>
      <c r="H627" s="117">
        <v>5.79</v>
      </c>
      <c r="I627" s="43"/>
      <c r="J627" s="81"/>
    </row>
    <row r="628" spans="1:10" ht="15" customHeight="1" x14ac:dyDescent="0.2">
      <c r="A628" s="89" t="s">
        <v>231</v>
      </c>
      <c r="B628" s="90" t="s">
        <v>1149</v>
      </c>
      <c r="C628" s="91" t="s">
        <v>1038</v>
      </c>
      <c r="D628" s="92" t="s">
        <v>13</v>
      </c>
      <c r="E628" s="93" t="s">
        <v>837</v>
      </c>
      <c r="F628" s="94">
        <v>0.63634990000000002</v>
      </c>
      <c r="G628" s="95">
        <v>32.42</v>
      </c>
      <c r="H628" s="117">
        <v>20.63</v>
      </c>
      <c r="I628" s="43"/>
      <c r="J628" s="81"/>
    </row>
    <row r="629" spans="1:10" ht="15" customHeight="1" x14ac:dyDescent="0.2">
      <c r="A629" s="89" t="s">
        <v>231</v>
      </c>
      <c r="B629" s="90" t="s">
        <v>838</v>
      </c>
      <c r="C629" s="91" t="s">
        <v>839</v>
      </c>
      <c r="D629" s="92" t="s">
        <v>13</v>
      </c>
      <c r="E629" s="93" t="s">
        <v>837</v>
      </c>
      <c r="F629" s="94">
        <v>0.31817495000000001</v>
      </c>
      <c r="G629" s="95">
        <v>24.89</v>
      </c>
      <c r="H629" s="117">
        <v>7.91</v>
      </c>
      <c r="I629" s="43"/>
      <c r="J629" s="81"/>
    </row>
    <row r="630" spans="1:10" ht="15" customHeight="1" x14ac:dyDescent="0.2">
      <c r="A630" s="96"/>
      <c r="B630" s="97"/>
      <c r="C630" s="97"/>
      <c r="D630" s="98"/>
      <c r="E630" s="99"/>
      <c r="F630" s="209" t="s">
        <v>840</v>
      </c>
      <c r="G630" s="209"/>
      <c r="H630" s="118">
        <v>43.44</v>
      </c>
      <c r="I630" s="43"/>
      <c r="J630" s="81"/>
    </row>
    <row r="631" spans="1:10" ht="15" customHeight="1" x14ac:dyDescent="0.2">
      <c r="A631" s="96"/>
      <c r="B631" s="97"/>
      <c r="C631" s="97"/>
      <c r="D631" s="98"/>
      <c r="E631" s="99"/>
      <c r="F631" s="209" t="s">
        <v>841</v>
      </c>
      <c r="G631" s="209"/>
      <c r="H631" s="118">
        <v>11.95</v>
      </c>
      <c r="I631" s="43"/>
      <c r="J631" s="81"/>
    </row>
    <row r="632" spans="1:10" ht="15" customHeight="1" x14ac:dyDescent="0.2">
      <c r="A632" s="96"/>
      <c r="B632" s="97"/>
      <c r="C632" s="97"/>
      <c r="D632" s="98"/>
      <c r="E632" s="99"/>
      <c r="F632" s="209" t="s">
        <v>842</v>
      </c>
      <c r="G632" s="209"/>
      <c r="H632" s="118">
        <v>55.39</v>
      </c>
      <c r="I632" s="43"/>
      <c r="J632" s="81"/>
    </row>
    <row r="633" spans="1:10" ht="20.100000000000001" customHeight="1" x14ac:dyDescent="0.2">
      <c r="A633" s="82" t="s">
        <v>71</v>
      </c>
      <c r="B633" s="83" t="s">
        <v>71</v>
      </c>
      <c r="C633" s="84" t="s">
        <v>72</v>
      </c>
      <c r="D633" s="85" t="s">
        <v>13</v>
      </c>
      <c r="E633" s="86" t="s">
        <v>62</v>
      </c>
      <c r="F633" s="87"/>
      <c r="G633" s="88">
        <v>90.53</v>
      </c>
      <c r="H633" s="116">
        <v>7423.46</v>
      </c>
      <c r="I633" s="43"/>
      <c r="J633" s="81"/>
    </row>
    <row r="634" spans="1:10" ht="15" customHeight="1" x14ac:dyDescent="0.2">
      <c r="A634" s="89" t="s">
        <v>71</v>
      </c>
      <c r="B634" s="90" t="s">
        <v>838</v>
      </c>
      <c r="C634" s="91" t="s">
        <v>839</v>
      </c>
      <c r="D634" s="92" t="s">
        <v>13</v>
      </c>
      <c r="E634" s="93" t="s">
        <v>837</v>
      </c>
      <c r="F634" s="94">
        <v>3.6376054500000001</v>
      </c>
      <c r="G634" s="95">
        <v>24.89</v>
      </c>
      <c r="H634" s="117">
        <v>90.53</v>
      </c>
      <c r="I634" s="43"/>
      <c r="J634" s="81"/>
    </row>
    <row r="635" spans="1:10" ht="15" customHeight="1" x14ac:dyDescent="0.2">
      <c r="A635" s="96"/>
      <c r="B635" s="97"/>
      <c r="C635" s="97"/>
      <c r="D635" s="98"/>
      <c r="E635" s="99"/>
      <c r="F635" s="209" t="s">
        <v>840</v>
      </c>
      <c r="G635" s="209"/>
      <c r="H635" s="118">
        <v>90.53</v>
      </c>
      <c r="I635" s="43"/>
      <c r="J635" s="81"/>
    </row>
    <row r="636" spans="1:10" ht="15" customHeight="1" x14ac:dyDescent="0.2">
      <c r="A636" s="96"/>
      <c r="B636" s="97"/>
      <c r="C636" s="97"/>
      <c r="D636" s="98"/>
      <c r="E636" s="99"/>
      <c r="F636" s="209" t="s">
        <v>841</v>
      </c>
      <c r="G636" s="209"/>
      <c r="H636" s="118">
        <v>24.9</v>
      </c>
      <c r="I636" s="43"/>
      <c r="J636" s="81"/>
    </row>
    <row r="637" spans="1:10" ht="15" customHeight="1" x14ac:dyDescent="0.2">
      <c r="A637" s="96"/>
      <c r="B637" s="97"/>
      <c r="C637" s="97"/>
      <c r="D637" s="98"/>
      <c r="E637" s="99"/>
      <c r="F637" s="209" t="s">
        <v>842</v>
      </c>
      <c r="G637" s="209"/>
      <c r="H637" s="118">
        <v>115.43</v>
      </c>
      <c r="I637" s="43"/>
      <c r="J637" s="81"/>
    </row>
    <row r="638" spans="1:10" ht="45" customHeight="1" x14ac:dyDescent="0.2">
      <c r="A638" s="82" t="s">
        <v>237</v>
      </c>
      <c r="B638" s="83" t="s">
        <v>237</v>
      </c>
      <c r="C638" s="84" t="s">
        <v>238</v>
      </c>
      <c r="D638" s="85" t="s">
        <v>21</v>
      </c>
      <c r="E638" s="86" t="s">
        <v>26</v>
      </c>
      <c r="F638" s="87"/>
      <c r="G638" s="88">
        <v>86.35</v>
      </c>
      <c r="H638" s="116">
        <v>7253.4</v>
      </c>
      <c r="I638" s="43"/>
      <c r="J638" s="81"/>
    </row>
    <row r="639" spans="1:10" ht="29.1" customHeight="1" x14ac:dyDescent="0.2">
      <c r="A639" s="89" t="s">
        <v>237</v>
      </c>
      <c r="B639" s="90" t="s">
        <v>1150</v>
      </c>
      <c r="C639" s="91" t="s">
        <v>1151</v>
      </c>
      <c r="D639" s="92" t="s">
        <v>21</v>
      </c>
      <c r="E639" s="93" t="s">
        <v>22</v>
      </c>
      <c r="F639" s="94">
        <v>2.2999999999999998</v>
      </c>
      <c r="G639" s="95">
        <v>10.07</v>
      </c>
      <c r="H639" s="117">
        <v>23.16</v>
      </c>
      <c r="I639" s="43"/>
      <c r="J639" s="81"/>
    </row>
    <row r="640" spans="1:10" ht="21" customHeight="1" x14ac:dyDescent="0.2">
      <c r="A640" s="89" t="s">
        <v>237</v>
      </c>
      <c r="B640" s="90" t="s">
        <v>1152</v>
      </c>
      <c r="C640" s="91" t="s">
        <v>1153</v>
      </c>
      <c r="D640" s="92" t="s">
        <v>21</v>
      </c>
      <c r="E640" s="93" t="s">
        <v>45</v>
      </c>
      <c r="F640" s="94">
        <v>0.1071</v>
      </c>
      <c r="G640" s="95">
        <v>25.12</v>
      </c>
      <c r="H640" s="117">
        <v>2.69</v>
      </c>
      <c r="I640" s="43"/>
      <c r="J640" s="81"/>
    </row>
    <row r="641" spans="1:10" ht="21" customHeight="1" x14ac:dyDescent="0.2">
      <c r="A641" s="89" t="s">
        <v>237</v>
      </c>
      <c r="B641" s="90" t="s">
        <v>1154</v>
      </c>
      <c r="C641" s="91" t="s">
        <v>1155</v>
      </c>
      <c r="D641" s="92" t="s">
        <v>21</v>
      </c>
      <c r="E641" s="93" t="s">
        <v>32</v>
      </c>
      <c r="F641" s="94">
        <v>0.16739999999999999</v>
      </c>
      <c r="G641" s="95">
        <v>230.49</v>
      </c>
      <c r="H641" s="117">
        <v>38.58</v>
      </c>
      <c r="I641" s="43"/>
      <c r="J641" s="81"/>
    </row>
    <row r="642" spans="1:10" ht="45.95" customHeight="1" x14ac:dyDescent="0.2">
      <c r="A642" s="89" t="s">
        <v>237</v>
      </c>
      <c r="B642" s="90" t="s">
        <v>1156</v>
      </c>
      <c r="C642" s="91" t="s">
        <v>1157</v>
      </c>
      <c r="D642" s="92" t="s">
        <v>21</v>
      </c>
      <c r="E642" s="93" t="s">
        <v>26</v>
      </c>
      <c r="F642" s="94">
        <v>1.0029999999999999</v>
      </c>
      <c r="G642" s="95">
        <v>11.03</v>
      </c>
      <c r="H642" s="117">
        <v>11.06</v>
      </c>
      <c r="I642" s="43"/>
      <c r="J642" s="81"/>
    </row>
    <row r="643" spans="1:10" ht="15" customHeight="1" x14ac:dyDescent="0.2">
      <c r="A643" s="89" t="s">
        <v>237</v>
      </c>
      <c r="B643" s="90" t="s">
        <v>907</v>
      </c>
      <c r="C643" s="91" t="s">
        <v>908</v>
      </c>
      <c r="D643" s="92" t="s">
        <v>21</v>
      </c>
      <c r="E643" s="93" t="s">
        <v>51</v>
      </c>
      <c r="F643" s="94">
        <v>9.80877E-2</v>
      </c>
      <c r="G643" s="95">
        <v>28.51</v>
      </c>
      <c r="H643" s="117">
        <v>2.79</v>
      </c>
      <c r="I643" s="43"/>
      <c r="J643" s="81"/>
    </row>
    <row r="644" spans="1:10" ht="15" customHeight="1" x14ac:dyDescent="0.2">
      <c r="A644" s="89" t="s">
        <v>237</v>
      </c>
      <c r="B644" s="90" t="s">
        <v>909</v>
      </c>
      <c r="C644" s="91" t="s">
        <v>839</v>
      </c>
      <c r="D644" s="92" t="s">
        <v>21</v>
      </c>
      <c r="E644" s="93" t="s">
        <v>51</v>
      </c>
      <c r="F644" s="94">
        <v>0.29508994</v>
      </c>
      <c r="G644" s="95">
        <v>23.48</v>
      </c>
      <c r="H644" s="117">
        <v>6.92</v>
      </c>
      <c r="I644" s="43"/>
      <c r="J644" s="81"/>
    </row>
    <row r="645" spans="1:10" ht="54.95" customHeight="1" x14ac:dyDescent="0.2">
      <c r="A645" s="89" t="s">
        <v>237</v>
      </c>
      <c r="B645" s="90" t="s">
        <v>1158</v>
      </c>
      <c r="C645" s="91" t="s">
        <v>1159</v>
      </c>
      <c r="D645" s="92" t="s">
        <v>21</v>
      </c>
      <c r="E645" s="93" t="s">
        <v>32</v>
      </c>
      <c r="F645" s="94">
        <v>0.14358708000000001</v>
      </c>
      <c r="G645" s="95">
        <v>8.06</v>
      </c>
      <c r="H645" s="117">
        <v>1.1499999999999999</v>
      </c>
      <c r="I645" s="43"/>
      <c r="J645" s="81"/>
    </row>
    <row r="646" spans="1:10" ht="15" customHeight="1" x14ac:dyDescent="0.2">
      <c r="A646" s="96"/>
      <c r="B646" s="97"/>
      <c r="C646" s="97"/>
      <c r="D646" s="98"/>
      <c r="E646" s="99"/>
      <c r="F646" s="209" t="s">
        <v>840</v>
      </c>
      <c r="G646" s="209"/>
      <c r="H646" s="118">
        <v>86.35</v>
      </c>
      <c r="I646" s="43"/>
      <c r="J646" s="81"/>
    </row>
    <row r="647" spans="1:10" ht="15" customHeight="1" x14ac:dyDescent="0.2">
      <c r="A647" s="96"/>
      <c r="B647" s="97"/>
      <c r="C647" s="97"/>
      <c r="D647" s="98"/>
      <c r="E647" s="99"/>
      <c r="F647" s="209" t="s">
        <v>841</v>
      </c>
      <c r="G647" s="209"/>
      <c r="H647" s="118">
        <v>23.75</v>
      </c>
      <c r="I647" s="43"/>
      <c r="J647" s="81"/>
    </row>
    <row r="648" spans="1:10" ht="15" customHeight="1" x14ac:dyDescent="0.2">
      <c r="A648" s="96"/>
      <c r="B648" s="97"/>
      <c r="C648" s="97"/>
      <c r="D648" s="98"/>
      <c r="E648" s="99"/>
      <c r="F648" s="209" t="s">
        <v>842</v>
      </c>
      <c r="G648" s="209"/>
      <c r="H648" s="118">
        <v>110.1</v>
      </c>
      <c r="I648" s="43"/>
      <c r="J648" s="81"/>
    </row>
    <row r="649" spans="1:10" ht="20.100000000000001" customHeight="1" x14ac:dyDescent="0.2">
      <c r="A649" s="82" t="s">
        <v>240</v>
      </c>
      <c r="B649" s="83" t="s">
        <v>240</v>
      </c>
      <c r="C649" s="84" t="s">
        <v>241</v>
      </c>
      <c r="D649" s="85" t="s">
        <v>242</v>
      </c>
      <c r="E649" s="86" t="s">
        <v>32</v>
      </c>
      <c r="F649" s="87"/>
      <c r="G649" s="100">
        <v>135.38999999999999</v>
      </c>
      <c r="H649" s="119">
        <v>6661.19</v>
      </c>
      <c r="I649" s="43"/>
      <c r="J649" s="81"/>
    </row>
    <row r="650" spans="1:10" ht="15" customHeight="1" x14ac:dyDescent="0.2">
      <c r="A650" s="89" t="s">
        <v>240</v>
      </c>
      <c r="B650" s="90" t="s">
        <v>1160</v>
      </c>
      <c r="C650" s="91" t="s">
        <v>1161</v>
      </c>
      <c r="D650" s="92" t="s">
        <v>242</v>
      </c>
      <c r="E650" s="93" t="s">
        <v>32</v>
      </c>
      <c r="F650" s="94">
        <v>1.1141000000000001</v>
      </c>
      <c r="G650" s="102">
        <v>91.38</v>
      </c>
      <c r="H650" s="120">
        <v>101.8065</v>
      </c>
      <c r="I650" s="43"/>
      <c r="J650" s="81"/>
    </row>
    <row r="651" spans="1:10" ht="15" customHeight="1" x14ac:dyDescent="0.2">
      <c r="A651" s="89" t="s">
        <v>240</v>
      </c>
      <c r="B651" s="90" t="s">
        <v>1162</v>
      </c>
      <c r="C651" s="91" t="s">
        <v>1111</v>
      </c>
      <c r="D651" s="92" t="s">
        <v>242</v>
      </c>
      <c r="E651" s="93" t="s">
        <v>51</v>
      </c>
      <c r="F651" s="94">
        <v>1.8194662100000001</v>
      </c>
      <c r="G651" s="102">
        <v>18.46</v>
      </c>
      <c r="H651" s="120">
        <v>33.587299999999999</v>
      </c>
      <c r="I651" s="43"/>
      <c r="J651" s="81"/>
    </row>
    <row r="652" spans="1:10" ht="15" customHeight="1" x14ac:dyDescent="0.2">
      <c r="A652" s="96"/>
      <c r="B652" s="97"/>
      <c r="C652" s="97"/>
      <c r="D652" s="98"/>
      <c r="E652" s="99"/>
      <c r="F652" s="209" t="s">
        <v>840</v>
      </c>
      <c r="G652" s="209"/>
      <c r="H652" s="118">
        <v>135.38999999999999</v>
      </c>
      <c r="I652" s="43"/>
      <c r="J652" s="81"/>
    </row>
    <row r="653" spans="1:10" ht="15" customHeight="1" x14ac:dyDescent="0.2">
      <c r="A653" s="96"/>
      <c r="B653" s="97"/>
      <c r="C653" s="97"/>
      <c r="D653" s="98"/>
      <c r="E653" s="99"/>
      <c r="F653" s="209" t="s">
        <v>841</v>
      </c>
      <c r="G653" s="209"/>
      <c r="H653" s="118">
        <v>37.229999999999997</v>
      </c>
      <c r="I653" s="43"/>
      <c r="J653" s="81"/>
    </row>
    <row r="654" spans="1:10" ht="15" customHeight="1" x14ac:dyDescent="0.2">
      <c r="A654" s="96"/>
      <c r="B654" s="97"/>
      <c r="C654" s="97"/>
      <c r="D654" s="98"/>
      <c r="E654" s="99"/>
      <c r="F654" s="209" t="s">
        <v>842</v>
      </c>
      <c r="G654" s="209"/>
      <c r="H654" s="118">
        <v>172.62</v>
      </c>
      <c r="I654" s="43"/>
      <c r="J654" s="81"/>
    </row>
    <row r="655" spans="1:10" ht="20.100000000000001" customHeight="1" x14ac:dyDescent="0.2">
      <c r="A655" s="82" t="s">
        <v>244</v>
      </c>
      <c r="B655" s="83" t="s">
        <v>244</v>
      </c>
      <c r="C655" s="84" t="s">
        <v>245</v>
      </c>
      <c r="D655" s="85" t="s">
        <v>242</v>
      </c>
      <c r="E655" s="86" t="s">
        <v>32</v>
      </c>
      <c r="F655" s="87"/>
      <c r="G655" s="100">
        <v>100.33</v>
      </c>
      <c r="H655" s="119">
        <v>3290.82</v>
      </c>
      <c r="I655" s="43"/>
      <c r="J655" s="81"/>
    </row>
    <row r="656" spans="1:10" ht="15" customHeight="1" x14ac:dyDescent="0.2">
      <c r="A656" s="89" t="s">
        <v>244</v>
      </c>
      <c r="B656" s="90" t="s">
        <v>1163</v>
      </c>
      <c r="C656" s="91" t="s">
        <v>1164</v>
      </c>
      <c r="D656" s="92" t="s">
        <v>242</v>
      </c>
      <c r="E656" s="93" t="s">
        <v>32</v>
      </c>
      <c r="F656" s="94">
        <v>1.1194</v>
      </c>
      <c r="G656" s="102">
        <v>70.13</v>
      </c>
      <c r="H656" s="120">
        <v>78.503500000000003</v>
      </c>
      <c r="I656" s="43"/>
      <c r="J656" s="81"/>
    </row>
    <row r="657" spans="1:10" ht="15" customHeight="1" x14ac:dyDescent="0.2">
      <c r="A657" s="89" t="s">
        <v>244</v>
      </c>
      <c r="B657" s="90" t="s">
        <v>1162</v>
      </c>
      <c r="C657" s="91" t="s">
        <v>1111</v>
      </c>
      <c r="D657" s="92" t="s">
        <v>242</v>
      </c>
      <c r="E657" s="93" t="s">
        <v>51</v>
      </c>
      <c r="F657" s="94">
        <v>1.1824873300000001</v>
      </c>
      <c r="G657" s="102">
        <v>18.46</v>
      </c>
      <c r="H657" s="120">
        <v>21.828700000000001</v>
      </c>
      <c r="I657" s="43"/>
      <c r="J657" s="81"/>
    </row>
    <row r="658" spans="1:10" ht="15" customHeight="1" x14ac:dyDescent="0.2">
      <c r="A658" s="96"/>
      <c r="B658" s="97"/>
      <c r="C658" s="97"/>
      <c r="D658" s="98"/>
      <c r="E658" s="99"/>
      <c r="F658" s="209" t="s">
        <v>840</v>
      </c>
      <c r="G658" s="209"/>
      <c r="H658" s="118">
        <v>100.33</v>
      </c>
      <c r="I658" s="43"/>
      <c r="J658" s="81"/>
    </row>
    <row r="659" spans="1:10" ht="15" customHeight="1" x14ac:dyDescent="0.2">
      <c r="A659" s="96"/>
      <c r="B659" s="97"/>
      <c r="C659" s="97"/>
      <c r="D659" s="98"/>
      <c r="E659" s="99"/>
      <c r="F659" s="209" t="s">
        <v>841</v>
      </c>
      <c r="G659" s="209"/>
      <c r="H659" s="118">
        <v>27.59</v>
      </c>
      <c r="I659" s="43"/>
      <c r="J659" s="81"/>
    </row>
    <row r="660" spans="1:10" ht="15" customHeight="1" x14ac:dyDescent="0.2">
      <c r="A660" s="96"/>
      <c r="B660" s="97"/>
      <c r="C660" s="97"/>
      <c r="D660" s="98"/>
      <c r="E660" s="99"/>
      <c r="F660" s="209" t="s">
        <v>842</v>
      </c>
      <c r="G660" s="209"/>
      <c r="H660" s="118">
        <v>127.92</v>
      </c>
      <c r="I660" s="43"/>
      <c r="J660" s="81"/>
    </row>
    <row r="661" spans="1:10" ht="20.100000000000001" customHeight="1" x14ac:dyDescent="0.2">
      <c r="A661" s="82" t="s">
        <v>247</v>
      </c>
      <c r="B661" s="83" t="s">
        <v>247</v>
      </c>
      <c r="C661" s="84" t="s">
        <v>248</v>
      </c>
      <c r="D661" s="85" t="s">
        <v>914</v>
      </c>
      <c r="E661" s="86" t="s">
        <v>249</v>
      </c>
      <c r="F661" s="87"/>
      <c r="G661" s="88">
        <v>126.52</v>
      </c>
      <c r="H661" s="116">
        <v>1037.46</v>
      </c>
      <c r="I661" s="43"/>
      <c r="J661" s="81"/>
    </row>
    <row r="662" spans="1:10" ht="15" customHeight="1" x14ac:dyDescent="0.2">
      <c r="A662" s="89" t="s">
        <v>247</v>
      </c>
      <c r="B662" s="90" t="s">
        <v>1165</v>
      </c>
      <c r="C662" s="91" t="s">
        <v>1166</v>
      </c>
      <c r="D662" s="92" t="s">
        <v>97</v>
      </c>
      <c r="E662" s="93" t="s">
        <v>62</v>
      </c>
      <c r="F662" s="94">
        <v>1</v>
      </c>
      <c r="G662" s="95">
        <v>124.12</v>
      </c>
      <c r="H662" s="117">
        <v>124.12</v>
      </c>
      <c r="I662" s="43"/>
      <c r="J662" s="81"/>
    </row>
    <row r="663" spans="1:10" ht="29.1" customHeight="1" x14ac:dyDescent="0.2">
      <c r="A663" s="89" t="s">
        <v>247</v>
      </c>
      <c r="B663" s="90" t="s">
        <v>1167</v>
      </c>
      <c r="C663" s="91" t="s">
        <v>1168</v>
      </c>
      <c r="D663" s="92" t="s">
        <v>97</v>
      </c>
      <c r="E663" s="93" t="s">
        <v>971</v>
      </c>
      <c r="F663" s="94">
        <v>1.5</v>
      </c>
      <c r="G663" s="95">
        <v>1.6</v>
      </c>
      <c r="H663" s="117">
        <v>2.4</v>
      </c>
      <c r="I663" s="43"/>
      <c r="J663" s="81"/>
    </row>
    <row r="664" spans="1:10" ht="15" customHeight="1" x14ac:dyDescent="0.2">
      <c r="A664" s="96"/>
      <c r="B664" s="97"/>
      <c r="C664" s="97"/>
      <c r="D664" s="98"/>
      <c r="E664" s="99"/>
      <c r="F664" s="209" t="s">
        <v>840</v>
      </c>
      <c r="G664" s="209"/>
      <c r="H664" s="118">
        <v>126.52</v>
      </c>
      <c r="I664" s="43"/>
      <c r="J664" s="81"/>
    </row>
    <row r="665" spans="1:10" ht="15" customHeight="1" x14ac:dyDescent="0.2">
      <c r="A665" s="96"/>
      <c r="B665" s="97"/>
      <c r="C665" s="97"/>
      <c r="D665" s="98"/>
      <c r="E665" s="99"/>
      <c r="F665" s="209" t="s">
        <v>841</v>
      </c>
      <c r="G665" s="209"/>
      <c r="H665" s="118">
        <v>34.79</v>
      </c>
      <c r="I665" s="43"/>
      <c r="J665" s="81"/>
    </row>
    <row r="666" spans="1:10" ht="15" customHeight="1" x14ac:dyDescent="0.2">
      <c r="A666" s="96"/>
      <c r="B666" s="97"/>
      <c r="C666" s="97"/>
      <c r="D666" s="98"/>
      <c r="E666" s="99"/>
      <c r="F666" s="209" t="s">
        <v>842</v>
      </c>
      <c r="G666" s="209"/>
      <c r="H666" s="118">
        <v>161.31</v>
      </c>
      <c r="I666" s="43"/>
      <c r="J666" s="81"/>
    </row>
    <row r="667" spans="1:10" ht="36" customHeight="1" x14ac:dyDescent="0.2">
      <c r="A667" s="82" t="s">
        <v>253</v>
      </c>
      <c r="B667" s="83" t="s">
        <v>253</v>
      </c>
      <c r="C667" s="84" t="s">
        <v>254</v>
      </c>
      <c r="D667" s="85" t="s">
        <v>242</v>
      </c>
      <c r="E667" s="86" t="s">
        <v>22</v>
      </c>
      <c r="F667" s="87"/>
      <c r="G667" s="100">
        <v>154.34</v>
      </c>
      <c r="H667" s="119">
        <v>126558.8</v>
      </c>
      <c r="I667" s="43"/>
      <c r="J667" s="81"/>
    </row>
    <row r="668" spans="1:10" ht="63" customHeight="1" x14ac:dyDescent="0.2">
      <c r="A668" s="89" t="s">
        <v>253</v>
      </c>
      <c r="B668" s="90" t="s">
        <v>1169</v>
      </c>
      <c r="C668" s="91" t="s">
        <v>1170</v>
      </c>
      <c r="D668" s="92" t="s">
        <v>242</v>
      </c>
      <c r="E668" s="93" t="s">
        <v>22</v>
      </c>
      <c r="F668" s="94">
        <v>1</v>
      </c>
      <c r="G668" s="102">
        <v>154.34</v>
      </c>
      <c r="H668" s="120">
        <v>154.34</v>
      </c>
      <c r="I668" s="43"/>
      <c r="J668" s="81"/>
    </row>
    <row r="669" spans="1:10" ht="15" customHeight="1" x14ac:dyDescent="0.2">
      <c r="A669" s="96"/>
      <c r="B669" s="97"/>
      <c r="C669" s="97"/>
      <c r="D669" s="98"/>
      <c r="E669" s="99"/>
      <c r="F669" s="209" t="s">
        <v>840</v>
      </c>
      <c r="G669" s="209"/>
      <c r="H669" s="118">
        <v>154.34</v>
      </c>
      <c r="I669" s="43"/>
      <c r="J669" s="81"/>
    </row>
    <row r="670" spans="1:10" ht="15" customHeight="1" x14ac:dyDescent="0.2">
      <c r="A670" s="96"/>
      <c r="B670" s="97"/>
      <c r="C670" s="97"/>
      <c r="D670" s="98"/>
      <c r="E670" s="99"/>
      <c r="F670" s="209" t="s">
        <v>841</v>
      </c>
      <c r="G670" s="209"/>
      <c r="H670" s="118">
        <v>42.44</v>
      </c>
      <c r="I670" s="43"/>
      <c r="J670" s="81"/>
    </row>
    <row r="671" spans="1:10" ht="15" customHeight="1" x14ac:dyDescent="0.2">
      <c r="A671" s="96"/>
      <c r="B671" s="97"/>
      <c r="C671" s="97"/>
      <c r="D671" s="98"/>
      <c r="E671" s="99"/>
      <c r="F671" s="209" t="s">
        <v>842</v>
      </c>
      <c r="G671" s="209"/>
      <c r="H671" s="118">
        <v>196.78</v>
      </c>
      <c r="I671" s="43"/>
      <c r="J671" s="81"/>
    </row>
    <row r="672" spans="1:10" ht="27" customHeight="1" x14ac:dyDescent="0.2">
      <c r="A672" s="82" t="s">
        <v>256</v>
      </c>
      <c r="B672" s="83" t="s">
        <v>256</v>
      </c>
      <c r="C672" s="84" t="s">
        <v>257</v>
      </c>
      <c r="D672" s="85" t="s">
        <v>187</v>
      </c>
      <c r="E672" s="86" t="s">
        <v>258</v>
      </c>
      <c r="F672" s="87"/>
      <c r="G672" s="88">
        <v>5509.63</v>
      </c>
      <c r="H672" s="116">
        <v>5509.63</v>
      </c>
      <c r="I672" s="43"/>
      <c r="J672" s="81"/>
    </row>
    <row r="673" spans="1:10" ht="15" customHeight="1" x14ac:dyDescent="0.2">
      <c r="A673" s="89" t="s">
        <v>256</v>
      </c>
      <c r="B673" s="90" t="s">
        <v>1171</v>
      </c>
      <c r="C673" s="91" t="s">
        <v>1172</v>
      </c>
      <c r="D673" s="92" t="s">
        <v>187</v>
      </c>
      <c r="E673" s="93" t="s">
        <v>1173</v>
      </c>
      <c r="F673" s="103">
        <v>1.2022999999999999</v>
      </c>
      <c r="G673" s="95">
        <v>7.53</v>
      </c>
      <c r="H673" s="117">
        <v>9.0500000000000007</v>
      </c>
      <c r="I673" s="43"/>
      <c r="J673" s="81"/>
    </row>
    <row r="674" spans="1:10" ht="15" customHeight="1" x14ac:dyDescent="0.2">
      <c r="A674" s="89" t="s">
        <v>256</v>
      </c>
      <c r="B674" s="90" t="s">
        <v>1174</v>
      </c>
      <c r="C674" s="91" t="s">
        <v>1175</v>
      </c>
      <c r="D674" s="92" t="s">
        <v>187</v>
      </c>
      <c r="E674" s="93" t="s">
        <v>1173</v>
      </c>
      <c r="F674" s="103">
        <v>19.007999999999999</v>
      </c>
      <c r="G674" s="95">
        <v>6.32</v>
      </c>
      <c r="H674" s="117">
        <v>120.13</v>
      </c>
      <c r="I674" s="43"/>
      <c r="J674" s="81"/>
    </row>
    <row r="675" spans="1:10" ht="15" customHeight="1" x14ac:dyDescent="0.2">
      <c r="A675" s="89" t="s">
        <v>256</v>
      </c>
      <c r="B675" s="90" t="s">
        <v>1176</v>
      </c>
      <c r="C675" s="91" t="s">
        <v>1177</v>
      </c>
      <c r="D675" s="92" t="s">
        <v>187</v>
      </c>
      <c r="E675" s="93" t="s">
        <v>1173</v>
      </c>
      <c r="F675" s="103">
        <v>17.16</v>
      </c>
      <c r="G675" s="95">
        <v>7.37</v>
      </c>
      <c r="H675" s="117">
        <v>126.46</v>
      </c>
      <c r="I675" s="43"/>
      <c r="J675" s="81"/>
    </row>
    <row r="676" spans="1:10" ht="15" customHeight="1" x14ac:dyDescent="0.2">
      <c r="A676" s="89" t="s">
        <v>256</v>
      </c>
      <c r="B676" s="90" t="s">
        <v>1178</v>
      </c>
      <c r="C676" s="91" t="s">
        <v>1179</v>
      </c>
      <c r="D676" s="92" t="s">
        <v>187</v>
      </c>
      <c r="E676" s="93" t="s">
        <v>1173</v>
      </c>
      <c r="F676" s="103">
        <v>0.65759999999999996</v>
      </c>
      <c r="G676" s="95">
        <v>13.09</v>
      </c>
      <c r="H676" s="117">
        <v>8.6</v>
      </c>
      <c r="I676" s="43"/>
      <c r="J676" s="81"/>
    </row>
    <row r="677" spans="1:10" ht="15" customHeight="1" x14ac:dyDescent="0.2">
      <c r="A677" s="89" t="s">
        <v>256</v>
      </c>
      <c r="B677" s="90" t="s">
        <v>1180</v>
      </c>
      <c r="C677" s="91" t="s">
        <v>1181</v>
      </c>
      <c r="D677" s="92" t="s">
        <v>187</v>
      </c>
      <c r="E677" s="93" t="s">
        <v>249</v>
      </c>
      <c r="F677" s="103">
        <v>0.97019999999999995</v>
      </c>
      <c r="G677" s="95">
        <v>143.85</v>
      </c>
      <c r="H677" s="117">
        <v>139.56</v>
      </c>
      <c r="I677" s="43"/>
      <c r="J677" s="81"/>
    </row>
    <row r="678" spans="1:10" ht="15" customHeight="1" x14ac:dyDescent="0.2">
      <c r="A678" s="89" t="s">
        <v>256</v>
      </c>
      <c r="B678" s="90" t="s">
        <v>1182</v>
      </c>
      <c r="C678" s="91" t="s">
        <v>1183</v>
      </c>
      <c r="D678" s="92" t="s">
        <v>187</v>
      </c>
      <c r="E678" s="93" t="s">
        <v>249</v>
      </c>
      <c r="F678" s="103">
        <v>0.2487</v>
      </c>
      <c r="G678" s="95">
        <v>143.72</v>
      </c>
      <c r="H678" s="117">
        <v>35.74</v>
      </c>
      <c r="I678" s="43"/>
      <c r="J678" s="81"/>
    </row>
    <row r="679" spans="1:10" ht="15" customHeight="1" x14ac:dyDescent="0.2">
      <c r="A679" s="89" t="s">
        <v>256</v>
      </c>
      <c r="B679" s="90" t="s">
        <v>1184</v>
      </c>
      <c r="C679" s="91" t="s">
        <v>1185</v>
      </c>
      <c r="D679" s="92" t="s">
        <v>187</v>
      </c>
      <c r="E679" s="93" t="s">
        <v>249</v>
      </c>
      <c r="F679" s="103">
        <v>0.74609999999999999</v>
      </c>
      <c r="G679" s="95">
        <v>138.61000000000001</v>
      </c>
      <c r="H679" s="117">
        <v>103.41</v>
      </c>
      <c r="I679" s="43"/>
      <c r="J679" s="81"/>
    </row>
    <row r="680" spans="1:10" ht="15" customHeight="1" x14ac:dyDescent="0.2">
      <c r="A680" s="89" t="s">
        <v>256</v>
      </c>
      <c r="B680" s="90" t="s">
        <v>1186</v>
      </c>
      <c r="C680" s="91" t="s">
        <v>1187</v>
      </c>
      <c r="D680" s="92" t="s">
        <v>187</v>
      </c>
      <c r="E680" s="93" t="s">
        <v>1173</v>
      </c>
      <c r="F680" s="103">
        <v>377.68</v>
      </c>
      <c r="G680" s="95">
        <v>0.55000000000000004</v>
      </c>
      <c r="H680" s="117">
        <v>207.72</v>
      </c>
      <c r="I680" s="43"/>
      <c r="J680" s="81"/>
    </row>
    <row r="681" spans="1:10" ht="45.95" customHeight="1" x14ac:dyDescent="0.2">
      <c r="A681" s="89" t="s">
        <v>256</v>
      </c>
      <c r="B681" s="90" t="s">
        <v>1188</v>
      </c>
      <c r="C681" s="91" t="s">
        <v>1189</v>
      </c>
      <c r="D681" s="92" t="s">
        <v>187</v>
      </c>
      <c r="E681" s="93" t="s">
        <v>275</v>
      </c>
      <c r="F681" s="103">
        <v>6.13E-2</v>
      </c>
      <c r="G681" s="95">
        <v>2.5</v>
      </c>
      <c r="H681" s="117">
        <v>0.15</v>
      </c>
      <c r="I681" s="43"/>
      <c r="J681" s="81"/>
    </row>
    <row r="682" spans="1:10" ht="15" customHeight="1" x14ac:dyDescent="0.2">
      <c r="A682" s="89" t="s">
        <v>256</v>
      </c>
      <c r="B682" s="90" t="s">
        <v>1190</v>
      </c>
      <c r="C682" s="91" t="s">
        <v>1191</v>
      </c>
      <c r="D682" s="92" t="s">
        <v>187</v>
      </c>
      <c r="E682" s="93" t="s">
        <v>1192</v>
      </c>
      <c r="F682" s="103">
        <v>0.54820000000000002</v>
      </c>
      <c r="G682" s="95">
        <v>17.13</v>
      </c>
      <c r="H682" s="117">
        <v>9.39</v>
      </c>
      <c r="I682" s="43"/>
      <c r="J682" s="81"/>
    </row>
    <row r="683" spans="1:10" ht="21" customHeight="1" x14ac:dyDescent="0.2">
      <c r="A683" s="89" t="s">
        <v>256</v>
      </c>
      <c r="B683" s="90" t="s">
        <v>1193</v>
      </c>
      <c r="C683" s="91" t="s">
        <v>1194</v>
      </c>
      <c r="D683" s="92" t="s">
        <v>187</v>
      </c>
      <c r="E683" s="93" t="s">
        <v>1192</v>
      </c>
      <c r="F683" s="103">
        <v>4.2200000000000001E-2</v>
      </c>
      <c r="G683" s="95">
        <v>22.19</v>
      </c>
      <c r="H683" s="117">
        <v>0.93</v>
      </c>
      <c r="I683" s="43"/>
      <c r="J683" s="81"/>
    </row>
    <row r="684" spans="1:10" ht="15" customHeight="1" x14ac:dyDescent="0.2">
      <c r="A684" s="89" t="s">
        <v>256</v>
      </c>
      <c r="B684" s="90" t="s">
        <v>1195</v>
      </c>
      <c r="C684" s="91" t="s">
        <v>1196</v>
      </c>
      <c r="D684" s="92" t="s">
        <v>187</v>
      </c>
      <c r="E684" s="93" t="s">
        <v>275</v>
      </c>
      <c r="F684" s="103">
        <v>0.89359999999999995</v>
      </c>
      <c r="G684" s="95">
        <v>10.73</v>
      </c>
      <c r="H684" s="117">
        <v>9.58</v>
      </c>
      <c r="I684" s="43"/>
      <c r="J684" s="81"/>
    </row>
    <row r="685" spans="1:10" ht="21" customHeight="1" x14ac:dyDescent="0.2">
      <c r="A685" s="89" t="s">
        <v>256</v>
      </c>
      <c r="B685" s="90" t="s">
        <v>1197</v>
      </c>
      <c r="C685" s="91" t="s">
        <v>1198</v>
      </c>
      <c r="D685" s="92" t="s">
        <v>187</v>
      </c>
      <c r="E685" s="93" t="s">
        <v>275</v>
      </c>
      <c r="F685" s="103">
        <v>0.1777</v>
      </c>
      <c r="G685" s="95">
        <v>13.31</v>
      </c>
      <c r="H685" s="117">
        <v>2.36</v>
      </c>
      <c r="I685" s="43"/>
      <c r="J685" s="81"/>
    </row>
    <row r="686" spans="1:10" ht="15" customHeight="1" x14ac:dyDescent="0.2">
      <c r="A686" s="89" t="s">
        <v>256</v>
      </c>
      <c r="B686" s="90" t="s">
        <v>1199</v>
      </c>
      <c r="C686" s="91" t="s">
        <v>1200</v>
      </c>
      <c r="D686" s="92" t="s">
        <v>187</v>
      </c>
      <c r="E686" s="93" t="s">
        <v>1173</v>
      </c>
      <c r="F686" s="103">
        <v>0.15609999999999999</v>
      </c>
      <c r="G686" s="95">
        <v>25.32</v>
      </c>
      <c r="H686" s="117">
        <v>3.95</v>
      </c>
      <c r="I686" s="43"/>
      <c r="J686" s="81"/>
    </row>
    <row r="687" spans="1:10" ht="15" customHeight="1" x14ac:dyDescent="0.2">
      <c r="A687" s="89" t="s">
        <v>256</v>
      </c>
      <c r="B687" s="90" t="s">
        <v>1201</v>
      </c>
      <c r="C687" s="91" t="s">
        <v>1202</v>
      </c>
      <c r="D687" s="92" t="s">
        <v>187</v>
      </c>
      <c r="E687" s="93" t="s">
        <v>275</v>
      </c>
      <c r="F687" s="103">
        <v>1</v>
      </c>
      <c r="G687" s="95">
        <v>1181.77</v>
      </c>
      <c r="H687" s="117">
        <v>1181.77</v>
      </c>
      <c r="I687" s="43"/>
      <c r="J687" s="81"/>
    </row>
    <row r="688" spans="1:10" ht="15" customHeight="1" x14ac:dyDescent="0.2">
      <c r="A688" s="89" t="s">
        <v>256</v>
      </c>
      <c r="B688" s="90" t="s">
        <v>1203</v>
      </c>
      <c r="C688" s="91" t="s">
        <v>1204</v>
      </c>
      <c r="D688" s="92" t="s">
        <v>187</v>
      </c>
      <c r="E688" s="93" t="s">
        <v>275</v>
      </c>
      <c r="F688" s="103">
        <v>1.3801000000000001</v>
      </c>
      <c r="G688" s="95">
        <v>3.06</v>
      </c>
      <c r="H688" s="117">
        <v>4.22</v>
      </c>
      <c r="I688" s="43"/>
      <c r="J688" s="81"/>
    </row>
    <row r="689" spans="1:10" ht="15" customHeight="1" x14ac:dyDescent="0.2">
      <c r="A689" s="89" t="s">
        <v>256</v>
      </c>
      <c r="B689" s="90" t="s">
        <v>1205</v>
      </c>
      <c r="C689" s="91" t="s">
        <v>1206</v>
      </c>
      <c r="D689" s="92" t="s">
        <v>187</v>
      </c>
      <c r="E689" s="93" t="s">
        <v>1173</v>
      </c>
      <c r="F689" s="103">
        <v>0.4</v>
      </c>
      <c r="G689" s="95">
        <v>32.79</v>
      </c>
      <c r="H689" s="117">
        <v>13.11</v>
      </c>
      <c r="I689" s="43"/>
      <c r="J689" s="81"/>
    </row>
    <row r="690" spans="1:10" ht="15" customHeight="1" x14ac:dyDescent="0.2">
      <c r="A690" s="89" t="s">
        <v>256</v>
      </c>
      <c r="B690" s="90" t="s">
        <v>1207</v>
      </c>
      <c r="C690" s="91" t="s">
        <v>1208</v>
      </c>
      <c r="D690" s="92" t="s">
        <v>187</v>
      </c>
      <c r="E690" s="93" t="s">
        <v>1192</v>
      </c>
      <c r="F690" s="103">
        <v>0.42480000000000001</v>
      </c>
      <c r="G690" s="95">
        <v>45.77</v>
      </c>
      <c r="H690" s="117">
        <v>19.440000000000001</v>
      </c>
      <c r="I690" s="43"/>
      <c r="J690" s="81"/>
    </row>
    <row r="691" spans="1:10" ht="15" customHeight="1" x14ac:dyDescent="0.2">
      <c r="A691" s="89" t="s">
        <v>256</v>
      </c>
      <c r="B691" s="90" t="s">
        <v>1209</v>
      </c>
      <c r="C691" s="91" t="s">
        <v>1210</v>
      </c>
      <c r="D691" s="92" t="s">
        <v>187</v>
      </c>
      <c r="E691" s="93" t="s">
        <v>1192</v>
      </c>
      <c r="F691" s="103">
        <v>0.8357</v>
      </c>
      <c r="G691" s="95">
        <v>30.44</v>
      </c>
      <c r="H691" s="117">
        <v>25.43</v>
      </c>
      <c r="I691" s="43"/>
      <c r="J691" s="81"/>
    </row>
    <row r="692" spans="1:10" ht="15" customHeight="1" x14ac:dyDescent="0.2">
      <c r="A692" s="89" t="s">
        <v>256</v>
      </c>
      <c r="B692" s="90" t="s">
        <v>1211</v>
      </c>
      <c r="C692" s="91" t="s">
        <v>1212</v>
      </c>
      <c r="D692" s="92" t="s">
        <v>187</v>
      </c>
      <c r="E692" s="93" t="s">
        <v>377</v>
      </c>
      <c r="F692" s="103">
        <v>3</v>
      </c>
      <c r="G692" s="95">
        <v>22.83</v>
      </c>
      <c r="H692" s="117">
        <v>68.489999999999995</v>
      </c>
      <c r="I692" s="43"/>
      <c r="J692" s="81"/>
    </row>
    <row r="693" spans="1:10" ht="15" customHeight="1" x14ac:dyDescent="0.2">
      <c r="A693" s="89" t="s">
        <v>256</v>
      </c>
      <c r="B693" s="90" t="s">
        <v>1213</v>
      </c>
      <c r="C693" s="91" t="s">
        <v>1214</v>
      </c>
      <c r="D693" s="92" t="s">
        <v>187</v>
      </c>
      <c r="E693" s="93" t="s">
        <v>377</v>
      </c>
      <c r="F693" s="103">
        <v>21.418500000000002</v>
      </c>
      <c r="G693" s="95">
        <v>132.77000000000001</v>
      </c>
      <c r="H693" s="117">
        <v>2843.73</v>
      </c>
      <c r="I693" s="43"/>
      <c r="J693" s="81"/>
    </row>
    <row r="694" spans="1:10" ht="15" customHeight="1" x14ac:dyDescent="0.2">
      <c r="A694" s="89" t="s">
        <v>256</v>
      </c>
      <c r="B694" s="90" t="s">
        <v>1215</v>
      </c>
      <c r="C694" s="91" t="s">
        <v>1216</v>
      </c>
      <c r="D694" s="92" t="s">
        <v>187</v>
      </c>
      <c r="E694" s="93" t="s">
        <v>1192</v>
      </c>
      <c r="F694" s="103">
        <v>0.98599999999999999</v>
      </c>
      <c r="G694" s="95">
        <v>39.130000000000003</v>
      </c>
      <c r="H694" s="117">
        <v>38.58</v>
      </c>
      <c r="I694" s="43"/>
      <c r="J694" s="81"/>
    </row>
    <row r="695" spans="1:10" ht="15" customHeight="1" x14ac:dyDescent="0.2">
      <c r="A695" s="89" t="s">
        <v>256</v>
      </c>
      <c r="B695" s="90" t="s">
        <v>1129</v>
      </c>
      <c r="C695" s="91" t="s">
        <v>1130</v>
      </c>
      <c r="D695" s="92" t="s">
        <v>187</v>
      </c>
      <c r="E695" s="93" t="s">
        <v>837</v>
      </c>
      <c r="F695" s="103">
        <v>4.1710488000000003</v>
      </c>
      <c r="G695" s="95">
        <v>15.2</v>
      </c>
      <c r="H695" s="117">
        <v>63.39</v>
      </c>
      <c r="I695" s="43"/>
      <c r="J695" s="81"/>
    </row>
    <row r="696" spans="1:10" ht="15" customHeight="1" x14ac:dyDescent="0.2">
      <c r="A696" s="89" t="s">
        <v>256</v>
      </c>
      <c r="B696" s="90" t="s">
        <v>1217</v>
      </c>
      <c r="C696" s="91" t="s">
        <v>1218</v>
      </c>
      <c r="D696" s="92" t="s">
        <v>187</v>
      </c>
      <c r="E696" s="93" t="s">
        <v>837</v>
      </c>
      <c r="F696" s="103">
        <v>2.2576271999999999</v>
      </c>
      <c r="G696" s="95">
        <v>20.97</v>
      </c>
      <c r="H696" s="117">
        <v>47.34</v>
      </c>
      <c r="I696" s="43"/>
      <c r="J696" s="81"/>
    </row>
    <row r="697" spans="1:10" ht="15" customHeight="1" x14ac:dyDescent="0.2">
      <c r="A697" s="89" t="s">
        <v>256</v>
      </c>
      <c r="B697" s="90" t="s">
        <v>1219</v>
      </c>
      <c r="C697" s="91" t="s">
        <v>1220</v>
      </c>
      <c r="D697" s="92" t="s">
        <v>187</v>
      </c>
      <c r="E697" s="93" t="s">
        <v>837</v>
      </c>
      <c r="F697" s="103">
        <v>1.9906558000000001</v>
      </c>
      <c r="G697" s="95">
        <v>16.45</v>
      </c>
      <c r="H697" s="117">
        <v>32.74</v>
      </c>
      <c r="I697" s="43"/>
      <c r="J697" s="81"/>
    </row>
    <row r="698" spans="1:10" ht="15" customHeight="1" x14ac:dyDescent="0.2">
      <c r="A698" s="89" t="s">
        <v>256</v>
      </c>
      <c r="B698" s="90" t="s">
        <v>1221</v>
      </c>
      <c r="C698" s="91" t="s">
        <v>1222</v>
      </c>
      <c r="D698" s="92" t="s">
        <v>187</v>
      </c>
      <c r="E698" s="93" t="s">
        <v>837</v>
      </c>
      <c r="F698" s="103">
        <v>8.3127978999999996</v>
      </c>
      <c r="G698" s="95">
        <v>20.97</v>
      </c>
      <c r="H698" s="117">
        <v>174.31</v>
      </c>
      <c r="I698" s="43"/>
      <c r="J698" s="81"/>
    </row>
    <row r="699" spans="1:10" ht="15" customHeight="1" x14ac:dyDescent="0.2">
      <c r="A699" s="89" t="s">
        <v>256</v>
      </c>
      <c r="B699" s="90" t="s">
        <v>1223</v>
      </c>
      <c r="C699" s="91" t="s">
        <v>1109</v>
      </c>
      <c r="D699" s="92" t="s">
        <v>187</v>
      </c>
      <c r="E699" s="93" t="s">
        <v>837</v>
      </c>
      <c r="F699" s="103">
        <v>5.0602716000000001</v>
      </c>
      <c r="G699" s="95">
        <v>20.97</v>
      </c>
      <c r="H699" s="117">
        <v>106.11</v>
      </c>
      <c r="I699" s="43"/>
      <c r="J699" s="81"/>
    </row>
    <row r="700" spans="1:10" ht="15" customHeight="1" x14ac:dyDescent="0.2">
      <c r="A700" s="89" t="s">
        <v>256</v>
      </c>
      <c r="B700" s="90" t="s">
        <v>1224</v>
      </c>
      <c r="C700" s="91" t="s">
        <v>1111</v>
      </c>
      <c r="D700" s="92" t="s">
        <v>187</v>
      </c>
      <c r="E700" s="93" t="s">
        <v>837</v>
      </c>
      <c r="F700" s="103">
        <v>8.3173134999999991</v>
      </c>
      <c r="G700" s="95">
        <v>13.7</v>
      </c>
      <c r="H700" s="117">
        <v>113.94</v>
      </c>
      <c r="I700" s="43"/>
      <c r="J700" s="81"/>
    </row>
    <row r="701" spans="1:10" ht="15" customHeight="1" x14ac:dyDescent="0.2">
      <c r="A701" s="96"/>
      <c r="B701" s="97"/>
      <c r="C701" s="97"/>
      <c r="D701" s="98"/>
      <c r="E701" s="99"/>
      <c r="F701" s="209" t="s">
        <v>840</v>
      </c>
      <c r="G701" s="209"/>
      <c r="H701" s="118">
        <v>5509.63</v>
      </c>
      <c r="I701" s="43"/>
      <c r="J701" s="81"/>
    </row>
    <row r="702" spans="1:10" ht="15" customHeight="1" x14ac:dyDescent="0.2">
      <c r="A702" s="96"/>
      <c r="B702" s="97"/>
      <c r="C702" s="97"/>
      <c r="D702" s="98"/>
      <c r="E702" s="99"/>
      <c r="F702" s="209" t="s">
        <v>841</v>
      </c>
      <c r="G702" s="209"/>
      <c r="H702" s="118">
        <v>1515.15</v>
      </c>
      <c r="I702" s="43"/>
      <c r="J702" s="81"/>
    </row>
    <row r="703" spans="1:10" ht="15" customHeight="1" x14ac:dyDescent="0.2">
      <c r="A703" s="96"/>
      <c r="B703" s="97"/>
      <c r="C703" s="97"/>
      <c r="D703" s="98"/>
      <c r="E703" s="99"/>
      <c r="F703" s="209" t="s">
        <v>842</v>
      </c>
      <c r="G703" s="209"/>
      <c r="H703" s="118">
        <v>7024.78</v>
      </c>
      <c r="I703" s="43"/>
      <c r="J703" s="81"/>
    </row>
    <row r="704" spans="1:10" ht="72.95" customHeight="1" x14ac:dyDescent="0.2">
      <c r="A704" s="82" t="s">
        <v>262</v>
      </c>
      <c r="B704" s="83" t="s">
        <v>262</v>
      </c>
      <c r="C704" s="84" t="s">
        <v>263</v>
      </c>
      <c r="D704" s="85" t="s">
        <v>21</v>
      </c>
      <c r="E704" s="86" t="s">
        <v>22</v>
      </c>
      <c r="F704" s="87"/>
      <c r="G704" s="88">
        <v>199.01</v>
      </c>
      <c r="H704" s="116">
        <v>63165.77</v>
      </c>
      <c r="I704" s="43"/>
      <c r="J704" s="81"/>
    </row>
    <row r="705" spans="1:10" ht="29.1" customHeight="1" x14ac:dyDescent="0.2">
      <c r="A705" s="89" t="s">
        <v>262</v>
      </c>
      <c r="B705" s="90" t="s">
        <v>1225</v>
      </c>
      <c r="C705" s="91" t="s">
        <v>1226</v>
      </c>
      <c r="D705" s="92" t="s">
        <v>21</v>
      </c>
      <c r="E705" s="93" t="s">
        <v>877</v>
      </c>
      <c r="F705" s="94">
        <v>7.9699999999999993E-2</v>
      </c>
      <c r="G705" s="95">
        <v>19.98</v>
      </c>
      <c r="H705" s="117">
        <v>1.59</v>
      </c>
      <c r="I705" s="43"/>
      <c r="J705" s="81"/>
    </row>
    <row r="706" spans="1:10" ht="21" customHeight="1" x14ac:dyDescent="0.2">
      <c r="A706" s="89" t="s">
        <v>262</v>
      </c>
      <c r="B706" s="90" t="s">
        <v>1227</v>
      </c>
      <c r="C706" s="91" t="s">
        <v>1228</v>
      </c>
      <c r="D706" s="92" t="s">
        <v>21</v>
      </c>
      <c r="E706" s="93" t="s">
        <v>877</v>
      </c>
      <c r="F706" s="94">
        <v>2.5000000000000001E-3</v>
      </c>
      <c r="G706" s="95">
        <v>45.26</v>
      </c>
      <c r="H706" s="117">
        <v>0.11</v>
      </c>
      <c r="I706" s="43"/>
      <c r="J706" s="81"/>
    </row>
    <row r="707" spans="1:10" ht="29.1" customHeight="1" x14ac:dyDescent="0.2">
      <c r="A707" s="89" t="s">
        <v>262</v>
      </c>
      <c r="B707" s="90" t="s">
        <v>1229</v>
      </c>
      <c r="C707" s="91" t="s">
        <v>1230</v>
      </c>
      <c r="D707" s="92" t="s">
        <v>21</v>
      </c>
      <c r="E707" s="93" t="s">
        <v>22</v>
      </c>
      <c r="F707" s="94">
        <v>1.0203</v>
      </c>
      <c r="G707" s="95">
        <v>71.14</v>
      </c>
      <c r="H707" s="117">
        <v>72.58</v>
      </c>
      <c r="I707" s="43"/>
      <c r="J707" s="81"/>
    </row>
    <row r="708" spans="1:10" ht="29.1" customHeight="1" x14ac:dyDescent="0.2">
      <c r="A708" s="89" t="s">
        <v>262</v>
      </c>
      <c r="B708" s="90" t="s">
        <v>1231</v>
      </c>
      <c r="C708" s="91" t="s">
        <v>1232</v>
      </c>
      <c r="D708" s="92" t="s">
        <v>21</v>
      </c>
      <c r="E708" s="93" t="s">
        <v>26</v>
      </c>
      <c r="F708" s="94">
        <v>0.87009999999999998</v>
      </c>
      <c r="G708" s="95">
        <v>40.35</v>
      </c>
      <c r="H708" s="117">
        <v>35.1</v>
      </c>
      <c r="I708" s="43"/>
      <c r="J708" s="81"/>
    </row>
    <row r="709" spans="1:10" ht="29.1" customHeight="1" x14ac:dyDescent="0.2">
      <c r="A709" s="89" t="s">
        <v>262</v>
      </c>
      <c r="B709" s="90" t="s">
        <v>1233</v>
      </c>
      <c r="C709" s="91" t="s">
        <v>1234</v>
      </c>
      <c r="D709" s="92" t="s">
        <v>21</v>
      </c>
      <c r="E709" s="93" t="s">
        <v>26</v>
      </c>
      <c r="F709" s="94">
        <v>0.61050000000000004</v>
      </c>
      <c r="G709" s="95">
        <v>67.59</v>
      </c>
      <c r="H709" s="117">
        <v>41.26</v>
      </c>
      <c r="I709" s="43"/>
      <c r="J709" s="81"/>
    </row>
    <row r="710" spans="1:10" ht="21" customHeight="1" x14ac:dyDescent="0.2">
      <c r="A710" s="89" t="s">
        <v>262</v>
      </c>
      <c r="B710" s="90" t="s">
        <v>919</v>
      </c>
      <c r="C710" s="91" t="s">
        <v>920</v>
      </c>
      <c r="D710" s="92" t="s">
        <v>21</v>
      </c>
      <c r="E710" s="93" t="s">
        <v>51</v>
      </c>
      <c r="F710" s="94">
        <v>0.89236457000000002</v>
      </c>
      <c r="G710" s="95">
        <v>28.34</v>
      </c>
      <c r="H710" s="117">
        <v>25.28</v>
      </c>
      <c r="I710" s="43"/>
      <c r="J710" s="81"/>
    </row>
    <row r="711" spans="1:10" ht="15" customHeight="1" x14ac:dyDescent="0.2">
      <c r="A711" s="89" t="s">
        <v>262</v>
      </c>
      <c r="B711" s="90" t="s">
        <v>909</v>
      </c>
      <c r="C711" s="91" t="s">
        <v>839</v>
      </c>
      <c r="D711" s="92" t="s">
        <v>21</v>
      </c>
      <c r="E711" s="93" t="s">
        <v>51</v>
      </c>
      <c r="F711" s="94">
        <v>0.89221848999999998</v>
      </c>
      <c r="G711" s="95">
        <v>23.48</v>
      </c>
      <c r="H711" s="117">
        <v>20.94</v>
      </c>
      <c r="I711" s="43"/>
      <c r="J711" s="81"/>
    </row>
    <row r="712" spans="1:10" ht="38.1" customHeight="1" x14ac:dyDescent="0.2">
      <c r="A712" s="89" t="s">
        <v>262</v>
      </c>
      <c r="B712" s="90" t="s">
        <v>1235</v>
      </c>
      <c r="C712" s="91" t="s">
        <v>1236</v>
      </c>
      <c r="D712" s="92" t="s">
        <v>21</v>
      </c>
      <c r="E712" s="93" t="s">
        <v>32</v>
      </c>
      <c r="F712" s="94">
        <v>4.0927899999999998E-3</v>
      </c>
      <c r="G712" s="95">
        <v>527.55999999999995</v>
      </c>
      <c r="H712" s="117">
        <v>2.15</v>
      </c>
      <c r="I712" s="43"/>
      <c r="J712" s="81"/>
    </row>
    <row r="713" spans="1:10" ht="15" customHeight="1" x14ac:dyDescent="0.2">
      <c r="A713" s="96"/>
      <c r="B713" s="97"/>
      <c r="C713" s="97"/>
      <c r="D713" s="98"/>
      <c r="E713" s="99"/>
      <c r="F713" s="209" t="s">
        <v>840</v>
      </c>
      <c r="G713" s="209"/>
      <c r="H713" s="118">
        <v>199.01</v>
      </c>
      <c r="I713" s="43"/>
      <c r="J713" s="81"/>
    </row>
    <row r="714" spans="1:10" ht="15" customHeight="1" x14ac:dyDescent="0.2">
      <c r="A714" s="96"/>
      <c r="B714" s="97"/>
      <c r="C714" s="97"/>
      <c r="D714" s="98"/>
      <c r="E714" s="99"/>
      <c r="F714" s="209" t="s">
        <v>841</v>
      </c>
      <c r="G714" s="209"/>
      <c r="H714" s="118">
        <v>54.73</v>
      </c>
      <c r="I714" s="43"/>
      <c r="J714" s="81"/>
    </row>
    <row r="715" spans="1:10" ht="15" customHeight="1" x14ac:dyDescent="0.2">
      <c r="A715" s="96"/>
      <c r="B715" s="97"/>
      <c r="C715" s="97"/>
      <c r="D715" s="98"/>
      <c r="E715" s="99"/>
      <c r="F715" s="209" t="s">
        <v>842</v>
      </c>
      <c r="G715" s="209"/>
      <c r="H715" s="118">
        <v>253.74</v>
      </c>
      <c r="I715" s="43"/>
      <c r="J715" s="81"/>
    </row>
    <row r="716" spans="1:10" ht="20.100000000000001" customHeight="1" x14ac:dyDescent="0.2">
      <c r="A716" s="82" t="s">
        <v>265</v>
      </c>
      <c r="B716" s="83" t="s">
        <v>265</v>
      </c>
      <c r="C716" s="84" t="s">
        <v>266</v>
      </c>
      <c r="D716" s="85" t="s">
        <v>13</v>
      </c>
      <c r="E716" s="86" t="s">
        <v>14</v>
      </c>
      <c r="F716" s="87"/>
      <c r="G716" s="88">
        <v>28.39</v>
      </c>
      <c r="H716" s="116">
        <v>16258.95</v>
      </c>
      <c r="I716" s="43"/>
      <c r="J716" s="81"/>
    </row>
    <row r="717" spans="1:10" ht="15" customHeight="1" x14ac:dyDescent="0.2">
      <c r="A717" s="89" t="s">
        <v>265</v>
      </c>
      <c r="B717" s="90" t="s">
        <v>1237</v>
      </c>
      <c r="C717" s="91" t="s">
        <v>1238</v>
      </c>
      <c r="D717" s="92" t="s">
        <v>13</v>
      </c>
      <c r="E717" s="93" t="s">
        <v>258</v>
      </c>
      <c r="F717" s="94">
        <v>1</v>
      </c>
      <c r="G717" s="95">
        <v>2.39</v>
      </c>
      <c r="H717" s="117">
        <v>2.39</v>
      </c>
      <c r="I717" s="43"/>
      <c r="J717" s="81"/>
    </row>
    <row r="718" spans="1:10" ht="15" customHeight="1" x14ac:dyDescent="0.2">
      <c r="A718" s="89" t="s">
        <v>265</v>
      </c>
      <c r="B718" s="90" t="s">
        <v>1239</v>
      </c>
      <c r="C718" s="91" t="s">
        <v>1240</v>
      </c>
      <c r="D718" s="92" t="s">
        <v>13</v>
      </c>
      <c r="E718" s="93" t="s">
        <v>14</v>
      </c>
      <c r="F718" s="94">
        <v>1</v>
      </c>
      <c r="G718" s="95">
        <v>4.46</v>
      </c>
      <c r="H718" s="117">
        <v>4.46</v>
      </c>
      <c r="I718" s="43"/>
      <c r="J718" s="81"/>
    </row>
    <row r="719" spans="1:10" ht="21" customHeight="1" x14ac:dyDescent="0.2">
      <c r="A719" s="89" t="s">
        <v>265</v>
      </c>
      <c r="B719" s="90" t="s">
        <v>1005</v>
      </c>
      <c r="C719" s="91" t="s">
        <v>1006</v>
      </c>
      <c r="D719" s="92" t="s">
        <v>13</v>
      </c>
      <c r="E719" s="93" t="s">
        <v>837</v>
      </c>
      <c r="F719" s="94">
        <v>0.38754335000000001</v>
      </c>
      <c r="G719" s="95">
        <v>24.87</v>
      </c>
      <c r="H719" s="117">
        <v>9.6300000000000008</v>
      </c>
      <c r="I719" s="43"/>
      <c r="J719" s="81"/>
    </row>
    <row r="720" spans="1:10" ht="15" customHeight="1" x14ac:dyDescent="0.2">
      <c r="A720" s="89" t="s">
        <v>265</v>
      </c>
      <c r="B720" s="90" t="s">
        <v>955</v>
      </c>
      <c r="C720" s="91" t="s">
        <v>908</v>
      </c>
      <c r="D720" s="92" t="s">
        <v>13</v>
      </c>
      <c r="E720" s="93" t="s">
        <v>837</v>
      </c>
      <c r="F720" s="94">
        <v>0.38754335000000001</v>
      </c>
      <c r="G720" s="95">
        <v>30.75</v>
      </c>
      <c r="H720" s="117">
        <v>11.91</v>
      </c>
      <c r="I720" s="43"/>
      <c r="J720" s="81"/>
    </row>
    <row r="721" spans="1:10" ht="15" customHeight="1" x14ac:dyDescent="0.2">
      <c r="A721" s="96"/>
      <c r="B721" s="97"/>
      <c r="C721" s="97"/>
      <c r="D721" s="98"/>
      <c r="E721" s="99"/>
      <c r="F721" s="209" t="s">
        <v>840</v>
      </c>
      <c r="G721" s="209"/>
      <c r="H721" s="118">
        <v>28.39</v>
      </c>
      <c r="I721" s="43"/>
      <c r="J721" s="81"/>
    </row>
    <row r="722" spans="1:10" ht="15" customHeight="1" x14ac:dyDescent="0.2">
      <c r="A722" s="96"/>
      <c r="B722" s="97"/>
      <c r="C722" s="97"/>
      <c r="D722" s="98"/>
      <c r="E722" s="99"/>
      <c r="F722" s="209" t="s">
        <v>841</v>
      </c>
      <c r="G722" s="209"/>
      <c r="H722" s="118">
        <v>7.81</v>
      </c>
      <c r="I722" s="43"/>
      <c r="J722" s="81"/>
    </row>
    <row r="723" spans="1:10" ht="15" customHeight="1" x14ac:dyDescent="0.2">
      <c r="A723" s="96"/>
      <c r="B723" s="97"/>
      <c r="C723" s="97"/>
      <c r="D723" s="98"/>
      <c r="E723" s="99"/>
      <c r="F723" s="209" t="s">
        <v>842</v>
      </c>
      <c r="G723" s="209"/>
      <c r="H723" s="118">
        <v>36.200000000000003</v>
      </c>
      <c r="I723" s="43"/>
      <c r="J723" s="81"/>
    </row>
    <row r="724" spans="1:10" ht="20.100000000000001" customHeight="1" x14ac:dyDescent="0.2">
      <c r="A724" s="82" t="s">
        <v>270</v>
      </c>
      <c r="B724" s="83" t="s">
        <v>270</v>
      </c>
      <c r="C724" s="84" t="s">
        <v>271</v>
      </c>
      <c r="D724" s="85" t="s">
        <v>914</v>
      </c>
      <c r="E724" s="86" t="s">
        <v>26</v>
      </c>
      <c r="F724" s="87"/>
      <c r="G724" s="88">
        <v>48.83</v>
      </c>
      <c r="H724" s="116">
        <v>2929.8</v>
      </c>
      <c r="I724" s="43"/>
      <c r="J724" s="81"/>
    </row>
    <row r="725" spans="1:10" ht="15" customHeight="1" x14ac:dyDescent="0.2">
      <c r="A725" s="89" t="s">
        <v>270</v>
      </c>
      <c r="B725" s="90" t="s">
        <v>1241</v>
      </c>
      <c r="C725" s="91" t="s">
        <v>1242</v>
      </c>
      <c r="D725" s="92" t="s">
        <v>55</v>
      </c>
      <c r="E725" s="93" t="s">
        <v>45</v>
      </c>
      <c r="F725" s="94">
        <v>0.17</v>
      </c>
      <c r="G725" s="95">
        <v>9.91</v>
      </c>
      <c r="H725" s="117">
        <v>1.68</v>
      </c>
      <c r="I725" s="43"/>
      <c r="J725" s="81"/>
    </row>
    <row r="726" spans="1:10" ht="21" customHeight="1" x14ac:dyDescent="0.2">
      <c r="A726" s="89" t="s">
        <v>270</v>
      </c>
      <c r="B726" s="90" t="s">
        <v>1243</v>
      </c>
      <c r="C726" s="91" t="s">
        <v>1244</v>
      </c>
      <c r="D726" s="92" t="s">
        <v>55</v>
      </c>
      <c r="E726" s="93" t="s">
        <v>1245</v>
      </c>
      <c r="F726" s="94">
        <v>1.0995999999999999</v>
      </c>
      <c r="G726" s="95">
        <v>31.88</v>
      </c>
      <c r="H726" s="117">
        <v>35.06</v>
      </c>
      <c r="I726" s="43"/>
      <c r="J726" s="81"/>
    </row>
    <row r="727" spans="1:10" ht="21" customHeight="1" x14ac:dyDescent="0.2">
      <c r="A727" s="89" t="s">
        <v>270</v>
      </c>
      <c r="B727" s="90" t="s">
        <v>1246</v>
      </c>
      <c r="C727" s="91" t="s">
        <v>1247</v>
      </c>
      <c r="D727" s="92" t="s">
        <v>55</v>
      </c>
      <c r="E727" s="93" t="s">
        <v>45</v>
      </c>
      <c r="F727" s="94">
        <v>2.3E-2</v>
      </c>
      <c r="G727" s="95">
        <v>48.89</v>
      </c>
      <c r="H727" s="117">
        <v>1.1200000000000001</v>
      </c>
      <c r="I727" s="43"/>
      <c r="J727" s="81"/>
    </row>
    <row r="728" spans="1:10" ht="15" customHeight="1" x14ac:dyDescent="0.2">
      <c r="A728" s="89" t="s">
        <v>270</v>
      </c>
      <c r="B728" s="90" t="s">
        <v>1248</v>
      </c>
      <c r="C728" s="91" t="s">
        <v>1249</v>
      </c>
      <c r="D728" s="92" t="s">
        <v>55</v>
      </c>
      <c r="E728" s="93" t="s">
        <v>51</v>
      </c>
      <c r="F728" s="94">
        <v>0.30664458999999999</v>
      </c>
      <c r="G728" s="95">
        <v>15.34</v>
      </c>
      <c r="H728" s="117">
        <v>4.7</v>
      </c>
      <c r="I728" s="43"/>
      <c r="J728" s="81"/>
    </row>
    <row r="729" spans="1:10" ht="15" customHeight="1" x14ac:dyDescent="0.2">
      <c r="A729" s="89" t="s">
        <v>270</v>
      </c>
      <c r="B729" s="90" t="s">
        <v>1250</v>
      </c>
      <c r="C729" s="91" t="s">
        <v>1251</v>
      </c>
      <c r="D729" s="92" t="s">
        <v>55</v>
      </c>
      <c r="E729" s="93" t="s">
        <v>51</v>
      </c>
      <c r="F729" s="94">
        <v>0.30680748000000002</v>
      </c>
      <c r="G729" s="95">
        <v>20.45</v>
      </c>
      <c r="H729" s="117">
        <v>6.27</v>
      </c>
      <c r="I729" s="43"/>
      <c r="J729" s="81"/>
    </row>
    <row r="730" spans="1:10" ht="15" customHeight="1" x14ac:dyDescent="0.2">
      <c r="A730" s="96"/>
      <c r="B730" s="97"/>
      <c r="C730" s="97"/>
      <c r="D730" s="98"/>
      <c r="E730" s="99"/>
      <c r="F730" s="209" t="s">
        <v>840</v>
      </c>
      <c r="G730" s="209"/>
      <c r="H730" s="118">
        <v>48.83</v>
      </c>
      <c r="I730" s="43"/>
      <c r="J730" s="81"/>
    </row>
    <row r="731" spans="1:10" ht="15" customHeight="1" x14ac:dyDescent="0.2">
      <c r="A731" s="96"/>
      <c r="B731" s="97"/>
      <c r="C731" s="97"/>
      <c r="D731" s="98"/>
      <c r="E731" s="99"/>
      <c r="F731" s="209" t="s">
        <v>841</v>
      </c>
      <c r="G731" s="209"/>
      <c r="H731" s="118">
        <v>13.43</v>
      </c>
      <c r="I731" s="43"/>
      <c r="J731" s="81"/>
    </row>
    <row r="732" spans="1:10" ht="15" customHeight="1" x14ac:dyDescent="0.2">
      <c r="A732" s="96"/>
      <c r="B732" s="97"/>
      <c r="C732" s="97"/>
      <c r="D732" s="98"/>
      <c r="E732" s="99"/>
      <c r="F732" s="209" t="s">
        <v>842</v>
      </c>
      <c r="G732" s="209"/>
      <c r="H732" s="118">
        <v>62.26</v>
      </c>
      <c r="I732" s="43"/>
      <c r="J732" s="81"/>
    </row>
    <row r="733" spans="1:10" ht="20.100000000000001" customHeight="1" x14ac:dyDescent="0.2">
      <c r="A733" s="82" t="s">
        <v>273</v>
      </c>
      <c r="B733" s="83" t="s">
        <v>273</v>
      </c>
      <c r="C733" s="84" t="s">
        <v>274</v>
      </c>
      <c r="D733" s="85" t="s">
        <v>13</v>
      </c>
      <c r="E733" s="86" t="s">
        <v>275</v>
      </c>
      <c r="F733" s="87"/>
      <c r="G733" s="88">
        <v>704.31</v>
      </c>
      <c r="H733" s="116">
        <v>4225.8599999999997</v>
      </c>
      <c r="I733" s="43"/>
      <c r="J733" s="81"/>
    </row>
    <row r="734" spans="1:10" ht="15" customHeight="1" x14ac:dyDescent="0.2">
      <c r="A734" s="89" t="s">
        <v>273</v>
      </c>
      <c r="B734" s="90" t="s">
        <v>224</v>
      </c>
      <c r="C734" s="91" t="s">
        <v>359</v>
      </c>
      <c r="D734" s="92" t="s">
        <v>13</v>
      </c>
      <c r="E734" s="93" t="s">
        <v>14</v>
      </c>
      <c r="F734" s="94">
        <v>1.7723433</v>
      </c>
      <c r="G734" s="95">
        <v>146.16</v>
      </c>
      <c r="H734" s="117">
        <v>259.04000000000002</v>
      </c>
      <c r="I734" s="43"/>
      <c r="J734" s="81"/>
    </row>
    <row r="735" spans="1:10" ht="15" customHeight="1" x14ac:dyDescent="0.2">
      <c r="A735" s="89" t="s">
        <v>273</v>
      </c>
      <c r="B735" s="90" t="s">
        <v>127</v>
      </c>
      <c r="C735" s="91" t="s">
        <v>227</v>
      </c>
      <c r="D735" s="92" t="s">
        <v>13</v>
      </c>
      <c r="E735" s="93" t="s">
        <v>14</v>
      </c>
      <c r="F735" s="94">
        <v>1.86096047</v>
      </c>
      <c r="G735" s="95">
        <v>15.38</v>
      </c>
      <c r="H735" s="117">
        <v>28.62</v>
      </c>
      <c r="I735" s="43"/>
      <c r="J735" s="81"/>
    </row>
    <row r="736" spans="1:10" ht="15" customHeight="1" x14ac:dyDescent="0.2">
      <c r="A736" s="89" t="s">
        <v>273</v>
      </c>
      <c r="B736" s="90" t="s">
        <v>1252</v>
      </c>
      <c r="C736" s="91" t="s">
        <v>1253</v>
      </c>
      <c r="D736" s="92" t="s">
        <v>13</v>
      </c>
      <c r="E736" s="93" t="s">
        <v>14</v>
      </c>
      <c r="F736" s="94">
        <v>0.35446865999999999</v>
      </c>
      <c r="G736" s="95">
        <v>48.05</v>
      </c>
      <c r="H736" s="117">
        <v>17.03</v>
      </c>
      <c r="I736" s="43"/>
      <c r="J736" s="81"/>
    </row>
    <row r="737" spans="1:10" ht="21" customHeight="1" x14ac:dyDescent="0.2">
      <c r="A737" s="89" t="s">
        <v>273</v>
      </c>
      <c r="B737" s="90" t="s">
        <v>1254</v>
      </c>
      <c r="C737" s="91" t="s">
        <v>1255</v>
      </c>
      <c r="D737" s="92" t="s">
        <v>13</v>
      </c>
      <c r="E737" s="93" t="s">
        <v>62</v>
      </c>
      <c r="F737" s="94">
        <v>5.6124199999999999E-2</v>
      </c>
      <c r="G737" s="95">
        <v>4023.13</v>
      </c>
      <c r="H737" s="117">
        <v>225.79</v>
      </c>
      <c r="I737" s="43"/>
      <c r="J737" s="81"/>
    </row>
    <row r="738" spans="1:10" ht="15" customHeight="1" x14ac:dyDescent="0.2">
      <c r="A738" s="89" t="s">
        <v>273</v>
      </c>
      <c r="B738" s="90" t="s">
        <v>71</v>
      </c>
      <c r="C738" s="91" t="s">
        <v>72</v>
      </c>
      <c r="D738" s="92" t="s">
        <v>13</v>
      </c>
      <c r="E738" s="93" t="s">
        <v>62</v>
      </c>
      <c r="F738" s="94">
        <v>0.57108839</v>
      </c>
      <c r="G738" s="95">
        <v>90.53</v>
      </c>
      <c r="H738" s="117">
        <v>51.7</v>
      </c>
      <c r="I738" s="43"/>
      <c r="J738" s="81"/>
    </row>
    <row r="739" spans="1:10" ht="15" customHeight="1" x14ac:dyDescent="0.2">
      <c r="A739" s="89" t="s">
        <v>273</v>
      </c>
      <c r="B739" s="90" t="s">
        <v>80</v>
      </c>
      <c r="C739" s="91" t="s">
        <v>81</v>
      </c>
      <c r="D739" s="92" t="s">
        <v>13</v>
      </c>
      <c r="E739" s="93" t="s">
        <v>62</v>
      </c>
      <c r="F739" s="94">
        <v>4.0370040000000003E-2</v>
      </c>
      <c r="G739" s="95">
        <v>896.33</v>
      </c>
      <c r="H739" s="117">
        <v>36.18</v>
      </c>
      <c r="I739" s="43"/>
      <c r="J739" s="81"/>
    </row>
    <row r="740" spans="1:10" ht="15" customHeight="1" x14ac:dyDescent="0.2">
      <c r="A740" s="89" t="s">
        <v>273</v>
      </c>
      <c r="B740" s="90" t="s">
        <v>130</v>
      </c>
      <c r="C740" s="91" t="s">
        <v>229</v>
      </c>
      <c r="D740" s="92" t="s">
        <v>13</v>
      </c>
      <c r="E740" s="93" t="s">
        <v>14</v>
      </c>
      <c r="F740" s="94">
        <v>1.86096047</v>
      </c>
      <c r="G740" s="95">
        <v>46.19</v>
      </c>
      <c r="H740" s="117">
        <v>85.95</v>
      </c>
      <c r="I740" s="43"/>
      <c r="J740" s="81"/>
    </row>
    <row r="741" spans="1:10" ht="15" customHeight="1" x14ac:dyDescent="0.2">
      <c r="A741" s="96"/>
      <c r="B741" s="97"/>
      <c r="C741" s="97"/>
      <c r="D741" s="98"/>
      <c r="E741" s="99"/>
      <c r="F741" s="209" t="s">
        <v>840</v>
      </c>
      <c r="G741" s="209"/>
      <c r="H741" s="118">
        <v>704.31</v>
      </c>
      <c r="I741" s="43"/>
      <c r="J741" s="81"/>
    </row>
    <row r="742" spans="1:10" ht="15" customHeight="1" x14ac:dyDescent="0.2">
      <c r="A742" s="96"/>
      <c r="B742" s="97"/>
      <c r="C742" s="97"/>
      <c r="D742" s="98"/>
      <c r="E742" s="99"/>
      <c r="F742" s="209" t="s">
        <v>841</v>
      </c>
      <c r="G742" s="209"/>
      <c r="H742" s="118">
        <v>193.69</v>
      </c>
      <c r="I742" s="43"/>
      <c r="J742" s="81"/>
    </row>
    <row r="743" spans="1:10" ht="15" customHeight="1" x14ac:dyDescent="0.2">
      <c r="A743" s="96"/>
      <c r="B743" s="97"/>
      <c r="C743" s="97"/>
      <c r="D743" s="98"/>
      <c r="E743" s="99"/>
      <c r="F743" s="209" t="s">
        <v>842</v>
      </c>
      <c r="G743" s="209"/>
      <c r="H743" s="118">
        <v>898</v>
      </c>
      <c r="I743" s="43"/>
      <c r="J743" s="81"/>
    </row>
    <row r="744" spans="1:10" ht="20.100000000000001" customHeight="1" x14ac:dyDescent="0.2">
      <c r="A744" s="82" t="s">
        <v>277</v>
      </c>
      <c r="B744" s="83" t="s">
        <v>277</v>
      </c>
      <c r="C744" s="84" t="s">
        <v>278</v>
      </c>
      <c r="D744" s="85" t="s">
        <v>13</v>
      </c>
      <c r="E744" s="86" t="s">
        <v>275</v>
      </c>
      <c r="F744" s="87"/>
      <c r="G744" s="88">
        <v>1464.14</v>
      </c>
      <c r="H744" s="116">
        <v>1464.14</v>
      </c>
      <c r="I744" s="43"/>
      <c r="J744" s="81"/>
    </row>
    <row r="745" spans="1:10" ht="15" customHeight="1" x14ac:dyDescent="0.2">
      <c r="A745" s="89" t="s">
        <v>277</v>
      </c>
      <c r="B745" s="90" t="s">
        <v>1256</v>
      </c>
      <c r="C745" s="91" t="s">
        <v>1257</v>
      </c>
      <c r="D745" s="92" t="s">
        <v>13</v>
      </c>
      <c r="E745" s="93" t="s">
        <v>275</v>
      </c>
      <c r="F745" s="94">
        <v>1</v>
      </c>
      <c r="G745" s="95">
        <v>888.89</v>
      </c>
      <c r="H745" s="117">
        <v>888.89</v>
      </c>
      <c r="I745" s="43"/>
      <c r="J745" s="81"/>
    </row>
    <row r="746" spans="1:10" ht="21" customHeight="1" x14ac:dyDescent="0.2">
      <c r="A746" s="89" t="s">
        <v>277</v>
      </c>
      <c r="B746" s="90" t="s">
        <v>1005</v>
      </c>
      <c r="C746" s="91" t="s">
        <v>1006</v>
      </c>
      <c r="D746" s="92" t="s">
        <v>13</v>
      </c>
      <c r="E746" s="93" t="s">
        <v>837</v>
      </c>
      <c r="F746" s="94">
        <v>2.4329563300000001</v>
      </c>
      <c r="G746" s="95">
        <v>24.87</v>
      </c>
      <c r="H746" s="117">
        <v>60.5</v>
      </c>
      <c r="I746" s="43"/>
      <c r="J746" s="81"/>
    </row>
    <row r="747" spans="1:10" ht="15" customHeight="1" x14ac:dyDescent="0.2">
      <c r="A747" s="89" t="s">
        <v>277</v>
      </c>
      <c r="B747" s="90" t="s">
        <v>955</v>
      </c>
      <c r="C747" s="91" t="s">
        <v>908</v>
      </c>
      <c r="D747" s="92" t="s">
        <v>13</v>
      </c>
      <c r="E747" s="93" t="s">
        <v>837</v>
      </c>
      <c r="F747" s="94">
        <v>2.43303322</v>
      </c>
      <c r="G747" s="95">
        <v>30.75</v>
      </c>
      <c r="H747" s="117">
        <v>74.81</v>
      </c>
      <c r="I747" s="43"/>
      <c r="J747" s="81"/>
    </row>
    <row r="748" spans="1:10" ht="15" customHeight="1" x14ac:dyDescent="0.2">
      <c r="A748" s="89" t="s">
        <v>277</v>
      </c>
      <c r="B748" s="90" t="s">
        <v>71</v>
      </c>
      <c r="C748" s="91" t="s">
        <v>72</v>
      </c>
      <c r="D748" s="92" t="s">
        <v>13</v>
      </c>
      <c r="E748" s="93" t="s">
        <v>62</v>
      </c>
      <c r="F748" s="94">
        <v>2.7252509699999998</v>
      </c>
      <c r="G748" s="95">
        <v>90.53</v>
      </c>
      <c r="H748" s="117">
        <v>246.71</v>
      </c>
      <c r="I748" s="43"/>
      <c r="J748" s="81"/>
    </row>
    <row r="749" spans="1:10" ht="15" customHeight="1" x14ac:dyDescent="0.2">
      <c r="A749" s="89" t="s">
        <v>277</v>
      </c>
      <c r="B749" s="90" t="s">
        <v>64</v>
      </c>
      <c r="C749" s="91" t="s">
        <v>65</v>
      </c>
      <c r="D749" s="92" t="s">
        <v>13</v>
      </c>
      <c r="E749" s="93" t="s">
        <v>62</v>
      </c>
      <c r="F749" s="94">
        <v>0.81760843000000005</v>
      </c>
      <c r="G749" s="95">
        <v>18.440000000000001</v>
      </c>
      <c r="H749" s="117">
        <v>15.07</v>
      </c>
      <c r="I749" s="43"/>
      <c r="J749" s="81"/>
    </row>
    <row r="750" spans="1:10" ht="21" customHeight="1" x14ac:dyDescent="0.2">
      <c r="A750" s="89" t="s">
        <v>277</v>
      </c>
      <c r="B750" s="90" t="s">
        <v>1258</v>
      </c>
      <c r="C750" s="91" t="s">
        <v>1259</v>
      </c>
      <c r="D750" s="92" t="s">
        <v>13</v>
      </c>
      <c r="E750" s="93" t="s">
        <v>62</v>
      </c>
      <c r="F750" s="94">
        <v>1.907753</v>
      </c>
      <c r="G750" s="95">
        <v>93.39</v>
      </c>
      <c r="H750" s="117">
        <v>178.16</v>
      </c>
      <c r="I750" s="43"/>
      <c r="J750" s="81"/>
    </row>
    <row r="751" spans="1:10" ht="15" customHeight="1" x14ac:dyDescent="0.2">
      <c r="A751" s="96"/>
      <c r="B751" s="97"/>
      <c r="C751" s="97"/>
      <c r="D751" s="98"/>
      <c r="E751" s="99"/>
      <c r="F751" s="209" t="s">
        <v>840</v>
      </c>
      <c r="G751" s="209"/>
      <c r="H751" s="118">
        <v>1464.14</v>
      </c>
      <c r="I751" s="43"/>
      <c r="J751" s="81"/>
    </row>
    <row r="752" spans="1:10" ht="15" customHeight="1" x14ac:dyDescent="0.2">
      <c r="A752" s="96"/>
      <c r="B752" s="97"/>
      <c r="C752" s="97"/>
      <c r="D752" s="98"/>
      <c r="E752" s="99"/>
      <c r="F752" s="209" t="s">
        <v>841</v>
      </c>
      <c r="G752" s="209"/>
      <c r="H752" s="118">
        <v>402.64</v>
      </c>
      <c r="I752" s="43"/>
      <c r="J752" s="81"/>
    </row>
    <row r="753" spans="1:10" ht="15" customHeight="1" x14ac:dyDescent="0.2">
      <c r="A753" s="96"/>
      <c r="B753" s="97"/>
      <c r="C753" s="97"/>
      <c r="D753" s="98"/>
      <c r="E753" s="99"/>
      <c r="F753" s="209" t="s">
        <v>842</v>
      </c>
      <c r="G753" s="209"/>
      <c r="H753" s="118">
        <v>1866.78</v>
      </c>
      <c r="I753" s="43"/>
      <c r="J753" s="81"/>
    </row>
    <row r="754" spans="1:10" ht="20.100000000000001" customHeight="1" x14ac:dyDescent="0.2">
      <c r="A754" s="82" t="s">
        <v>71</v>
      </c>
      <c r="B754" s="83" t="s">
        <v>71</v>
      </c>
      <c r="C754" s="84" t="s">
        <v>219</v>
      </c>
      <c r="D754" s="85" t="s">
        <v>13</v>
      </c>
      <c r="E754" s="86" t="s">
        <v>62</v>
      </c>
      <c r="F754" s="87"/>
      <c r="G754" s="88">
        <v>90.53</v>
      </c>
      <c r="H754" s="116">
        <v>384.75</v>
      </c>
      <c r="I754" s="43"/>
      <c r="J754" s="81"/>
    </row>
    <row r="755" spans="1:10" ht="15" customHeight="1" x14ac:dyDescent="0.2">
      <c r="A755" s="89" t="s">
        <v>71</v>
      </c>
      <c r="B755" s="90" t="s">
        <v>838</v>
      </c>
      <c r="C755" s="91" t="s">
        <v>839</v>
      </c>
      <c r="D755" s="92" t="s">
        <v>13</v>
      </c>
      <c r="E755" s="93" t="s">
        <v>837</v>
      </c>
      <c r="F755" s="94">
        <v>3.6376054500000001</v>
      </c>
      <c r="G755" s="95">
        <v>24.89</v>
      </c>
      <c r="H755" s="117">
        <v>90.53</v>
      </c>
      <c r="I755" s="43"/>
      <c r="J755" s="81"/>
    </row>
    <row r="756" spans="1:10" ht="15" customHeight="1" x14ac:dyDescent="0.2">
      <c r="A756" s="96"/>
      <c r="B756" s="97"/>
      <c r="C756" s="97"/>
      <c r="D756" s="98"/>
      <c r="E756" s="99"/>
      <c r="F756" s="209" t="s">
        <v>840</v>
      </c>
      <c r="G756" s="209"/>
      <c r="H756" s="118">
        <v>90.53</v>
      </c>
      <c r="I756" s="43"/>
      <c r="J756" s="81"/>
    </row>
    <row r="757" spans="1:10" ht="15" customHeight="1" x14ac:dyDescent="0.2">
      <c r="A757" s="96"/>
      <c r="B757" s="97"/>
      <c r="C757" s="97"/>
      <c r="D757" s="98"/>
      <c r="E757" s="99"/>
      <c r="F757" s="209" t="s">
        <v>841</v>
      </c>
      <c r="G757" s="209"/>
      <c r="H757" s="118">
        <v>24.9</v>
      </c>
      <c r="I757" s="43"/>
      <c r="J757" s="81"/>
    </row>
    <row r="758" spans="1:10" ht="15" customHeight="1" x14ac:dyDescent="0.2">
      <c r="A758" s="96"/>
      <c r="B758" s="97"/>
      <c r="C758" s="97"/>
      <c r="D758" s="98"/>
      <c r="E758" s="99"/>
      <c r="F758" s="209" t="s">
        <v>842</v>
      </c>
      <c r="G758" s="209"/>
      <c r="H758" s="118">
        <v>115.43</v>
      </c>
      <c r="I758" s="43"/>
      <c r="J758" s="81"/>
    </row>
    <row r="759" spans="1:10" ht="20.100000000000001" customHeight="1" x14ac:dyDescent="0.2">
      <c r="A759" s="82" t="s">
        <v>74</v>
      </c>
      <c r="B759" s="83" t="s">
        <v>74</v>
      </c>
      <c r="C759" s="84" t="s">
        <v>75</v>
      </c>
      <c r="D759" s="85" t="s">
        <v>13</v>
      </c>
      <c r="E759" s="86" t="s">
        <v>62</v>
      </c>
      <c r="F759" s="87"/>
      <c r="G759" s="88">
        <v>3570.22</v>
      </c>
      <c r="H759" s="116">
        <v>3641.62</v>
      </c>
      <c r="I759" s="43"/>
      <c r="J759" s="81"/>
    </row>
    <row r="760" spans="1:10" ht="15" customHeight="1" x14ac:dyDescent="0.2">
      <c r="A760" s="89" t="s">
        <v>74</v>
      </c>
      <c r="B760" s="90" t="s">
        <v>942</v>
      </c>
      <c r="C760" s="91" t="s">
        <v>943</v>
      </c>
      <c r="D760" s="92" t="s">
        <v>13</v>
      </c>
      <c r="E760" s="93" t="s">
        <v>98</v>
      </c>
      <c r="F760" s="94">
        <v>57.397356600000002</v>
      </c>
      <c r="G760" s="95">
        <v>14.55</v>
      </c>
      <c r="H760" s="117">
        <v>835.13</v>
      </c>
      <c r="I760" s="43"/>
      <c r="J760" s="81"/>
    </row>
    <row r="761" spans="1:10" ht="21" customHeight="1" x14ac:dyDescent="0.2">
      <c r="A761" s="89" t="s">
        <v>74</v>
      </c>
      <c r="B761" s="90" t="s">
        <v>944</v>
      </c>
      <c r="C761" s="91" t="s">
        <v>945</v>
      </c>
      <c r="D761" s="92" t="s">
        <v>13</v>
      </c>
      <c r="E761" s="93" t="s">
        <v>62</v>
      </c>
      <c r="F761" s="94">
        <v>0.95662261000000004</v>
      </c>
      <c r="G761" s="95">
        <v>930.01</v>
      </c>
      <c r="H761" s="117">
        <v>889.66</v>
      </c>
      <c r="I761" s="43"/>
      <c r="J761" s="81"/>
    </row>
    <row r="762" spans="1:10" ht="15" customHeight="1" x14ac:dyDescent="0.2">
      <c r="A762" s="89" t="s">
        <v>74</v>
      </c>
      <c r="B762" s="90" t="s">
        <v>946</v>
      </c>
      <c r="C762" s="91" t="s">
        <v>947</v>
      </c>
      <c r="D762" s="92" t="s">
        <v>13</v>
      </c>
      <c r="E762" s="93" t="s">
        <v>14</v>
      </c>
      <c r="F762" s="94">
        <v>11.47947132</v>
      </c>
      <c r="G762" s="95">
        <v>160.76</v>
      </c>
      <c r="H762" s="117">
        <v>1845.43</v>
      </c>
      <c r="I762" s="43"/>
      <c r="J762" s="81"/>
    </row>
    <row r="763" spans="1:10" ht="15" customHeight="1" x14ac:dyDescent="0.2">
      <c r="A763" s="96"/>
      <c r="B763" s="97"/>
      <c r="C763" s="97"/>
      <c r="D763" s="98"/>
      <c r="E763" s="99"/>
      <c r="F763" s="209" t="s">
        <v>840</v>
      </c>
      <c r="G763" s="209"/>
      <c r="H763" s="118">
        <v>3570.22</v>
      </c>
      <c r="I763" s="43"/>
      <c r="J763" s="81"/>
    </row>
    <row r="764" spans="1:10" ht="15" customHeight="1" x14ac:dyDescent="0.2">
      <c r="A764" s="96"/>
      <c r="B764" s="97"/>
      <c r="C764" s="97"/>
      <c r="D764" s="98"/>
      <c r="E764" s="99"/>
      <c r="F764" s="209" t="s">
        <v>841</v>
      </c>
      <c r="G764" s="209"/>
      <c r="H764" s="118">
        <v>981.81</v>
      </c>
      <c r="I764" s="43"/>
      <c r="J764" s="81"/>
    </row>
    <row r="765" spans="1:10" ht="15" customHeight="1" x14ac:dyDescent="0.2">
      <c r="A765" s="96"/>
      <c r="B765" s="97"/>
      <c r="C765" s="97"/>
      <c r="D765" s="98"/>
      <c r="E765" s="99"/>
      <c r="F765" s="209" t="s">
        <v>842</v>
      </c>
      <c r="G765" s="209"/>
      <c r="H765" s="118">
        <v>4552.03</v>
      </c>
      <c r="I765" s="43"/>
      <c r="J765" s="81"/>
    </row>
    <row r="766" spans="1:10" ht="20.100000000000001" customHeight="1" x14ac:dyDescent="0.2">
      <c r="A766" s="82" t="s">
        <v>77</v>
      </c>
      <c r="B766" s="83" t="s">
        <v>77</v>
      </c>
      <c r="C766" s="84" t="s">
        <v>78</v>
      </c>
      <c r="D766" s="85" t="s">
        <v>13</v>
      </c>
      <c r="E766" s="86" t="s">
        <v>62</v>
      </c>
      <c r="F766" s="87"/>
      <c r="G766" s="88">
        <v>3359.9</v>
      </c>
      <c r="H766" s="116">
        <v>6383.81</v>
      </c>
      <c r="I766" s="43"/>
      <c r="J766" s="81"/>
    </row>
    <row r="767" spans="1:10" ht="15" customHeight="1" x14ac:dyDescent="0.2">
      <c r="A767" s="89" t="s">
        <v>77</v>
      </c>
      <c r="B767" s="90" t="s">
        <v>942</v>
      </c>
      <c r="C767" s="91" t="s">
        <v>943</v>
      </c>
      <c r="D767" s="92" t="s">
        <v>13</v>
      </c>
      <c r="E767" s="93" t="s">
        <v>98</v>
      </c>
      <c r="F767" s="94">
        <v>43.028205300000003</v>
      </c>
      <c r="G767" s="95">
        <v>14.55</v>
      </c>
      <c r="H767" s="117">
        <v>626.05999999999995</v>
      </c>
      <c r="I767" s="43"/>
      <c r="J767" s="81"/>
    </row>
    <row r="768" spans="1:10" ht="21" customHeight="1" x14ac:dyDescent="0.2">
      <c r="A768" s="89" t="s">
        <v>77</v>
      </c>
      <c r="B768" s="90" t="s">
        <v>944</v>
      </c>
      <c r="C768" s="91" t="s">
        <v>945</v>
      </c>
      <c r="D768" s="92" t="s">
        <v>13</v>
      </c>
      <c r="E768" s="93" t="s">
        <v>62</v>
      </c>
      <c r="F768" s="94">
        <v>0.95618234000000002</v>
      </c>
      <c r="G768" s="95">
        <v>930.01</v>
      </c>
      <c r="H768" s="117">
        <v>889.25</v>
      </c>
      <c r="I768" s="43"/>
      <c r="J768" s="81"/>
    </row>
    <row r="769" spans="1:10" ht="15" customHeight="1" x14ac:dyDescent="0.2">
      <c r="A769" s="89" t="s">
        <v>77</v>
      </c>
      <c r="B769" s="90" t="s">
        <v>946</v>
      </c>
      <c r="C769" s="91" t="s">
        <v>947</v>
      </c>
      <c r="D769" s="92" t="s">
        <v>13</v>
      </c>
      <c r="E769" s="93" t="s">
        <v>14</v>
      </c>
      <c r="F769" s="94">
        <v>11.474188079999999</v>
      </c>
      <c r="G769" s="95">
        <v>160.76</v>
      </c>
      <c r="H769" s="117">
        <v>1844.59</v>
      </c>
      <c r="I769" s="43"/>
      <c r="J769" s="81"/>
    </row>
    <row r="770" spans="1:10" ht="15" customHeight="1" x14ac:dyDescent="0.2">
      <c r="A770" s="96"/>
      <c r="B770" s="97"/>
      <c r="C770" s="97"/>
      <c r="D770" s="98"/>
      <c r="E770" s="99"/>
      <c r="F770" s="209" t="s">
        <v>840</v>
      </c>
      <c r="G770" s="209"/>
      <c r="H770" s="118">
        <v>3359.9</v>
      </c>
      <c r="I770" s="43"/>
      <c r="J770" s="81"/>
    </row>
    <row r="771" spans="1:10" ht="15" customHeight="1" x14ac:dyDescent="0.2">
      <c r="A771" s="96"/>
      <c r="B771" s="97"/>
      <c r="C771" s="97"/>
      <c r="D771" s="98"/>
      <c r="E771" s="99"/>
      <c r="F771" s="209" t="s">
        <v>841</v>
      </c>
      <c r="G771" s="209"/>
      <c r="H771" s="118">
        <v>923.97</v>
      </c>
      <c r="I771" s="43"/>
      <c r="J771" s="81"/>
    </row>
    <row r="772" spans="1:10" ht="15" customHeight="1" x14ac:dyDescent="0.2">
      <c r="A772" s="96"/>
      <c r="B772" s="97"/>
      <c r="C772" s="97"/>
      <c r="D772" s="98"/>
      <c r="E772" s="99"/>
      <c r="F772" s="209" t="s">
        <v>842</v>
      </c>
      <c r="G772" s="209"/>
      <c r="H772" s="118">
        <v>4283.87</v>
      </c>
      <c r="I772" s="43"/>
      <c r="J772" s="81"/>
    </row>
    <row r="773" spans="1:10" ht="20.100000000000001" customHeight="1" x14ac:dyDescent="0.2">
      <c r="A773" s="82" t="s">
        <v>80</v>
      </c>
      <c r="B773" s="83" t="s">
        <v>80</v>
      </c>
      <c r="C773" s="84" t="s">
        <v>81</v>
      </c>
      <c r="D773" s="85" t="s">
        <v>13</v>
      </c>
      <c r="E773" s="86" t="s">
        <v>62</v>
      </c>
      <c r="F773" s="87"/>
      <c r="G773" s="88">
        <v>896.33</v>
      </c>
      <c r="H773" s="116">
        <v>761.88</v>
      </c>
      <c r="I773" s="43"/>
      <c r="J773" s="81"/>
    </row>
    <row r="774" spans="1:10" ht="15" customHeight="1" x14ac:dyDescent="0.2">
      <c r="A774" s="89" t="s">
        <v>80</v>
      </c>
      <c r="B774" s="90" t="s">
        <v>948</v>
      </c>
      <c r="C774" s="91" t="s">
        <v>949</v>
      </c>
      <c r="D774" s="92" t="s">
        <v>13</v>
      </c>
      <c r="E774" s="93" t="s">
        <v>62</v>
      </c>
      <c r="F774" s="94">
        <v>0.68</v>
      </c>
      <c r="G774" s="95">
        <v>109.12</v>
      </c>
      <c r="H774" s="117">
        <v>74.2</v>
      </c>
      <c r="I774" s="43"/>
      <c r="J774" s="81"/>
    </row>
    <row r="775" spans="1:10" ht="15" customHeight="1" x14ac:dyDescent="0.2">
      <c r="A775" s="89" t="s">
        <v>80</v>
      </c>
      <c r="B775" s="90" t="s">
        <v>950</v>
      </c>
      <c r="C775" s="91" t="s">
        <v>951</v>
      </c>
      <c r="D775" s="92" t="s">
        <v>13</v>
      </c>
      <c r="E775" s="93" t="s">
        <v>952</v>
      </c>
      <c r="F775" s="94">
        <v>4.4000000000000004</v>
      </c>
      <c r="G775" s="95">
        <v>50.01</v>
      </c>
      <c r="H775" s="117">
        <v>220.04</v>
      </c>
      <c r="I775" s="43"/>
      <c r="J775" s="81"/>
    </row>
    <row r="776" spans="1:10" ht="15" customHeight="1" x14ac:dyDescent="0.2">
      <c r="A776" s="89" t="s">
        <v>80</v>
      </c>
      <c r="B776" s="90" t="s">
        <v>953</v>
      </c>
      <c r="C776" s="91" t="s">
        <v>954</v>
      </c>
      <c r="D776" s="92" t="s">
        <v>13</v>
      </c>
      <c r="E776" s="93" t="s">
        <v>62</v>
      </c>
      <c r="F776" s="94">
        <v>0.88</v>
      </c>
      <c r="G776" s="95">
        <v>209.14</v>
      </c>
      <c r="H776" s="117">
        <v>184.04</v>
      </c>
      <c r="I776" s="43"/>
      <c r="J776" s="81"/>
    </row>
    <row r="777" spans="1:10" ht="15" customHeight="1" x14ac:dyDescent="0.2">
      <c r="A777" s="89" t="s">
        <v>80</v>
      </c>
      <c r="B777" s="90" t="s">
        <v>955</v>
      </c>
      <c r="C777" s="91" t="s">
        <v>908</v>
      </c>
      <c r="D777" s="92" t="s">
        <v>13</v>
      </c>
      <c r="E777" s="93" t="s">
        <v>837</v>
      </c>
      <c r="F777" s="94">
        <v>1.81865396</v>
      </c>
      <c r="G777" s="95">
        <v>30.75</v>
      </c>
      <c r="H777" s="117">
        <v>55.92</v>
      </c>
      <c r="I777" s="43"/>
      <c r="J777" s="81"/>
    </row>
    <row r="778" spans="1:10" ht="15" customHeight="1" x14ac:dyDescent="0.2">
      <c r="A778" s="89" t="s">
        <v>80</v>
      </c>
      <c r="B778" s="90" t="s">
        <v>838</v>
      </c>
      <c r="C778" s="91" t="s">
        <v>839</v>
      </c>
      <c r="D778" s="92" t="s">
        <v>13</v>
      </c>
      <c r="E778" s="93" t="s">
        <v>837</v>
      </c>
      <c r="F778" s="94">
        <v>14.54923168</v>
      </c>
      <c r="G778" s="95">
        <v>24.89</v>
      </c>
      <c r="H778" s="117">
        <v>362.13</v>
      </c>
      <c r="I778" s="43"/>
      <c r="J778" s="81"/>
    </row>
    <row r="779" spans="1:10" ht="15" customHeight="1" x14ac:dyDescent="0.2">
      <c r="A779" s="96"/>
      <c r="B779" s="97"/>
      <c r="C779" s="97"/>
      <c r="D779" s="98"/>
      <c r="E779" s="99"/>
      <c r="F779" s="209" t="s">
        <v>840</v>
      </c>
      <c r="G779" s="209"/>
      <c r="H779" s="118">
        <v>896.33</v>
      </c>
      <c r="I779" s="43"/>
      <c r="J779" s="81"/>
    </row>
    <row r="780" spans="1:10" ht="15" customHeight="1" x14ac:dyDescent="0.2">
      <c r="A780" s="96"/>
      <c r="B780" s="97"/>
      <c r="C780" s="97"/>
      <c r="D780" s="98"/>
      <c r="E780" s="99"/>
      <c r="F780" s="209" t="s">
        <v>841</v>
      </c>
      <c r="G780" s="209"/>
      <c r="H780" s="118">
        <v>246.49</v>
      </c>
      <c r="I780" s="43"/>
      <c r="J780" s="81"/>
    </row>
    <row r="781" spans="1:10" ht="15" customHeight="1" x14ac:dyDescent="0.2">
      <c r="A781" s="96"/>
      <c r="B781" s="97"/>
      <c r="C781" s="97"/>
      <c r="D781" s="98"/>
      <c r="E781" s="99"/>
      <c r="F781" s="209" t="s">
        <v>842</v>
      </c>
      <c r="G781" s="209"/>
      <c r="H781" s="118">
        <v>1142.82</v>
      </c>
      <c r="I781" s="43"/>
      <c r="J781" s="81"/>
    </row>
    <row r="782" spans="1:10" ht="20.100000000000001" customHeight="1" x14ac:dyDescent="0.2">
      <c r="A782" s="82" t="s">
        <v>224</v>
      </c>
      <c r="B782" s="83" t="s">
        <v>224</v>
      </c>
      <c r="C782" s="84" t="s">
        <v>225</v>
      </c>
      <c r="D782" s="85" t="s">
        <v>13</v>
      </c>
      <c r="E782" s="86" t="s">
        <v>14</v>
      </c>
      <c r="F782" s="87"/>
      <c r="G782" s="88">
        <v>146.16</v>
      </c>
      <c r="H782" s="116">
        <v>2981.66</v>
      </c>
      <c r="I782" s="43"/>
      <c r="J782" s="81"/>
    </row>
    <row r="783" spans="1:10" ht="15" customHeight="1" x14ac:dyDescent="0.2">
      <c r="A783" s="89" t="s">
        <v>224</v>
      </c>
      <c r="B783" s="90" t="s">
        <v>997</v>
      </c>
      <c r="C783" s="91" t="s">
        <v>998</v>
      </c>
      <c r="D783" s="92" t="s">
        <v>13</v>
      </c>
      <c r="E783" s="93" t="s">
        <v>275</v>
      </c>
      <c r="F783" s="94">
        <v>57</v>
      </c>
      <c r="G783" s="95">
        <v>0.77</v>
      </c>
      <c r="H783" s="117">
        <v>43.89</v>
      </c>
      <c r="I783" s="43"/>
      <c r="J783" s="81"/>
    </row>
    <row r="784" spans="1:10" ht="15" customHeight="1" x14ac:dyDescent="0.2">
      <c r="A784" s="89" t="s">
        <v>224</v>
      </c>
      <c r="B784" s="90" t="s">
        <v>955</v>
      </c>
      <c r="C784" s="91" t="s">
        <v>908</v>
      </c>
      <c r="D784" s="92" t="s">
        <v>13</v>
      </c>
      <c r="E784" s="93" t="s">
        <v>837</v>
      </c>
      <c r="F784" s="94">
        <v>2.0242627199999998</v>
      </c>
      <c r="G784" s="95">
        <v>30.75</v>
      </c>
      <c r="H784" s="117">
        <v>62.24</v>
      </c>
      <c r="I784" s="43"/>
      <c r="J784" s="81"/>
    </row>
    <row r="785" spans="1:10" ht="15" customHeight="1" x14ac:dyDescent="0.2">
      <c r="A785" s="89" t="s">
        <v>224</v>
      </c>
      <c r="B785" s="90" t="s">
        <v>838</v>
      </c>
      <c r="C785" s="91" t="s">
        <v>839</v>
      </c>
      <c r="D785" s="92" t="s">
        <v>13</v>
      </c>
      <c r="E785" s="93" t="s">
        <v>837</v>
      </c>
      <c r="F785" s="94">
        <v>1.0121313599999999</v>
      </c>
      <c r="G785" s="95">
        <v>24.89</v>
      </c>
      <c r="H785" s="117">
        <v>25.19</v>
      </c>
      <c r="I785" s="43"/>
      <c r="J785" s="81"/>
    </row>
    <row r="786" spans="1:10" ht="15" customHeight="1" x14ac:dyDescent="0.2">
      <c r="A786" s="89" t="s">
        <v>224</v>
      </c>
      <c r="B786" s="90" t="s">
        <v>999</v>
      </c>
      <c r="C786" s="91" t="s">
        <v>1000</v>
      </c>
      <c r="D786" s="92" t="s">
        <v>13</v>
      </c>
      <c r="E786" s="93" t="s">
        <v>62</v>
      </c>
      <c r="F786" s="94">
        <v>2.7603579999999999E-2</v>
      </c>
      <c r="G786" s="95">
        <v>537.89</v>
      </c>
      <c r="H786" s="117">
        <v>14.84</v>
      </c>
      <c r="I786" s="43"/>
      <c r="J786" s="81"/>
    </row>
    <row r="787" spans="1:10" ht="15" customHeight="1" x14ac:dyDescent="0.2">
      <c r="A787" s="96"/>
      <c r="B787" s="97"/>
      <c r="C787" s="97"/>
      <c r="D787" s="98"/>
      <c r="E787" s="99"/>
      <c r="F787" s="209" t="s">
        <v>840</v>
      </c>
      <c r="G787" s="209"/>
      <c r="H787" s="118">
        <v>146.16</v>
      </c>
      <c r="I787" s="43"/>
      <c r="J787" s="81"/>
    </row>
    <row r="788" spans="1:10" ht="15" customHeight="1" x14ac:dyDescent="0.2">
      <c r="A788" s="96"/>
      <c r="B788" s="97"/>
      <c r="C788" s="97"/>
      <c r="D788" s="98"/>
      <c r="E788" s="99"/>
      <c r="F788" s="209" t="s">
        <v>841</v>
      </c>
      <c r="G788" s="209"/>
      <c r="H788" s="118">
        <v>40.19</v>
      </c>
      <c r="I788" s="43"/>
      <c r="J788" s="81"/>
    </row>
    <row r="789" spans="1:10" ht="15" customHeight="1" x14ac:dyDescent="0.2">
      <c r="A789" s="96"/>
      <c r="B789" s="97"/>
      <c r="C789" s="97"/>
      <c r="D789" s="98"/>
      <c r="E789" s="99"/>
      <c r="F789" s="209" t="s">
        <v>842</v>
      </c>
      <c r="G789" s="209"/>
      <c r="H789" s="118">
        <v>186.35</v>
      </c>
      <c r="I789" s="43"/>
      <c r="J789" s="81"/>
    </row>
    <row r="790" spans="1:10" ht="20.100000000000001" customHeight="1" x14ac:dyDescent="0.2">
      <c r="A790" s="82" t="s">
        <v>127</v>
      </c>
      <c r="B790" s="83" t="s">
        <v>127</v>
      </c>
      <c r="C790" s="84" t="s">
        <v>227</v>
      </c>
      <c r="D790" s="85" t="s">
        <v>13</v>
      </c>
      <c r="E790" s="86" t="s">
        <v>14</v>
      </c>
      <c r="F790" s="87"/>
      <c r="G790" s="88">
        <v>15.38</v>
      </c>
      <c r="H790" s="116">
        <v>1004.01</v>
      </c>
      <c r="I790" s="43"/>
      <c r="J790" s="81"/>
    </row>
    <row r="791" spans="1:10" ht="15" customHeight="1" x14ac:dyDescent="0.2">
      <c r="A791" s="89" t="s">
        <v>127</v>
      </c>
      <c r="B791" s="90" t="s">
        <v>955</v>
      </c>
      <c r="C791" s="91" t="s">
        <v>908</v>
      </c>
      <c r="D791" s="92" t="s">
        <v>13</v>
      </c>
      <c r="E791" s="93" t="s">
        <v>837</v>
      </c>
      <c r="F791" s="94">
        <v>0.18663511999999999</v>
      </c>
      <c r="G791" s="95">
        <v>30.75</v>
      </c>
      <c r="H791" s="117">
        <v>5.73</v>
      </c>
      <c r="I791" s="43"/>
      <c r="J791" s="81"/>
    </row>
    <row r="792" spans="1:10" ht="15" customHeight="1" x14ac:dyDescent="0.2">
      <c r="A792" s="89" t="s">
        <v>127</v>
      </c>
      <c r="B792" s="90" t="s">
        <v>838</v>
      </c>
      <c r="C792" s="91" t="s">
        <v>839</v>
      </c>
      <c r="D792" s="92" t="s">
        <v>13</v>
      </c>
      <c r="E792" s="93" t="s">
        <v>837</v>
      </c>
      <c r="F792" s="94">
        <v>0.18663511999999999</v>
      </c>
      <c r="G792" s="95">
        <v>24.89</v>
      </c>
      <c r="H792" s="117">
        <v>4.6399999999999997</v>
      </c>
      <c r="I792" s="43"/>
      <c r="J792" s="81"/>
    </row>
    <row r="793" spans="1:10" ht="15" customHeight="1" x14ac:dyDescent="0.2">
      <c r="A793" s="89" t="s">
        <v>127</v>
      </c>
      <c r="B793" s="90" t="s">
        <v>1023</v>
      </c>
      <c r="C793" s="91" t="s">
        <v>1024</v>
      </c>
      <c r="D793" s="92" t="s">
        <v>13</v>
      </c>
      <c r="E793" s="93" t="s">
        <v>62</v>
      </c>
      <c r="F793" s="94">
        <v>6.53222E-3</v>
      </c>
      <c r="G793" s="95">
        <v>767.38</v>
      </c>
      <c r="H793" s="117">
        <v>5.01</v>
      </c>
      <c r="I793" s="43"/>
      <c r="J793" s="81"/>
    </row>
    <row r="794" spans="1:10" ht="15" customHeight="1" x14ac:dyDescent="0.2">
      <c r="A794" s="96"/>
      <c r="B794" s="97"/>
      <c r="C794" s="97"/>
      <c r="D794" s="98"/>
      <c r="E794" s="99"/>
      <c r="F794" s="209" t="s">
        <v>840</v>
      </c>
      <c r="G794" s="209"/>
      <c r="H794" s="118">
        <v>15.38</v>
      </c>
      <c r="I794" s="43"/>
      <c r="J794" s="81"/>
    </row>
    <row r="795" spans="1:10" ht="15" customHeight="1" x14ac:dyDescent="0.2">
      <c r="A795" s="96"/>
      <c r="B795" s="97"/>
      <c r="C795" s="97"/>
      <c r="D795" s="98"/>
      <c r="E795" s="99"/>
      <c r="F795" s="209" t="s">
        <v>841</v>
      </c>
      <c r="G795" s="209"/>
      <c r="H795" s="118">
        <v>4.2300000000000004</v>
      </c>
      <c r="I795" s="43"/>
      <c r="J795" s="81"/>
    </row>
    <row r="796" spans="1:10" ht="15" customHeight="1" x14ac:dyDescent="0.2">
      <c r="A796" s="96"/>
      <c r="B796" s="97"/>
      <c r="C796" s="97"/>
      <c r="D796" s="98"/>
      <c r="E796" s="99"/>
      <c r="F796" s="209" t="s">
        <v>842</v>
      </c>
      <c r="G796" s="209"/>
      <c r="H796" s="118">
        <v>19.61</v>
      </c>
      <c r="I796" s="43"/>
      <c r="J796" s="81"/>
    </row>
    <row r="797" spans="1:10" ht="20.100000000000001" customHeight="1" x14ac:dyDescent="0.2">
      <c r="A797" s="82" t="s">
        <v>130</v>
      </c>
      <c r="B797" s="83" t="s">
        <v>130</v>
      </c>
      <c r="C797" s="84" t="s">
        <v>229</v>
      </c>
      <c r="D797" s="85" t="s">
        <v>13</v>
      </c>
      <c r="E797" s="86" t="s">
        <v>14</v>
      </c>
      <c r="F797" s="87"/>
      <c r="G797" s="88">
        <v>46.19</v>
      </c>
      <c r="H797" s="116">
        <v>3015.28</v>
      </c>
      <c r="I797" s="43"/>
      <c r="J797" s="81"/>
    </row>
    <row r="798" spans="1:10" ht="21" customHeight="1" x14ac:dyDescent="0.2">
      <c r="A798" s="89" t="s">
        <v>130</v>
      </c>
      <c r="B798" s="90" t="s">
        <v>1005</v>
      </c>
      <c r="C798" s="91" t="s">
        <v>1006</v>
      </c>
      <c r="D798" s="92" t="s">
        <v>13</v>
      </c>
      <c r="E798" s="93" t="s">
        <v>837</v>
      </c>
      <c r="F798" s="94">
        <v>0.48366141000000001</v>
      </c>
      <c r="G798" s="95">
        <v>24.87</v>
      </c>
      <c r="H798" s="117">
        <v>12.02</v>
      </c>
      <c r="I798" s="43"/>
      <c r="J798" s="81"/>
    </row>
    <row r="799" spans="1:10" ht="15" customHeight="1" x14ac:dyDescent="0.2">
      <c r="A799" s="89" t="s">
        <v>130</v>
      </c>
      <c r="B799" s="90" t="s">
        <v>955</v>
      </c>
      <c r="C799" s="91" t="s">
        <v>908</v>
      </c>
      <c r="D799" s="92" t="s">
        <v>13</v>
      </c>
      <c r="E799" s="93" t="s">
        <v>837</v>
      </c>
      <c r="F799" s="94">
        <v>0.62350432</v>
      </c>
      <c r="G799" s="95">
        <v>30.75</v>
      </c>
      <c r="H799" s="117">
        <v>19.170000000000002</v>
      </c>
      <c r="I799" s="43"/>
      <c r="J799" s="81"/>
    </row>
    <row r="800" spans="1:10" ht="15" customHeight="1" x14ac:dyDescent="0.2">
      <c r="A800" s="89" t="s">
        <v>130</v>
      </c>
      <c r="B800" s="90" t="s">
        <v>999</v>
      </c>
      <c r="C800" s="91" t="s">
        <v>1000</v>
      </c>
      <c r="D800" s="92" t="s">
        <v>13</v>
      </c>
      <c r="E800" s="93" t="s">
        <v>62</v>
      </c>
      <c r="F800" s="94">
        <v>2.7903540000000001E-2</v>
      </c>
      <c r="G800" s="95">
        <v>537.89</v>
      </c>
      <c r="H800" s="117">
        <v>15</v>
      </c>
      <c r="I800" s="43"/>
      <c r="J800" s="81"/>
    </row>
    <row r="801" spans="1:10" ht="15" customHeight="1" x14ac:dyDescent="0.2">
      <c r="A801" s="96"/>
      <c r="B801" s="97"/>
      <c r="C801" s="97"/>
      <c r="D801" s="98"/>
      <c r="E801" s="99"/>
      <c r="F801" s="209" t="s">
        <v>840</v>
      </c>
      <c r="G801" s="209"/>
      <c r="H801" s="118">
        <v>46.19</v>
      </c>
      <c r="I801" s="43"/>
      <c r="J801" s="81"/>
    </row>
    <row r="802" spans="1:10" ht="15" customHeight="1" x14ac:dyDescent="0.2">
      <c r="A802" s="96"/>
      <c r="B802" s="97"/>
      <c r="C802" s="97"/>
      <c r="D802" s="98"/>
      <c r="E802" s="99"/>
      <c r="F802" s="209" t="s">
        <v>841</v>
      </c>
      <c r="G802" s="209"/>
      <c r="H802" s="118">
        <v>12.7</v>
      </c>
      <c r="I802" s="43"/>
      <c r="J802" s="81"/>
    </row>
    <row r="803" spans="1:10" ht="15" customHeight="1" x14ac:dyDescent="0.2">
      <c r="A803" s="96"/>
      <c r="B803" s="97"/>
      <c r="C803" s="97"/>
      <c r="D803" s="98"/>
      <c r="E803" s="99"/>
      <c r="F803" s="209" t="s">
        <v>842</v>
      </c>
      <c r="G803" s="209"/>
      <c r="H803" s="118">
        <v>58.89</v>
      </c>
      <c r="I803" s="43"/>
      <c r="J803" s="81"/>
    </row>
    <row r="804" spans="1:10" ht="20.100000000000001" customHeight="1" x14ac:dyDescent="0.2">
      <c r="A804" s="82" t="s">
        <v>231</v>
      </c>
      <c r="B804" s="83" t="s">
        <v>231</v>
      </c>
      <c r="C804" s="84" t="s">
        <v>232</v>
      </c>
      <c r="D804" s="85" t="s">
        <v>13</v>
      </c>
      <c r="E804" s="86" t="s">
        <v>14</v>
      </c>
      <c r="F804" s="87"/>
      <c r="G804" s="88">
        <v>43.44</v>
      </c>
      <c r="H804" s="116">
        <v>1979.13</v>
      </c>
      <c r="I804" s="43"/>
      <c r="J804" s="81"/>
    </row>
    <row r="805" spans="1:10" ht="15" customHeight="1" x14ac:dyDescent="0.2">
      <c r="A805" s="89" t="s">
        <v>231</v>
      </c>
      <c r="B805" s="90" t="s">
        <v>1140</v>
      </c>
      <c r="C805" s="91" t="s">
        <v>1141</v>
      </c>
      <c r="D805" s="92" t="s">
        <v>13</v>
      </c>
      <c r="E805" s="93" t="s">
        <v>1142</v>
      </c>
      <c r="F805" s="94">
        <v>0.08</v>
      </c>
      <c r="G805" s="95">
        <v>81.819999999999993</v>
      </c>
      <c r="H805" s="117">
        <v>6.54</v>
      </c>
      <c r="I805" s="43"/>
      <c r="J805" s="81"/>
    </row>
    <row r="806" spans="1:10" ht="15" customHeight="1" x14ac:dyDescent="0.2">
      <c r="A806" s="89" t="s">
        <v>231</v>
      </c>
      <c r="B806" s="90" t="s">
        <v>1143</v>
      </c>
      <c r="C806" s="91" t="s">
        <v>1144</v>
      </c>
      <c r="D806" s="92" t="s">
        <v>13</v>
      </c>
      <c r="E806" s="93" t="s">
        <v>1142</v>
      </c>
      <c r="F806" s="94">
        <v>0.05</v>
      </c>
      <c r="G806" s="95">
        <v>41.42</v>
      </c>
      <c r="H806" s="117">
        <v>2.0699999999999998</v>
      </c>
      <c r="I806" s="43"/>
      <c r="J806" s="81"/>
    </row>
    <row r="807" spans="1:10" ht="15" customHeight="1" x14ac:dyDescent="0.2">
      <c r="A807" s="89" t="s">
        <v>231</v>
      </c>
      <c r="B807" s="90" t="s">
        <v>1145</v>
      </c>
      <c r="C807" s="91" t="s">
        <v>1146</v>
      </c>
      <c r="D807" s="92" t="s">
        <v>13</v>
      </c>
      <c r="E807" s="93" t="s">
        <v>275</v>
      </c>
      <c r="F807" s="94">
        <v>0.5</v>
      </c>
      <c r="G807" s="95">
        <v>1</v>
      </c>
      <c r="H807" s="117">
        <v>0.5</v>
      </c>
      <c r="I807" s="43"/>
      <c r="J807" s="81"/>
    </row>
    <row r="808" spans="1:10" ht="15" customHeight="1" x14ac:dyDescent="0.2">
      <c r="A808" s="89" t="s">
        <v>231</v>
      </c>
      <c r="B808" s="90" t="s">
        <v>1147</v>
      </c>
      <c r="C808" s="91" t="s">
        <v>1148</v>
      </c>
      <c r="D808" s="92" t="s">
        <v>13</v>
      </c>
      <c r="E808" s="93" t="s">
        <v>1142</v>
      </c>
      <c r="F808" s="94">
        <v>0.11</v>
      </c>
      <c r="G808" s="95">
        <v>52.65</v>
      </c>
      <c r="H808" s="117">
        <v>5.79</v>
      </c>
      <c r="I808" s="43"/>
      <c r="J808" s="81"/>
    </row>
    <row r="809" spans="1:10" ht="15" customHeight="1" x14ac:dyDescent="0.2">
      <c r="A809" s="89" t="s">
        <v>231</v>
      </c>
      <c r="B809" s="90" t="s">
        <v>1149</v>
      </c>
      <c r="C809" s="91" t="s">
        <v>1038</v>
      </c>
      <c r="D809" s="92" t="s">
        <v>13</v>
      </c>
      <c r="E809" s="93" t="s">
        <v>837</v>
      </c>
      <c r="F809" s="94">
        <v>0.63634990000000002</v>
      </c>
      <c r="G809" s="95">
        <v>32.42</v>
      </c>
      <c r="H809" s="117">
        <v>20.63</v>
      </c>
      <c r="I809" s="43"/>
      <c r="J809" s="81"/>
    </row>
    <row r="810" spans="1:10" ht="15" customHeight="1" x14ac:dyDescent="0.2">
      <c r="A810" s="89" t="s">
        <v>231</v>
      </c>
      <c r="B810" s="90" t="s">
        <v>838</v>
      </c>
      <c r="C810" s="91" t="s">
        <v>839</v>
      </c>
      <c r="D810" s="92" t="s">
        <v>13</v>
      </c>
      <c r="E810" s="93" t="s">
        <v>837</v>
      </c>
      <c r="F810" s="94">
        <v>0.31817495000000001</v>
      </c>
      <c r="G810" s="95">
        <v>24.89</v>
      </c>
      <c r="H810" s="117">
        <v>7.91</v>
      </c>
      <c r="I810" s="43"/>
      <c r="J810" s="81"/>
    </row>
    <row r="811" spans="1:10" ht="15" customHeight="1" x14ac:dyDescent="0.2">
      <c r="A811" s="96"/>
      <c r="B811" s="97"/>
      <c r="C811" s="97"/>
      <c r="D811" s="98"/>
      <c r="E811" s="99"/>
      <c r="F811" s="209" t="s">
        <v>840</v>
      </c>
      <c r="G811" s="209"/>
      <c r="H811" s="118">
        <v>43.44</v>
      </c>
      <c r="I811" s="43"/>
      <c r="J811" s="81"/>
    </row>
    <row r="812" spans="1:10" ht="15" customHeight="1" x14ac:dyDescent="0.2">
      <c r="A812" s="96"/>
      <c r="B812" s="97"/>
      <c r="C812" s="97"/>
      <c r="D812" s="98"/>
      <c r="E812" s="99"/>
      <c r="F812" s="209" t="s">
        <v>841</v>
      </c>
      <c r="G812" s="209"/>
      <c r="H812" s="118">
        <v>11.95</v>
      </c>
      <c r="I812" s="43"/>
      <c r="J812" s="81"/>
    </row>
    <row r="813" spans="1:10" ht="15" customHeight="1" x14ac:dyDescent="0.2">
      <c r="A813" s="96"/>
      <c r="B813" s="97"/>
      <c r="C813" s="97"/>
      <c r="D813" s="98"/>
      <c r="E813" s="99"/>
      <c r="F813" s="209" t="s">
        <v>842</v>
      </c>
      <c r="G813" s="209"/>
      <c r="H813" s="118">
        <v>55.39</v>
      </c>
      <c r="I813" s="43"/>
      <c r="J813" s="81"/>
    </row>
    <row r="814" spans="1:10" ht="20.100000000000001" customHeight="1" x14ac:dyDescent="0.2">
      <c r="A814" s="82" t="s">
        <v>71</v>
      </c>
      <c r="B814" s="83" t="s">
        <v>71</v>
      </c>
      <c r="C814" s="84" t="s">
        <v>72</v>
      </c>
      <c r="D814" s="85" t="s">
        <v>13</v>
      </c>
      <c r="E814" s="86" t="s">
        <v>62</v>
      </c>
      <c r="F814" s="87"/>
      <c r="G814" s="88">
        <v>90.53</v>
      </c>
      <c r="H814" s="116">
        <v>7085.78</v>
      </c>
      <c r="I814" s="43"/>
      <c r="J814" s="81"/>
    </row>
    <row r="815" spans="1:10" ht="15" customHeight="1" x14ac:dyDescent="0.2">
      <c r="A815" s="89" t="s">
        <v>71</v>
      </c>
      <c r="B815" s="90" t="s">
        <v>838</v>
      </c>
      <c r="C815" s="91" t="s">
        <v>839</v>
      </c>
      <c r="D815" s="92" t="s">
        <v>13</v>
      </c>
      <c r="E815" s="93" t="s">
        <v>837</v>
      </c>
      <c r="F815" s="94">
        <v>3.6376054500000001</v>
      </c>
      <c r="G815" s="95">
        <v>24.89</v>
      </c>
      <c r="H815" s="117">
        <v>90.53</v>
      </c>
      <c r="I815" s="43"/>
      <c r="J815" s="81"/>
    </row>
    <row r="816" spans="1:10" ht="15" customHeight="1" x14ac:dyDescent="0.2">
      <c r="A816" s="96"/>
      <c r="B816" s="97"/>
      <c r="C816" s="97"/>
      <c r="D816" s="98"/>
      <c r="E816" s="99"/>
      <c r="F816" s="209" t="s">
        <v>840</v>
      </c>
      <c r="G816" s="209"/>
      <c r="H816" s="118">
        <v>90.53</v>
      </c>
      <c r="I816" s="43"/>
      <c r="J816" s="81"/>
    </row>
    <row r="817" spans="1:10" ht="15" customHeight="1" x14ac:dyDescent="0.2">
      <c r="A817" s="96"/>
      <c r="B817" s="97"/>
      <c r="C817" s="97"/>
      <c r="D817" s="98"/>
      <c r="E817" s="99"/>
      <c r="F817" s="209" t="s">
        <v>841</v>
      </c>
      <c r="G817" s="209"/>
      <c r="H817" s="118">
        <v>24.9</v>
      </c>
      <c r="I817" s="43"/>
      <c r="J817" s="81"/>
    </row>
    <row r="818" spans="1:10" ht="15" customHeight="1" x14ac:dyDescent="0.2">
      <c r="A818" s="96"/>
      <c r="B818" s="97"/>
      <c r="C818" s="97"/>
      <c r="D818" s="98"/>
      <c r="E818" s="99"/>
      <c r="F818" s="209" t="s">
        <v>842</v>
      </c>
      <c r="G818" s="209"/>
      <c r="H818" s="118">
        <v>115.43</v>
      </c>
      <c r="I818" s="43"/>
      <c r="J818" s="81"/>
    </row>
    <row r="819" spans="1:10" ht="45" customHeight="1" x14ac:dyDescent="0.2">
      <c r="A819" s="82" t="s">
        <v>237</v>
      </c>
      <c r="B819" s="83" t="s">
        <v>237</v>
      </c>
      <c r="C819" s="84" t="s">
        <v>238</v>
      </c>
      <c r="D819" s="85" t="s">
        <v>21</v>
      </c>
      <c r="E819" s="86" t="s">
        <v>26</v>
      </c>
      <c r="F819" s="87"/>
      <c r="G819" s="88">
        <v>86.35</v>
      </c>
      <c r="H819" s="116">
        <v>8203.25</v>
      </c>
      <c r="I819" s="43"/>
      <c r="J819" s="81"/>
    </row>
    <row r="820" spans="1:10" ht="29.1" customHeight="1" x14ac:dyDescent="0.2">
      <c r="A820" s="89" t="s">
        <v>237</v>
      </c>
      <c r="B820" s="90" t="s">
        <v>1150</v>
      </c>
      <c r="C820" s="91" t="s">
        <v>1151</v>
      </c>
      <c r="D820" s="92" t="s">
        <v>21</v>
      </c>
      <c r="E820" s="93" t="s">
        <v>22</v>
      </c>
      <c r="F820" s="94">
        <v>2.2999999999999998</v>
      </c>
      <c r="G820" s="95">
        <v>10.07</v>
      </c>
      <c r="H820" s="117">
        <v>23.16</v>
      </c>
      <c r="I820" s="43"/>
      <c r="J820" s="81"/>
    </row>
    <row r="821" spans="1:10" ht="21" customHeight="1" x14ac:dyDescent="0.2">
      <c r="A821" s="89" t="s">
        <v>237</v>
      </c>
      <c r="B821" s="90" t="s">
        <v>1152</v>
      </c>
      <c r="C821" s="91" t="s">
        <v>1153</v>
      </c>
      <c r="D821" s="92" t="s">
        <v>21</v>
      </c>
      <c r="E821" s="93" t="s">
        <v>45</v>
      </c>
      <c r="F821" s="94">
        <v>0.1071</v>
      </c>
      <c r="G821" s="95">
        <v>25.12</v>
      </c>
      <c r="H821" s="117">
        <v>2.69</v>
      </c>
      <c r="I821" s="43"/>
      <c r="J821" s="81"/>
    </row>
    <row r="822" spans="1:10" ht="21" customHeight="1" x14ac:dyDescent="0.2">
      <c r="A822" s="89" t="s">
        <v>237</v>
      </c>
      <c r="B822" s="90" t="s">
        <v>1154</v>
      </c>
      <c r="C822" s="91" t="s">
        <v>1155</v>
      </c>
      <c r="D822" s="92" t="s">
        <v>21</v>
      </c>
      <c r="E822" s="93" t="s">
        <v>32</v>
      </c>
      <c r="F822" s="94">
        <v>0.16739999999999999</v>
      </c>
      <c r="G822" s="95">
        <v>230.49</v>
      </c>
      <c r="H822" s="117">
        <v>38.58</v>
      </c>
      <c r="I822" s="43"/>
      <c r="J822" s="81"/>
    </row>
    <row r="823" spans="1:10" ht="45.95" customHeight="1" x14ac:dyDescent="0.2">
      <c r="A823" s="89" t="s">
        <v>237</v>
      </c>
      <c r="B823" s="90" t="s">
        <v>1156</v>
      </c>
      <c r="C823" s="91" t="s">
        <v>1157</v>
      </c>
      <c r="D823" s="92" t="s">
        <v>21</v>
      </c>
      <c r="E823" s="93" t="s">
        <v>26</v>
      </c>
      <c r="F823" s="94">
        <v>1.0029999999999999</v>
      </c>
      <c r="G823" s="95">
        <v>11.03</v>
      </c>
      <c r="H823" s="117">
        <v>11.06</v>
      </c>
      <c r="I823" s="43"/>
      <c r="J823" s="81"/>
    </row>
    <row r="824" spans="1:10" ht="15" customHeight="1" x14ac:dyDescent="0.2">
      <c r="A824" s="89" t="s">
        <v>237</v>
      </c>
      <c r="B824" s="90" t="s">
        <v>907</v>
      </c>
      <c r="C824" s="91" t="s">
        <v>908</v>
      </c>
      <c r="D824" s="92" t="s">
        <v>21</v>
      </c>
      <c r="E824" s="93" t="s">
        <v>51</v>
      </c>
      <c r="F824" s="94">
        <v>9.80877E-2</v>
      </c>
      <c r="G824" s="95">
        <v>28.51</v>
      </c>
      <c r="H824" s="117">
        <v>2.79</v>
      </c>
      <c r="I824" s="43"/>
      <c r="J824" s="81"/>
    </row>
    <row r="825" spans="1:10" ht="15" customHeight="1" x14ac:dyDescent="0.2">
      <c r="A825" s="89" t="s">
        <v>237</v>
      </c>
      <c r="B825" s="90" t="s">
        <v>909</v>
      </c>
      <c r="C825" s="91" t="s">
        <v>839</v>
      </c>
      <c r="D825" s="92" t="s">
        <v>21</v>
      </c>
      <c r="E825" s="93" t="s">
        <v>51</v>
      </c>
      <c r="F825" s="94">
        <v>0.29508994</v>
      </c>
      <c r="G825" s="95">
        <v>23.48</v>
      </c>
      <c r="H825" s="117">
        <v>6.92</v>
      </c>
      <c r="I825" s="43"/>
      <c r="J825" s="81"/>
    </row>
    <row r="826" spans="1:10" ht="54.95" customHeight="1" x14ac:dyDescent="0.2">
      <c r="A826" s="89" t="s">
        <v>237</v>
      </c>
      <c r="B826" s="90" t="s">
        <v>1158</v>
      </c>
      <c r="C826" s="91" t="s">
        <v>1159</v>
      </c>
      <c r="D826" s="92" t="s">
        <v>21</v>
      </c>
      <c r="E826" s="93" t="s">
        <v>32</v>
      </c>
      <c r="F826" s="94">
        <v>0.14358708000000001</v>
      </c>
      <c r="G826" s="95">
        <v>8.06</v>
      </c>
      <c r="H826" s="117">
        <v>1.1499999999999999</v>
      </c>
      <c r="I826" s="43"/>
      <c r="J826" s="81"/>
    </row>
    <row r="827" spans="1:10" ht="15" customHeight="1" x14ac:dyDescent="0.2">
      <c r="A827" s="96"/>
      <c r="B827" s="97"/>
      <c r="C827" s="97"/>
      <c r="D827" s="98"/>
      <c r="E827" s="99"/>
      <c r="F827" s="209" t="s">
        <v>840</v>
      </c>
      <c r="G827" s="209"/>
      <c r="H827" s="118">
        <v>86.35</v>
      </c>
      <c r="I827" s="43"/>
      <c r="J827" s="81"/>
    </row>
    <row r="828" spans="1:10" ht="15" customHeight="1" x14ac:dyDescent="0.2">
      <c r="A828" s="96"/>
      <c r="B828" s="97"/>
      <c r="C828" s="97"/>
      <c r="D828" s="98"/>
      <c r="E828" s="99"/>
      <c r="F828" s="209" t="s">
        <v>841</v>
      </c>
      <c r="G828" s="209"/>
      <c r="H828" s="118">
        <v>23.75</v>
      </c>
      <c r="I828" s="43"/>
      <c r="J828" s="81"/>
    </row>
    <row r="829" spans="1:10" ht="15" customHeight="1" x14ac:dyDescent="0.2">
      <c r="A829" s="96"/>
      <c r="B829" s="97"/>
      <c r="C829" s="97"/>
      <c r="D829" s="98"/>
      <c r="E829" s="99"/>
      <c r="F829" s="209" t="s">
        <v>842</v>
      </c>
      <c r="G829" s="209"/>
      <c r="H829" s="118">
        <v>110.1</v>
      </c>
      <c r="I829" s="43"/>
      <c r="J829" s="81"/>
    </row>
    <row r="830" spans="1:10" ht="20.100000000000001" customHeight="1" x14ac:dyDescent="0.2">
      <c r="A830" s="82" t="s">
        <v>247</v>
      </c>
      <c r="B830" s="83" t="s">
        <v>247</v>
      </c>
      <c r="C830" s="84" t="s">
        <v>248</v>
      </c>
      <c r="D830" s="85" t="s">
        <v>914</v>
      </c>
      <c r="E830" s="86" t="s">
        <v>249</v>
      </c>
      <c r="F830" s="87"/>
      <c r="G830" s="88">
        <v>126.52</v>
      </c>
      <c r="H830" s="116">
        <v>3300.91</v>
      </c>
      <c r="I830" s="43"/>
      <c r="J830" s="81"/>
    </row>
    <row r="831" spans="1:10" ht="15" customHeight="1" x14ac:dyDescent="0.2">
      <c r="A831" s="89" t="s">
        <v>247</v>
      </c>
      <c r="B831" s="90" t="s">
        <v>1165</v>
      </c>
      <c r="C831" s="91" t="s">
        <v>1166</v>
      </c>
      <c r="D831" s="92" t="s">
        <v>97</v>
      </c>
      <c r="E831" s="93" t="s">
        <v>62</v>
      </c>
      <c r="F831" s="94">
        <v>1</v>
      </c>
      <c r="G831" s="95">
        <v>124.12</v>
      </c>
      <c r="H831" s="117">
        <v>124.12</v>
      </c>
      <c r="I831" s="43"/>
      <c r="J831" s="81"/>
    </row>
    <row r="832" spans="1:10" ht="29.1" customHeight="1" x14ac:dyDescent="0.2">
      <c r="A832" s="89" t="s">
        <v>247</v>
      </c>
      <c r="B832" s="90" t="s">
        <v>1167</v>
      </c>
      <c r="C832" s="91" t="s">
        <v>1168</v>
      </c>
      <c r="D832" s="92" t="s">
        <v>97</v>
      </c>
      <c r="E832" s="93" t="s">
        <v>971</v>
      </c>
      <c r="F832" s="94">
        <v>1.5</v>
      </c>
      <c r="G832" s="95">
        <v>1.6</v>
      </c>
      <c r="H832" s="117">
        <v>2.4</v>
      </c>
      <c r="I832" s="43"/>
      <c r="J832" s="81"/>
    </row>
    <row r="833" spans="1:10" ht="15" customHeight="1" x14ac:dyDescent="0.2">
      <c r="A833" s="96"/>
      <c r="B833" s="97"/>
      <c r="C833" s="97"/>
      <c r="D833" s="98"/>
      <c r="E833" s="99"/>
      <c r="F833" s="209" t="s">
        <v>840</v>
      </c>
      <c r="G833" s="209"/>
      <c r="H833" s="118">
        <v>126.52</v>
      </c>
      <c r="I833" s="43"/>
      <c r="J833" s="81"/>
    </row>
    <row r="834" spans="1:10" ht="15" customHeight="1" x14ac:dyDescent="0.2">
      <c r="A834" s="96"/>
      <c r="B834" s="97"/>
      <c r="C834" s="97"/>
      <c r="D834" s="98"/>
      <c r="E834" s="99"/>
      <c r="F834" s="209" t="s">
        <v>841</v>
      </c>
      <c r="G834" s="209"/>
      <c r="H834" s="118">
        <v>34.79</v>
      </c>
      <c r="I834" s="43"/>
      <c r="J834" s="81"/>
    </row>
    <row r="835" spans="1:10" ht="15" customHeight="1" x14ac:dyDescent="0.2">
      <c r="A835" s="96"/>
      <c r="B835" s="97"/>
      <c r="C835" s="97"/>
      <c r="D835" s="98"/>
      <c r="E835" s="99"/>
      <c r="F835" s="209" t="s">
        <v>842</v>
      </c>
      <c r="G835" s="209"/>
      <c r="H835" s="118">
        <v>161.31</v>
      </c>
      <c r="I835" s="43"/>
      <c r="J835" s="81"/>
    </row>
    <row r="836" spans="1:10" ht="20.100000000000001" customHeight="1" x14ac:dyDescent="0.2">
      <c r="A836" s="82" t="s">
        <v>298</v>
      </c>
      <c r="B836" s="83" t="s">
        <v>298</v>
      </c>
      <c r="C836" s="84" t="s">
        <v>299</v>
      </c>
      <c r="D836" s="85" t="s">
        <v>13</v>
      </c>
      <c r="E836" s="86" t="s">
        <v>14</v>
      </c>
      <c r="F836" s="87"/>
      <c r="G836" s="88">
        <v>47.73</v>
      </c>
      <c r="H836" s="116">
        <v>12452.28</v>
      </c>
      <c r="I836" s="43"/>
      <c r="J836" s="81"/>
    </row>
    <row r="837" spans="1:10" ht="15" customHeight="1" x14ac:dyDescent="0.2">
      <c r="A837" s="89" t="s">
        <v>298</v>
      </c>
      <c r="B837" s="90" t="s">
        <v>948</v>
      </c>
      <c r="C837" s="91" t="s">
        <v>949</v>
      </c>
      <c r="D837" s="92" t="s">
        <v>13</v>
      </c>
      <c r="E837" s="93" t="s">
        <v>62</v>
      </c>
      <c r="F837" s="94">
        <v>0.23</v>
      </c>
      <c r="G837" s="95">
        <v>109.12</v>
      </c>
      <c r="H837" s="117">
        <v>25.09</v>
      </c>
      <c r="I837" s="43"/>
      <c r="J837" s="81"/>
    </row>
    <row r="838" spans="1:10" ht="15" customHeight="1" x14ac:dyDescent="0.2">
      <c r="A838" s="89" t="s">
        <v>298</v>
      </c>
      <c r="B838" s="90" t="s">
        <v>838</v>
      </c>
      <c r="C838" s="91" t="s">
        <v>839</v>
      </c>
      <c r="D838" s="92" t="s">
        <v>13</v>
      </c>
      <c r="E838" s="93" t="s">
        <v>837</v>
      </c>
      <c r="F838" s="94">
        <v>0.90996398999999994</v>
      </c>
      <c r="G838" s="95">
        <v>24.89</v>
      </c>
      <c r="H838" s="117">
        <v>22.64</v>
      </c>
      <c r="I838" s="43"/>
      <c r="J838" s="81"/>
    </row>
    <row r="839" spans="1:10" ht="15" customHeight="1" x14ac:dyDescent="0.2">
      <c r="A839" s="96"/>
      <c r="B839" s="97"/>
      <c r="C839" s="97"/>
      <c r="D839" s="98"/>
      <c r="E839" s="99"/>
      <c r="F839" s="209" t="s">
        <v>840</v>
      </c>
      <c r="G839" s="209"/>
      <c r="H839" s="118">
        <v>47.73</v>
      </c>
      <c r="I839" s="43"/>
      <c r="J839" s="81"/>
    </row>
    <row r="840" spans="1:10" ht="15" customHeight="1" x14ac:dyDescent="0.2">
      <c r="A840" s="96"/>
      <c r="B840" s="97"/>
      <c r="C840" s="97"/>
      <c r="D840" s="98"/>
      <c r="E840" s="99"/>
      <c r="F840" s="209" t="s">
        <v>841</v>
      </c>
      <c r="G840" s="209"/>
      <c r="H840" s="118">
        <v>13.13</v>
      </c>
      <c r="I840" s="43"/>
      <c r="J840" s="81"/>
    </row>
    <row r="841" spans="1:10" ht="15" customHeight="1" x14ac:dyDescent="0.2">
      <c r="A841" s="96"/>
      <c r="B841" s="97"/>
      <c r="C841" s="97"/>
      <c r="D841" s="98"/>
      <c r="E841" s="99"/>
      <c r="F841" s="209" t="s">
        <v>842</v>
      </c>
      <c r="G841" s="209"/>
      <c r="H841" s="118">
        <v>60.86</v>
      </c>
      <c r="I841" s="43"/>
      <c r="J841" s="81"/>
    </row>
    <row r="842" spans="1:10" ht="54.95" customHeight="1" x14ac:dyDescent="0.2">
      <c r="A842" s="82" t="s">
        <v>301</v>
      </c>
      <c r="B842" s="83" t="s">
        <v>301</v>
      </c>
      <c r="C842" s="84" t="s">
        <v>302</v>
      </c>
      <c r="D842" s="85" t="s">
        <v>242</v>
      </c>
      <c r="E842" s="86" t="s">
        <v>258</v>
      </c>
      <c r="F842" s="87"/>
      <c r="G842" s="100">
        <v>2457.98</v>
      </c>
      <c r="H842" s="119">
        <v>2457.98</v>
      </c>
      <c r="I842" s="43"/>
      <c r="J842" s="81"/>
    </row>
    <row r="843" spans="1:10" ht="54.95" customHeight="1" x14ac:dyDescent="0.2">
      <c r="A843" s="89" t="s">
        <v>301</v>
      </c>
      <c r="B843" s="90" t="s">
        <v>1260</v>
      </c>
      <c r="C843" s="91" t="s">
        <v>1261</v>
      </c>
      <c r="D843" s="92" t="s">
        <v>242</v>
      </c>
      <c r="E843" s="93" t="s">
        <v>258</v>
      </c>
      <c r="F843" s="94">
        <v>1</v>
      </c>
      <c r="G843" s="102">
        <v>2457.98</v>
      </c>
      <c r="H843" s="120">
        <v>2457.98</v>
      </c>
      <c r="I843" s="43"/>
      <c r="J843" s="81"/>
    </row>
    <row r="844" spans="1:10" ht="15" customHeight="1" x14ac:dyDescent="0.2">
      <c r="A844" s="96"/>
      <c r="B844" s="97"/>
      <c r="C844" s="97"/>
      <c r="D844" s="98"/>
      <c r="E844" s="99"/>
      <c r="F844" s="209" t="s">
        <v>840</v>
      </c>
      <c r="G844" s="209"/>
      <c r="H844" s="118">
        <v>2457.98</v>
      </c>
      <c r="I844" s="43"/>
      <c r="J844" s="81"/>
    </row>
    <row r="845" spans="1:10" ht="15" customHeight="1" x14ac:dyDescent="0.2">
      <c r="A845" s="96"/>
      <c r="B845" s="97"/>
      <c r="C845" s="97"/>
      <c r="D845" s="98"/>
      <c r="E845" s="99"/>
      <c r="F845" s="209" t="s">
        <v>841</v>
      </c>
      <c r="G845" s="209"/>
      <c r="H845" s="118">
        <v>675.94</v>
      </c>
      <c r="I845" s="43"/>
      <c r="J845" s="81"/>
    </row>
    <row r="846" spans="1:10" ht="15" customHeight="1" x14ac:dyDescent="0.2">
      <c r="A846" s="96"/>
      <c r="B846" s="97"/>
      <c r="C846" s="97"/>
      <c r="D846" s="98"/>
      <c r="E846" s="99"/>
      <c r="F846" s="209" t="s">
        <v>842</v>
      </c>
      <c r="G846" s="209"/>
      <c r="H846" s="118">
        <v>3133.92</v>
      </c>
      <c r="I846" s="43"/>
      <c r="J846" s="81"/>
    </row>
    <row r="847" spans="1:10" ht="72.95" customHeight="1" x14ac:dyDescent="0.2">
      <c r="A847" s="82" t="s">
        <v>262</v>
      </c>
      <c r="B847" s="83" t="s">
        <v>262</v>
      </c>
      <c r="C847" s="84" t="s">
        <v>263</v>
      </c>
      <c r="D847" s="85" t="s">
        <v>21</v>
      </c>
      <c r="E847" s="86" t="s">
        <v>22</v>
      </c>
      <c r="F847" s="87"/>
      <c r="G847" s="88">
        <v>199.01</v>
      </c>
      <c r="H847" s="116">
        <v>28959.94</v>
      </c>
      <c r="I847" s="43"/>
      <c r="J847" s="81"/>
    </row>
    <row r="848" spans="1:10" ht="29.1" customHeight="1" x14ac:dyDescent="0.2">
      <c r="A848" s="89" t="s">
        <v>262</v>
      </c>
      <c r="B848" s="90" t="s">
        <v>1225</v>
      </c>
      <c r="C848" s="91" t="s">
        <v>1226</v>
      </c>
      <c r="D848" s="92" t="s">
        <v>21</v>
      </c>
      <c r="E848" s="93" t="s">
        <v>877</v>
      </c>
      <c r="F848" s="94">
        <v>7.9699999999999993E-2</v>
      </c>
      <c r="G848" s="95">
        <v>19.98</v>
      </c>
      <c r="H848" s="117">
        <v>1.59</v>
      </c>
      <c r="I848" s="43"/>
      <c r="J848" s="81"/>
    </row>
    <row r="849" spans="1:10" ht="21" customHeight="1" x14ac:dyDescent="0.2">
      <c r="A849" s="89" t="s">
        <v>262</v>
      </c>
      <c r="B849" s="90" t="s">
        <v>1227</v>
      </c>
      <c r="C849" s="91" t="s">
        <v>1228</v>
      </c>
      <c r="D849" s="92" t="s">
        <v>21</v>
      </c>
      <c r="E849" s="93" t="s">
        <v>877</v>
      </c>
      <c r="F849" s="94">
        <v>2.5000000000000001E-3</v>
      </c>
      <c r="G849" s="95">
        <v>45.26</v>
      </c>
      <c r="H849" s="117">
        <v>0.11</v>
      </c>
      <c r="I849" s="43"/>
      <c r="J849" s="81"/>
    </row>
    <row r="850" spans="1:10" ht="29.1" customHeight="1" x14ac:dyDescent="0.2">
      <c r="A850" s="89" t="s">
        <v>262</v>
      </c>
      <c r="B850" s="90" t="s">
        <v>1229</v>
      </c>
      <c r="C850" s="91" t="s">
        <v>1230</v>
      </c>
      <c r="D850" s="92" t="s">
        <v>21</v>
      </c>
      <c r="E850" s="93" t="s">
        <v>22</v>
      </c>
      <c r="F850" s="94">
        <v>1.0203</v>
      </c>
      <c r="G850" s="95">
        <v>71.14</v>
      </c>
      <c r="H850" s="117">
        <v>72.58</v>
      </c>
      <c r="I850" s="43"/>
      <c r="J850" s="81"/>
    </row>
    <row r="851" spans="1:10" ht="29.1" customHeight="1" x14ac:dyDescent="0.2">
      <c r="A851" s="89" t="s">
        <v>262</v>
      </c>
      <c r="B851" s="90" t="s">
        <v>1231</v>
      </c>
      <c r="C851" s="91" t="s">
        <v>1232</v>
      </c>
      <c r="D851" s="92" t="s">
        <v>21</v>
      </c>
      <c r="E851" s="93" t="s">
        <v>26</v>
      </c>
      <c r="F851" s="94">
        <v>0.87009999999999998</v>
      </c>
      <c r="G851" s="95">
        <v>40.35</v>
      </c>
      <c r="H851" s="117">
        <v>35.1</v>
      </c>
      <c r="I851" s="43"/>
      <c r="J851" s="81"/>
    </row>
    <row r="852" spans="1:10" ht="29.1" customHeight="1" x14ac:dyDescent="0.2">
      <c r="A852" s="89" t="s">
        <v>262</v>
      </c>
      <c r="B852" s="90" t="s">
        <v>1233</v>
      </c>
      <c r="C852" s="91" t="s">
        <v>1234</v>
      </c>
      <c r="D852" s="92" t="s">
        <v>21</v>
      </c>
      <c r="E852" s="93" t="s">
        <v>26</v>
      </c>
      <c r="F852" s="94">
        <v>0.61050000000000004</v>
      </c>
      <c r="G852" s="95">
        <v>67.59</v>
      </c>
      <c r="H852" s="117">
        <v>41.26</v>
      </c>
      <c r="I852" s="43"/>
      <c r="J852" s="81"/>
    </row>
    <row r="853" spans="1:10" ht="21" customHeight="1" x14ac:dyDescent="0.2">
      <c r="A853" s="89" t="s">
        <v>262</v>
      </c>
      <c r="B853" s="90" t="s">
        <v>919</v>
      </c>
      <c r="C853" s="91" t="s">
        <v>920</v>
      </c>
      <c r="D853" s="92" t="s">
        <v>21</v>
      </c>
      <c r="E853" s="93" t="s">
        <v>51</v>
      </c>
      <c r="F853" s="94">
        <v>0.89236457000000002</v>
      </c>
      <c r="G853" s="95">
        <v>28.34</v>
      </c>
      <c r="H853" s="117">
        <v>25.28</v>
      </c>
      <c r="I853" s="43"/>
      <c r="J853" s="81"/>
    </row>
    <row r="854" spans="1:10" ht="15" customHeight="1" x14ac:dyDescent="0.2">
      <c r="A854" s="89" t="s">
        <v>262</v>
      </c>
      <c r="B854" s="90" t="s">
        <v>909</v>
      </c>
      <c r="C854" s="91" t="s">
        <v>839</v>
      </c>
      <c r="D854" s="92" t="s">
        <v>21</v>
      </c>
      <c r="E854" s="93" t="s">
        <v>51</v>
      </c>
      <c r="F854" s="94">
        <v>0.89221848999999998</v>
      </c>
      <c r="G854" s="95">
        <v>23.48</v>
      </c>
      <c r="H854" s="117">
        <v>20.94</v>
      </c>
      <c r="I854" s="43"/>
      <c r="J854" s="81"/>
    </row>
    <row r="855" spans="1:10" ht="38.1" customHeight="1" x14ac:dyDescent="0.2">
      <c r="A855" s="89" t="s">
        <v>262</v>
      </c>
      <c r="B855" s="90" t="s">
        <v>1235</v>
      </c>
      <c r="C855" s="91" t="s">
        <v>1236</v>
      </c>
      <c r="D855" s="92" t="s">
        <v>21</v>
      </c>
      <c r="E855" s="93" t="s">
        <v>32</v>
      </c>
      <c r="F855" s="94">
        <v>4.0927899999999998E-3</v>
      </c>
      <c r="G855" s="95">
        <v>527.55999999999995</v>
      </c>
      <c r="H855" s="117">
        <v>2.15</v>
      </c>
      <c r="I855" s="43"/>
      <c r="J855" s="81"/>
    </row>
    <row r="856" spans="1:10" ht="15" customHeight="1" x14ac:dyDescent="0.2">
      <c r="A856" s="96"/>
      <c r="B856" s="97"/>
      <c r="C856" s="97"/>
      <c r="D856" s="98"/>
      <c r="E856" s="99"/>
      <c r="F856" s="209" t="s">
        <v>840</v>
      </c>
      <c r="G856" s="209"/>
      <c r="H856" s="118">
        <v>199.01</v>
      </c>
      <c r="I856" s="43"/>
      <c r="J856" s="81"/>
    </row>
    <row r="857" spans="1:10" ht="15" customHeight="1" x14ac:dyDescent="0.2">
      <c r="A857" s="96"/>
      <c r="B857" s="97"/>
      <c r="C857" s="97"/>
      <c r="D857" s="98"/>
      <c r="E857" s="99"/>
      <c r="F857" s="209" t="s">
        <v>841</v>
      </c>
      <c r="G857" s="209"/>
      <c r="H857" s="118">
        <v>54.73</v>
      </c>
      <c r="I857" s="43"/>
      <c r="J857" s="81"/>
    </row>
    <row r="858" spans="1:10" ht="15" customHeight="1" x14ac:dyDescent="0.2">
      <c r="A858" s="96"/>
      <c r="B858" s="97"/>
      <c r="C858" s="97"/>
      <c r="D858" s="98"/>
      <c r="E858" s="99"/>
      <c r="F858" s="209" t="s">
        <v>842</v>
      </c>
      <c r="G858" s="209"/>
      <c r="H858" s="118">
        <v>253.74</v>
      </c>
      <c r="I858" s="43"/>
      <c r="J858" s="81"/>
    </row>
    <row r="859" spans="1:10" ht="20.100000000000001" customHeight="1" x14ac:dyDescent="0.2">
      <c r="A859" s="82" t="s">
        <v>265</v>
      </c>
      <c r="B859" s="83" t="s">
        <v>265</v>
      </c>
      <c r="C859" s="84" t="s">
        <v>266</v>
      </c>
      <c r="D859" s="85" t="s">
        <v>13</v>
      </c>
      <c r="E859" s="86" t="s">
        <v>14</v>
      </c>
      <c r="F859" s="87"/>
      <c r="G859" s="88">
        <v>28.39</v>
      </c>
      <c r="H859" s="116">
        <v>3571.46</v>
      </c>
      <c r="I859" s="43"/>
      <c r="J859" s="81"/>
    </row>
    <row r="860" spans="1:10" ht="15" customHeight="1" x14ac:dyDescent="0.2">
      <c r="A860" s="89" t="s">
        <v>265</v>
      </c>
      <c r="B860" s="90" t="s">
        <v>1237</v>
      </c>
      <c r="C860" s="91" t="s">
        <v>1238</v>
      </c>
      <c r="D860" s="92" t="s">
        <v>13</v>
      </c>
      <c r="E860" s="93" t="s">
        <v>258</v>
      </c>
      <c r="F860" s="94">
        <v>1</v>
      </c>
      <c r="G860" s="95">
        <v>2.39</v>
      </c>
      <c r="H860" s="117">
        <v>2.39</v>
      </c>
      <c r="I860" s="43"/>
      <c r="J860" s="81"/>
    </row>
    <row r="861" spans="1:10" ht="15" customHeight="1" x14ac:dyDescent="0.2">
      <c r="A861" s="89" t="s">
        <v>265</v>
      </c>
      <c r="B861" s="90" t="s">
        <v>1239</v>
      </c>
      <c r="C861" s="91" t="s">
        <v>1240</v>
      </c>
      <c r="D861" s="92" t="s">
        <v>13</v>
      </c>
      <c r="E861" s="93" t="s">
        <v>14</v>
      </c>
      <c r="F861" s="94">
        <v>1</v>
      </c>
      <c r="G861" s="95">
        <v>4.46</v>
      </c>
      <c r="H861" s="117">
        <v>4.46</v>
      </c>
      <c r="I861" s="43"/>
      <c r="J861" s="81"/>
    </row>
    <row r="862" spans="1:10" ht="21" customHeight="1" x14ac:dyDescent="0.2">
      <c r="A862" s="89" t="s">
        <v>265</v>
      </c>
      <c r="B862" s="90" t="s">
        <v>1005</v>
      </c>
      <c r="C862" s="91" t="s">
        <v>1006</v>
      </c>
      <c r="D862" s="92" t="s">
        <v>13</v>
      </c>
      <c r="E862" s="93" t="s">
        <v>837</v>
      </c>
      <c r="F862" s="94">
        <v>0.38754335000000001</v>
      </c>
      <c r="G862" s="95">
        <v>24.87</v>
      </c>
      <c r="H862" s="117">
        <v>9.6300000000000008</v>
      </c>
      <c r="I862" s="43"/>
      <c r="J862" s="81"/>
    </row>
    <row r="863" spans="1:10" ht="15" customHeight="1" x14ac:dyDescent="0.2">
      <c r="A863" s="89" t="s">
        <v>265</v>
      </c>
      <c r="B863" s="90" t="s">
        <v>955</v>
      </c>
      <c r="C863" s="91" t="s">
        <v>908</v>
      </c>
      <c r="D863" s="92" t="s">
        <v>13</v>
      </c>
      <c r="E863" s="93" t="s">
        <v>837</v>
      </c>
      <c r="F863" s="94">
        <v>0.38754335000000001</v>
      </c>
      <c r="G863" s="95">
        <v>30.75</v>
      </c>
      <c r="H863" s="117">
        <v>11.91</v>
      </c>
      <c r="I863" s="43"/>
      <c r="J863" s="81"/>
    </row>
    <row r="864" spans="1:10" ht="15" customHeight="1" x14ac:dyDescent="0.2">
      <c r="A864" s="96"/>
      <c r="B864" s="97"/>
      <c r="C864" s="97"/>
      <c r="D864" s="98"/>
      <c r="E864" s="99"/>
      <c r="F864" s="209" t="s">
        <v>840</v>
      </c>
      <c r="G864" s="209"/>
      <c r="H864" s="118">
        <v>28.39</v>
      </c>
      <c r="I864" s="43"/>
      <c r="J864" s="81"/>
    </row>
    <row r="865" spans="1:10" ht="15" customHeight="1" x14ac:dyDescent="0.2">
      <c r="A865" s="96"/>
      <c r="B865" s="97"/>
      <c r="C865" s="97"/>
      <c r="D865" s="98"/>
      <c r="E865" s="99"/>
      <c r="F865" s="209" t="s">
        <v>841</v>
      </c>
      <c r="G865" s="209"/>
      <c r="H865" s="118">
        <v>7.81</v>
      </c>
      <c r="I865" s="43"/>
      <c r="J865" s="81"/>
    </row>
    <row r="866" spans="1:10" ht="15" customHeight="1" x14ac:dyDescent="0.2">
      <c r="A866" s="96"/>
      <c r="B866" s="97"/>
      <c r="C866" s="97"/>
      <c r="D866" s="98"/>
      <c r="E866" s="99"/>
      <c r="F866" s="209" t="s">
        <v>842</v>
      </c>
      <c r="G866" s="209"/>
      <c r="H866" s="118">
        <v>36.200000000000003</v>
      </c>
      <c r="I866" s="43"/>
      <c r="J866" s="81"/>
    </row>
    <row r="867" spans="1:10" ht="20.100000000000001" customHeight="1" x14ac:dyDescent="0.2">
      <c r="A867" s="82" t="s">
        <v>270</v>
      </c>
      <c r="B867" s="83" t="s">
        <v>270</v>
      </c>
      <c r="C867" s="84" t="s">
        <v>271</v>
      </c>
      <c r="D867" s="85" t="s">
        <v>914</v>
      </c>
      <c r="E867" s="86" t="s">
        <v>26</v>
      </c>
      <c r="F867" s="87"/>
      <c r="G867" s="88">
        <v>48.83</v>
      </c>
      <c r="H867" s="116">
        <v>634.79</v>
      </c>
      <c r="I867" s="43"/>
      <c r="J867" s="81"/>
    </row>
    <row r="868" spans="1:10" ht="15" customHeight="1" x14ac:dyDescent="0.2">
      <c r="A868" s="89" t="s">
        <v>270</v>
      </c>
      <c r="B868" s="90" t="s">
        <v>1241</v>
      </c>
      <c r="C868" s="91" t="s">
        <v>1242</v>
      </c>
      <c r="D868" s="92" t="s">
        <v>55</v>
      </c>
      <c r="E868" s="93" t="s">
        <v>45</v>
      </c>
      <c r="F868" s="94">
        <v>0.16800000000000001</v>
      </c>
      <c r="G868" s="95">
        <v>9.91</v>
      </c>
      <c r="H868" s="117">
        <v>1.66</v>
      </c>
      <c r="I868" s="43"/>
      <c r="J868" s="81"/>
    </row>
    <row r="869" spans="1:10" ht="21" customHeight="1" x14ac:dyDescent="0.2">
      <c r="A869" s="89" t="s">
        <v>270</v>
      </c>
      <c r="B869" s="90" t="s">
        <v>1243</v>
      </c>
      <c r="C869" s="91" t="s">
        <v>1244</v>
      </c>
      <c r="D869" s="92" t="s">
        <v>55</v>
      </c>
      <c r="E869" s="93" t="s">
        <v>26</v>
      </c>
      <c r="F869" s="94">
        <v>1.1000000000000001</v>
      </c>
      <c r="G869" s="95">
        <v>31.88</v>
      </c>
      <c r="H869" s="117">
        <v>35.07</v>
      </c>
      <c r="I869" s="43"/>
      <c r="J869" s="81"/>
    </row>
    <row r="870" spans="1:10" ht="21" customHeight="1" x14ac:dyDescent="0.2">
      <c r="A870" s="89" t="s">
        <v>270</v>
      </c>
      <c r="B870" s="90" t="s">
        <v>1246</v>
      </c>
      <c r="C870" s="91" t="s">
        <v>1247</v>
      </c>
      <c r="D870" s="92" t="s">
        <v>55</v>
      </c>
      <c r="E870" s="93" t="s">
        <v>1262</v>
      </c>
      <c r="F870" s="94">
        <v>2.3E-2</v>
      </c>
      <c r="G870" s="95">
        <v>48.89</v>
      </c>
      <c r="H870" s="117">
        <v>1.1200000000000001</v>
      </c>
      <c r="I870" s="43"/>
      <c r="J870" s="81"/>
    </row>
    <row r="871" spans="1:10" ht="15" customHeight="1" x14ac:dyDescent="0.2">
      <c r="A871" s="89" t="s">
        <v>270</v>
      </c>
      <c r="B871" s="90" t="s">
        <v>1248</v>
      </c>
      <c r="C871" s="91" t="s">
        <v>1249</v>
      </c>
      <c r="D871" s="92" t="s">
        <v>55</v>
      </c>
      <c r="E871" s="93" t="s">
        <v>51</v>
      </c>
      <c r="F871" s="94">
        <v>0.30632435000000002</v>
      </c>
      <c r="G871" s="95">
        <v>15.34</v>
      </c>
      <c r="H871" s="117">
        <v>4.7</v>
      </c>
      <c r="I871" s="43"/>
      <c r="J871" s="81"/>
    </row>
    <row r="872" spans="1:10" ht="15" customHeight="1" x14ac:dyDescent="0.2">
      <c r="A872" s="89" t="s">
        <v>270</v>
      </c>
      <c r="B872" s="90" t="s">
        <v>1250</v>
      </c>
      <c r="C872" s="91" t="s">
        <v>1251</v>
      </c>
      <c r="D872" s="92" t="s">
        <v>55</v>
      </c>
      <c r="E872" s="93" t="s">
        <v>51</v>
      </c>
      <c r="F872" s="94">
        <v>0.30713912999999998</v>
      </c>
      <c r="G872" s="95">
        <v>20.45</v>
      </c>
      <c r="H872" s="117">
        <v>6.28</v>
      </c>
      <c r="I872" s="43"/>
      <c r="J872" s="81"/>
    </row>
    <row r="873" spans="1:10" ht="15" customHeight="1" x14ac:dyDescent="0.2">
      <c r="A873" s="96"/>
      <c r="B873" s="97"/>
      <c r="C873" s="97"/>
      <c r="D873" s="98"/>
      <c r="E873" s="99"/>
      <c r="F873" s="209" t="s">
        <v>840</v>
      </c>
      <c r="G873" s="209"/>
      <c r="H873" s="118">
        <v>48.83</v>
      </c>
      <c r="I873" s="43"/>
      <c r="J873" s="81"/>
    </row>
    <row r="874" spans="1:10" ht="15" customHeight="1" x14ac:dyDescent="0.2">
      <c r="A874" s="96"/>
      <c r="B874" s="97"/>
      <c r="C874" s="97"/>
      <c r="D874" s="98"/>
      <c r="E874" s="99"/>
      <c r="F874" s="209" t="s">
        <v>841</v>
      </c>
      <c r="G874" s="209"/>
      <c r="H874" s="118">
        <v>13.43</v>
      </c>
      <c r="I874" s="43"/>
      <c r="J874" s="81"/>
    </row>
    <row r="875" spans="1:10" ht="15" customHeight="1" x14ac:dyDescent="0.2">
      <c r="A875" s="96"/>
      <c r="B875" s="97"/>
      <c r="C875" s="97"/>
      <c r="D875" s="98"/>
      <c r="E875" s="99"/>
      <c r="F875" s="209" t="s">
        <v>842</v>
      </c>
      <c r="G875" s="209"/>
      <c r="H875" s="118">
        <v>62.26</v>
      </c>
      <c r="I875" s="43"/>
      <c r="J875" s="81"/>
    </row>
    <row r="876" spans="1:10" ht="20.100000000000001" customHeight="1" x14ac:dyDescent="0.2">
      <c r="A876" s="82" t="s">
        <v>273</v>
      </c>
      <c r="B876" s="83" t="s">
        <v>273</v>
      </c>
      <c r="C876" s="84" t="s">
        <v>274</v>
      </c>
      <c r="D876" s="85" t="s">
        <v>13</v>
      </c>
      <c r="E876" s="86" t="s">
        <v>275</v>
      </c>
      <c r="F876" s="87"/>
      <c r="G876" s="88">
        <v>704.31</v>
      </c>
      <c r="H876" s="116">
        <v>704.31</v>
      </c>
      <c r="I876" s="43"/>
      <c r="J876" s="81"/>
    </row>
    <row r="877" spans="1:10" ht="15" customHeight="1" x14ac:dyDescent="0.2">
      <c r="A877" s="89" t="s">
        <v>273</v>
      </c>
      <c r="B877" s="90" t="s">
        <v>224</v>
      </c>
      <c r="C877" s="91" t="s">
        <v>359</v>
      </c>
      <c r="D877" s="92" t="s">
        <v>13</v>
      </c>
      <c r="E877" s="93" t="s">
        <v>14</v>
      </c>
      <c r="F877" s="94">
        <v>1.7723433</v>
      </c>
      <c r="G877" s="95">
        <v>146.16</v>
      </c>
      <c r="H877" s="117">
        <v>259.04000000000002</v>
      </c>
      <c r="I877" s="43"/>
      <c r="J877" s="81"/>
    </row>
    <row r="878" spans="1:10" ht="15" customHeight="1" x14ac:dyDescent="0.2">
      <c r="A878" s="89" t="s">
        <v>273</v>
      </c>
      <c r="B878" s="90" t="s">
        <v>127</v>
      </c>
      <c r="C878" s="91" t="s">
        <v>227</v>
      </c>
      <c r="D878" s="92" t="s">
        <v>13</v>
      </c>
      <c r="E878" s="93" t="s">
        <v>14</v>
      </c>
      <c r="F878" s="94">
        <v>1.86096047</v>
      </c>
      <c r="G878" s="95">
        <v>15.38</v>
      </c>
      <c r="H878" s="117">
        <v>28.62</v>
      </c>
      <c r="I878" s="43"/>
      <c r="J878" s="81"/>
    </row>
    <row r="879" spans="1:10" ht="15" customHeight="1" x14ac:dyDescent="0.2">
      <c r="A879" s="89" t="s">
        <v>273</v>
      </c>
      <c r="B879" s="90" t="s">
        <v>1252</v>
      </c>
      <c r="C879" s="91" t="s">
        <v>1253</v>
      </c>
      <c r="D879" s="92" t="s">
        <v>13</v>
      </c>
      <c r="E879" s="93" t="s">
        <v>14</v>
      </c>
      <c r="F879" s="94">
        <v>0.35446865999999999</v>
      </c>
      <c r="G879" s="95">
        <v>48.05</v>
      </c>
      <c r="H879" s="117">
        <v>17.03</v>
      </c>
      <c r="I879" s="43"/>
      <c r="J879" s="81"/>
    </row>
    <row r="880" spans="1:10" ht="21" customHeight="1" x14ac:dyDescent="0.2">
      <c r="A880" s="89" t="s">
        <v>273</v>
      </c>
      <c r="B880" s="90" t="s">
        <v>1254</v>
      </c>
      <c r="C880" s="91" t="s">
        <v>1255</v>
      </c>
      <c r="D880" s="92" t="s">
        <v>13</v>
      </c>
      <c r="E880" s="93" t="s">
        <v>62</v>
      </c>
      <c r="F880" s="94">
        <v>5.6124199999999999E-2</v>
      </c>
      <c r="G880" s="95">
        <v>4023.13</v>
      </c>
      <c r="H880" s="117">
        <v>225.79</v>
      </c>
      <c r="I880" s="43"/>
      <c r="J880" s="81"/>
    </row>
    <row r="881" spans="1:10" ht="15" customHeight="1" x14ac:dyDescent="0.2">
      <c r="A881" s="89" t="s">
        <v>273</v>
      </c>
      <c r="B881" s="90" t="s">
        <v>71</v>
      </c>
      <c r="C881" s="91" t="s">
        <v>72</v>
      </c>
      <c r="D881" s="92" t="s">
        <v>13</v>
      </c>
      <c r="E881" s="93" t="s">
        <v>62</v>
      </c>
      <c r="F881" s="94">
        <v>0.57108839</v>
      </c>
      <c r="G881" s="95">
        <v>90.53</v>
      </c>
      <c r="H881" s="117">
        <v>51.7</v>
      </c>
      <c r="I881" s="43"/>
      <c r="J881" s="81"/>
    </row>
    <row r="882" spans="1:10" ht="15" customHeight="1" x14ac:dyDescent="0.2">
      <c r="A882" s="89" t="s">
        <v>273</v>
      </c>
      <c r="B882" s="90" t="s">
        <v>80</v>
      </c>
      <c r="C882" s="91" t="s">
        <v>81</v>
      </c>
      <c r="D882" s="92" t="s">
        <v>13</v>
      </c>
      <c r="E882" s="93" t="s">
        <v>62</v>
      </c>
      <c r="F882" s="94">
        <v>4.0370040000000003E-2</v>
      </c>
      <c r="G882" s="95">
        <v>896.33</v>
      </c>
      <c r="H882" s="117">
        <v>36.18</v>
      </c>
      <c r="I882" s="43"/>
      <c r="J882" s="81"/>
    </row>
    <row r="883" spans="1:10" ht="15" customHeight="1" x14ac:dyDescent="0.2">
      <c r="A883" s="89" t="s">
        <v>273</v>
      </c>
      <c r="B883" s="90" t="s">
        <v>130</v>
      </c>
      <c r="C883" s="91" t="s">
        <v>229</v>
      </c>
      <c r="D883" s="92" t="s">
        <v>13</v>
      </c>
      <c r="E883" s="93" t="s">
        <v>14</v>
      </c>
      <c r="F883" s="94">
        <v>1.86096047</v>
      </c>
      <c r="G883" s="95">
        <v>46.19</v>
      </c>
      <c r="H883" s="117">
        <v>85.95</v>
      </c>
      <c r="I883" s="43"/>
      <c r="J883" s="81"/>
    </row>
    <row r="884" spans="1:10" ht="15" customHeight="1" x14ac:dyDescent="0.2">
      <c r="A884" s="96"/>
      <c r="B884" s="97"/>
      <c r="C884" s="97"/>
      <c r="D884" s="98"/>
      <c r="E884" s="99"/>
      <c r="F884" s="209" t="s">
        <v>840</v>
      </c>
      <c r="G884" s="209"/>
      <c r="H884" s="118">
        <v>704.31</v>
      </c>
      <c r="I884" s="43"/>
      <c r="J884" s="81"/>
    </row>
    <row r="885" spans="1:10" ht="15" customHeight="1" x14ac:dyDescent="0.2">
      <c r="A885" s="96"/>
      <c r="B885" s="97"/>
      <c r="C885" s="97"/>
      <c r="D885" s="98"/>
      <c r="E885" s="99"/>
      <c r="F885" s="209" t="s">
        <v>841</v>
      </c>
      <c r="G885" s="209"/>
      <c r="H885" s="118">
        <v>193.69</v>
      </c>
      <c r="I885" s="43"/>
      <c r="J885" s="81"/>
    </row>
    <row r="886" spans="1:10" ht="15" customHeight="1" x14ac:dyDescent="0.2">
      <c r="A886" s="96"/>
      <c r="B886" s="97"/>
      <c r="C886" s="97"/>
      <c r="D886" s="98"/>
      <c r="E886" s="99"/>
      <c r="F886" s="209" t="s">
        <v>842</v>
      </c>
      <c r="G886" s="209"/>
      <c r="H886" s="118">
        <v>898</v>
      </c>
      <c r="I886" s="43"/>
      <c r="J886" s="81"/>
    </row>
    <row r="887" spans="1:10" ht="20.100000000000001" customHeight="1" x14ac:dyDescent="0.2">
      <c r="A887" s="82" t="s">
        <v>277</v>
      </c>
      <c r="B887" s="83" t="s">
        <v>277</v>
      </c>
      <c r="C887" s="84" t="s">
        <v>278</v>
      </c>
      <c r="D887" s="85" t="s">
        <v>13</v>
      </c>
      <c r="E887" s="86" t="s">
        <v>275</v>
      </c>
      <c r="F887" s="87"/>
      <c r="G887" s="88">
        <v>1464.14</v>
      </c>
      <c r="H887" s="116">
        <v>1464.14</v>
      </c>
      <c r="I887" s="43"/>
      <c r="J887" s="81"/>
    </row>
    <row r="888" spans="1:10" ht="15" customHeight="1" x14ac:dyDescent="0.2">
      <c r="A888" s="89" t="s">
        <v>277</v>
      </c>
      <c r="B888" s="90" t="s">
        <v>1256</v>
      </c>
      <c r="C888" s="91" t="s">
        <v>1257</v>
      </c>
      <c r="D888" s="92" t="s">
        <v>13</v>
      </c>
      <c r="E888" s="93" t="s">
        <v>275</v>
      </c>
      <c r="F888" s="94">
        <v>1</v>
      </c>
      <c r="G888" s="95">
        <v>888.89</v>
      </c>
      <c r="H888" s="117">
        <v>888.89</v>
      </c>
      <c r="I888" s="43"/>
      <c r="J888" s="81"/>
    </row>
    <row r="889" spans="1:10" ht="21" customHeight="1" x14ac:dyDescent="0.2">
      <c r="A889" s="89" t="s">
        <v>277</v>
      </c>
      <c r="B889" s="90" t="s">
        <v>1005</v>
      </c>
      <c r="C889" s="91" t="s">
        <v>1006</v>
      </c>
      <c r="D889" s="92" t="s">
        <v>13</v>
      </c>
      <c r="E889" s="93" t="s">
        <v>837</v>
      </c>
      <c r="F889" s="94">
        <v>2.4329563300000001</v>
      </c>
      <c r="G889" s="95">
        <v>24.87</v>
      </c>
      <c r="H889" s="117">
        <v>60.5</v>
      </c>
      <c r="I889" s="43"/>
      <c r="J889" s="81"/>
    </row>
    <row r="890" spans="1:10" ht="15" customHeight="1" x14ac:dyDescent="0.2">
      <c r="A890" s="89" t="s">
        <v>277</v>
      </c>
      <c r="B890" s="90" t="s">
        <v>955</v>
      </c>
      <c r="C890" s="91" t="s">
        <v>908</v>
      </c>
      <c r="D890" s="92" t="s">
        <v>13</v>
      </c>
      <c r="E890" s="93" t="s">
        <v>837</v>
      </c>
      <c r="F890" s="94">
        <v>2.43303322</v>
      </c>
      <c r="G890" s="95">
        <v>30.75</v>
      </c>
      <c r="H890" s="117">
        <v>74.81</v>
      </c>
      <c r="I890" s="43"/>
      <c r="J890" s="81"/>
    </row>
    <row r="891" spans="1:10" ht="15" customHeight="1" x14ac:dyDescent="0.2">
      <c r="A891" s="89" t="s">
        <v>277</v>
      </c>
      <c r="B891" s="90" t="s">
        <v>71</v>
      </c>
      <c r="C891" s="91" t="s">
        <v>72</v>
      </c>
      <c r="D891" s="92" t="s">
        <v>13</v>
      </c>
      <c r="E891" s="93" t="s">
        <v>62</v>
      </c>
      <c r="F891" s="94">
        <v>2.7252509699999998</v>
      </c>
      <c r="G891" s="95">
        <v>90.53</v>
      </c>
      <c r="H891" s="117">
        <v>246.71</v>
      </c>
      <c r="I891" s="43"/>
      <c r="J891" s="81"/>
    </row>
    <row r="892" spans="1:10" ht="15" customHeight="1" x14ac:dyDescent="0.2">
      <c r="A892" s="89" t="s">
        <v>277</v>
      </c>
      <c r="B892" s="90" t="s">
        <v>64</v>
      </c>
      <c r="C892" s="91" t="s">
        <v>65</v>
      </c>
      <c r="D892" s="92" t="s">
        <v>13</v>
      </c>
      <c r="E892" s="93" t="s">
        <v>62</v>
      </c>
      <c r="F892" s="94">
        <v>0.81760843000000005</v>
      </c>
      <c r="G892" s="95">
        <v>18.440000000000001</v>
      </c>
      <c r="H892" s="117">
        <v>15.07</v>
      </c>
      <c r="I892" s="43"/>
      <c r="J892" s="81"/>
    </row>
    <row r="893" spans="1:10" ht="21" customHeight="1" x14ac:dyDescent="0.2">
      <c r="A893" s="89" t="s">
        <v>277</v>
      </c>
      <c r="B893" s="90" t="s">
        <v>1258</v>
      </c>
      <c r="C893" s="91" t="s">
        <v>1259</v>
      </c>
      <c r="D893" s="92" t="s">
        <v>13</v>
      </c>
      <c r="E893" s="93" t="s">
        <v>62</v>
      </c>
      <c r="F893" s="94">
        <v>1.907753</v>
      </c>
      <c r="G893" s="95">
        <v>93.39</v>
      </c>
      <c r="H893" s="117">
        <v>178.16</v>
      </c>
      <c r="I893" s="43"/>
      <c r="J893" s="81"/>
    </row>
    <row r="894" spans="1:10" ht="15" customHeight="1" x14ac:dyDescent="0.2">
      <c r="A894" s="96"/>
      <c r="B894" s="97"/>
      <c r="C894" s="97"/>
      <c r="D894" s="98"/>
      <c r="E894" s="99"/>
      <c r="F894" s="209" t="s">
        <v>840</v>
      </c>
      <c r="G894" s="209"/>
      <c r="H894" s="118">
        <v>1464.14</v>
      </c>
      <c r="I894" s="43"/>
      <c r="J894" s="81"/>
    </row>
    <row r="895" spans="1:10" ht="15" customHeight="1" x14ac:dyDescent="0.2">
      <c r="A895" s="96"/>
      <c r="B895" s="97"/>
      <c r="C895" s="97"/>
      <c r="D895" s="98"/>
      <c r="E895" s="99"/>
      <c r="F895" s="209" t="s">
        <v>841</v>
      </c>
      <c r="G895" s="209"/>
      <c r="H895" s="118">
        <v>402.64</v>
      </c>
      <c r="I895" s="43"/>
      <c r="J895" s="81"/>
    </row>
    <row r="896" spans="1:10" ht="15" customHeight="1" x14ac:dyDescent="0.2">
      <c r="A896" s="96"/>
      <c r="B896" s="97"/>
      <c r="C896" s="97"/>
      <c r="D896" s="98"/>
      <c r="E896" s="99"/>
      <c r="F896" s="209" t="s">
        <v>842</v>
      </c>
      <c r="G896" s="209"/>
      <c r="H896" s="118">
        <v>1866.78</v>
      </c>
      <c r="I896" s="43"/>
      <c r="J896" s="81"/>
    </row>
    <row r="897" spans="1:10" ht="20.100000000000001" customHeight="1" x14ac:dyDescent="0.2">
      <c r="A897" s="82" t="s">
        <v>71</v>
      </c>
      <c r="B897" s="83" t="s">
        <v>71</v>
      </c>
      <c r="C897" s="84" t="s">
        <v>72</v>
      </c>
      <c r="D897" s="85" t="s">
        <v>13</v>
      </c>
      <c r="E897" s="86" t="s">
        <v>62</v>
      </c>
      <c r="F897" s="87"/>
      <c r="G897" s="88">
        <v>90.53</v>
      </c>
      <c r="H897" s="116">
        <v>1931.91</v>
      </c>
      <c r="I897" s="43"/>
      <c r="J897" s="81"/>
    </row>
    <row r="898" spans="1:10" ht="15" customHeight="1" x14ac:dyDescent="0.2">
      <c r="A898" s="89" t="s">
        <v>71</v>
      </c>
      <c r="B898" s="90" t="s">
        <v>838</v>
      </c>
      <c r="C898" s="91" t="s">
        <v>839</v>
      </c>
      <c r="D898" s="92" t="s">
        <v>13</v>
      </c>
      <c r="E898" s="93" t="s">
        <v>837</v>
      </c>
      <c r="F898" s="94">
        <v>3.6376054500000001</v>
      </c>
      <c r="G898" s="95">
        <v>24.89</v>
      </c>
      <c r="H898" s="117">
        <v>90.53</v>
      </c>
      <c r="I898" s="43"/>
      <c r="J898" s="81"/>
    </row>
    <row r="899" spans="1:10" ht="15" customHeight="1" x14ac:dyDescent="0.2">
      <c r="A899" s="96"/>
      <c r="B899" s="97"/>
      <c r="C899" s="97"/>
      <c r="D899" s="98"/>
      <c r="E899" s="99"/>
      <c r="F899" s="209" t="s">
        <v>840</v>
      </c>
      <c r="G899" s="209"/>
      <c r="H899" s="118">
        <v>90.53</v>
      </c>
      <c r="I899" s="43"/>
      <c r="J899" s="81"/>
    </row>
    <row r="900" spans="1:10" ht="15" customHeight="1" x14ac:dyDescent="0.2">
      <c r="A900" s="96"/>
      <c r="B900" s="97"/>
      <c r="C900" s="97"/>
      <c r="D900" s="98"/>
      <c r="E900" s="99"/>
      <c r="F900" s="209" t="s">
        <v>841</v>
      </c>
      <c r="G900" s="209"/>
      <c r="H900" s="118">
        <v>24.9</v>
      </c>
      <c r="I900" s="43"/>
      <c r="J900" s="81"/>
    </row>
    <row r="901" spans="1:10" ht="15" customHeight="1" x14ac:dyDescent="0.2">
      <c r="A901" s="96"/>
      <c r="B901" s="97"/>
      <c r="C901" s="97"/>
      <c r="D901" s="98"/>
      <c r="E901" s="99"/>
      <c r="F901" s="209" t="s">
        <v>842</v>
      </c>
      <c r="G901" s="209"/>
      <c r="H901" s="118">
        <v>115.43</v>
      </c>
      <c r="I901" s="43"/>
      <c r="J901" s="81"/>
    </row>
    <row r="902" spans="1:10" ht="20.100000000000001" customHeight="1" x14ac:dyDescent="0.2">
      <c r="A902" s="82" t="s">
        <v>314</v>
      </c>
      <c r="B902" s="83" t="s">
        <v>314</v>
      </c>
      <c r="C902" s="84" t="s">
        <v>315</v>
      </c>
      <c r="D902" s="85" t="s">
        <v>914</v>
      </c>
      <c r="E902" s="86" t="s">
        <v>26</v>
      </c>
      <c r="F902" s="87"/>
      <c r="G902" s="88">
        <v>67.61</v>
      </c>
      <c r="H902" s="116">
        <v>4424.3999999999996</v>
      </c>
      <c r="I902" s="43"/>
      <c r="J902" s="81"/>
    </row>
    <row r="903" spans="1:10" ht="15" customHeight="1" x14ac:dyDescent="0.2">
      <c r="A903" s="89" t="s">
        <v>314</v>
      </c>
      <c r="B903" s="90" t="s">
        <v>1263</v>
      </c>
      <c r="C903" s="91" t="s">
        <v>1264</v>
      </c>
      <c r="D903" s="92" t="s">
        <v>55</v>
      </c>
      <c r="E903" s="93" t="s">
        <v>32</v>
      </c>
      <c r="F903" s="94">
        <v>4.8800000000000003E-2</v>
      </c>
      <c r="G903" s="95">
        <v>110.53</v>
      </c>
      <c r="H903" s="117">
        <v>5.39</v>
      </c>
      <c r="I903" s="43"/>
      <c r="J903" s="81"/>
    </row>
    <row r="904" spans="1:10" ht="21" customHeight="1" x14ac:dyDescent="0.2">
      <c r="A904" s="89" t="s">
        <v>314</v>
      </c>
      <c r="B904" s="90" t="s">
        <v>1265</v>
      </c>
      <c r="C904" s="91" t="s">
        <v>1266</v>
      </c>
      <c r="D904" s="92" t="s">
        <v>55</v>
      </c>
      <c r="E904" s="93" t="s">
        <v>877</v>
      </c>
      <c r="F904" s="94">
        <v>21.7</v>
      </c>
      <c r="G904" s="95">
        <v>1</v>
      </c>
      <c r="H904" s="117">
        <v>21.7</v>
      </c>
      <c r="I904" s="43"/>
      <c r="J904" s="81"/>
    </row>
    <row r="905" spans="1:10" ht="15" customHeight="1" x14ac:dyDescent="0.2">
      <c r="A905" s="89" t="s">
        <v>314</v>
      </c>
      <c r="B905" s="90" t="s">
        <v>1267</v>
      </c>
      <c r="C905" s="91" t="s">
        <v>1268</v>
      </c>
      <c r="D905" s="92" t="s">
        <v>55</v>
      </c>
      <c r="E905" s="93" t="s">
        <v>32</v>
      </c>
      <c r="F905" s="94">
        <v>5.6000000000000001E-2</v>
      </c>
      <c r="G905" s="95">
        <v>229.28</v>
      </c>
      <c r="H905" s="117">
        <v>12.84</v>
      </c>
      <c r="I905" s="43"/>
      <c r="J905" s="81"/>
    </row>
    <row r="906" spans="1:10" ht="15" customHeight="1" x14ac:dyDescent="0.2">
      <c r="A906" s="89" t="s">
        <v>314</v>
      </c>
      <c r="B906" s="90" t="s">
        <v>1269</v>
      </c>
      <c r="C906" s="91" t="s">
        <v>1222</v>
      </c>
      <c r="D906" s="92" t="s">
        <v>55</v>
      </c>
      <c r="E906" s="93" t="s">
        <v>51</v>
      </c>
      <c r="F906" s="94">
        <v>0.39580301000000001</v>
      </c>
      <c r="G906" s="95">
        <v>20.45</v>
      </c>
      <c r="H906" s="117">
        <v>8.09</v>
      </c>
      <c r="I906" s="43"/>
      <c r="J906" s="81"/>
    </row>
    <row r="907" spans="1:10" ht="15" customHeight="1" x14ac:dyDescent="0.2">
      <c r="A907" s="89" t="s">
        <v>314</v>
      </c>
      <c r="B907" s="90" t="s">
        <v>1110</v>
      </c>
      <c r="C907" s="91" t="s">
        <v>1111</v>
      </c>
      <c r="D907" s="92" t="s">
        <v>55</v>
      </c>
      <c r="E907" s="93" t="s">
        <v>51</v>
      </c>
      <c r="F907" s="94">
        <v>1.32389282</v>
      </c>
      <c r="G907" s="95">
        <v>14.8</v>
      </c>
      <c r="H907" s="117">
        <v>19.59</v>
      </c>
      <c r="I907" s="43"/>
      <c r="J907" s="81"/>
    </row>
    <row r="908" spans="1:10" ht="15" customHeight="1" x14ac:dyDescent="0.2">
      <c r="A908" s="96"/>
      <c r="B908" s="97"/>
      <c r="C908" s="97"/>
      <c r="D908" s="98"/>
      <c r="E908" s="99"/>
      <c r="F908" s="209" t="s">
        <v>840</v>
      </c>
      <c r="G908" s="209"/>
      <c r="H908" s="118">
        <v>67.61</v>
      </c>
      <c r="I908" s="43"/>
      <c r="J908" s="81"/>
    </row>
    <row r="909" spans="1:10" ht="15" customHeight="1" x14ac:dyDescent="0.2">
      <c r="A909" s="96"/>
      <c r="B909" s="97"/>
      <c r="C909" s="97"/>
      <c r="D909" s="98"/>
      <c r="E909" s="99"/>
      <c r="F909" s="209" t="s">
        <v>841</v>
      </c>
      <c r="G909" s="209"/>
      <c r="H909" s="118">
        <v>18.59</v>
      </c>
      <c r="I909" s="43"/>
      <c r="J909" s="81"/>
    </row>
    <row r="910" spans="1:10" ht="15" customHeight="1" x14ac:dyDescent="0.2">
      <c r="A910" s="96"/>
      <c r="B910" s="97"/>
      <c r="C910" s="97"/>
      <c r="D910" s="98"/>
      <c r="E910" s="99"/>
      <c r="F910" s="209" t="s">
        <v>842</v>
      </c>
      <c r="G910" s="209"/>
      <c r="H910" s="118">
        <v>86.2</v>
      </c>
      <c r="I910" s="43"/>
      <c r="J910" s="81"/>
    </row>
    <row r="911" spans="1:10" ht="27" customHeight="1" x14ac:dyDescent="0.2">
      <c r="A911" s="82" t="s">
        <v>317</v>
      </c>
      <c r="B911" s="83" t="s">
        <v>317</v>
      </c>
      <c r="C911" s="84" t="s">
        <v>318</v>
      </c>
      <c r="D911" s="85" t="s">
        <v>21</v>
      </c>
      <c r="E911" s="86" t="s">
        <v>22</v>
      </c>
      <c r="F911" s="87"/>
      <c r="G911" s="88">
        <v>2.33</v>
      </c>
      <c r="H911" s="116">
        <v>606.34</v>
      </c>
      <c r="I911" s="43"/>
      <c r="J911" s="81"/>
    </row>
    <row r="912" spans="1:10" ht="21" customHeight="1" x14ac:dyDescent="0.2">
      <c r="A912" s="89" t="s">
        <v>317</v>
      </c>
      <c r="B912" s="90" t="s">
        <v>1270</v>
      </c>
      <c r="C912" s="91" t="s">
        <v>1271</v>
      </c>
      <c r="D912" s="92" t="s">
        <v>21</v>
      </c>
      <c r="E912" s="93" t="s">
        <v>22</v>
      </c>
      <c r="F912" s="94">
        <v>1.1279999999999999</v>
      </c>
      <c r="G912" s="95">
        <v>1.85</v>
      </c>
      <c r="H912" s="117">
        <v>2.08</v>
      </c>
      <c r="I912" s="43"/>
      <c r="J912" s="81"/>
    </row>
    <row r="913" spans="1:10" ht="15" customHeight="1" x14ac:dyDescent="0.2">
      <c r="A913" s="89" t="s">
        <v>317</v>
      </c>
      <c r="B913" s="90" t="s">
        <v>907</v>
      </c>
      <c r="C913" s="91" t="s">
        <v>908</v>
      </c>
      <c r="D913" s="92" t="s">
        <v>21</v>
      </c>
      <c r="E913" s="93" t="s">
        <v>51</v>
      </c>
      <c r="F913" s="94">
        <v>4.8890100000000001E-3</v>
      </c>
      <c r="G913" s="95">
        <v>28.51</v>
      </c>
      <c r="H913" s="117">
        <v>0.13</v>
      </c>
      <c r="I913" s="43"/>
      <c r="J913" s="81"/>
    </row>
    <row r="914" spans="1:10" ht="15" customHeight="1" x14ac:dyDescent="0.2">
      <c r="A914" s="89" t="s">
        <v>317</v>
      </c>
      <c r="B914" s="90" t="s">
        <v>909</v>
      </c>
      <c r="C914" s="91" t="s">
        <v>839</v>
      </c>
      <c r="D914" s="92" t="s">
        <v>21</v>
      </c>
      <c r="E914" s="93" t="s">
        <v>51</v>
      </c>
      <c r="F914" s="94">
        <v>5.4389299999999998E-3</v>
      </c>
      <c r="G914" s="95">
        <v>23.48</v>
      </c>
      <c r="H914" s="117">
        <v>0.12</v>
      </c>
      <c r="I914" s="43"/>
      <c r="J914" s="81"/>
    </row>
    <row r="915" spans="1:10" ht="15" customHeight="1" x14ac:dyDescent="0.2">
      <c r="A915" s="96"/>
      <c r="B915" s="97"/>
      <c r="C915" s="97"/>
      <c r="D915" s="98"/>
      <c r="E915" s="99"/>
      <c r="F915" s="209" t="s">
        <v>840</v>
      </c>
      <c r="G915" s="209"/>
      <c r="H915" s="118">
        <v>2.33</v>
      </c>
      <c r="I915" s="43"/>
      <c r="J915" s="81"/>
    </row>
    <row r="916" spans="1:10" ht="15" customHeight="1" x14ac:dyDescent="0.2">
      <c r="A916" s="96"/>
      <c r="B916" s="97"/>
      <c r="C916" s="97"/>
      <c r="D916" s="98"/>
      <c r="E916" s="99"/>
      <c r="F916" s="209" t="s">
        <v>841</v>
      </c>
      <c r="G916" s="209"/>
      <c r="H916" s="118">
        <v>0.64</v>
      </c>
      <c r="I916" s="43"/>
      <c r="J916" s="81"/>
    </row>
    <row r="917" spans="1:10" ht="15" customHeight="1" x14ac:dyDescent="0.2">
      <c r="A917" s="96"/>
      <c r="B917" s="97"/>
      <c r="C917" s="97"/>
      <c r="D917" s="98"/>
      <c r="E917" s="99"/>
      <c r="F917" s="209" t="s">
        <v>842</v>
      </c>
      <c r="G917" s="209"/>
      <c r="H917" s="118">
        <v>2.97</v>
      </c>
      <c r="I917" s="43"/>
      <c r="J917" s="81"/>
    </row>
    <row r="918" spans="1:10" ht="20.100000000000001" customHeight="1" x14ac:dyDescent="0.2">
      <c r="A918" s="82" t="s">
        <v>320</v>
      </c>
      <c r="B918" s="83" t="s">
        <v>320</v>
      </c>
      <c r="C918" s="84" t="s">
        <v>321</v>
      </c>
      <c r="D918" s="85" t="s">
        <v>242</v>
      </c>
      <c r="E918" s="86" t="s">
        <v>22</v>
      </c>
      <c r="F918" s="87"/>
      <c r="G918" s="100">
        <v>23.5</v>
      </c>
      <c r="H918" s="119">
        <v>6115.41</v>
      </c>
      <c r="I918" s="43"/>
      <c r="J918" s="81"/>
    </row>
    <row r="919" spans="1:10" ht="15" customHeight="1" x14ac:dyDescent="0.2">
      <c r="A919" s="89" t="s">
        <v>320</v>
      </c>
      <c r="B919" s="90" t="s">
        <v>1272</v>
      </c>
      <c r="C919" s="91" t="s">
        <v>1273</v>
      </c>
      <c r="D919" s="92" t="s">
        <v>242</v>
      </c>
      <c r="E919" s="93" t="s">
        <v>877</v>
      </c>
      <c r="F919" s="94">
        <v>0.01</v>
      </c>
      <c r="G919" s="102">
        <v>15.03</v>
      </c>
      <c r="H919" s="120">
        <v>0.15029999999999999</v>
      </c>
      <c r="I919" s="43"/>
      <c r="J919" s="81"/>
    </row>
    <row r="920" spans="1:10" ht="21" customHeight="1" x14ac:dyDescent="0.2">
      <c r="A920" s="89" t="s">
        <v>320</v>
      </c>
      <c r="B920" s="90" t="s">
        <v>1274</v>
      </c>
      <c r="C920" s="91" t="s">
        <v>1275</v>
      </c>
      <c r="D920" s="92" t="s">
        <v>242</v>
      </c>
      <c r="E920" s="93" t="s">
        <v>22</v>
      </c>
      <c r="F920" s="94">
        <v>1.0234000000000001</v>
      </c>
      <c r="G920" s="102">
        <v>21.7</v>
      </c>
      <c r="H920" s="120">
        <v>22.207799999999999</v>
      </c>
      <c r="I920" s="43"/>
      <c r="J920" s="81"/>
    </row>
    <row r="921" spans="1:10" ht="15" customHeight="1" x14ac:dyDescent="0.2">
      <c r="A921" s="89" t="s">
        <v>320</v>
      </c>
      <c r="B921" s="90" t="s">
        <v>1276</v>
      </c>
      <c r="C921" s="91" t="s">
        <v>1277</v>
      </c>
      <c r="D921" s="92" t="s">
        <v>242</v>
      </c>
      <c r="E921" s="93" t="s">
        <v>51</v>
      </c>
      <c r="F921" s="94">
        <v>3.7026419999999997E-2</v>
      </c>
      <c r="G921" s="102">
        <v>19.100000000000001</v>
      </c>
      <c r="H921" s="120">
        <v>0.70720000000000005</v>
      </c>
      <c r="I921" s="43"/>
      <c r="J921" s="81"/>
    </row>
    <row r="922" spans="1:10" ht="15" customHeight="1" x14ac:dyDescent="0.2">
      <c r="A922" s="89" t="s">
        <v>320</v>
      </c>
      <c r="B922" s="90" t="s">
        <v>1278</v>
      </c>
      <c r="C922" s="91" t="s">
        <v>1279</v>
      </c>
      <c r="D922" s="92" t="s">
        <v>242</v>
      </c>
      <c r="E922" s="93" t="s">
        <v>51</v>
      </c>
      <c r="F922" s="94">
        <v>1.8166470000000001E-2</v>
      </c>
      <c r="G922" s="102">
        <v>24.16</v>
      </c>
      <c r="H922" s="120">
        <v>0.43890000000000001</v>
      </c>
      <c r="I922" s="43"/>
      <c r="J922" s="81"/>
    </row>
    <row r="923" spans="1:10" ht="15" customHeight="1" x14ac:dyDescent="0.2">
      <c r="A923" s="96"/>
      <c r="B923" s="97"/>
      <c r="C923" s="97"/>
      <c r="D923" s="98"/>
      <c r="E923" s="99"/>
      <c r="F923" s="209" t="s">
        <v>840</v>
      </c>
      <c r="G923" s="209"/>
      <c r="H923" s="118">
        <v>23.5</v>
      </c>
      <c r="I923" s="43"/>
      <c r="J923" s="81"/>
    </row>
    <row r="924" spans="1:10" ht="15" customHeight="1" x14ac:dyDescent="0.2">
      <c r="A924" s="96"/>
      <c r="B924" s="97"/>
      <c r="C924" s="97"/>
      <c r="D924" s="98"/>
      <c r="E924" s="99"/>
      <c r="F924" s="209" t="s">
        <v>841</v>
      </c>
      <c r="G924" s="209"/>
      <c r="H924" s="118">
        <v>6.46</v>
      </c>
      <c r="I924" s="43"/>
      <c r="J924" s="81"/>
    </row>
    <row r="925" spans="1:10" ht="15" customHeight="1" x14ac:dyDescent="0.2">
      <c r="A925" s="96"/>
      <c r="B925" s="97"/>
      <c r="C925" s="97"/>
      <c r="D925" s="98"/>
      <c r="E925" s="99"/>
      <c r="F925" s="209" t="s">
        <v>842</v>
      </c>
      <c r="G925" s="209"/>
      <c r="H925" s="118">
        <v>29.96</v>
      </c>
      <c r="I925" s="43"/>
      <c r="J925" s="81"/>
    </row>
    <row r="926" spans="1:10" ht="20.100000000000001" customHeight="1" x14ac:dyDescent="0.2">
      <c r="A926" s="82" t="s">
        <v>323</v>
      </c>
      <c r="B926" s="83" t="s">
        <v>323</v>
      </c>
      <c r="C926" s="84" t="s">
        <v>324</v>
      </c>
      <c r="D926" s="85" t="s">
        <v>21</v>
      </c>
      <c r="E926" s="86" t="s">
        <v>22</v>
      </c>
      <c r="F926" s="87"/>
      <c r="G926" s="88">
        <v>90.45</v>
      </c>
      <c r="H926" s="116">
        <v>23537.8</v>
      </c>
      <c r="I926" s="43"/>
      <c r="J926" s="81"/>
    </row>
    <row r="927" spans="1:10" ht="29.1" customHeight="1" x14ac:dyDescent="0.2">
      <c r="A927" s="89" t="s">
        <v>323</v>
      </c>
      <c r="B927" s="90" t="s">
        <v>1280</v>
      </c>
      <c r="C927" s="91" t="s">
        <v>1281</v>
      </c>
      <c r="D927" s="92" t="s">
        <v>21</v>
      </c>
      <c r="E927" s="93" t="s">
        <v>872</v>
      </c>
      <c r="F927" s="94">
        <v>4.70923E-3</v>
      </c>
      <c r="G927" s="95">
        <v>9.66</v>
      </c>
      <c r="H927" s="117">
        <v>0.04</v>
      </c>
      <c r="I927" s="43"/>
      <c r="J927" s="81"/>
    </row>
    <row r="928" spans="1:10" ht="38.1" customHeight="1" x14ac:dyDescent="0.2">
      <c r="A928" s="89" t="s">
        <v>323</v>
      </c>
      <c r="B928" s="90" t="s">
        <v>1282</v>
      </c>
      <c r="C928" s="91" t="s">
        <v>1283</v>
      </c>
      <c r="D928" s="92" t="s">
        <v>21</v>
      </c>
      <c r="E928" s="93" t="s">
        <v>32</v>
      </c>
      <c r="F928" s="94">
        <v>8.14E-2</v>
      </c>
      <c r="G928" s="95">
        <v>597.86</v>
      </c>
      <c r="H928" s="117">
        <v>48.66</v>
      </c>
      <c r="I928" s="43"/>
      <c r="J928" s="81"/>
    </row>
    <row r="929" spans="1:10" ht="21" customHeight="1" x14ac:dyDescent="0.2">
      <c r="A929" s="89" t="s">
        <v>323</v>
      </c>
      <c r="B929" s="90" t="s">
        <v>1284</v>
      </c>
      <c r="C929" s="91" t="s">
        <v>1285</v>
      </c>
      <c r="D929" s="92" t="s">
        <v>21</v>
      </c>
      <c r="E929" s="93" t="s">
        <v>877</v>
      </c>
      <c r="F929" s="94">
        <v>4</v>
      </c>
      <c r="G929" s="95">
        <v>9.4600000000000009</v>
      </c>
      <c r="H929" s="117">
        <v>37.840000000000003</v>
      </c>
      <c r="I929" s="43"/>
      <c r="J929" s="81"/>
    </row>
    <row r="930" spans="1:10" ht="15" customHeight="1" x14ac:dyDescent="0.2">
      <c r="A930" s="89" t="s">
        <v>323</v>
      </c>
      <c r="B930" s="90" t="s">
        <v>907</v>
      </c>
      <c r="C930" s="91" t="s">
        <v>908</v>
      </c>
      <c r="D930" s="92" t="s">
        <v>21</v>
      </c>
      <c r="E930" s="93" t="s">
        <v>51</v>
      </c>
      <c r="F930" s="94">
        <v>0.10451866</v>
      </c>
      <c r="G930" s="95">
        <v>28.51</v>
      </c>
      <c r="H930" s="117">
        <v>2.97</v>
      </c>
      <c r="I930" s="43"/>
      <c r="J930" s="81"/>
    </row>
    <row r="931" spans="1:10" ht="15" customHeight="1" x14ac:dyDescent="0.2">
      <c r="A931" s="89" t="s">
        <v>323</v>
      </c>
      <c r="B931" s="90" t="s">
        <v>909</v>
      </c>
      <c r="C931" s="91" t="s">
        <v>839</v>
      </c>
      <c r="D931" s="92" t="s">
        <v>21</v>
      </c>
      <c r="E931" s="93" t="s">
        <v>51</v>
      </c>
      <c r="F931" s="94">
        <v>4.0448020000000001E-2</v>
      </c>
      <c r="G931" s="95">
        <v>23.48</v>
      </c>
      <c r="H931" s="117">
        <v>0.94</v>
      </c>
      <c r="I931" s="43"/>
      <c r="J931" s="81"/>
    </row>
    <row r="932" spans="1:10" ht="15" customHeight="1" x14ac:dyDescent="0.2">
      <c r="A932" s="96"/>
      <c r="B932" s="97"/>
      <c r="C932" s="97"/>
      <c r="D932" s="98"/>
      <c r="E932" s="99"/>
      <c r="F932" s="209" t="s">
        <v>840</v>
      </c>
      <c r="G932" s="209"/>
      <c r="H932" s="118">
        <v>90.45</v>
      </c>
      <c r="I932" s="43"/>
      <c r="J932" s="81"/>
    </row>
    <row r="933" spans="1:10" ht="15" customHeight="1" x14ac:dyDescent="0.2">
      <c r="A933" s="96"/>
      <c r="B933" s="97"/>
      <c r="C933" s="97"/>
      <c r="D933" s="98"/>
      <c r="E933" s="99"/>
      <c r="F933" s="209" t="s">
        <v>841</v>
      </c>
      <c r="G933" s="209"/>
      <c r="H933" s="118">
        <v>24.87</v>
      </c>
      <c r="I933" s="43"/>
      <c r="J933" s="81"/>
    </row>
    <row r="934" spans="1:10" ht="15" customHeight="1" x14ac:dyDescent="0.2">
      <c r="A934" s="96"/>
      <c r="B934" s="97"/>
      <c r="C934" s="97"/>
      <c r="D934" s="98"/>
      <c r="E934" s="99"/>
      <c r="F934" s="209" t="s">
        <v>842</v>
      </c>
      <c r="G934" s="209"/>
      <c r="H934" s="118">
        <v>115.32</v>
      </c>
      <c r="I934" s="43"/>
      <c r="J934" s="81"/>
    </row>
    <row r="935" spans="1:10" ht="20.100000000000001" customHeight="1" x14ac:dyDescent="0.2">
      <c r="A935" s="82" t="s">
        <v>326</v>
      </c>
      <c r="B935" s="83" t="s">
        <v>326</v>
      </c>
      <c r="C935" s="84" t="s">
        <v>327</v>
      </c>
      <c r="D935" s="85" t="s">
        <v>242</v>
      </c>
      <c r="E935" s="86" t="s">
        <v>26</v>
      </c>
      <c r="F935" s="87"/>
      <c r="G935" s="100">
        <v>23.27</v>
      </c>
      <c r="H935" s="119">
        <v>11053.25</v>
      </c>
      <c r="I935" s="43"/>
      <c r="J935" s="81"/>
    </row>
    <row r="936" spans="1:10" ht="15" customHeight="1" x14ac:dyDescent="0.2">
      <c r="A936" s="89" t="s">
        <v>326</v>
      </c>
      <c r="B936" s="90" t="s">
        <v>1286</v>
      </c>
      <c r="C936" s="91" t="s">
        <v>327</v>
      </c>
      <c r="D936" s="92" t="s">
        <v>242</v>
      </c>
      <c r="E936" s="93" t="s">
        <v>26</v>
      </c>
      <c r="F936" s="94">
        <v>1</v>
      </c>
      <c r="G936" s="102">
        <v>5.32</v>
      </c>
      <c r="H936" s="120">
        <v>5.32</v>
      </c>
      <c r="I936" s="43"/>
      <c r="J936" s="81"/>
    </row>
    <row r="937" spans="1:10" ht="15" customHeight="1" x14ac:dyDescent="0.2">
      <c r="A937" s="89" t="s">
        <v>326</v>
      </c>
      <c r="B937" s="90" t="s">
        <v>1287</v>
      </c>
      <c r="C937" s="91" t="s">
        <v>1222</v>
      </c>
      <c r="D937" s="92" t="s">
        <v>242</v>
      </c>
      <c r="E937" s="93" t="s">
        <v>51</v>
      </c>
      <c r="F937" s="94">
        <v>0.54565043999999996</v>
      </c>
      <c r="G937" s="102">
        <v>24.16</v>
      </c>
      <c r="H937" s="120">
        <v>13.1829</v>
      </c>
      <c r="I937" s="43"/>
      <c r="J937" s="81"/>
    </row>
    <row r="938" spans="1:10" ht="15" customHeight="1" x14ac:dyDescent="0.2">
      <c r="A938" s="89" t="s">
        <v>326</v>
      </c>
      <c r="B938" s="90" t="s">
        <v>1162</v>
      </c>
      <c r="C938" s="91" t="s">
        <v>1111</v>
      </c>
      <c r="D938" s="92" t="s">
        <v>242</v>
      </c>
      <c r="E938" s="93" t="s">
        <v>51</v>
      </c>
      <c r="F938" s="94">
        <v>0.25827454</v>
      </c>
      <c r="G938" s="102">
        <v>18.46</v>
      </c>
      <c r="H938" s="120">
        <v>4.7676999999999996</v>
      </c>
      <c r="I938" s="43"/>
      <c r="J938" s="81"/>
    </row>
    <row r="939" spans="1:10" ht="15" customHeight="1" x14ac:dyDescent="0.2">
      <c r="A939" s="96"/>
      <c r="B939" s="97"/>
      <c r="C939" s="97"/>
      <c r="D939" s="98"/>
      <c r="E939" s="99"/>
      <c r="F939" s="209" t="s">
        <v>840</v>
      </c>
      <c r="G939" s="209"/>
      <c r="H939" s="118">
        <v>23.27</v>
      </c>
      <c r="I939" s="43"/>
      <c r="J939" s="81"/>
    </row>
    <row r="940" spans="1:10" ht="15" customHeight="1" x14ac:dyDescent="0.2">
      <c r="A940" s="96"/>
      <c r="B940" s="97"/>
      <c r="C940" s="97"/>
      <c r="D940" s="98"/>
      <c r="E940" s="99"/>
      <c r="F940" s="209" t="s">
        <v>841</v>
      </c>
      <c r="G940" s="209"/>
      <c r="H940" s="118">
        <v>6.4</v>
      </c>
      <c r="I940" s="43"/>
      <c r="J940" s="81"/>
    </row>
    <row r="941" spans="1:10" ht="15" customHeight="1" x14ac:dyDescent="0.2">
      <c r="A941" s="96"/>
      <c r="B941" s="97"/>
      <c r="C941" s="97"/>
      <c r="D941" s="98"/>
      <c r="E941" s="99"/>
      <c r="F941" s="209" t="s">
        <v>842</v>
      </c>
      <c r="G941" s="209"/>
      <c r="H941" s="118">
        <v>29.67</v>
      </c>
      <c r="I941" s="43"/>
      <c r="J941" s="81"/>
    </row>
    <row r="942" spans="1:10" ht="27" customHeight="1" x14ac:dyDescent="0.2">
      <c r="A942" s="82" t="s">
        <v>329</v>
      </c>
      <c r="B942" s="83" t="s">
        <v>329</v>
      </c>
      <c r="C942" s="84" t="s">
        <v>330</v>
      </c>
      <c r="D942" s="85" t="s">
        <v>21</v>
      </c>
      <c r="E942" s="86" t="s">
        <v>45</v>
      </c>
      <c r="F942" s="87"/>
      <c r="G942" s="88">
        <v>3356.54</v>
      </c>
      <c r="H942" s="116">
        <v>3356.54</v>
      </c>
      <c r="I942" s="43"/>
      <c r="J942" s="81"/>
    </row>
    <row r="943" spans="1:10" ht="63" customHeight="1" x14ac:dyDescent="0.2">
      <c r="A943" s="89" t="s">
        <v>329</v>
      </c>
      <c r="B943" s="90" t="s">
        <v>1288</v>
      </c>
      <c r="C943" s="91" t="s">
        <v>1289</v>
      </c>
      <c r="D943" s="92" t="s">
        <v>21</v>
      </c>
      <c r="E943" s="93" t="s">
        <v>1290</v>
      </c>
      <c r="F943" s="94">
        <v>3.8899999999999997E-2</v>
      </c>
      <c r="G943" s="95">
        <v>21.82</v>
      </c>
      <c r="H943" s="117">
        <v>0.84</v>
      </c>
      <c r="I943" s="43"/>
      <c r="J943" s="81"/>
    </row>
    <row r="944" spans="1:10" ht="38.1" customHeight="1" x14ac:dyDescent="0.2">
      <c r="A944" s="89" t="s">
        <v>329</v>
      </c>
      <c r="B944" s="90" t="s">
        <v>1291</v>
      </c>
      <c r="C944" s="91" t="s">
        <v>1292</v>
      </c>
      <c r="D944" s="92" t="s">
        <v>21</v>
      </c>
      <c r="E944" s="93" t="s">
        <v>45</v>
      </c>
      <c r="F944" s="94">
        <v>1</v>
      </c>
      <c r="G944" s="95">
        <v>2925.67</v>
      </c>
      <c r="H944" s="117">
        <v>2925.67</v>
      </c>
      <c r="I944" s="43"/>
      <c r="J944" s="81"/>
    </row>
    <row r="945" spans="1:10" ht="15" customHeight="1" x14ac:dyDescent="0.2">
      <c r="A945" s="89" t="s">
        <v>329</v>
      </c>
      <c r="B945" s="90" t="s">
        <v>907</v>
      </c>
      <c r="C945" s="91" t="s">
        <v>908</v>
      </c>
      <c r="D945" s="92" t="s">
        <v>21</v>
      </c>
      <c r="E945" s="93" t="s">
        <v>51</v>
      </c>
      <c r="F945" s="94">
        <v>7.9568551000000003</v>
      </c>
      <c r="G945" s="95">
        <v>28.51</v>
      </c>
      <c r="H945" s="117">
        <v>226.84</v>
      </c>
      <c r="I945" s="43"/>
      <c r="J945" s="81"/>
    </row>
    <row r="946" spans="1:10" ht="15" customHeight="1" x14ac:dyDescent="0.2">
      <c r="A946" s="89" t="s">
        <v>329</v>
      </c>
      <c r="B946" s="90" t="s">
        <v>909</v>
      </c>
      <c r="C946" s="91" t="s">
        <v>839</v>
      </c>
      <c r="D946" s="92" t="s">
        <v>21</v>
      </c>
      <c r="E946" s="93" t="s">
        <v>51</v>
      </c>
      <c r="F946" s="94">
        <v>2.65212329</v>
      </c>
      <c r="G946" s="95">
        <v>23.48</v>
      </c>
      <c r="H946" s="117">
        <v>62.27</v>
      </c>
      <c r="I946" s="43"/>
      <c r="J946" s="81"/>
    </row>
    <row r="947" spans="1:10" ht="29.1" customHeight="1" x14ac:dyDescent="0.2">
      <c r="A947" s="89" t="s">
        <v>329</v>
      </c>
      <c r="B947" s="90" t="s">
        <v>1293</v>
      </c>
      <c r="C947" s="91" t="s">
        <v>1294</v>
      </c>
      <c r="D947" s="92" t="s">
        <v>21</v>
      </c>
      <c r="E947" s="93" t="s">
        <v>26</v>
      </c>
      <c r="F947" s="94">
        <v>5.4558359599999999</v>
      </c>
      <c r="G947" s="95">
        <v>25.83</v>
      </c>
      <c r="H947" s="117">
        <v>140.91999999999999</v>
      </c>
      <c r="I947" s="43"/>
      <c r="J947" s="81"/>
    </row>
    <row r="948" spans="1:10" ht="15" customHeight="1" x14ac:dyDescent="0.2">
      <c r="A948" s="96"/>
      <c r="B948" s="97"/>
      <c r="C948" s="97"/>
      <c r="D948" s="98"/>
      <c r="E948" s="99"/>
      <c r="F948" s="209" t="s">
        <v>840</v>
      </c>
      <c r="G948" s="209"/>
      <c r="H948" s="118">
        <v>3356.54</v>
      </c>
      <c r="I948" s="43"/>
      <c r="J948" s="81"/>
    </row>
    <row r="949" spans="1:10" ht="15" customHeight="1" x14ac:dyDescent="0.2">
      <c r="A949" s="96"/>
      <c r="B949" s="97"/>
      <c r="C949" s="97"/>
      <c r="D949" s="98"/>
      <c r="E949" s="99"/>
      <c r="F949" s="209" t="s">
        <v>841</v>
      </c>
      <c r="G949" s="209"/>
      <c r="H949" s="118">
        <v>923.05</v>
      </c>
      <c r="I949" s="43"/>
      <c r="J949" s="81"/>
    </row>
    <row r="950" spans="1:10" ht="15" customHeight="1" x14ac:dyDescent="0.2">
      <c r="A950" s="96"/>
      <c r="B950" s="97"/>
      <c r="C950" s="97"/>
      <c r="D950" s="98"/>
      <c r="E950" s="99"/>
      <c r="F950" s="209" t="s">
        <v>842</v>
      </c>
      <c r="G950" s="209"/>
      <c r="H950" s="118">
        <v>4279.59</v>
      </c>
      <c r="I950" s="43"/>
      <c r="J950" s="81"/>
    </row>
    <row r="951" spans="1:10" ht="27" customHeight="1" x14ac:dyDescent="0.2">
      <c r="A951" s="82" t="s">
        <v>332</v>
      </c>
      <c r="B951" s="83" t="s">
        <v>332</v>
      </c>
      <c r="C951" s="84" t="s">
        <v>333</v>
      </c>
      <c r="D951" s="85" t="s">
        <v>21</v>
      </c>
      <c r="E951" s="86" t="s">
        <v>22</v>
      </c>
      <c r="F951" s="87"/>
      <c r="G951" s="88">
        <v>61.5</v>
      </c>
      <c r="H951" s="116">
        <v>16004.15</v>
      </c>
      <c r="I951" s="43"/>
      <c r="J951" s="81"/>
    </row>
    <row r="952" spans="1:10" ht="15" customHeight="1" x14ac:dyDescent="0.2">
      <c r="A952" s="89" t="s">
        <v>332</v>
      </c>
      <c r="B952" s="90" t="s">
        <v>1295</v>
      </c>
      <c r="C952" s="91" t="s">
        <v>1296</v>
      </c>
      <c r="D952" s="92" t="s">
        <v>21</v>
      </c>
      <c r="E952" s="93" t="s">
        <v>898</v>
      </c>
      <c r="F952" s="94">
        <v>6.4000000000000001E-2</v>
      </c>
      <c r="G952" s="95">
        <v>45.85</v>
      </c>
      <c r="H952" s="117">
        <v>2.93</v>
      </c>
      <c r="I952" s="43"/>
      <c r="J952" s="81"/>
    </row>
    <row r="953" spans="1:10" ht="15" customHeight="1" x14ac:dyDescent="0.2">
      <c r="A953" s="89" t="s">
        <v>332</v>
      </c>
      <c r="B953" s="90" t="s">
        <v>1297</v>
      </c>
      <c r="C953" s="91" t="s">
        <v>1298</v>
      </c>
      <c r="D953" s="92" t="s">
        <v>21</v>
      </c>
      <c r="E953" s="93" t="s">
        <v>45</v>
      </c>
      <c r="F953" s="94">
        <v>0.01</v>
      </c>
      <c r="G953" s="95">
        <v>11.72</v>
      </c>
      <c r="H953" s="117">
        <v>0.11</v>
      </c>
      <c r="I953" s="43"/>
      <c r="J953" s="81"/>
    </row>
    <row r="954" spans="1:10" ht="15" customHeight="1" x14ac:dyDescent="0.2">
      <c r="A954" s="89" t="s">
        <v>332</v>
      </c>
      <c r="B954" s="90" t="s">
        <v>1299</v>
      </c>
      <c r="C954" s="91" t="s">
        <v>1300</v>
      </c>
      <c r="D954" s="92" t="s">
        <v>21</v>
      </c>
      <c r="E954" s="93" t="s">
        <v>898</v>
      </c>
      <c r="F954" s="94">
        <v>0.2016</v>
      </c>
      <c r="G954" s="95">
        <v>116.65</v>
      </c>
      <c r="H954" s="117">
        <v>23.51</v>
      </c>
      <c r="I954" s="43"/>
      <c r="J954" s="81"/>
    </row>
    <row r="955" spans="1:10" ht="15" customHeight="1" x14ac:dyDescent="0.2">
      <c r="A955" s="89" t="s">
        <v>332</v>
      </c>
      <c r="B955" s="90" t="s">
        <v>1301</v>
      </c>
      <c r="C955" s="91" t="s">
        <v>1302</v>
      </c>
      <c r="D955" s="92" t="s">
        <v>21</v>
      </c>
      <c r="E955" s="93" t="s">
        <v>898</v>
      </c>
      <c r="F955" s="94">
        <v>0.32200000000000001</v>
      </c>
      <c r="G955" s="95">
        <v>77.47</v>
      </c>
      <c r="H955" s="117">
        <v>24.94</v>
      </c>
      <c r="I955" s="43"/>
      <c r="J955" s="81"/>
    </row>
    <row r="956" spans="1:10" ht="15" customHeight="1" x14ac:dyDescent="0.2">
      <c r="A956" s="89" t="s">
        <v>332</v>
      </c>
      <c r="B956" s="90" t="s">
        <v>1037</v>
      </c>
      <c r="C956" s="91" t="s">
        <v>1038</v>
      </c>
      <c r="D956" s="92" t="s">
        <v>21</v>
      </c>
      <c r="E956" s="93" t="s">
        <v>51</v>
      </c>
      <c r="F956" s="94">
        <v>0.25099096999999998</v>
      </c>
      <c r="G956" s="95">
        <v>30.2</v>
      </c>
      <c r="H956" s="117">
        <v>7.57</v>
      </c>
      <c r="I956" s="43"/>
      <c r="J956" s="81"/>
    </row>
    <row r="957" spans="1:10" ht="15" customHeight="1" x14ac:dyDescent="0.2">
      <c r="A957" s="89" t="s">
        <v>332</v>
      </c>
      <c r="B957" s="90" t="s">
        <v>909</v>
      </c>
      <c r="C957" s="91" t="s">
        <v>839</v>
      </c>
      <c r="D957" s="92" t="s">
        <v>21</v>
      </c>
      <c r="E957" s="93" t="s">
        <v>51</v>
      </c>
      <c r="F957" s="94">
        <v>0.10409759</v>
      </c>
      <c r="G957" s="95">
        <v>23.48</v>
      </c>
      <c r="H957" s="117">
        <v>2.44</v>
      </c>
      <c r="I957" s="43"/>
      <c r="J957" s="81"/>
    </row>
    <row r="958" spans="1:10" ht="15" customHeight="1" x14ac:dyDescent="0.2">
      <c r="A958" s="96"/>
      <c r="B958" s="97"/>
      <c r="C958" s="97"/>
      <c r="D958" s="98"/>
      <c r="E958" s="99"/>
      <c r="F958" s="209" t="s">
        <v>840</v>
      </c>
      <c r="G958" s="209"/>
      <c r="H958" s="118">
        <v>61.5</v>
      </c>
      <c r="I958" s="43"/>
      <c r="J958" s="81"/>
    </row>
    <row r="959" spans="1:10" ht="15" customHeight="1" x14ac:dyDescent="0.2">
      <c r="A959" s="96"/>
      <c r="B959" s="97"/>
      <c r="C959" s="97"/>
      <c r="D959" s="98"/>
      <c r="E959" s="99"/>
      <c r="F959" s="209" t="s">
        <v>841</v>
      </c>
      <c r="G959" s="209"/>
      <c r="H959" s="118">
        <v>16.91</v>
      </c>
      <c r="I959" s="43"/>
      <c r="J959" s="81"/>
    </row>
    <row r="960" spans="1:10" ht="15" customHeight="1" x14ac:dyDescent="0.2">
      <c r="A960" s="96"/>
      <c r="B960" s="97"/>
      <c r="C960" s="97"/>
      <c r="D960" s="98"/>
      <c r="E960" s="99"/>
      <c r="F960" s="209" t="s">
        <v>842</v>
      </c>
      <c r="G960" s="209"/>
      <c r="H960" s="118">
        <v>78.41</v>
      </c>
      <c r="I960" s="43"/>
      <c r="J960" s="81"/>
    </row>
    <row r="961" spans="1:10" ht="27" customHeight="1" x14ac:dyDescent="0.2">
      <c r="A961" s="82" t="s">
        <v>337</v>
      </c>
      <c r="B961" s="83" t="s">
        <v>337</v>
      </c>
      <c r="C961" s="84" t="s">
        <v>338</v>
      </c>
      <c r="D961" s="85" t="s">
        <v>242</v>
      </c>
      <c r="E961" s="86" t="s">
        <v>45</v>
      </c>
      <c r="F961" s="87"/>
      <c r="G961" s="100">
        <v>1108.02</v>
      </c>
      <c r="H961" s="119">
        <v>1108.02</v>
      </c>
      <c r="I961" s="43"/>
      <c r="J961" s="81"/>
    </row>
    <row r="962" spans="1:10" ht="21" customHeight="1" x14ac:dyDescent="0.2">
      <c r="A962" s="89" t="s">
        <v>337</v>
      </c>
      <c r="B962" s="90" t="s">
        <v>1303</v>
      </c>
      <c r="C962" s="91" t="s">
        <v>1304</v>
      </c>
      <c r="D962" s="92" t="s">
        <v>242</v>
      </c>
      <c r="E962" s="93" t="s">
        <v>45</v>
      </c>
      <c r="F962" s="94">
        <v>1</v>
      </c>
      <c r="G962" s="102">
        <v>1034.07</v>
      </c>
      <c r="H962" s="120">
        <v>1034.07</v>
      </c>
      <c r="I962" s="43"/>
      <c r="J962" s="81"/>
    </row>
    <row r="963" spans="1:10" ht="21" customHeight="1" x14ac:dyDescent="0.2">
      <c r="A963" s="89" t="s">
        <v>337</v>
      </c>
      <c r="B963" s="90" t="s">
        <v>1305</v>
      </c>
      <c r="C963" s="91" t="s">
        <v>1306</v>
      </c>
      <c r="D963" s="92" t="s">
        <v>242</v>
      </c>
      <c r="E963" s="93" t="s">
        <v>32</v>
      </c>
      <c r="F963" s="94">
        <v>0.11420393</v>
      </c>
      <c r="G963" s="102">
        <v>440.13</v>
      </c>
      <c r="H963" s="120">
        <v>50.264600000000002</v>
      </c>
      <c r="I963" s="43"/>
      <c r="J963" s="81"/>
    </row>
    <row r="964" spans="1:10" ht="21" customHeight="1" x14ac:dyDescent="0.2">
      <c r="A964" s="89" t="s">
        <v>337</v>
      </c>
      <c r="B964" s="90" t="s">
        <v>1307</v>
      </c>
      <c r="C964" s="91" t="s">
        <v>1308</v>
      </c>
      <c r="D964" s="92" t="s">
        <v>242</v>
      </c>
      <c r="E964" s="93" t="s">
        <v>32</v>
      </c>
      <c r="F964" s="94">
        <v>0.11356361</v>
      </c>
      <c r="G964" s="102">
        <v>48.92</v>
      </c>
      <c r="H964" s="120">
        <v>5.5555000000000003</v>
      </c>
      <c r="I964" s="43"/>
      <c r="J964" s="81"/>
    </row>
    <row r="965" spans="1:10" ht="21" customHeight="1" x14ac:dyDescent="0.2">
      <c r="A965" s="89" t="s">
        <v>337</v>
      </c>
      <c r="B965" s="90" t="s">
        <v>1309</v>
      </c>
      <c r="C965" s="91" t="s">
        <v>1310</v>
      </c>
      <c r="D965" s="92" t="s">
        <v>242</v>
      </c>
      <c r="E965" s="93" t="s">
        <v>32</v>
      </c>
      <c r="F965" s="94">
        <v>0.11398829000000001</v>
      </c>
      <c r="G965" s="102">
        <v>159.08000000000001</v>
      </c>
      <c r="H965" s="120">
        <v>18.133299999999998</v>
      </c>
      <c r="I965" s="43"/>
      <c r="J965" s="81"/>
    </row>
    <row r="966" spans="1:10" ht="15" customHeight="1" x14ac:dyDescent="0.2">
      <c r="A966" s="96"/>
      <c r="B966" s="97"/>
      <c r="C966" s="97"/>
      <c r="D966" s="98"/>
      <c r="E966" s="99"/>
      <c r="F966" s="209" t="s">
        <v>840</v>
      </c>
      <c r="G966" s="209"/>
      <c r="H966" s="118">
        <v>1108.02</v>
      </c>
      <c r="I966" s="43"/>
      <c r="J966" s="81"/>
    </row>
    <row r="967" spans="1:10" ht="15" customHeight="1" x14ac:dyDescent="0.2">
      <c r="A967" s="96"/>
      <c r="B967" s="97"/>
      <c r="C967" s="97"/>
      <c r="D967" s="98"/>
      <c r="E967" s="99"/>
      <c r="F967" s="209" t="s">
        <v>841</v>
      </c>
      <c r="G967" s="209"/>
      <c r="H967" s="118">
        <v>304.70999999999998</v>
      </c>
      <c r="I967" s="43"/>
      <c r="J967" s="81"/>
    </row>
    <row r="968" spans="1:10" ht="15" customHeight="1" x14ac:dyDescent="0.2">
      <c r="A968" s="96"/>
      <c r="B968" s="97"/>
      <c r="C968" s="97"/>
      <c r="D968" s="98"/>
      <c r="E968" s="99"/>
      <c r="F968" s="209" t="s">
        <v>842</v>
      </c>
      <c r="G968" s="209"/>
      <c r="H968" s="118">
        <v>1412.73</v>
      </c>
      <c r="I968" s="43"/>
      <c r="J968" s="81"/>
    </row>
    <row r="969" spans="1:10" ht="27" customHeight="1" x14ac:dyDescent="0.2">
      <c r="A969" s="82" t="s">
        <v>340</v>
      </c>
      <c r="B969" s="83" t="s">
        <v>340</v>
      </c>
      <c r="C969" s="84" t="s">
        <v>341</v>
      </c>
      <c r="D969" s="85" t="s">
        <v>242</v>
      </c>
      <c r="E969" s="86" t="s">
        <v>45</v>
      </c>
      <c r="F969" s="87"/>
      <c r="G969" s="100">
        <v>826.96</v>
      </c>
      <c r="H969" s="119">
        <v>826.96</v>
      </c>
      <c r="I969" s="43"/>
      <c r="J969" s="81"/>
    </row>
    <row r="970" spans="1:10" ht="21" customHeight="1" x14ac:dyDescent="0.2">
      <c r="A970" s="89" t="s">
        <v>340</v>
      </c>
      <c r="B970" s="90" t="s">
        <v>1311</v>
      </c>
      <c r="C970" s="91" t="s">
        <v>1312</v>
      </c>
      <c r="D970" s="92" t="s">
        <v>242</v>
      </c>
      <c r="E970" s="93" t="s">
        <v>45</v>
      </c>
      <c r="F970" s="94">
        <v>1</v>
      </c>
      <c r="G970" s="102">
        <v>753.01</v>
      </c>
      <c r="H970" s="120">
        <v>753.01</v>
      </c>
      <c r="I970" s="43"/>
      <c r="J970" s="81"/>
    </row>
    <row r="971" spans="1:10" ht="21" customHeight="1" x14ac:dyDescent="0.2">
      <c r="A971" s="89" t="s">
        <v>340</v>
      </c>
      <c r="B971" s="90" t="s">
        <v>1305</v>
      </c>
      <c r="C971" s="91" t="s">
        <v>1306</v>
      </c>
      <c r="D971" s="92" t="s">
        <v>242</v>
      </c>
      <c r="E971" s="93" t="s">
        <v>32</v>
      </c>
      <c r="F971" s="94">
        <v>0.114193</v>
      </c>
      <c r="G971" s="102">
        <v>440.13</v>
      </c>
      <c r="H971" s="120">
        <v>50.259799999999998</v>
      </c>
      <c r="I971" s="43"/>
      <c r="J971" s="81"/>
    </row>
    <row r="972" spans="1:10" ht="21" customHeight="1" x14ac:dyDescent="0.2">
      <c r="A972" s="89" t="s">
        <v>340</v>
      </c>
      <c r="B972" s="90" t="s">
        <v>1307</v>
      </c>
      <c r="C972" s="91" t="s">
        <v>1308</v>
      </c>
      <c r="D972" s="92" t="s">
        <v>242</v>
      </c>
      <c r="E972" s="93" t="s">
        <v>32</v>
      </c>
      <c r="F972" s="94">
        <v>0.1136479</v>
      </c>
      <c r="G972" s="102">
        <v>48.92</v>
      </c>
      <c r="H972" s="120">
        <v>5.5597000000000003</v>
      </c>
      <c r="I972" s="43"/>
      <c r="J972" s="81"/>
    </row>
    <row r="973" spans="1:10" ht="21" customHeight="1" x14ac:dyDescent="0.2">
      <c r="A973" s="89" t="s">
        <v>340</v>
      </c>
      <c r="B973" s="90" t="s">
        <v>1309</v>
      </c>
      <c r="C973" s="91" t="s">
        <v>1310</v>
      </c>
      <c r="D973" s="92" t="s">
        <v>242</v>
      </c>
      <c r="E973" s="93" t="s">
        <v>32</v>
      </c>
      <c r="F973" s="94">
        <v>0.11399260999999999</v>
      </c>
      <c r="G973" s="102">
        <v>159.08000000000001</v>
      </c>
      <c r="H973" s="120">
        <v>18.133900000000001</v>
      </c>
      <c r="I973" s="43"/>
      <c r="J973" s="81"/>
    </row>
    <row r="974" spans="1:10" ht="15" customHeight="1" x14ac:dyDescent="0.2">
      <c r="A974" s="96"/>
      <c r="B974" s="97"/>
      <c r="C974" s="97"/>
      <c r="D974" s="98"/>
      <c r="E974" s="99"/>
      <c r="F974" s="209" t="s">
        <v>840</v>
      </c>
      <c r="G974" s="209"/>
      <c r="H974" s="118">
        <v>826.96</v>
      </c>
      <c r="I974" s="43"/>
      <c r="J974" s="81"/>
    </row>
    <row r="975" spans="1:10" ht="15" customHeight="1" x14ac:dyDescent="0.2">
      <c r="A975" s="96"/>
      <c r="B975" s="97"/>
      <c r="C975" s="97"/>
      <c r="D975" s="98"/>
      <c r="E975" s="99"/>
      <c r="F975" s="209" t="s">
        <v>841</v>
      </c>
      <c r="G975" s="209"/>
      <c r="H975" s="118">
        <v>227.41</v>
      </c>
      <c r="I975" s="43"/>
      <c r="J975" s="81"/>
    </row>
    <row r="976" spans="1:10" ht="15" customHeight="1" x14ac:dyDescent="0.2">
      <c r="A976" s="96"/>
      <c r="B976" s="97"/>
      <c r="C976" s="97"/>
      <c r="D976" s="98"/>
      <c r="E976" s="99"/>
      <c r="F976" s="209" t="s">
        <v>842</v>
      </c>
      <c r="G976" s="209"/>
      <c r="H976" s="118">
        <v>1054.3699999999999</v>
      </c>
      <c r="I976" s="43"/>
      <c r="J976" s="81"/>
    </row>
    <row r="977" spans="1:10" ht="20.100000000000001" customHeight="1" x14ac:dyDescent="0.2">
      <c r="A977" s="82" t="s">
        <v>343</v>
      </c>
      <c r="B977" s="83" t="s">
        <v>343</v>
      </c>
      <c r="C977" s="84" t="s">
        <v>344</v>
      </c>
      <c r="D977" s="85" t="s">
        <v>242</v>
      </c>
      <c r="E977" s="86" t="s">
        <v>45</v>
      </c>
      <c r="F977" s="87"/>
      <c r="G977" s="100">
        <v>900.27</v>
      </c>
      <c r="H977" s="119">
        <v>900.27</v>
      </c>
      <c r="I977" s="43"/>
      <c r="J977" s="81"/>
    </row>
    <row r="978" spans="1:10" ht="21" customHeight="1" x14ac:dyDescent="0.2">
      <c r="A978" s="89" t="s">
        <v>343</v>
      </c>
      <c r="B978" s="90" t="s">
        <v>1313</v>
      </c>
      <c r="C978" s="91" t="s">
        <v>1314</v>
      </c>
      <c r="D978" s="92" t="s">
        <v>242</v>
      </c>
      <c r="E978" s="93" t="s">
        <v>45</v>
      </c>
      <c r="F978" s="94">
        <v>1</v>
      </c>
      <c r="G978" s="102">
        <v>752.35</v>
      </c>
      <c r="H978" s="120">
        <v>752.35</v>
      </c>
      <c r="I978" s="43"/>
      <c r="J978" s="81"/>
    </row>
    <row r="979" spans="1:10" ht="21" customHeight="1" x14ac:dyDescent="0.2">
      <c r="A979" s="89" t="s">
        <v>343</v>
      </c>
      <c r="B979" s="90" t="s">
        <v>1305</v>
      </c>
      <c r="C979" s="91" t="s">
        <v>1306</v>
      </c>
      <c r="D979" s="92" t="s">
        <v>242</v>
      </c>
      <c r="E979" s="93" t="s">
        <v>32</v>
      </c>
      <c r="F979" s="94">
        <v>0.22830072000000001</v>
      </c>
      <c r="G979" s="102">
        <v>440.13</v>
      </c>
      <c r="H979" s="120">
        <v>100.482</v>
      </c>
      <c r="I979" s="43"/>
      <c r="J979" s="81"/>
    </row>
    <row r="980" spans="1:10" ht="21" customHeight="1" x14ac:dyDescent="0.2">
      <c r="A980" s="89" t="s">
        <v>343</v>
      </c>
      <c r="B980" s="90" t="s">
        <v>1307</v>
      </c>
      <c r="C980" s="91" t="s">
        <v>1308</v>
      </c>
      <c r="D980" s="92" t="s">
        <v>242</v>
      </c>
      <c r="E980" s="93" t="s">
        <v>32</v>
      </c>
      <c r="F980" s="94">
        <v>0.22811902000000001</v>
      </c>
      <c r="G980" s="102">
        <v>48.92</v>
      </c>
      <c r="H980" s="120">
        <v>11.159599999999999</v>
      </c>
      <c r="I980" s="43"/>
      <c r="J980" s="81"/>
    </row>
    <row r="981" spans="1:10" ht="21" customHeight="1" x14ac:dyDescent="0.2">
      <c r="A981" s="89" t="s">
        <v>343</v>
      </c>
      <c r="B981" s="90" t="s">
        <v>1309</v>
      </c>
      <c r="C981" s="91" t="s">
        <v>1310</v>
      </c>
      <c r="D981" s="92" t="s">
        <v>242</v>
      </c>
      <c r="E981" s="93" t="s">
        <v>32</v>
      </c>
      <c r="F981" s="94">
        <v>0.22807031</v>
      </c>
      <c r="G981" s="102">
        <v>159.08000000000001</v>
      </c>
      <c r="H981" s="120">
        <v>36.281399999999998</v>
      </c>
      <c r="I981" s="43"/>
      <c r="J981" s="81"/>
    </row>
    <row r="982" spans="1:10" ht="15" customHeight="1" x14ac:dyDescent="0.2">
      <c r="A982" s="96"/>
      <c r="B982" s="97"/>
      <c r="C982" s="97"/>
      <c r="D982" s="98"/>
      <c r="E982" s="99"/>
      <c r="F982" s="209" t="s">
        <v>840</v>
      </c>
      <c r="G982" s="209"/>
      <c r="H982" s="118">
        <v>900.27</v>
      </c>
      <c r="I982" s="43"/>
      <c r="J982" s="81"/>
    </row>
    <row r="983" spans="1:10" ht="15" customHeight="1" x14ac:dyDescent="0.2">
      <c r="A983" s="96"/>
      <c r="B983" s="97"/>
      <c r="C983" s="97"/>
      <c r="D983" s="98"/>
      <c r="E983" s="99"/>
      <c r="F983" s="209" t="s">
        <v>841</v>
      </c>
      <c r="G983" s="209"/>
      <c r="H983" s="118">
        <v>247.57</v>
      </c>
      <c r="I983" s="43"/>
      <c r="J983" s="81"/>
    </row>
    <row r="984" spans="1:10" ht="15" customHeight="1" x14ac:dyDescent="0.2">
      <c r="A984" s="96"/>
      <c r="B984" s="97"/>
      <c r="C984" s="97"/>
      <c r="D984" s="98"/>
      <c r="E984" s="99"/>
      <c r="F984" s="209" t="s">
        <v>842</v>
      </c>
      <c r="G984" s="209"/>
      <c r="H984" s="118">
        <v>1147.8399999999999</v>
      </c>
      <c r="I984" s="43"/>
      <c r="J984" s="81"/>
    </row>
    <row r="985" spans="1:10" ht="27" customHeight="1" x14ac:dyDescent="0.2">
      <c r="A985" s="82" t="s">
        <v>346</v>
      </c>
      <c r="B985" s="83" t="s">
        <v>346</v>
      </c>
      <c r="C985" s="84" t="s">
        <v>347</v>
      </c>
      <c r="D985" s="85" t="s">
        <v>242</v>
      </c>
      <c r="E985" s="86" t="s">
        <v>45</v>
      </c>
      <c r="F985" s="87"/>
      <c r="G985" s="100">
        <v>886.43</v>
      </c>
      <c r="H985" s="119">
        <v>1772.86</v>
      </c>
      <c r="I985" s="43"/>
      <c r="J985" s="81"/>
    </row>
    <row r="986" spans="1:10" ht="21" customHeight="1" x14ac:dyDescent="0.2">
      <c r="A986" s="89" t="s">
        <v>346</v>
      </c>
      <c r="B986" s="90" t="s">
        <v>1315</v>
      </c>
      <c r="C986" s="91" t="s">
        <v>1316</v>
      </c>
      <c r="D986" s="92" t="s">
        <v>242</v>
      </c>
      <c r="E986" s="93" t="s">
        <v>45</v>
      </c>
      <c r="F986" s="94">
        <v>1</v>
      </c>
      <c r="G986" s="102">
        <v>812.48</v>
      </c>
      <c r="H986" s="120">
        <v>812.48</v>
      </c>
      <c r="I986" s="43"/>
      <c r="J986" s="81"/>
    </row>
    <row r="987" spans="1:10" ht="21" customHeight="1" x14ac:dyDescent="0.2">
      <c r="A987" s="89" t="s">
        <v>346</v>
      </c>
      <c r="B987" s="90" t="s">
        <v>1305</v>
      </c>
      <c r="C987" s="91" t="s">
        <v>1306</v>
      </c>
      <c r="D987" s="92" t="s">
        <v>242</v>
      </c>
      <c r="E987" s="93" t="s">
        <v>32</v>
      </c>
      <c r="F987" s="94">
        <v>0.11418681</v>
      </c>
      <c r="G987" s="102">
        <v>440.13</v>
      </c>
      <c r="H987" s="120">
        <v>50.256999999999998</v>
      </c>
      <c r="I987" s="43"/>
      <c r="J987" s="81"/>
    </row>
    <row r="988" spans="1:10" ht="21" customHeight="1" x14ac:dyDescent="0.2">
      <c r="A988" s="89" t="s">
        <v>346</v>
      </c>
      <c r="B988" s="90" t="s">
        <v>1307</v>
      </c>
      <c r="C988" s="91" t="s">
        <v>1308</v>
      </c>
      <c r="D988" s="92" t="s">
        <v>242</v>
      </c>
      <c r="E988" s="93" t="s">
        <v>32</v>
      </c>
      <c r="F988" s="94">
        <v>0.11384613</v>
      </c>
      <c r="G988" s="102">
        <v>48.92</v>
      </c>
      <c r="H988" s="120">
        <v>5.5693999999999999</v>
      </c>
      <c r="I988" s="43"/>
      <c r="J988" s="81"/>
    </row>
    <row r="989" spans="1:10" ht="21" customHeight="1" x14ac:dyDescent="0.2">
      <c r="A989" s="89" t="s">
        <v>346</v>
      </c>
      <c r="B989" s="90" t="s">
        <v>1309</v>
      </c>
      <c r="C989" s="91" t="s">
        <v>1310</v>
      </c>
      <c r="D989" s="92" t="s">
        <v>242</v>
      </c>
      <c r="E989" s="93" t="s">
        <v>32</v>
      </c>
      <c r="F989" s="94">
        <v>0.11395787</v>
      </c>
      <c r="G989" s="102">
        <v>159.08000000000001</v>
      </c>
      <c r="H989" s="120">
        <v>18.128399999999999</v>
      </c>
      <c r="I989" s="43"/>
      <c r="J989" s="81"/>
    </row>
    <row r="990" spans="1:10" ht="15" customHeight="1" x14ac:dyDescent="0.2">
      <c r="A990" s="96"/>
      <c r="B990" s="97"/>
      <c r="C990" s="97"/>
      <c r="D990" s="98"/>
      <c r="E990" s="99"/>
      <c r="F990" s="209" t="s">
        <v>840</v>
      </c>
      <c r="G990" s="209"/>
      <c r="H990" s="118">
        <v>886.43</v>
      </c>
      <c r="I990" s="43"/>
      <c r="J990" s="81"/>
    </row>
    <row r="991" spans="1:10" ht="15" customHeight="1" x14ac:dyDescent="0.2">
      <c r="A991" s="96"/>
      <c r="B991" s="97"/>
      <c r="C991" s="97"/>
      <c r="D991" s="98"/>
      <c r="E991" s="99"/>
      <c r="F991" s="209" t="s">
        <v>841</v>
      </c>
      <c r="G991" s="209"/>
      <c r="H991" s="118">
        <v>243.77</v>
      </c>
      <c r="I991" s="43"/>
      <c r="J991" s="81"/>
    </row>
    <row r="992" spans="1:10" ht="15" customHeight="1" x14ac:dyDescent="0.2">
      <c r="A992" s="96"/>
      <c r="B992" s="97"/>
      <c r="C992" s="97"/>
      <c r="D992" s="98"/>
      <c r="E992" s="99"/>
      <c r="F992" s="209" t="s">
        <v>842</v>
      </c>
      <c r="G992" s="209"/>
      <c r="H992" s="118">
        <v>1130.2</v>
      </c>
      <c r="I992" s="43"/>
      <c r="J992" s="81"/>
    </row>
    <row r="993" spans="1:10" ht="27" customHeight="1" x14ac:dyDescent="0.2">
      <c r="A993" s="82" t="s">
        <v>349</v>
      </c>
      <c r="B993" s="83" t="s">
        <v>349</v>
      </c>
      <c r="C993" s="84" t="s">
        <v>350</v>
      </c>
      <c r="D993" s="85" t="s">
        <v>242</v>
      </c>
      <c r="E993" s="86" t="s">
        <v>45</v>
      </c>
      <c r="F993" s="87"/>
      <c r="G993" s="100">
        <v>1124</v>
      </c>
      <c r="H993" s="119">
        <v>1124</v>
      </c>
      <c r="I993" s="43"/>
      <c r="J993" s="81"/>
    </row>
    <row r="994" spans="1:10" ht="21" customHeight="1" x14ac:dyDescent="0.2">
      <c r="A994" s="89" t="s">
        <v>349</v>
      </c>
      <c r="B994" s="90" t="s">
        <v>1317</v>
      </c>
      <c r="C994" s="91" t="s">
        <v>1318</v>
      </c>
      <c r="D994" s="92" t="s">
        <v>242</v>
      </c>
      <c r="E994" s="93" t="s">
        <v>45</v>
      </c>
      <c r="F994" s="94">
        <v>1</v>
      </c>
      <c r="G994" s="102">
        <v>1050.05</v>
      </c>
      <c r="H994" s="120">
        <v>1050.05</v>
      </c>
      <c r="I994" s="43"/>
      <c r="J994" s="81"/>
    </row>
    <row r="995" spans="1:10" ht="21" customHeight="1" x14ac:dyDescent="0.2">
      <c r="A995" s="89" t="s">
        <v>349</v>
      </c>
      <c r="B995" s="90" t="s">
        <v>1305</v>
      </c>
      <c r="C995" s="91" t="s">
        <v>1306</v>
      </c>
      <c r="D995" s="92" t="s">
        <v>242</v>
      </c>
      <c r="E995" s="93" t="s">
        <v>32</v>
      </c>
      <c r="F995" s="94">
        <v>0.11410476</v>
      </c>
      <c r="G995" s="102">
        <v>440.13</v>
      </c>
      <c r="H995" s="120">
        <v>50.2209</v>
      </c>
      <c r="I995" s="43"/>
      <c r="J995" s="81"/>
    </row>
    <row r="996" spans="1:10" ht="21" customHeight="1" x14ac:dyDescent="0.2">
      <c r="A996" s="89" t="s">
        <v>349</v>
      </c>
      <c r="B996" s="90" t="s">
        <v>1307</v>
      </c>
      <c r="C996" s="91" t="s">
        <v>1308</v>
      </c>
      <c r="D996" s="92" t="s">
        <v>242</v>
      </c>
      <c r="E996" s="93" t="s">
        <v>32</v>
      </c>
      <c r="F996" s="94">
        <v>0.11412754999999999</v>
      </c>
      <c r="G996" s="102">
        <v>48.92</v>
      </c>
      <c r="H996" s="120">
        <v>5.5831</v>
      </c>
      <c r="I996" s="43"/>
      <c r="J996" s="81"/>
    </row>
    <row r="997" spans="1:10" ht="21" customHeight="1" x14ac:dyDescent="0.2">
      <c r="A997" s="89" t="s">
        <v>349</v>
      </c>
      <c r="B997" s="90" t="s">
        <v>1309</v>
      </c>
      <c r="C997" s="91" t="s">
        <v>1310</v>
      </c>
      <c r="D997" s="92" t="s">
        <v>242</v>
      </c>
      <c r="E997" s="93" t="s">
        <v>32</v>
      </c>
      <c r="F997" s="94">
        <v>0.11409571</v>
      </c>
      <c r="G997" s="102">
        <v>159.08000000000001</v>
      </c>
      <c r="H997" s="120">
        <v>18.150300000000001</v>
      </c>
      <c r="I997" s="43"/>
      <c r="J997" s="81"/>
    </row>
    <row r="998" spans="1:10" ht="15" customHeight="1" x14ac:dyDescent="0.2">
      <c r="A998" s="96"/>
      <c r="B998" s="97"/>
      <c r="C998" s="97"/>
      <c r="D998" s="98"/>
      <c r="E998" s="99"/>
      <c r="F998" s="209" t="s">
        <v>840</v>
      </c>
      <c r="G998" s="209"/>
      <c r="H998" s="118">
        <v>1124</v>
      </c>
      <c r="I998" s="43"/>
      <c r="J998" s="81"/>
    </row>
    <row r="999" spans="1:10" ht="15" customHeight="1" x14ac:dyDescent="0.2">
      <c r="A999" s="96"/>
      <c r="B999" s="97"/>
      <c r="C999" s="97"/>
      <c r="D999" s="98"/>
      <c r="E999" s="99"/>
      <c r="F999" s="209" t="s">
        <v>841</v>
      </c>
      <c r="G999" s="209"/>
      <c r="H999" s="118">
        <v>309.10000000000002</v>
      </c>
      <c r="I999" s="43"/>
      <c r="J999" s="81"/>
    </row>
    <row r="1000" spans="1:10" ht="15" customHeight="1" x14ac:dyDescent="0.2">
      <c r="A1000" s="96"/>
      <c r="B1000" s="97"/>
      <c r="C1000" s="97"/>
      <c r="D1000" s="98"/>
      <c r="E1000" s="99"/>
      <c r="F1000" s="209" t="s">
        <v>842</v>
      </c>
      <c r="G1000" s="209"/>
      <c r="H1000" s="118">
        <v>1433.1</v>
      </c>
      <c r="I1000" s="43"/>
      <c r="J1000" s="81"/>
    </row>
    <row r="1001" spans="1:10" ht="20.100000000000001" customHeight="1" x14ac:dyDescent="0.2">
      <c r="A1001" s="82" t="s">
        <v>71</v>
      </c>
      <c r="B1001" s="83" t="s">
        <v>71</v>
      </c>
      <c r="C1001" s="84" t="s">
        <v>72</v>
      </c>
      <c r="D1001" s="85" t="s">
        <v>13</v>
      </c>
      <c r="E1001" s="86" t="s">
        <v>62</v>
      </c>
      <c r="F1001" s="87"/>
      <c r="G1001" s="88">
        <v>90.53</v>
      </c>
      <c r="H1001" s="116">
        <v>2408.1</v>
      </c>
      <c r="I1001" s="43"/>
      <c r="J1001" s="81"/>
    </row>
    <row r="1002" spans="1:10" ht="15" customHeight="1" x14ac:dyDescent="0.2">
      <c r="A1002" s="89" t="s">
        <v>71</v>
      </c>
      <c r="B1002" s="90" t="s">
        <v>838</v>
      </c>
      <c r="C1002" s="91" t="s">
        <v>839</v>
      </c>
      <c r="D1002" s="92" t="s">
        <v>13</v>
      </c>
      <c r="E1002" s="93" t="s">
        <v>837</v>
      </c>
      <c r="F1002" s="94">
        <v>3.6376054500000001</v>
      </c>
      <c r="G1002" s="95">
        <v>24.89</v>
      </c>
      <c r="H1002" s="117">
        <v>90.53</v>
      </c>
      <c r="I1002" s="43"/>
      <c r="J1002" s="81"/>
    </row>
    <row r="1003" spans="1:10" ht="15" customHeight="1" x14ac:dyDescent="0.2">
      <c r="A1003" s="96"/>
      <c r="B1003" s="97"/>
      <c r="C1003" s="97"/>
      <c r="D1003" s="98"/>
      <c r="E1003" s="99"/>
      <c r="F1003" s="209" t="s">
        <v>840</v>
      </c>
      <c r="G1003" s="209"/>
      <c r="H1003" s="118">
        <v>90.53</v>
      </c>
      <c r="I1003" s="43"/>
      <c r="J1003" s="81"/>
    </row>
    <row r="1004" spans="1:10" ht="15" customHeight="1" x14ac:dyDescent="0.2">
      <c r="A1004" s="96"/>
      <c r="B1004" s="97"/>
      <c r="C1004" s="97"/>
      <c r="D1004" s="98"/>
      <c r="E1004" s="99"/>
      <c r="F1004" s="209" t="s">
        <v>841</v>
      </c>
      <c r="G1004" s="209"/>
      <c r="H1004" s="118">
        <v>24.9</v>
      </c>
      <c r="I1004" s="43"/>
      <c r="J1004" s="81"/>
    </row>
    <row r="1005" spans="1:10" ht="15" customHeight="1" x14ac:dyDescent="0.2">
      <c r="A1005" s="96"/>
      <c r="B1005" s="97"/>
      <c r="C1005" s="97"/>
      <c r="D1005" s="98"/>
      <c r="E1005" s="99"/>
      <c r="F1005" s="209" t="s">
        <v>842</v>
      </c>
      <c r="G1005" s="209"/>
      <c r="H1005" s="118">
        <v>115.43</v>
      </c>
      <c r="I1005" s="43"/>
      <c r="J1005" s="81"/>
    </row>
    <row r="1006" spans="1:10" ht="20.100000000000001" customHeight="1" x14ac:dyDescent="0.2">
      <c r="A1006" s="82" t="s">
        <v>85</v>
      </c>
      <c r="B1006" s="83" t="s">
        <v>85</v>
      </c>
      <c r="C1006" s="84" t="s">
        <v>357</v>
      </c>
      <c r="D1006" s="85" t="s">
        <v>13</v>
      </c>
      <c r="E1006" s="86" t="s">
        <v>62</v>
      </c>
      <c r="F1006" s="87"/>
      <c r="G1006" s="88">
        <v>3879.47</v>
      </c>
      <c r="H1006" s="116">
        <v>17574</v>
      </c>
      <c r="I1006" s="43"/>
      <c r="J1006" s="81"/>
    </row>
    <row r="1007" spans="1:10" ht="15" customHeight="1" x14ac:dyDescent="0.2">
      <c r="A1007" s="89" t="s">
        <v>85</v>
      </c>
      <c r="B1007" s="90" t="s">
        <v>942</v>
      </c>
      <c r="C1007" s="91" t="s">
        <v>943</v>
      </c>
      <c r="D1007" s="92" t="s">
        <v>13</v>
      </c>
      <c r="E1007" s="93" t="s">
        <v>98</v>
      </c>
      <c r="F1007" s="94">
        <v>76.595314479999999</v>
      </c>
      <c r="G1007" s="95">
        <v>14.55</v>
      </c>
      <c r="H1007" s="117">
        <v>1114.46</v>
      </c>
      <c r="I1007" s="43"/>
      <c r="J1007" s="81"/>
    </row>
    <row r="1008" spans="1:10" ht="21" customHeight="1" x14ac:dyDescent="0.2">
      <c r="A1008" s="89" t="s">
        <v>85</v>
      </c>
      <c r="B1008" s="90" t="s">
        <v>956</v>
      </c>
      <c r="C1008" s="91" t="s">
        <v>957</v>
      </c>
      <c r="D1008" s="92" t="s">
        <v>13</v>
      </c>
      <c r="E1008" s="93" t="s">
        <v>62</v>
      </c>
      <c r="F1008" s="94">
        <v>0.95743283999999995</v>
      </c>
      <c r="G1008" s="95">
        <v>958.83</v>
      </c>
      <c r="H1008" s="117">
        <v>918.01</v>
      </c>
      <c r="I1008" s="43"/>
      <c r="J1008" s="81"/>
    </row>
    <row r="1009" spans="1:10" ht="15" customHeight="1" x14ac:dyDescent="0.2">
      <c r="A1009" s="89" t="s">
        <v>85</v>
      </c>
      <c r="B1009" s="90" t="s">
        <v>946</v>
      </c>
      <c r="C1009" s="91" t="s">
        <v>947</v>
      </c>
      <c r="D1009" s="92" t="s">
        <v>13</v>
      </c>
      <c r="E1009" s="93" t="s">
        <v>14</v>
      </c>
      <c r="F1009" s="94">
        <v>11.489194080000001</v>
      </c>
      <c r="G1009" s="95">
        <v>160.76</v>
      </c>
      <c r="H1009" s="117">
        <v>1847</v>
      </c>
      <c r="I1009" s="43"/>
      <c r="J1009" s="81"/>
    </row>
    <row r="1010" spans="1:10" ht="15" customHeight="1" x14ac:dyDescent="0.2">
      <c r="A1010" s="96"/>
      <c r="B1010" s="97"/>
      <c r="C1010" s="97"/>
      <c r="D1010" s="98"/>
      <c r="E1010" s="99"/>
      <c r="F1010" s="209" t="s">
        <v>840</v>
      </c>
      <c r="G1010" s="209"/>
      <c r="H1010" s="118">
        <v>3879.47</v>
      </c>
      <c r="I1010" s="43"/>
      <c r="J1010" s="81"/>
    </row>
    <row r="1011" spans="1:10" ht="15" customHeight="1" x14ac:dyDescent="0.2">
      <c r="A1011" s="96"/>
      <c r="B1011" s="97"/>
      <c r="C1011" s="97"/>
      <c r="D1011" s="98"/>
      <c r="E1011" s="99"/>
      <c r="F1011" s="209" t="s">
        <v>841</v>
      </c>
      <c r="G1011" s="209"/>
      <c r="H1011" s="118">
        <v>1066.8499999999999</v>
      </c>
      <c r="I1011" s="43"/>
      <c r="J1011" s="81"/>
    </row>
    <row r="1012" spans="1:10" ht="15" customHeight="1" x14ac:dyDescent="0.2">
      <c r="A1012" s="96"/>
      <c r="B1012" s="97"/>
      <c r="C1012" s="97"/>
      <c r="D1012" s="98"/>
      <c r="E1012" s="99"/>
      <c r="F1012" s="209" t="s">
        <v>842</v>
      </c>
      <c r="G1012" s="209"/>
      <c r="H1012" s="118">
        <v>4946.32</v>
      </c>
      <c r="I1012" s="43"/>
      <c r="J1012" s="81"/>
    </row>
    <row r="1013" spans="1:10" ht="20.100000000000001" customHeight="1" x14ac:dyDescent="0.2">
      <c r="A1013" s="82" t="s">
        <v>224</v>
      </c>
      <c r="B1013" s="83" t="s">
        <v>224</v>
      </c>
      <c r="C1013" s="84" t="s">
        <v>359</v>
      </c>
      <c r="D1013" s="85" t="s">
        <v>13</v>
      </c>
      <c r="E1013" s="86" t="s">
        <v>14</v>
      </c>
      <c r="F1013" s="87"/>
      <c r="G1013" s="88">
        <v>146.16</v>
      </c>
      <c r="H1013" s="116">
        <v>2870.58</v>
      </c>
      <c r="I1013" s="43"/>
      <c r="J1013" s="81"/>
    </row>
    <row r="1014" spans="1:10" ht="15" customHeight="1" x14ac:dyDescent="0.2">
      <c r="A1014" s="89" t="s">
        <v>224</v>
      </c>
      <c r="B1014" s="90" t="s">
        <v>997</v>
      </c>
      <c r="C1014" s="91" t="s">
        <v>998</v>
      </c>
      <c r="D1014" s="92" t="s">
        <v>13</v>
      </c>
      <c r="E1014" s="93" t="s">
        <v>275</v>
      </c>
      <c r="F1014" s="94">
        <v>57</v>
      </c>
      <c r="G1014" s="95">
        <v>0.77</v>
      </c>
      <c r="H1014" s="117">
        <v>43.89</v>
      </c>
      <c r="I1014" s="43"/>
      <c r="J1014" s="81"/>
    </row>
    <row r="1015" spans="1:10" ht="15" customHeight="1" x14ac:dyDescent="0.2">
      <c r="A1015" s="89" t="s">
        <v>224</v>
      </c>
      <c r="B1015" s="90" t="s">
        <v>955</v>
      </c>
      <c r="C1015" s="91" t="s">
        <v>908</v>
      </c>
      <c r="D1015" s="92" t="s">
        <v>13</v>
      </c>
      <c r="E1015" s="93" t="s">
        <v>837</v>
      </c>
      <c r="F1015" s="94">
        <v>2.0242627199999998</v>
      </c>
      <c r="G1015" s="95">
        <v>30.75</v>
      </c>
      <c r="H1015" s="117">
        <v>62.24</v>
      </c>
      <c r="I1015" s="43"/>
      <c r="J1015" s="81"/>
    </row>
    <row r="1016" spans="1:10" ht="15" customHeight="1" x14ac:dyDescent="0.2">
      <c r="A1016" s="89" t="s">
        <v>224</v>
      </c>
      <c r="B1016" s="90" t="s">
        <v>838</v>
      </c>
      <c r="C1016" s="91" t="s">
        <v>839</v>
      </c>
      <c r="D1016" s="92" t="s">
        <v>13</v>
      </c>
      <c r="E1016" s="93" t="s">
        <v>837</v>
      </c>
      <c r="F1016" s="94">
        <v>1.0121313599999999</v>
      </c>
      <c r="G1016" s="95">
        <v>24.89</v>
      </c>
      <c r="H1016" s="117">
        <v>25.19</v>
      </c>
      <c r="I1016" s="43"/>
      <c r="J1016" s="81"/>
    </row>
    <row r="1017" spans="1:10" ht="15" customHeight="1" x14ac:dyDescent="0.2">
      <c r="A1017" s="89" t="s">
        <v>224</v>
      </c>
      <c r="B1017" s="90" t="s">
        <v>999</v>
      </c>
      <c r="C1017" s="91" t="s">
        <v>1000</v>
      </c>
      <c r="D1017" s="92" t="s">
        <v>13</v>
      </c>
      <c r="E1017" s="93" t="s">
        <v>62</v>
      </c>
      <c r="F1017" s="94">
        <v>2.7603579999999999E-2</v>
      </c>
      <c r="G1017" s="95">
        <v>537.89</v>
      </c>
      <c r="H1017" s="117">
        <v>14.84</v>
      </c>
      <c r="I1017" s="43"/>
      <c r="J1017" s="81"/>
    </row>
    <row r="1018" spans="1:10" ht="15" customHeight="1" x14ac:dyDescent="0.2">
      <c r="A1018" s="96"/>
      <c r="B1018" s="97"/>
      <c r="C1018" s="97"/>
      <c r="D1018" s="98"/>
      <c r="E1018" s="99"/>
      <c r="F1018" s="209" t="s">
        <v>840</v>
      </c>
      <c r="G1018" s="209"/>
      <c r="H1018" s="118">
        <v>146.16</v>
      </c>
      <c r="I1018" s="43"/>
      <c r="J1018" s="81"/>
    </row>
    <row r="1019" spans="1:10" ht="15" customHeight="1" x14ac:dyDescent="0.2">
      <c r="A1019" s="96"/>
      <c r="B1019" s="97"/>
      <c r="C1019" s="97"/>
      <c r="D1019" s="98"/>
      <c r="E1019" s="99"/>
      <c r="F1019" s="209" t="s">
        <v>841</v>
      </c>
      <c r="G1019" s="209"/>
      <c r="H1019" s="118">
        <v>40.19</v>
      </c>
      <c r="I1019" s="43"/>
      <c r="J1019" s="81"/>
    </row>
    <row r="1020" spans="1:10" ht="15" customHeight="1" x14ac:dyDescent="0.2">
      <c r="A1020" s="96"/>
      <c r="B1020" s="97"/>
      <c r="C1020" s="97"/>
      <c r="D1020" s="98"/>
      <c r="E1020" s="99"/>
      <c r="F1020" s="209" t="s">
        <v>842</v>
      </c>
      <c r="G1020" s="209"/>
      <c r="H1020" s="118">
        <v>186.35</v>
      </c>
      <c r="I1020" s="43"/>
      <c r="J1020" s="81"/>
    </row>
    <row r="1021" spans="1:10" ht="20.100000000000001" customHeight="1" x14ac:dyDescent="0.2">
      <c r="A1021" s="82" t="s">
        <v>108</v>
      </c>
      <c r="B1021" s="83" t="s">
        <v>108</v>
      </c>
      <c r="C1021" s="84" t="s">
        <v>109</v>
      </c>
      <c r="D1021" s="85" t="s">
        <v>13</v>
      </c>
      <c r="E1021" s="86" t="s">
        <v>14</v>
      </c>
      <c r="F1021" s="87"/>
      <c r="G1021" s="88">
        <v>117.62</v>
      </c>
      <c r="H1021" s="116">
        <v>2310.06</v>
      </c>
      <c r="I1021" s="43"/>
      <c r="J1021" s="81"/>
    </row>
    <row r="1022" spans="1:10" ht="15" customHeight="1" x14ac:dyDescent="0.2">
      <c r="A1022" s="89" t="s">
        <v>108</v>
      </c>
      <c r="B1022" s="90" t="s">
        <v>997</v>
      </c>
      <c r="C1022" s="91" t="s">
        <v>998</v>
      </c>
      <c r="D1022" s="92" t="s">
        <v>13</v>
      </c>
      <c r="E1022" s="93" t="s">
        <v>275</v>
      </c>
      <c r="F1022" s="94">
        <v>37</v>
      </c>
      <c r="G1022" s="95">
        <v>0.77</v>
      </c>
      <c r="H1022" s="117">
        <v>28.49</v>
      </c>
      <c r="I1022" s="43"/>
      <c r="J1022" s="81"/>
    </row>
    <row r="1023" spans="1:10" ht="15" customHeight="1" x14ac:dyDescent="0.2">
      <c r="A1023" s="89" t="s">
        <v>108</v>
      </c>
      <c r="B1023" s="90" t="s">
        <v>955</v>
      </c>
      <c r="C1023" s="91" t="s">
        <v>908</v>
      </c>
      <c r="D1023" s="92" t="s">
        <v>13</v>
      </c>
      <c r="E1023" s="93" t="s">
        <v>837</v>
      </c>
      <c r="F1023" s="94">
        <v>1.8351758199999999</v>
      </c>
      <c r="G1023" s="95">
        <v>30.75</v>
      </c>
      <c r="H1023" s="117">
        <v>56.43</v>
      </c>
      <c r="I1023" s="43"/>
      <c r="J1023" s="81"/>
    </row>
    <row r="1024" spans="1:10" ht="15" customHeight="1" x14ac:dyDescent="0.2">
      <c r="A1024" s="89" t="s">
        <v>108</v>
      </c>
      <c r="B1024" s="90" t="s">
        <v>838</v>
      </c>
      <c r="C1024" s="91" t="s">
        <v>839</v>
      </c>
      <c r="D1024" s="92" t="s">
        <v>13</v>
      </c>
      <c r="E1024" s="93" t="s">
        <v>837</v>
      </c>
      <c r="F1024" s="94">
        <v>0.91758790999999995</v>
      </c>
      <c r="G1024" s="95">
        <v>24.89</v>
      </c>
      <c r="H1024" s="117">
        <v>22.83</v>
      </c>
      <c r="I1024" s="43"/>
      <c r="J1024" s="81"/>
    </row>
    <row r="1025" spans="1:10" ht="15" customHeight="1" x14ac:dyDescent="0.2">
      <c r="A1025" s="89" t="s">
        <v>108</v>
      </c>
      <c r="B1025" s="90" t="s">
        <v>999</v>
      </c>
      <c r="C1025" s="91" t="s">
        <v>1000</v>
      </c>
      <c r="D1025" s="92" t="s">
        <v>13</v>
      </c>
      <c r="E1025" s="93" t="s">
        <v>62</v>
      </c>
      <c r="F1025" s="94">
        <v>1.835175E-2</v>
      </c>
      <c r="G1025" s="95">
        <v>537.89</v>
      </c>
      <c r="H1025" s="117">
        <v>9.8699999999999992</v>
      </c>
      <c r="I1025" s="43"/>
      <c r="J1025" s="81"/>
    </row>
    <row r="1026" spans="1:10" ht="15" customHeight="1" x14ac:dyDescent="0.2">
      <c r="A1026" s="96"/>
      <c r="B1026" s="97"/>
      <c r="C1026" s="97"/>
      <c r="D1026" s="98"/>
      <c r="E1026" s="99"/>
      <c r="F1026" s="209" t="s">
        <v>840</v>
      </c>
      <c r="G1026" s="209"/>
      <c r="H1026" s="118">
        <v>117.62</v>
      </c>
      <c r="I1026" s="43"/>
      <c r="J1026" s="81"/>
    </row>
    <row r="1027" spans="1:10" ht="15" customHeight="1" x14ac:dyDescent="0.2">
      <c r="A1027" s="96"/>
      <c r="B1027" s="97"/>
      <c r="C1027" s="97"/>
      <c r="D1027" s="98"/>
      <c r="E1027" s="99"/>
      <c r="F1027" s="209" t="s">
        <v>841</v>
      </c>
      <c r="G1027" s="209"/>
      <c r="H1027" s="118">
        <v>32.35</v>
      </c>
      <c r="I1027" s="43"/>
      <c r="J1027" s="81"/>
    </row>
    <row r="1028" spans="1:10" ht="15" customHeight="1" x14ac:dyDescent="0.2">
      <c r="A1028" s="96"/>
      <c r="B1028" s="97"/>
      <c r="C1028" s="97"/>
      <c r="D1028" s="98"/>
      <c r="E1028" s="99"/>
      <c r="F1028" s="209" t="s">
        <v>842</v>
      </c>
      <c r="G1028" s="209"/>
      <c r="H1028" s="118">
        <v>149.97</v>
      </c>
      <c r="I1028" s="43"/>
      <c r="J1028" s="81"/>
    </row>
    <row r="1029" spans="1:10" ht="20.100000000000001" customHeight="1" x14ac:dyDescent="0.2">
      <c r="A1029" s="82" t="s">
        <v>127</v>
      </c>
      <c r="B1029" s="83" t="s">
        <v>127</v>
      </c>
      <c r="C1029" s="84" t="s">
        <v>227</v>
      </c>
      <c r="D1029" s="85" t="s">
        <v>13</v>
      </c>
      <c r="E1029" s="86" t="s">
        <v>14</v>
      </c>
      <c r="F1029" s="87"/>
      <c r="G1029" s="88">
        <v>15.38</v>
      </c>
      <c r="H1029" s="116">
        <v>604.13</v>
      </c>
      <c r="I1029" s="43"/>
      <c r="J1029" s="81"/>
    </row>
    <row r="1030" spans="1:10" ht="15" customHeight="1" x14ac:dyDescent="0.2">
      <c r="A1030" s="89" t="s">
        <v>127</v>
      </c>
      <c r="B1030" s="90" t="s">
        <v>955</v>
      </c>
      <c r="C1030" s="91" t="s">
        <v>908</v>
      </c>
      <c r="D1030" s="92" t="s">
        <v>13</v>
      </c>
      <c r="E1030" s="93" t="s">
        <v>837</v>
      </c>
      <c r="F1030" s="94">
        <v>0.18663511999999999</v>
      </c>
      <c r="G1030" s="95">
        <v>30.75</v>
      </c>
      <c r="H1030" s="117">
        <v>5.73</v>
      </c>
      <c r="I1030" s="43"/>
      <c r="J1030" s="81"/>
    </row>
    <row r="1031" spans="1:10" ht="15" customHeight="1" x14ac:dyDescent="0.2">
      <c r="A1031" s="89" t="s">
        <v>127</v>
      </c>
      <c r="B1031" s="90" t="s">
        <v>838</v>
      </c>
      <c r="C1031" s="91" t="s">
        <v>839</v>
      </c>
      <c r="D1031" s="92" t="s">
        <v>13</v>
      </c>
      <c r="E1031" s="93" t="s">
        <v>837</v>
      </c>
      <c r="F1031" s="94">
        <v>0.18663511999999999</v>
      </c>
      <c r="G1031" s="95">
        <v>24.89</v>
      </c>
      <c r="H1031" s="117">
        <v>4.6399999999999997</v>
      </c>
      <c r="I1031" s="43"/>
      <c r="J1031" s="81"/>
    </row>
    <row r="1032" spans="1:10" ht="15" customHeight="1" x14ac:dyDescent="0.2">
      <c r="A1032" s="89" t="s">
        <v>127</v>
      </c>
      <c r="B1032" s="90" t="s">
        <v>1023</v>
      </c>
      <c r="C1032" s="91" t="s">
        <v>1024</v>
      </c>
      <c r="D1032" s="92" t="s">
        <v>13</v>
      </c>
      <c r="E1032" s="93" t="s">
        <v>62</v>
      </c>
      <c r="F1032" s="94">
        <v>6.53222E-3</v>
      </c>
      <c r="G1032" s="95">
        <v>767.38</v>
      </c>
      <c r="H1032" s="117">
        <v>5.01</v>
      </c>
      <c r="I1032" s="43"/>
      <c r="J1032" s="81"/>
    </row>
    <row r="1033" spans="1:10" ht="15" customHeight="1" x14ac:dyDescent="0.2">
      <c r="A1033" s="96"/>
      <c r="B1033" s="97"/>
      <c r="C1033" s="97"/>
      <c r="D1033" s="98"/>
      <c r="E1033" s="99"/>
      <c r="F1033" s="209" t="s">
        <v>840</v>
      </c>
      <c r="G1033" s="209"/>
      <c r="H1033" s="118">
        <v>15.38</v>
      </c>
      <c r="I1033" s="43"/>
      <c r="J1033" s="81"/>
    </row>
    <row r="1034" spans="1:10" ht="15" customHeight="1" x14ac:dyDescent="0.2">
      <c r="A1034" s="96"/>
      <c r="B1034" s="97"/>
      <c r="C1034" s="97"/>
      <c r="D1034" s="98"/>
      <c r="E1034" s="99"/>
      <c r="F1034" s="209" t="s">
        <v>841</v>
      </c>
      <c r="G1034" s="209"/>
      <c r="H1034" s="118">
        <v>4.2300000000000004</v>
      </c>
      <c r="I1034" s="43"/>
      <c r="J1034" s="81"/>
    </row>
    <row r="1035" spans="1:10" ht="15" customHeight="1" x14ac:dyDescent="0.2">
      <c r="A1035" s="96"/>
      <c r="B1035" s="97"/>
      <c r="C1035" s="97"/>
      <c r="D1035" s="98"/>
      <c r="E1035" s="99"/>
      <c r="F1035" s="209" t="s">
        <v>842</v>
      </c>
      <c r="G1035" s="209"/>
      <c r="H1035" s="118">
        <v>19.61</v>
      </c>
      <c r="I1035" s="43"/>
      <c r="J1035" s="81"/>
    </row>
    <row r="1036" spans="1:10" ht="20.100000000000001" customHeight="1" x14ac:dyDescent="0.2">
      <c r="A1036" s="82" t="s">
        <v>130</v>
      </c>
      <c r="B1036" s="83" t="s">
        <v>130</v>
      </c>
      <c r="C1036" s="84" t="s">
        <v>229</v>
      </c>
      <c r="D1036" s="85" t="s">
        <v>13</v>
      </c>
      <c r="E1036" s="86" t="s">
        <v>14</v>
      </c>
      <c r="F1036" s="87"/>
      <c r="G1036" s="88">
        <v>46.19</v>
      </c>
      <c r="H1036" s="116">
        <v>1814.34</v>
      </c>
      <c r="I1036" s="43"/>
      <c r="J1036" s="81"/>
    </row>
    <row r="1037" spans="1:10" ht="21" customHeight="1" x14ac:dyDescent="0.2">
      <c r="A1037" s="89" t="s">
        <v>130</v>
      </c>
      <c r="B1037" s="90" t="s">
        <v>1005</v>
      </c>
      <c r="C1037" s="91" t="s">
        <v>1006</v>
      </c>
      <c r="D1037" s="92" t="s">
        <v>13</v>
      </c>
      <c r="E1037" s="93" t="s">
        <v>837</v>
      </c>
      <c r="F1037" s="94">
        <v>0.48366141000000001</v>
      </c>
      <c r="G1037" s="95">
        <v>24.87</v>
      </c>
      <c r="H1037" s="117">
        <v>12.02</v>
      </c>
      <c r="I1037" s="43"/>
      <c r="J1037" s="81"/>
    </row>
    <row r="1038" spans="1:10" ht="15" customHeight="1" x14ac:dyDescent="0.2">
      <c r="A1038" s="89" t="s">
        <v>130</v>
      </c>
      <c r="B1038" s="90" t="s">
        <v>955</v>
      </c>
      <c r="C1038" s="91" t="s">
        <v>908</v>
      </c>
      <c r="D1038" s="92" t="s">
        <v>13</v>
      </c>
      <c r="E1038" s="93" t="s">
        <v>837</v>
      </c>
      <c r="F1038" s="94">
        <v>0.62350432</v>
      </c>
      <c r="G1038" s="95">
        <v>30.75</v>
      </c>
      <c r="H1038" s="117">
        <v>19.170000000000002</v>
      </c>
      <c r="I1038" s="43"/>
      <c r="J1038" s="81"/>
    </row>
    <row r="1039" spans="1:10" ht="15" customHeight="1" x14ac:dyDescent="0.2">
      <c r="A1039" s="89" t="s">
        <v>130</v>
      </c>
      <c r="B1039" s="90" t="s">
        <v>999</v>
      </c>
      <c r="C1039" s="91" t="s">
        <v>1000</v>
      </c>
      <c r="D1039" s="92" t="s">
        <v>13</v>
      </c>
      <c r="E1039" s="93" t="s">
        <v>62</v>
      </c>
      <c r="F1039" s="94">
        <v>2.7903540000000001E-2</v>
      </c>
      <c r="G1039" s="95">
        <v>537.89</v>
      </c>
      <c r="H1039" s="117">
        <v>15</v>
      </c>
      <c r="I1039" s="43"/>
      <c r="J1039" s="81"/>
    </row>
    <row r="1040" spans="1:10" ht="15" customHeight="1" x14ac:dyDescent="0.2">
      <c r="A1040" s="96"/>
      <c r="B1040" s="97"/>
      <c r="C1040" s="97"/>
      <c r="D1040" s="98"/>
      <c r="E1040" s="99"/>
      <c r="F1040" s="209" t="s">
        <v>840</v>
      </c>
      <c r="G1040" s="209"/>
      <c r="H1040" s="118">
        <v>46.19</v>
      </c>
      <c r="I1040" s="43"/>
      <c r="J1040" s="81"/>
    </row>
    <row r="1041" spans="1:10" ht="15" customHeight="1" x14ac:dyDescent="0.2">
      <c r="A1041" s="96"/>
      <c r="B1041" s="97"/>
      <c r="C1041" s="97"/>
      <c r="D1041" s="98"/>
      <c r="E1041" s="99"/>
      <c r="F1041" s="209" t="s">
        <v>841</v>
      </c>
      <c r="G1041" s="209"/>
      <c r="H1041" s="118">
        <v>12.7</v>
      </c>
      <c r="I1041" s="43"/>
      <c r="J1041" s="81"/>
    </row>
    <row r="1042" spans="1:10" ht="15" customHeight="1" x14ac:dyDescent="0.2">
      <c r="A1042" s="96"/>
      <c r="B1042" s="97"/>
      <c r="C1042" s="97"/>
      <c r="D1042" s="98"/>
      <c r="E1042" s="99"/>
      <c r="F1042" s="209" t="s">
        <v>842</v>
      </c>
      <c r="G1042" s="209"/>
      <c r="H1042" s="118">
        <v>58.89</v>
      </c>
      <c r="I1042" s="43"/>
      <c r="J1042" s="81"/>
    </row>
    <row r="1043" spans="1:10" ht="20.100000000000001" customHeight="1" x14ac:dyDescent="0.2">
      <c r="A1043" s="82" t="s">
        <v>71</v>
      </c>
      <c r="B1043" s="83" t="s">
        <v>71</v>
      </c>
      <c r="C1043" s="84" t="s">
        <v>72</v>
      </c>
      <c r="D1043" s="85" t="s">
        <v>13</v>
      </c>
      <c r="E1043" s="86" t="s">
        <v>62</v>
      </c>
      <c r="F1043" s="87"/>
      <c r="G1043" s="88">
        <v>90.53</v>
      </c>
      <c r="H1043" s="116">
        <v>259.82</v>
      </c>
      <c r="I1043" s="43"/>
      <c r="J1043" s="81"/>
    </row>
    <row r="1044" spans="1:10" ht="15" customHeight="1" x14ac:dyDescent="0.2">
      <c r="A1044" s="89" t="s">
        <v>71</v>
      </c>
      <c r="B1044" s="90" t="s">
        <v>838</v>
      </c>
      <c r="C1044" s="91" t="s">
        <v>839</v>
      </c>
      <c r="D1044" s="92" t="s">
        <v>13</v>
      </c>
      <c r="E1044" s="93" t="s">
        <v>837</v>
      </c>
      <c r="F1044" s="94">
        <v>3.6376054500000001</v>
      </c>
      <c r="G1044" s="95">
        <v>24.89</v>
      </c>
      <c r="H1044" s="117">
        <v>90.53</v>
      </c>
      <c r="I1044" s="43"/>
      <c r="J1044" s="81"/>
    </row>
    <row r="1045" spans="1:10" ht="15" customHeight="1" x14ac:dyDescent="0.2">
      <c r="A1045" s="96"/>
      <c r="B1045" s="97"/>
      <c r="C1045" s="97"/>
      <c r="D1045" s="98"/>
      <c r="E1045" s="99"/>
      <c r="F1045" s="209" t="s">
        <v>840</v>
      </c>
      <c r="G1045" s="209"/>
      <c r="H1045" s="118">
        <v>90.53</v>
      </c>
      <c r="I1045" s="43"/>
      <c r="J1045" s="81"/>
    </row>
    <row r="1046" spans="1:10" ht="15" customHeight="1" x14ac:dyDescent="0.2">
      <c r="A1046" s="96"/>
      <c r="B1046" s="97"/>
      <c r="C1046" s="97"/>
      <c r="D1046" s="98"/>
      <c r="E1046" s="99"/>
      <c r="F1046" s="209" t="s">
        <v>841</v>
      </c>
      <c r="G1046" s="209"/>
      <c r="H1046" s="118">
        <v>24.9</v>
      </c>
      <c r="I1046" s="43"/>
      <c r="J1046" s="81"/>
    </row>
    <row r="1047" spans="1:10" ht="15" customHeight="1" x14ac:dyDescent="0.2">
      <c r="A1047" s="96"/>
      <c r="B1047" s="97"/>
      <c r="C1047" s="97"/>
      <c r="D1047" s="98"/>
      <c r="E1047" s="99"/>
      <c r="F1047" s="209" t="s">
        <v>842</v>
      </c>
      <c r="G1047" s="209"/>
      <c r="H1047" s="118">
        <v>115.43</v>
      </c>
      <c r="I1047" s="43"/>
      <c r="J1047" s="81"/>
    </row>
    <row r="1048" spans="1:10" ht="20.100000000000001" customHeight="1" x14ac:dyDescent="0.2">
      <c r="A1048" s="82" t="s">
        <v>108</v>
      </c>
      <c r="B1048" s="83" t="s">
        <v>108</v>
      </c>
      <c r="C1048" s="84" t="s">
        <v>109</v>
      </c>
      <c r="D1048" s="85" t="s">
        <v>13</v>
      </c>
      <c r="E1048" s="86" t="s">
        <v>14</v>
      </c>
      <c r="F1048" s="87"/>
      <c r="G1048" s="88">
        <v>117.62</v>
      </c>
      <c r="H1048" s="116">
        <v>799.82</v>
      </c>
      <c r="I1048" s="43"/>
      <c r="J1048" s="81"/>
    </row>
    <row r="1049" spans="1:10" ht="15" customHeight="1" x14ac:dyDescent="0.2">
      <c r="A1049" s="89" t="s">
        <v>108</v>
      </c>
      <c r="B1049" s="90" t="s">
        <v>997</v>
      </c>
      <c r="C1049" s="91" t="s">
        <v>998</v>
      </c>
      <c r="D1049" s="92" t="s">
        <v>13</v>
      </c>
      <c r="E1049" s="93" t="s">
        <v>275</v>
      </c>
      <c r="F1049" s="94">
        <v>37</v>
      </c>
      <c r="G1049" s="95">
        <v>0.77</v>
      </c>
      <c r="H1049" s="117">
        <v>28.49</v>
      </c>
      <c r="I1049" s="43"/>
      <c r="J1049" s="81"/>
    </row>
    <row r="1050" spans="1:10" ht="15" customHeight="1" x14ac:dyDescent="0.2">
      <c r="A1050" s="89" t="s">
        <v>108</v>
      </c>
      <c r="B1050" s="90" t="s">
        <v>955</v>
      </c>
      <c r="C1050" s="91" t="s">
        <v>908</v>
      </c>
      <c r="D1050" s="92" t="s">
        <v>13</v>
      </c>
      <c r="E1050" s="93" t="s">
        <v>837</v>
      </c>
      <c r="F1050" s="94">
        <v>1.8351758199999999</v>
      </c>
      <c r="G1050" s="95">
        <v>30.75</v>
      </c>
      <c r="H1050" s="117">
        <v>56.43</v>
      </c>
      <c r="I1050" s="43"/>
      <c r="J1050" s="81"/>
    </row>
    <row r="1051" spans="1:10" ht="15" customHeight="1" x14ac:dyDescent="0.2">
      <c r="A1051" s="89" t="s">
        <v>108</v>
      </c>
      <c r="B1051" s="90" t="s">
        <v>838</v>
      </c>
      <c r="C1051" s="91" t="s">
        <v>839</v>
      </c>
      <c r="D1051" s="92" t="s">
        <v>13</v>
      </c>
      <c r="E1051" s="93" t="s">
        <v>837</v>
      </c>
      <c r="F1051" s="94">
        <v>0.91758790999999995</v>
      </c>
      <c r="G1051" s="95">
        <v>24.89</v>
      </c>
      <c r="H1051" s="117">
        <v>22.83</v>
      </c>
      <c r="I1051" s="43"/>
      <c r="J1051" s="81"/>
    </row>
    <row r="1052" spans="1:10" ht="15" customHeight="1" x14ac:dyDescent="0.2">
      <c r="A1052" s="89" t="s">
        <v>108</v>
      </c>
      <c r="B1052" s="90" t="s">
        <v>999</v>
      </c>
      <c r="C1052" s="91" t="s">
        <v>1000</v>
      </c>
      <c r="D1052" s="92" t="s">
        <v>13</v>
      </c>
      <c r="E1052" s="93" t="s">
        <v>62</v>
      </c>
      <c r="F1052" s="94">
        <v>1.835175E-2</v>
      </c>
      <c r="G1052" s="95">
        <v>537.89</v>
      </c>
      <c r="H1052" s="117">
        <v>9.8699999999999992</v>
      </c>
      <c r="I1052" s="43"/>
      <c r="J1052" s="81"/>
    </row>
    <row r="1053" spans="1:10" ht="15" customHeight="1" x14ac:dyDescent="0.2">
      <c r="A1053" s="96"/>
      <c r="B1053" s="97"/>
      <c r="C1053" s="97"/>
      <c r="D1053" s="98"/>
      <c r="E1053" s="99"/>
      <c r="F1053" s="209" t="s">
        <v>840</v>
      </c>
      <c r="G1053" s="209"/>
      <c r="H1053" s="118">
        <v>117.62</v>
      </c>
      <c r="I1053" s="43"/>
      <c r="J1053" s="81"/>
    </row>
    <row r="1054" spans="1:10" ht="15" customHeight="1" x14ac:dyDescent="0.2">
      <c r="A1054" s="96"/>
      <c r="B1054" s="97"/>
      <c r="C1054" s="97"/>
      <c r="D1054" s="98"/>
      <c r="E1054" s="99"/>
      <c r="F1054" s="209" t="s">
        <v>841</v>
      </c>
      <c r="G1054" s="209"/>
      <c r="H1054" s="118">
        <v>32.35</v>
      </c>
      <c r="I1054" s="43"/>
      <c r="J1054" s="81"/>
    </row>
    <row r="1055" spans="1:10" ht="15" customHeight="1" x14ac:dyDescent="0.2">
      <c r="A1055" s="96"/>
      <c r="B1055" s="97"/>
      <c r="C1055" s="97"/>
      <c r="D1055" s="98"/>
      <c r="E1055" s="99"/>
      <c r="F1055" s="209" t="s">
        <v>842</v>
      </c>
      <c r="G1055" s="209"/>
      <c r="H1055" s="118">
        <v>149.97</v>
      </c>
      <c r="I1055" s="43"/>
      <c r="J1055" s="81"/>
    </row>
    <row r="1056" spans="1:10" ht="20.100000000000001" customHeight="1" x14ac:dyDescent="0.2">
      <c r="A1056" s="82" t="s">
        <v>127</v>
      </c>
      <c r="B1056" s="83" t="s">
        <v>127</v>
      </c>
      <c r="C1056" s="84" t="s">
        <v>227</v>
      </c>
      <c r="D1056" s="85" t="s">
        <v>13</v>
      </c>
      <c r="E1056" s="86" t="s">
        <v>14</v>
      </c>
      <c r="F1056" s="87"/>
      <c r="G1056" s="88">
        <v>15.38</v>
      </c>
      <c r="H1056" s="116">
        <v>209.17</v>
      </c>
      <c r="I1056" s="43"/>
      <c r="J1056" s="81"/>
    </row>
    <row r="1057" spans="1:10" ht="15" customHeight="1" x14ac:dyDescent="0.2">
      <c r="A1057" s="89" t="s">
        <v>127</v>
      </c>
      <c r="B1057" s="90" t="s">
        <v>955</v>
      </c>
      <c r="C1057" s="91" t="s">
        <v>908</v>
      </c>
      <c r="D1057" s="92" t="s">
        <v>13</v>
      </c>
      <c r="E1057" s="93" t="s">
        <v>837</v>
      </c>
      <c r="F1057" s="94">
        <v>0.18663511999999999</v>
      </c>
      <c r="G1057" s="95">
        <v>30.75</v>
      </c>
      <c r="H1057" s="117">
        <v>5.73</v>
      </c>
      <c r="I1057" s="43"/>
      <c r="J1057" s="81"/>
    </row>
    <row r="1058" spans="1:10" ht="15" customHeight="1" x14ac:dyDescent="0.2">
      <c r="A1058" s="89" t="s">
        <v>127</v>
      </c>
      <c r="B1058" s="90" t="s">
        <v>838</v>
      </c>
      <c r="C1058" s="91" t="s">
        <v>839</v>
      </c>
      <c r="D1058" s="92" t="s">
        <v>13</v>
      </c>
      <c r="E1058" s="93" t="s">
        <v>837</v>
      </c>
      <c r="F1058" s="94">
        <v>0.18663511999999999</v>
      </c>
      <c r="G1058" s="95">
        <v>24.89</v>
      </c>
      <c r="H1058" s="117">
        <v>4.6399999999999997</v>
      </c>
      <c r="I1058" s="43"/>
      <c r="J1058" s="81"/>
    </row>
    <row r="1059" spans="1:10" ht="15" customHeight="1" x14ac:dyDescent="0.2">
      <c r="A1059" s="89" t="s">
        <v>127</v>
      </c>
      <c r="B1059" s="90" t="s">
        <v>1023</v>
      </c>
      <c r="C1059" s="91" t="s">
        <v>1024</v>
      </c>
      <c r="D1059" s="92" t="s">
        <v>13</v>
      </c>
      <c r="E1059" s="93" t="s">
        <v>62</v>
      </c>
      <c r="F1059" s="94">
        <v>6.53222E-3</v>
      </c>
      <c r="G1059" s="95">
        <v>767.38</v>
      </c>
      <c r="H1059" s="117">
        <v>5.01</v>
      </c>
      <c r="I1059" s="43"/>
      <c r="J1059" s="81"/>
    </row>
    <row r="1060" spans="1:10" ht="15" customHeight="1" x14ac:dyDescent="0.2">
      <c r="A1060" s="96"/>
      <c r="B1060" s="97"/>
      <c r="C1060" s="97"/>
      <c r="D1060" s="98"/>
      <c r="E1060" s="99"/>
      <c r="F1060" s="209" t="s">
        <v>840</v>
      </c>
      <c r="G1060" s="209"/>
      <c r="H1060" s="118">
        <v>15.38</v>
      </c>
      <c r="I1060" s="43"/>
      <c r="J1060" s="81"/>
    </row>
    <row r="1061" spans="1:10" ht="15" customHeight="1" x14ac:dyDescent="0.2">
      <c r="A1061" s="96"/>
      <c r="B1061" s="97"/>
      <c r="C1061" s="97"/>
      <c r="D1061" s="98"/>
      <c r="E1061" s="99"/>
      <c r="F1061" s="209" t="s">
        <v>841</v>
      </c>
      <c r="G1061" s="209"/>
      <c r="H1061" s="118">
        <v>4.2300000000000004</v>
      </c>
      <c r="I1061" s="43"/>
      <c r="J1061" s="81"/>
    </row>
    <row r="1062" spans="1:10" ht="15" customHeight="1" x14ac:dyDescent="0.2">
      <c r="A1062" s="96"/>
      <c r="B1062" s="97"/>
      <c r="C1062" s="97"/>
      <c r="D1062" s="98"/>
      <c r="E1062" s="99"/>
      <c r="F1062" s="209" t="s">
        <v>842</v>
      </c>
      <c r="G1062" s="209"/>
      <c r="H1062" s="118">
        <v>19.61</v>
      </c>
      <c r="I1062" s="43"/>
      <c r="J1062" s="81"/>
    </row>
    <row r="1063" spans="1:10" ht="20.100000000000001" customHeight="1" x14ac:dyDescent="0.2">
      <c r="A1063" s="82" t="s">
        <v>130</v>
      </c>
      <c r="B1063" s="83" t="s">
        <v>130</v>
      </c>
      <c r="C1063" s="84" t="s">
        <v>229</v>
      </c>
      <c r="D1063" s="85" t="s">
        <v>13</v>
      </c>
      <c r="E1063" s="86" t="s">
        <v>14</v>
      </c>
      <c r="F1063" s="87"/>
      <c r="G1063" s="88">
        <v>46.19</v>
      </c>
      <c r="H1063" s="116">
        <v>628.17999999999995</v>
      </c>
      <c r="I1063" s="43"/>
      <c r="J1063" s="81"/>
    </row>
    <row r="1064" spans="1:10" ht="21" customHeight="1" x14ac:dyDescent="0.2">
      <c r="A1064" s="89" t="s">
        <v>130</v>
      </c>
      <c r="B1064" s="90" t="s">
        <v>1005</v>
      </c>
      <c r="C1064" s="91" t="s">
        <v>1006</v>
      </c>
      <c r="D1064" s="92" t="s">
        <v>13</v>
      </c>
      <c r="E1064" s="93" t="s">
        <v>837</v>
      </c>
      <c r="F1064" s="94">
        <v>0.48366141000000001</v>
      </c>
      <c r="G1064" s="95">
        <v>24.87</v>
      </c>
      <c r="H1064" s="117">
        <v>12.02</v>
      </c>
      <c r="I1064" s="43"/>
      <c r="J1064" s="81"/>
    </row>
    <row r="1065" spans="1:10" ht="15" customHeight="1" x14ac:dyDescent="0.2">
      <c r="A1065" s="89" t="s">
        <v>130</v>
      </c>
      <c r="B1065" s="90" t="s">
        <v>955</v>
      </c>
      <c r="C1065" s="91" t="s">
        <v>908</v>
      </c>
      <c r="D1065" s="92" t="s">
        <v>13</v>
      </c>
      <c r="E1065" s="93" t="s">
        <v>837</v>
      </c>
      <c r="F1065" s="94">
        <v>0.62350432</v>
      </c>
      <c r="G1065" s="95">
        <v>30.75</v>
      </c>
      <c r="H1065" s="117">
        <v>19.170000000000002</v>
      </c>
      <c r="I1065" s="43"/>
      <c r="J1065" s="81"/>
    </row>
    <row r="1066" spans="1:10" ht="15" customHeight="1" x14ac:dyDescent="0.2">
      <c r="A1066" s="89" t="s">
        <v>130</v>
      </c>
      <c r="B1066" s="90" t="s">
        <v>999</v>
      </c>
      <c r="C1066" s="91" t="s">
        <v>1000</v>
      </c>
      <c r="D1066" s="92" t="s">
        <v>13</v>
      </c>
      <c r="E1066" s="93" t="s">
        <v>62</v>
      </c>
      <c r="F1066" s="94">
        <v>2.7903540000000001E-2</v>
      </c>
      <c r="G1066" s="95">
        <v>537.89</v>
      </c>
      <c r="H1066" s="117">
        <v>15</v>
      </c>
      <c r="I1066" s="43"/>
      <c r="J1066" s="81"/>
    </row>
    <row r="1067" spans="1:10" ht="15" customHeight="1" x14ac:dyDescent="0.2">
      <c r="A1067" s="96"/>
      <c r="B1067" s="97"/>
      <c r="C1067" s="97"/>
      <c r="D1067" s="98"/>
      <c r="E1067" s="99"/>
      <c r="F1067" s="209" t="s">
        <v>840</v>
      </c>
      <c r="G1067" s="209"/>
      <c r="H1067" s="118">
        <v>46.19</v>
      </c>
      <c r="I1067" s="43"/>
      <c r="J1067" s="81"/>
    </row>
    <row r="1068" spans="1:10" ht="15" customHeight="1" x14ac:dyDescent="0.2">
      <c r="A1068" s="96"/>
      <c r="B1068" s="97"/>
      <c r="C1068" s="97"/>
      <c r="D1068" s="98"/>
      <c r="E1068" s="99"/>
      <c r="F1068" s="209" t="s">
        <v>841</v>
      </c>
      <c r="G1068" s="209"/>
      <c r="H1068" s="118">
        <v>12.7</v>
      </c>
      <c r="I1068" s="43"/>
      <c r="J1068" s="81"/>
    </row>
    <row r="1069" spans="1:10" ht="15" customHeight="1" x14ac:dyDescent="0.2">
      <c r="A1069" s="96"/>
      <c r="B1069" s="97"/>
      <c r="C1069" s="97"/>
      <c r="D1069" s="98"/>
      <c r="E1069" s="99"/>
      <c r="F1069" s="209" t="s">
        <v>842</v>
      </c>
      <c r="G1069" s="209"/>
      <c r="H1069" s="118">
        <v>58.89</v>
      </c>
      <c r="I1069" s="43"/>
      <c r="J1069" s="81"/>
    </row>
    <row r="1070" spans="1:10" ht="20.100000000000001" customHeight="1" x14ac:dyDescent="0.2">
      <c r="A1070" s="82" t="s">
        <v>372</v>
      </c>
      <c r="B1070" s="83" t="s">
        <v>372</v>
      </c>
      <c r="C1070" s="84" t="s">
        <v>373</v>
      </c>
      <c r="D1070" s="85" t="s">
        <v>187</v>
      </c>
      <c r="E1070" s="86" t="s">
        <v>26</v>
      </c>
      <c r="F1070" s="87"/>
      <c r="G1070" s="88">
        <v>7.31</v>
      </c>
      <c r="H1070" s="116">
        <v>1096.5</v>
      </c>
      <c r="I1070" s="43"/>
      <c r="J1070" s="81"/>
    </row>
    <row r="1071" spans="1:10" ht="15" customHeight="1" x14ac:dyDescent="0.2">
      <c r="A1071" s="89" t="s">
        <v>372</v>
      </c>
      <c r="B1071" s="90" t="s">
        <v>1319</v>
      </c>
      <c r="C1071" s="91" t="s">
        <v>373</v>
      </c>
      <c r="D1071" s="92" t="s">
        <v>187</v>
      </c>
      <c r="E1071" s="93" t="s">
        <v>377</v>
      </c>
      <c r="F1071" s="103">
        <v>1.0028999999999999</v>
      </c>
      <c r="G1071" s="95">
        <v>3.36</v>
      </c>
      <c r="H1071" s="117">
        <v>3.36</v>
      </c>
      <c r="I1071" s="43"/>
      <c r="J1071" s="81"/>
    </row>
    <row r="1072" spans="1:10" ht="15" customHeight="1" x14ac:dyDescent="0.2">
      <c r="A1072" s="89" t="s">
        <v>372</v>
      </c>
      <c r="B1072" s="90" t="s">
        <v>1129</v>
      </c>
      <c r="C1072" s="91" t="s">
        <v>1130</v>
      </c>
      <c r="D1072" s="92" t="s">
        <v>187</v>
      </c>
      <c r="E1072" s="93" t="s">
        <v>837</v>
      </c>
      <c r="F1072" s="103">
        <v>0.10919909999999999</v>
      </c>
      <c r="G1072" s="95">
        <v>15.2</v>
      </c>
      <c r="H1072" s="117">
        <v>1.65</v>
      </c>
      <c r="I1072" s="43"/>
      <c r="J1072" s="81"/>
    </row>
    <row r="1073" spans="1:10" ht="15" customHeight="1" x14ac:dyDescent="0.2">
      <c r="A1073" s="89" t="s">
        <v>372</v>
      </c>
      <c r="B1073" s="90" t="s">
        <v>1320</v>
      </c>
      <c r="C1073" s="91" t="s">
        <v>1321</v>
      </c>
      <c r="D1073" s="92" t="s">
        <v>187</v>
      </c>
      <c r="E1073" s="93" t="s">
        <v>837</v>
      </c>
      <c r="F1073" s="103">
        <v>0.10985689999999999</v>
      </c>
      <c r="G1073" s="95">
        <v>20.97</v>
      </c>
      <c r="H1073" s="117">
        <v>2.2999999999999998</v>
      </c>
      <c r="I1073" s="43"/>
      <c r="J1073" s="81"/>
    </row>
    <row r="1074" spans="1:10" ht="15" customHeight="1" x14ac:dyDescent="0.2">
      <c r="A1074" s="96"/>
      <c r="B1074" s="97"/>
      <c r="C1074" s="97"/>
      <c r="D1074" s="98"/>
      <c r="E1074" s="99"/>
      <c r="F1074" s="209" t="s">
        <v>840</v>
      </c>
      <c r="G1074" s="209"/>
      <c r="H1074" s="118">
        <v>7.31</v>
      </c>
      <c r="I1074" s="43"/>
      <c r="J1074" s="81"/>
    </row>
    <row r="1075" spans="1:10" ht="15" customHeight="1" x14ac:dyDescent="0.2">
      <c r="A1075" s="96"/>
      <c r="B1075" s="97"/>
      <c r="C1075" s="97"/>
      <c r="D1075" s="98"/>
      <c r="E1075" s="99"/>
      <c r="F1075" s="209" t="s">
        <v>841</v>
      </c>
      <c r="G1075" s="209"/>
      <c r="H1075" s="118">
        <v>2.0099999999999998</v>
      </c>
      <c r="I1075" s="43"/>
      <c r="J1075" s="81"/>
    </row>
    <row r="1076" spans="1:10" ht="15" customHeight="1" x14ac:dyDescent="0.2">
      <c r="A1076" s="96"/>
      <c r="B1076" s="97"/>
      <c r="C1076" s="97"/>
      <c r="D1076" s="98"/>
      <c r="E1076" s="99"/>
      <c r="F1076" s="209" t="s">
        <v>842</v>
      </c>
      <c r="G1076" s="209"/>
      <c r="H1076" s="118">
        <v>9.32</v>
      </c>
      <c r="I1076" s="43"/>
      <c r="J1076" s="81"/>
    </row>
    <row r="1077" spans="1:10" ht="20.100000000000001" customHeight="1" x14ac:dyDescent="0.2">
      <c r="A1077" s="82" t="s">
        <v>375</v>
      </c>
      <c r="B1077" s="83" t="s">
        <v>375</v>
      </c>
      <c r="C1077" s="84" t="s">
        <v>376</v>
      </c>
      <c r="D1077" s="85" t="s">
        <v>187</v>
      </c>
      <c r="E1077" s="86" t="s">
        <v>377</v>
      </c>
      <c r="F1077" s="87"/>
      <c r="G1077" s="88">
        <v>20.73</v>
      </c>
      <c r="H1077" s="116">
        <v>124.38</v>
      </c>
      <c r="I1077" s="43"/>
      <c r="J1077" s="81"/>
    </row>
    <row r="1078" spans="1:10" ht="15" customHeight="1" x14ac:dyDescent="0.2">
      <c r="A1078" s="89" t="s">
        <v>375</v>
      </c>
      <c r="B1078" s="90" t="s">
        <v>1322</v>
      </c>
      <c r="C1078" s="91" t="s">
        <v>376</v>
      </c>
      <c r="D1078" s="92" t="s">
        <v>187</v>
      </c>
      <c r="E1078" s="93" t="s">
        <v>377</v>
      </c>
      <c r="F1078" s="103">
        <v>1.008</v>
      </c>
      <c r="G1078" s="95">
        <v>13.31</v>
      </c>
      <c r="H1078" s="117">
        <v>13.41</v>
      </c>
      <c r="I1078" s="43"/>
      <c r="J1078" s="81"/>
    </row>
    <row r="1079" spans="1:10" ht="15" customHeight="1" x14ac:dyDescent="0.2">
      <c r="A1079" s="89" t="s">
        <v>375</v>
      </c>
      <c r="B1079" s="90" t="s">
        <v>1129</v>
      </c>
      <c r="C1079" s="91" t="s">
        <v>1130</v>
      </c>
      <c r="D1079" s="92" t="s">
        <v>187</v>
      </c>
      <c r="E1079" s="93" t="s">
        <v>837</v>
      </c>
      <c r="F1079" s="103">
        <v>0.20239070000000001</v>
      </c>
      <c r="G1079" s="95">
        <v>15.2</v>
      </c>
      <c r="H1079" s="117">
        <v>3.07</v>
      </c>
      <c r="I1079" s="43"/>
      <c r="J1079" s="81"/>
    </row>
    <row r="1080" spans="1:10" ht="15" customHeight="1" x14ac:dyDescent="0.2">
      <c r="A1080" s="89" t="s">
        <v>375</v>
      </c>
      <c r="B1080" s="90" t="s">
        <v>1320</v>
      </c>
      <c r="C1080" s="91" t="s">
        <v>1321</v>
      </c>
      <c r="D1080" s="92" t="s">
        <v>187</v>
      </c>
      <c r="E1080" s="93" t="s">
        <v>837</v>
      </c>
      <c r="F1080" s="103">
        <v>0.20304849999999999</v>
      </c>
      <c r="G1080" s="95">
        <v>20.97</v>
      </c>
      <c r="H1080" s="117">
        <v>4.25</v>
      </c>
      <c r="I1080" s="43"/>
      <c r="J1080" s="81"/>
    </row>
    <row r="1081" spans="1:10" ht="15" customHeight="1" x14ac:dyDescent="0.2">
      <c r="A1081" s="96"/>
      <c r="B1081" s="97"/>
      <c r="C1081" s="97"/>
      <c r="D1081" s="98"/>
      <c r="E1081" s="99"/>
      <c r="F1081" s="209" t="s">
        <v>840</v>
      </c>
      <c r="G1081" s="209"/>
      <c r="H1081" s="118">
        <v>20.73</v>
      </c>
      <c r="I1081" s="43"/>
      <c r="J1081" s="81"/>
    </row>
    <row r="1082" spans="1:10" ht="15" customHeight="1" x14ac:dyDescent="0.2">
      <c r="A1082" s="96"/>
      <c r="B1082" s="97"/>
      <c r="C1082" s="97"/>
      <c r="D1082" s="98"/>
      <c r="E1082" s="99"/>
      <c r="F1082" s="209" t="s">
        <v>841</v>
      </c>
      <c r="G1082" s="209"/>
      <c r="H1082" s="118">
        <v>5.7</v>
      </c>
      <c r="I1082" s="43"/>
      <c r="J1082" s="81"/>
    </row>
    <row r="1083" spans="1:10" ht="15" customHeight="1" x14ac:dyDescent="0.2">
      <c r="A1083" s="96"/>
      <c r="B1083" s="97"/>
      <c r="C1083" s="97"/>
      <c r="D1083" s="98"/>
      <c r="E1083" s="99"/>
      <c r="F1083" s="209" t="s">
        <v>842</v>
      </c>
      <c r="G1083" s="209"/>
      <c r="H1083" s="118">
        <v>26.43</v>
      </c>
      <c r="I1083" s="43"/>
      <c r="J1083" s="81"/>
    </row>
    <row r="1084" spans="1:10" ht="20.100000000000001" customHeight="1" x14ac:dyDescent="0.2">
      <c r="A1084" s="82" t="s">
        <v>379</v>
      </c>
      <c r="B1084" s="83" t="s">
        <v>379</v>
      </c>
      <c r="C1084" s="84" t="s">
        <v>380</v>
      </c>
      <c r="D1084" s="85" t="s">
        <v>187</v>
      </c>
      <c r="E1084" s="86" t="s">
        <v>377</v>
      </c>
      <c r="F1084" s="87"/>
      <c r="G1084" s="88">
        <v>34.94</v>
      </c>
      <c r="H1084" s="116">
        <v>1048.2</v>
      </c>
      <c r="I1084" s="43"/>
      <c r="J1084" s="81"/>
    </row>
    <row r="1085" spans="1:10" ht="15" customHeight="1" x14ac:dyDescent="0.2">
      <c r="A1085" s="89" t="s">
        <v>379</v>
      </c>
      <c r="B1085" s="90" t="s">
        <v>1323</v>
      </c>
      <c r="C1085" s="91" t="s">
        <v>380</v>
      </c>
      <c r="D1085" s="92" t="s">
        <v>187</v>
      </c>
      <c r="E1085" s="93" t="s">
        <v>377</v>
      </c>
      <c r="F1085" s="103">
        <v>1.0083</v>
      </c>
      <c r="G1085" s="95">
        <v>24.99</v>
      </c>
      <c r="H1085" s="117">
        <v>25.19</v>
      </c>
      <c r="I1085" s="43"/>
      <c r="J1085" s="81"/>
    </row>
    <row r="1086" spans="1:10" ht="15" customHeight="1" x14ac:dyDescent="0.2">
      <c r="A1086" s="89" t="s">
        <v>379</v>
      </c>
      <c r="B1086" s="90" t="s">
        <v>1129</v>
      </c>
      <c r="C1086" s="91" t="s">
        <v>1130</v>
      </c>
      <c r="D1086" s="92" t="s">
        <v>187</v>
      </c>
      <c r="E1086" s="93" t="s">
        <v>837</v>
      </c>
      <c r="F1086" s="103">
        <v>0.26971810000000002</v>
      </c>
      <c r="G1086" s="95">
        <v>15.2</v>
      </c>
      <c r="H1086" s="117">
        <v>4.09</v>
      </c>
      <c r="I1086" s="43"/>
      <c r="J1086" s="81"/>
    </row>
    <row r="1087" spans="1:10" ht="15" customHeight="1" x14ac:dyDescent="0.2">
      <c r="A1087" s="89" t="s">
        <v>379</v>
      </c>
      <c r="B1087" s="90" t="s">
        <v>1320</v>
      </c>
      <c r="C1087" s="91" t="s">
        <v>1321</v>
      </c>
      <c r="D1087" s="92" t="s">
        <v>187</v>
      </c>
      <c r="E1087" s="93" t="s">
        <v>837</v>
      </c>
      <c r="F1087" s="103">
        <v>0.2703759</v>
      </c>
      <c r="G1087" s="95">
        <v>20.97</v>
      </c>
      <c r="H1087" s="117">
        <v>5.66</v>
      </c>
      <c r="I1087" s="43"/>
      <c r="J1087" s="81"/>
    </row>
    <row r="1088" spans="1:10" ht="15" customHeight="1" x14ac:dyDescent="0.2">
      <c r="A1088" s="96"/>
      <c r="B1088" s="97"/>
      <c r="C1088" s="97"/>
      <c r="D1088" s="98"/>
      <c r="E1088" s="99"/>
      <c r="F1088" s="209" t="s">
        <v>840</v>
      </c>
      <c r="G1088" s="209"/>
      <c r="H1088" s="118">
        <v>34.94</v>
      </c>
      <c r="I1088" s="43"/>
      <c r="J1088" s="81"/>
    </row>
    <row r="1089" spans="1:10" ht="15" customHeight="1" x14ac:dyDescent="0.2">
      <c r="A1089" s="96"/>
      <c r="B1089" s="97"/>
      <c r="C1089" s="97"/>
      <c r="D1089" s="98"/>
      <c r="E1089" s="99"/>
      <c r="F1089" s="209" t="s">
        <v>841</v>
      </c>
      <c r="G1089" s="209"/>
      <c r="H1089" s="118">
        <v>9.61</v>
      </c>
      <c r="I1089" s="43"/>
      <c r="J1089" s="81"/>
    </row>
    <row r="1090" spans="1:10" ht="15" customHeight="1" x14ac:dyDescent="0.2">
      <c r="A1090" s="96"/>
      <c r="B1090" s="97"/>
      <c r="C1090" s="97"/>
      <c r="D1090" s="98"/>
      <c r="E1090" s="99"/>
      <c r="F1090" s="209" t="s">
        <v>842</v>
      </c>
      <c r="G1090" s="209"/>
      <c r="H1090" s="118">
        <v>44.55</v>
      </c>
      <c r="I1090" s="43"/>
      <c r="J1090" s="81"/>
    </row>
    <row r="1091" spans="1:10" ht="20.100000000000001" customHeight="1" x14ac:dyDescent="0.2">
      <c r="A1091" s="82" t="s">
        <v>382</v>
      </c>
      <c r="B1091" s="83" t="s">
        <v>382</v>
      </c>
      <c r="C1091" s="84" t="s">
        <v>383</v>
      </c>
      <c r="D1091" s="85" t="s">
        <v>187</v>
      </c>
      <c r="E1091" s="86" t="s">
        <v>377</v>
      </c>
      <c r="F1091" s="87"/>
      <c r="G1091" s="88">
        <v>28.19</v>
      </c>
      <c r="H1091" s="116">
        <v>563.79999999999995</v>
      </c>
      <c r="I1091" s="43"/>
      <c r="J1091" s="81"/>
    </row>
    <row r="1092" spans="1:10" ht="15" customHeight="1" x14ac:dyDescent="0.2">
      <c r="A1092" s="89" t="s">
        <v>382</v>
      </c>
      <c r="B1092" s="90" t="s">
        <v>1324</v>
      </c>
      <c r="C1092" s="91" t="s">
        <v>383</v>
      </c>
      <c r="D1092" s="92" t="s">
        <v>187</v>
      </c>
      <c r="E1092" s="93" t="s">
        <v>377</v>
      </c>
      <c r="F1092" s="103">
        <v>1.0038</v>
      </c>
      <c r="G1092" s="95">
        <v>12.37</v>
      </c>
      <c r="H1092" s="117">
        <v>12.41</v>
      </c>
      <c r="I1092" s="43"/>
      <c r="J1092" s="81"/>
    </row>
    <row r="1093" spans="1:10" ht="15" customHeight="1" x14ac:dyDescent="0.2">
      <c r="A1093" s="89" t="s">
        <v>382</v>
      </c>
      <c r="B1093" s="90" t="s">
        <v>1129</v>
      </c>
      <c r="C1093" s="91" t="s">
        <v>1130</v>
      </c>
      <c r="D1093" s="92" t="s">
        <v>187</v>
      </c>
      <c r="E1093" s="93" t="s">
        <v>837</v>
      </c>
      <c r="F1093" s="103">
        <v>0.4367743</v>
      </c>
      <c r="G1093" s="95">
        <v>15.2</v>
      </c>
      <c r="H1093" s="117">
        <v>6.63</v>
      </c>
      <c r="I1093" s="43"/>
      <c r="J1093" s="81"/>
    </row>
    <row r="1094" spans="1:10" ht="15" customHeight="1" x14ac:dyDescent="0.2">
      <c r="A1094" s="89" t="s">
        <v>382</v>
      </c>
      <c r="B1094" s="90" t="s">
        <v>1320</v>
      </c>
      <c r="C1094" s="91" t="s">
        <v>1321</v>
      </c>
      <c r="D1094" s="92" t="s">
        <v>187</v>
      </c>
      <c r="E1094" s="93" t="s">
        <v>837</v>
      </c>
      <c r="F1094" s="103">
        <v>0.4367743</v>
      </c>
      <c r="G1094" s="95">
        <v>20.97</v>
      </c>
      <c r="H1094" s="117">
        <v>9.15</v>
      </c>
      <c r="I1094" s="43"/>
      <c r="J1094" s="81"/>
    </row>
    <row r="1095" spans="1:10" ht="15" customHeight="1" x14ac:dyDescent="0.2">
      <c r="A1095" s="96"/>
      <c r="B1095" s="97"/>
      <c r="C1095" s="97"/>
      <c r="D1095" s="98"/>
      <c r="E1095" s="99"/>
      <c r="F1095" s="209" t="s">
        <v>840</v>
      </c>
      <c r="G1095" s="209"/>
      <c r="H1095" s="118">
        <v>28.19</v>
      </c>
      <c r="I1095" s="43"/>
      <c r="J1095" s="81"/>
    </row>
    <row r="1096" spans="1:10" ht="15" customHeight="1" x14ac:dyDescent="0.2">
      <c r="A1096" s="96"/>
      <c r="B1096" s="97"/>
      <c r="C1096" s="97"/>
      <c r="D1096" s="98"/>
      <c r="E1096" s="99"/>
      <c r="F1096" s="209" t="s">
        <v>841</v>
      </c>
      <c r="G1096" s="209"/>
      <c r="H1096" s="118">
        <v>7.75</v>
      </c>
      <c r="I1096" s="43"/>
      <c r="J1096" s="81"/>
    </row>
    <row r="1097" spans="1:10" ht="15" customHeight="1" x14ac:dyDescent="0.2">
      <c r="A1097" s="96"/>
      <c r="B1097" s="97"/>
      <c r="C1097" s="97"/>
      <c r="D1097" s="98"/>
      <c r="E1097" s="99"/>
      <c r="F1097" s="209" t="s">
        <v>842</v>
      </c>
      <c r="G1097" s="209"/>
      <c r="H1097" s="118">
        <v>35.94</v>
      </c>
      <c r="I1097" s="43"/>
      <c r="J1097" s="81"/>
    </row>
    <row r="1098" spans="1:10" ht="20.100000000000001" customHeight="1" x14ac:dyDescent="0.2">
      <c r="A1098" s="82" t="s">
        <v>385</v>
      </c>
      <c r="B1098" s="83" t="s">
        <v>385</v>
      </c>
      <c r="C1098" s="84" t="s">
        <v>386</v>
      </c>
      <c r="D1098" s="85" t="s">
        <v>187</v>
      </c>
      <c r="E1098" s="86" t="s">
        <v>377</v>
      </c>
      <c r="F1098" s="87"/>
      <c r="G1098" s="88">
        <v>99</v>
      </c>
      <c r="H1098" s="116">
        <v>891</v>
      </c>
      <c r="I1098" s="43"/>
      <c r="J1098" s="81"/>
    </row>
    <row r="1099" spans="1:10" ht="15" customHeight="1" x14ac:dyDescent="0.2">
      <c r="A1099" s="89" t="s">
        <v>385</v>
      </c>
      <c r="B1099" s="90" t="s">
        <v>1325</v>
      </c>
      <c r="C1099" s="91" t="s">
        <v>386</v>
      </c>
      <c r="D1099" s="92" t="s">
        <v>187</v>
      </c>
      <c r="E1099" s="93" t="s">
        <v>377</v>
      </c>
      <c r="F1099" s="103">
        <v>1.0091000000000001</v>
      </c>
      <c r="G1099" s="95">
        <v>81.349999999999994</v>
      </c>
      <c r="H1099" s="117">
        <v>82.09</v>
      </c>
      <c r="I1099" s="43"/>
      <c r="J1099" s="81"/>
    </row>
    <row r="1100" spans="1:10" ht="15" customHeight="1" x14ac:dyDescent="0.2">
      <c r="A1100" s="89" t="s">
        <v>385</v>
      </c>
      <c r="B1100" s="90" t="s">
        <v>1129</v>
      </c>
      <c r="C1100" s="91" t="s">
        <v>1130</v>
      </c>
      <c r="D1100" s="92" t="s">
        <v>187</v>
      </c>
      <c r="E1100" s="93" t="s">
        <v>837</v>
      </c>
      <c r="F1100" s="103">
        <v>0.46765689999999999</v>
      </c>
      <c r="G1100" s="95">
        <v>15.2</v>
      </c>
      <c r="H1100" s="117">
        <v>7.1</v>
      </c>
      <c r="I1100" s="43"/>
      <c r="J1100" s="81"/>
    </row>
    <row r="1101" spans="1:10" ht="15" customHeight="1" x14ac:dyDescent="0.2">
      <c r="A1101" s="89" t="s">
        <v>385</v>
      </c>
      <c r="B1101" s="90" t="s">
        <v>1320</v>
      </c>
      <c r="C1101" s="91" t="s">
        <v>1321</v>
      </c>
      <c r="D1101" s="92" t="s">
        <v>187</v>
      </c>
      <c r="E1101" s="93" t="s">
        <v>837</v>
      </c>
      <c r="F1101" s="103">
        <v>0.46801890000000002</v>
      </c>
      <c r="G1101" s="95">
        <v>20.97</v>
      </c>
      <c r="H1101" s="117">
        <v>9.81</v>
      </c>
      <c r="I1101" s="43"/>
      <c r="J1101" s="81"/>
    </row>
    <row r="1102" spans="1:10" ht="15" customHeight="1" x14ac:dyDescent="0.2">
      <c r="A1102" s="96"/>
      <c r="B1102" s="97"/>
      <c r="C1102" s="97"/>
      <c r="D1102" s="98"/>
      <c r="E1102" s="99"/>
      <c r="F1102" s="209" t="s">
        <v>840</v>
      </c>
      <c r="G1102" s="209"/>
      <c r="H1102" s="118">
        <v>99</v>
      </c>
      <c r="I1102" s="43"/>
      <c r="J1102" s="81"/>
    </row>
    <row r="1103" spans="1:10" ht="15" customHeight="1" x14ac:dyDescent="0.2">
      <c r="A1103" s="96"/>
      <c r="B1103" s="97"/>
      <c r="C1103" s="97"/>
      <c r="D1103" s="98"/>
      <c r="E1103" s="99"/>
      <c r="F1103" s="209" t="s">
        <v>841</v>
      </c>
      <c r="G1103" s="209"/>
      <c r="H1103" s="118">
        <v>27.23</v>
      </c>
      <c r="I1103" s="43"/>
      <c r="J1103" s="81"/>
    </row>
    <row r="1104" spans="1:10" ht="15" customHeight="1" x14ac:dyDescent="0.2">
      <c r="A1104" s="96"/>
      <c r="B1104" s="97"/>
      <c r="C1104" s="97"/>
      <c r="D1104" s="98"/>
      <c r="E1104" s="99"/>
      <c r="F1104" s="209" t="s">
        <v>842</v>
      </c>
      <c r="G1104" s="209"/>
      <c r="H1104" s="118">
        <v>126.23</v>
      </c>
      <c r="I1104" s="43"/>
      <c r="J1104" s="81"/>
    </row>
    <row r="1105" spans="1:10" ht="20.100000000000001" customHeight="1" x14ac:dyDescent="0.2">
      <c r="A1105" s="82" t="s">
        <v>388</v>
      </c>
      <c r="B1105" s="83" t="s">
        <v>388</v>
      </c>
      <c r="C1105" s="84" t="s">
        <v>389</v>
      </c>
      <c r="D1105" s="85" t="s">
        <v>187</v>
      </c>
      <c r="E1105" s="86" t="s">
        <v>390</v>
      </c>
      <c r="F1105" s="87"/>
      <c r="G1105" s="88">
        <v>3.45</v>
      </c>
      <c r="H1105" s="116">
        <v>41.4</v>
      </c>
      <c r="I1105" s="43"/>
      <c r="J1105" s="81"/>
    </row>
    <row r="1106" spans="1:10" ht="21" customHeight="1" x14ac:dyDescent="0.2">
      <c r="A1106" s="89" t="s">
        <v>388</v>
      </c>
      <c r="B1106" s="90" t="s">
        <v>1326</v>
      </c>
      <c r="C1106" s="91" t="s">
        <v>389</v>
      </c>
      <c r="D1106" s="92" t="s">
        <v>187</v>
      </c>
      <c r="E1106" s="93" t="s">
        <v>275</v>
      </c>
      <c r="F1106" s="103">
        <v>1</v>
      </c>
      <c r="G1106" s="95">
        <v>0.51</v>
      </c>
      <c r="H1106" s="117">
        <v>0.51</v>
      </c>
      <c r="I1106" s="43"/>
      <c r="J1106" s="81"/>
    </row>
    <row r="1107" spans="1:10" ht="15" customHeight="1" x14ac:dyDescent="0.2">
      <c r="A1107" s="89" t="s">
        <v>388</v>
      </c>
      <c r="B1107" s="90" t="s">
        <v>1129</v>
      </c>
      <c r="C1107" s="91" t="s">
        <v>1130</v>
      </c>
      <c r="D1107" s="92" t="s">
        <v>187</v>
      </c>
      <c r="E1107" s="93" t="s">
        <v>837</v>
      </c>
      <c r="F1107" s="103">
        <v>8.1146999999999997E-2</v>
      </c>
      <c r="G1107" s="95">
        <v>15.2</v>
      </c>
      <c r="H1107" s="117">
        <v>1.23</v>
      </c>
      <c r="I1107" s="43"/>
      <c r="J1107" s="81"/>
    </row>
    <row r="1108" spans="1:10" ht="15" customHeight="1" x14ac:dyDescent="0.2">
      <c r="A1108" s="89" t="s">
        <v>388</v>
      </c>
      <c r="B1108" s="90" t="s">
        <v>1320</v>
      </c>
      <c r="C1108" s="91" t="s">
        <v>1321</v>
      </c>
      <c r="D1108" s="92" t="s">
        <v>187</v>
      </c>
      <c r="E1108" s="93" t="s">
        <v>837</v>
      </c>
      <c r="F1108" s="103">
        <v>8.1582000000000002E-2</v>
      </c>
      <c r="G1108" s="95">
        <v>20.97</v>
      </c>
      <c r="H1108" s="117">
        <v>1.71</v>
      </c>
      <c r="I1108" s="43"/>
      <c r="J1108" s="81"/>
    </row>
    <row r="1109" spans="1:10" ht="15" customHeight="1" x14ac:dyDescent="0.2">
      <c r="A1109" s="96"/>
      <c r="B1109" s="97"/>
      <c r="C1109" s="97"/>
      <c r="D1109" s="98"/>
      <c r="E1109" s="99"/>
      <c r="F1109" s="209" t="s">
        <v>840</v>
      </c>
      <c r="G1109" s="209"/>
      <c r="H1109" s="118">
        <v>3.45</v>
      </c>
      <c r="I1109" s="43"/>
      <c r="J1109" s="81"/>
    </row>
    <row r="1110" spans="1:10" ht="15" customHeight="1" x14ac:dyDescent="0.2">
      <c r="A1110" s="96"/>
      <c r="B1110" s="97"/>
      <c r="C1110" s="97"/>
      <c r="D1110" s="98"/>
      <c r="E1110" s="99"/>
      <c r="F1110" s="209" t="s">
        <v>841</v>
      </c>
      <c r="G1110" s="209"/>
      <c r="H1110" s="118">
        <v>0.95</v>
      </c>
      <c r="I1110" s="43"/>
      <c r="J1110" s="81"/>
    </row>
    <row r="1111" spans="1:10" ht="15" customHeight="1" x14ac:dyDescent="0.2">
      <c r="A1111" s="96"/>
      <c r="B1111" s="97"/>
      <c r="C1111" s="97"/>
      <c r="D1111" s="98"/>
      <c r="E1111" s="99"/>
      <c r="F1111" s="209" t="s">
        <v>842</v>
      </c>
      <c r="G1111" s="209"/>
      <c r="H1111" s="118">
        <v>4.4000000000000004</v>
      </c>
      <c r="I1111" s="43"/>
      <c r="J1111" s="81"/>
    </row>
    <row r="1112" spans="1:10" ht="20.100000000000001" customHeight="1" x14ac:dyDescent="0.2">
      <c r="A1112" s="82" t="s">
        <v>392</v>
      </c>
      <c r="B1112" s="83" t="s">
        <v>392</v>
      </c>
      <c r="C1112" s="84" t="s">
        <v>393</v>
      </c>
      <c r="D1112" s="85" t="s">
        <v>187</v>
      </c>
      <c r="E1112" s="86" t="s">
        <v>390</v>
      </c>
      <c r="F1112" s="87"/>
      <c r="G1112" s="88">
        <v>11.8</v>
      </c>
      <c r="H1112" s="116">
        <v>23.6</v>
      </c>
      <c r="I1112" s="43"/>
      <c r="J1112" s="81"/>
    </row>
    <row r="1113" spans="1:10" ht="21" customHeight="1" x14ac:dyDescent="0.2">
      <c r="A1113" s="89" t="s">
        <v>392</v>
      </c>
      <c r="B1113" s="90" t="s">
        <v>1327</v>
      </c>
      <c r="C1113" s="91" t="s">
        <v>1328</v>
      </c>
      <c r="D1113" s="92" t="s">
        <v>187</v>
      </c>
      <c r="E1113" s="93" t="s">
        <v>275</v>
      </c>
      <c r="F1113" s="103">
        <v>1</v>
      </c>
      <c r="G1113" s="95">
        <v>5.92</v>
      </c>
      <c r="H1113" s="117">
        <v>5.92</v>
      </c>
      <c r="I1113" s="43"/>
      <c r="J1113" s="81"/>
    </row>
    <row r="1114" spans="1:10" ht="15" customHeight="1" x14ac:dyDescent="0.2">
      <c r="A1114" s="89" t="s">
        <v>392</v>
      </c>
      <c r="B1114" s="90" t="s">
        <v>1129</v>
      </c>
      <c r="C1114" s="91" t="s">
        <v>1130</v>
      </c>
      <c r="D1114" s="92" t="s">
        <v>187</v>
      </c>
      <c r="E1114" s="93" t="s">
        <v>837</v>
      </c>
      <c r="F1114" s="103">
        <v>0.1621969</v>
      </c>
      <c r="G1114" s="95">
        <v>15.2</v>
      </c>
      <c r="H1114" s="117">
        <v>2.46</v>
      </c>
      <c r="I1114" s="43"/>
      <c r="J1114" s="81"/>
    </row>
    <row r="1115" spans="1:10" ht="15" customHeight="1" x14ac:dyDescent="0.2">
      <c r="A1115" s="89" t="s">
        <v>392</v>
      </c>
      <c r="B1115" s="90" t="s">
        <v>1320</v>
      </c>
      <c r="C1115" s="91" t="s">
        <v>1321</v>
      </c>
      <c r="D1115" s="92" t="s">
        <v>187</v>
      </c>
      <c r="E1115" s="93" t="s">
        <v>837</v>
      </c>
      <c r="F1115" s="103">
        <v>0.16354250000000001</v>
      </c>
      <c r="G1115" s="95">
        <v>20.97</v>
      </c>
      <c r="H1115" s="117">
        <v>3.42</v>
      </c>
      <c r="I1115" s="43"/>
      <c r="J1115" s="81"/>
    </row>
    <row r="1116" spans="1:10" ht="15" customHeight="1" x14ac:dyDescent="0.2">
      <c r="A1116" s="96"/>
      <c r="B1116" s="97"/>
      <c r="C1116" s="97"/>
      <c r="D1116" s="98"/>
      <c r="E1116" s="99"/>
      <c r="F1116" s="209" t="s">
        <v>840</v>
      </c>
      <c r="G1116" s="209"/>
      <c r="H1116" s="118">
        <v>11.8</v>
      </c>
      <c r="I1116" s="43"/>
      <c r="J1116" s="81"/>
    </row>
    <row r="1117" spans="1:10" ht="15" customHeight="1" x14ac:dyDescent="0.2">
      <c r="A1117" s="96"/>
      <c r="B1117" s="97"/>
      <c r="C1117" s="97"/>
      <c r="D1117" s="98"/>
      <c r="E1117" s="99"/>
      <c r="F1117" s="209" t="s">
        <v>841</v>
      </c>
      <c r="G1117" s="209"/>
      <c r="H1117" s="118">
        <v>3.25</v>
      </c>
      <c r="I1117" s="43"/>
      <c r="J1117" s="81"/>
    </row>
    <row r="1118" spans="1:10" ht="15" customHeight="1" x14ac:dyDescent="0.2">
      <c r="A1118" s="96"/>
      <c r="B1118" s="97"/>
      <c r="C1118" s="97"/>
      <c r="D1118" s="98"/>
      <c r="E1118" s="99"/>
      <c r="F1118" s="209" t="s">
        <v>842</v>
      </c>
      <c r="G1118" s="209"/>
      <c r="H1118" s="118">
        <v>15.05</v>
      </c>
      <c r="I1118" s="43"/>
      <c r="J1118" s="81"/>
    </row>
    <row r="1119" spans="1:10" ht="20.100000000000001" customHeight="1" x14ac:dyDescent="0.2">
      <c r="A1119" s="82" t="s">
        <v>395</v>
      </c>
      <c r="B1119" s="83" t="s">
        <v>395</v>
      </c>
      <c r="C1119" s="84" t="s">
        <v>396</v>
      </c>
      <c r="D1119" s="85" t="s">
        <v>187</v>
      </c>
      <c r="E1119" s="86" t="s">
        <v>275</v>
      </c>
      <c r="F1119" s="87"/>
      <c r="G1119" s="88">
        <v>23.31</v>
      </c>
      <c r="H1119" s="116">
        <v>23.31</v>
      </c>
      <c r="I1119" s="43"/>
      <c r="J1119" s="81"/>
    </row>
    <row r="1120" spans="1:10" ht="21" customHeight="1" x14ac:dyDescent="0.2">
      <c r="A1120" s="89" t="s">
        <v>395</v>
      </c>
      <c r="B1120" s="90" t="s">
        <v>1329</v>
      </c>
      <c r="C1120" s="91" t="s">
        <v>1330</v>
      </c>
      <c r="D1120" s="92" t="s">
        <v>187</v>
      </c>
      <c r="E1120" s="93" t="s">
        <v>275</v>
      </c>
      <c r="F1120" s="103">
        <v>1</v>
      </c>
      <c r="G1120" s="95">
        <v>17.260000000000002</v>
      </c>
      <c r="H1120" s="117">
        <v>17.260000000000002</v>
      </c>
      <c r="I1120" s="43"/>
      <c r="J1120" s="81"/>
    </row>
    <row r="1121" spans="1:10" ht="15" customHeight="1" x14ac:dyDescent="0.2">
      <c r="A1121" s="89" t="s">
        <v>395</v>
      </c>
      <c r="B1121" s="90" t="s">
        <v>1129</v>
      </c>
      <c r="C1121" s="91" t="s">
        <v>1130</v>
      </c>
      <c r="D1121" s="92" t="s">
        <v>187</v>
      </c>
      <c r="E1121" s="93" t="s">
        <v>837</v>
      </c>
      <c r="F1121" s="103">
        <v>0.16636190000000001</v>
      </c>
      <c r="G1121" s="95">
        <v>15.2</v>
      </c>
      <c r="H1121" s="117">
        <v>2.52</v>
      </c>
      <c r="I1121" s="43"/>
      <c r="J1121" s="81"/>
    </row>
    <row r="1122" spans="1:10" ht="15" customHeight="1" x14ac:dyDescent="0.2">
      <c r="A1122" s="89" t="s">
        <v>395</v>
      </c>
      <c r="B1122" s="90" t="s">
        <v>1320</v>
      </c>
      <c r="C1122" s="91" t="s">
        <v>1321</v>
      </c>
      <c r="D1122" s="92" t="s">
        <v>187</v>
      </c>
      <c r="E1122" s="93" t="s">
        <v>837</v>
      </c>
      <c r="F1122" s="103">
        <v>0.1686491</v>
      </c>
      <c r="G1122" s="95">
        <v>20.97</v>
      </c>
      <c r="H1122" s="117">
        <v>3.53</v>
      </c>
      <c r="I1122" s="43"/>
      <c r="J1122" s="81"/>
    </row>
    <row r="1123" spans="1:10" ht="15" customHeight="1" x14ac:dyDescent="0.2">
      <c r="A1123" s="96"/>
      <c r="B1123" s="97"/>
      <c r="C1123" s="97"/>
      <c r="D1123" s="98"/>
      <c r="E1123" s="99"/>
      <c r="F1123" s="209" t="s">
        <v>840</v>
      </c>
      <c r="G1123" s="209"/>
      <c r="H1123" s="118">
        <v>23.31</v>
      </c>
      <c r="I1123" s="43"/>
      <c r="J1123" s="81"/>
    </row>
    <row r="1124" spans="1:10" ht="15" customHeight="1" x14ac:dyDescent="0.2">
      <c r="A1124" s="96"/>
      <c r="B1124" s="97"/>
      <c r="C1124" s="97"/>
      <c r="D1124" s="98"/>
      <c r="E1124" s="99"/>
      <c r="F1124" s="209" t="s">
        <v>841</v>
      </c>
      <c r="G1124" s="209"/>
      <c r="H1124" s="118">
        <v>6.41</v>
      </c>
      <c r="I1124" s="43"/>
      <c r="J1124" s="81"/>
    </row>
    <row r="1125" spans="1:10" ht="15" customHeight="1" x14ac:dyDescent="0.2">
      <c r="A1125" s="96"/>
      <c r="B1125" s="97"/>
      <c r="C1125" s="97"/>
      <c r="D1125" s="98"/>
      <c r="E1125" s="99"/>
      <c r="F1125" s="209" t="s">
        <v>842</v>
      </c>
      <c r="G1125" s="209"/>
      <c r="H1125" s="118">
        <v>29.72</v>
      </c>
      <c r="I1125" s="43"/>
      <c r="J1125" s="81"/>
    </row>
    <row r="1126" spans="1:10" ht="20.100000000000001" customHeight="1" x14ac:dyDescent="0.2">
      <c r="A1126" s="82" t="s">
        <v>398</v>
      </c>
      <c r="B1126" s="83" t="s">
        <v>398</v>
      </c>
      <c r="C1126" s="84" t="s">
        <v>399</v>
      </c>
      <c r="D1126" s="85" t="s">
        <v>914</v>
      </c>
      <c r="E1126" s="86" t="s">
        <v>45</v>
      </c>
      <c r="F1126" s="87"/>
      <c r="G1126" s="88">
        <v>10.81</v>
      </c>
      <c r="H1126" s="116">
        <v>75.67</v>
      </c>
      <c r="I1126" s="43"/>
      <c r="J1126" s="81"/>
    </row>
    <row r="1127" spans="1:10" ht="15" customHeight="1" x14ac:dyDescent="0.2">
      <c r="A1127" s="89" t="s">
        <v>398</v>
      </c>
      <c r="B1127" s="90" t="s">
        <v>1331</v>
      </c>
      <c r="C1127" s="91" t="s">
        <v>1332</v>
      </c>
      <c r="D1127" s="92" t="s">
        <v>55</v>
      </c>
      <c r="E1127" s="93" t="s">
        <v>45</v>
      </c>
      <c r="F1127" s="94">
        <v>6.6000000000000003E-2</v>
      </c>
      <c r="G1127" s="95">
        <v>9</v>
      </c>
      <c r="H1127" s="117">
        <v>0.59</v>
      </c>
      <c r="I1127" s="43"/>
      <c r="J1127" s="81"/>
    </row>
    <row r="1128" spans="1:10" ht="15" customHeight="1" x14ac:dyDescent="0.2">
      <c r="A1128" s="89" t="s">
        <v>398</v>
      </c>
      <c r="B1128" s="90" t="s">
        <v>1333</v>
      </c>
      <c r="C1128" s="91" t="s">
        <v>1334</v>
      </c>
      <c r="D1128" s="92" t="s">
        <v>55</v>
      </c>
      <c r="E1128" s="93" t="s">
        <v>45</v>
      </c>
      <c r="F1128" s="94">
        <v>1</v>
      </c>
      <c r="G1128" s="95">
        <v>3.21</v>
      </c>
      <c r="H1128" s="117">
        <v>3.21</v>
      </c>
      <c r="I1128" s="43"/>
      <c r="J1128" s="81"/>
    </row>
    <row r="1129" spans="1:10" ht="15" customHeight="1" x14ac:dyDescent="0.2">
      <c r="A1129" s="89" t="s">
        <v>398</v>
      </c>
      <c r="B1129" s="90" t="s">
        <v>1335</v>
      </c>
      <c r="C1129" s="91" t="s">
        <v>1336</v>
      </c>
      <c r="D1129" s="92" t="s">
        <v>55</v>
      </c>
      <c r="E1129" s="93" t="s">
        <v>45</v>
      </c>
      <c r="F1129" s="94">
        <v>4.0000000000000001E-3</v>
      </c>
      <c r="G1129" s="95">
        <v>46.37</v>
      </c>
      <c r="H1129" s="117">
        <v>0.19</v>
      </c>
      <c r="I1129" s="43"/>
      <c r="J1129" s="81"/>
    </row>
    <row r="1130" spans="1:10" ht="21" customHeight="1" x14ac:dyDescent="0.2">
      <c r="A1130" s="89" t="s">
        <v>398</v>
      </c>
      <c r="B1130" s="90" t="s">
        <v>1337</v>
      </c>
      <c r="C1130" s="91" t="s">
        <v>1338</v>
      </c>
      <c r="D1130" s="92" t="s">
        <v>55</v>
      </c>
      <c r="E1130" s="93" t="s">
        <v>45</v>
      </c>
      <c r="F1130" s="94">
        <v>7.4000000000000003E-3</v>
      </c>
      <c r="G1130" s="95">
        <v>42.65</v>
      </c>
      <c r="H1130" s="117">
        <v>0.32</v>
      </c>
      <c r="I1130" s="43"/>
      <c r="J1130" s="81"/>
    </row>
    <row r="1131" spans="1:10" ht="15" customHeight="1" x14ac:dyDescent="0.2">
      <c r="A1131" s="89" t="s">
        <v>398</v>
      </c>
      <c r="B1131" s="90" t="s">
        <v>1248</v>
      </c>
      <c r="C1131" s="91" t="s">
        <v>1249</v>
      </c>
      <c r="D1131" s="92" t="s">
        <v>55</v>
      </c>
      <c r="E1131" s="93" t="s">
        <v>51</v>
      </c>
      <c r="F1131" s="94">
        <v>0.18138820999999999</v>
      </c>
      <c r="G1131" s="95">
        <v>15.34</v>
      </c>
      <c r="H1131" s="117">
        <v>2.78</v>
      </c>
      <c r="I1131" s="43"/>
      <c r="J1131" s="81"/>
    </row>
    <row r="1132" spans="1:10" ht="15" customHeight="1" x14ac:dyDescent="0.2">
      <c r="A1132" s="89" t="s">
        <v>398</v>
      </c>
      <c r="B1132" s="90" t="s">
        <v>1250</v>
      </c>
      <c r="C1132" s="91" t="s">
        <v>1251</v>
      </c>
      <c r="D1132" s="92" t="s">
        <v>55</v>
      </c>
      <c r="E1132" s="93" t="s">
        <v>51</v>
      </c>
      <c r="F1132" s="94">
        <v>0.18204010000000001</v>
      </c>
      <c r="G1132" s="95">
        <v>20.45</v>
      </c>
      <c r="H1132" s="117">
        <v>3.72</v>
      </c>
      <c r="I1132" s="43"/>
      <c r="J1132" s="81"/>
    </row>
    <row r="1133" spans="1:10" ht="15" customHeight="1" x14ac:dyDescent="0.2">
      <c r="A1133" s="96"/>
      <c r="B1133" s="97"/>
      <c r="C1133" s="97"/>
      <c r="D1133" s="98"/>
      <c r="E1133" s="99"/>
      <c r="F1133" s="209" t="s">
        <v>840</v>
      </c>
      <c r="G1133" s="209"/>
      <c r="H1133" s="118">
        <v>10.81</v>
      </c>
      <c r="I1133" s="43"/>
      <c r="J1133" s="81"/>
    </row>
    <row r="1134" spans="1:10" ht="15" customHeight="1" x14ac:dyDescent="0.2">
      <c r="A1134" s="96"/>
      <c r="B1134" s="97"/>
      <c r="C1134" s="97"/>
      <c r="D1134" s="98"/>
      <c r="E1134" s="99"/>
      <c r="F1134" s="209" t="s">
        <v>841</v>
      </c>
      <c r="G1134" s="209"/>
      <c r="H1134" s="118">
        <v>2.97</v>
      </c>
      <c r="I1134" s="43"/>
      <c r="J1134" s="81"/>
    </row>
    <row r="1135" spans="1:10" ht="15" customHeight="1" x14ac:dyDescent="0.2">
      <c r="A1135" s="96"/>
      <c r="B1135" s="97"/>
      <c r="C1135" s="97"/>
      <c r="D1135" s="98"/>
      <c r="E1135" s="99"/>
      <c r="F1135" s="209" t="s">
        <v>842</v>
      </c>
      <c r="G1135" s="209"/>
      <c r="H1135" s="118">
        <v>13.78</v>
      </c>
      <c r="I1135" s="43"/>
      <c r="J1135" s="81"/>
    </row>
    <row r="1136" spans="1:10" ht="20.100000000000001" customHeight="1" x14ac:dyDescent="0.2">
      <c r="A1136" s="82" t="s">
        <v>401</v>
      </c>
      <c r="B1136" s="83" t="s">
        <v>401</v>
      </c>
      <c r="C1136" s="84" t="s">
        <v>402</v>
      </c>
      <c r="D1136" s="85" t="s">
        <v>914</v>
      </c>
      <c r="E1136" s="86" t="s">
        <v>45</v>
      </c>
      <c r="F1136" s="87"/>
      <c r="G1136" s="88">
        <v>10.51</v>
      </c>
      <c r="H1136" s="116">
        <v>73.569999999999993</v>
      </c>
      <c r="I1136" s="43"/>
      <c r="J1136" s="81"/>
    </row>
    <row r="1137" spans="1:10" ht="15" customHeight="1" x14ac:dyDescent="0.2">
      <c r="A1137" s="89" t="s">
        <v>401</v>
      </c>
      <c r="B1137" s="90" t="s">
        <v>1339</v>
      </c>
      <c r="C1137" s="91" t="s">
        <v>1332</v>
      </c>
      <c r="D1137" s="92" t="s">
        <v>55</v>
      </c>
      <c r="E1137" s="93" t="s">
        <v>45</v>
      </c>
      <c r="F1137" s="94">
        <v>6.3E-2</v>
      </c>
      <c r="G1137" s="95">
        <v>9</v>
      </c>
      <c r="H1137" s="117">
        <v>0.56999999999999995</v>
      </c>
      <c r="I1137" s="43"/>
      <c r="J1137" s="81"/>
    </row>
    <row r="1138" spans="1:10" ht="15" customHeight="1" x14ac:dyDescent="0.2">
      <c r="A1138" s="89" t="s">
        <v>401</v>
      </c>
      <c r="B1138" s="90" t="s">
        <v>1340</v>
      </c>
      <c r="C1138" s="91" t="s">
        <v>1341</v>
      </c>
      <c r="D1138" s="92" t="s">
        <v>55</v>
      </c>
      <c r="E1138" s="93" t="s">
        <v>45</v>
      </c>
      <c r="F1138" s="94">
        <v>1</v>
      </c>
      <c r="G1138" s="95">
        <v>2.91</v>
      </c>
      <c r="H1138" s="117">
        <v>2.91</v>
      </c>
      <c r="I1138" s="43"/>
      <c r="J1138" s="81"/>
    </row>
    <row r="1139" spans="1:10" ht="15" customHeight="1" x14ac:dyDescent="0.2">
      <c r="A1139" s="89" t="s">
        <v>401</v>
      </c>
      <c r="B1139" s="90" t="s">
        <v>1342</v>
      </c>
      <c r="C1139" s="91" t="s">
        <v>1336</v>
      </c>
      <c r="D1139" s="92" t="s">
        <v>55</v>
      </c>
      <c r="E1139" s="93" t="s">
        <v>45</v>
      </c>
      <c r="F1139" s="94">
        <v>4.0000000000000001E-3</v>
      </c>
      <c r="G1139" s="95">
        <v>46.37</v>
      </c>
      <c r="H1139" s="117">
        <v>0.19</v>
      </c>
      <c r="I1139" s="43"/>
      <c r="J1139" s="81"/>
    </row>
    <row r="1140" spans="1:10" ht="21" customHeight="1" x14ac:dyDescent="0.2">
      <c r="A1140" s="89" t="s">
        <v>401</v>
      </c>
      <c r="B1140" s="90" t="s">
        <v>1343</v>
      </c>
      <c r="C1140" s="91" t="s">
        <v>1338</v>
      </c>
      <c r="D1140" s="92" t="s">
        <v>55</v>
      </c>
      <c r="E1140" s="93" t="s">
        <v>45</v>
      </c>
      <c r="F1140" s="94">
        <v>8.0000000000000002E-3</v>
      </c>
      <c r="G1140" s="95">
        <v>42.65</v>
      </c>
      <c r="H1140" s="117">
        <v>0.34</v>
      </c>
      <c r="I1140" s="43"/>
      <c r="J1140" s="81"/>
    </row>
    <row r="1141" spans="1:10" ht="15" customHeight="1" x14ac:dyDescent="0.2">
      <c r="A1141" s="89" t="s">
        <v>401</v>
      </c>
      <c r="B1141" s="90" t="s">
        <v>1248</v>
      </c>
      <c r="C1141" s="91" t="s">
        <v>1249</v>
      </c>
      <c r="D1141" s="92" t="s">
        <v>55</v>
      </c>
      <c r="E1141" s="93" t="s">
        <v>51</v>
      </c>
      <c r="F1141" s="94">
        <v>0.18126396</v>
      </c>
      <c r="G1141" s="95">
        <v>15.34</v>
      </c>
      <c r="H1141" s="117">
        <v>2.78</v>
      </c>
      <c r="I1141" s="43"/>
      <c r="J1141" s="81"/>
    </row>
    <row r="1142" spans="1:10" ht="15" customHeight="1" x14ac:dyDescent="0.2">
      <c r="A1142" s="89" t="s">
        <v>401</v>
      </c>
      <c r="B1142" s="90" t="s">
        <v>1344</v>
      </c>
      <c r="C1142" s="91" t="s">
        <v>1251</v>
      </c>
      <c r="D1142" s="92" t="s">
        <v>55</v>
      </c>
      <c r="E1142" s="93" t="s">
        <v>51</v>
      </c>
      <c r="F1142" s="94">
        <v>0.18191584999999999</v>
      </c>
      <c r="G1142" s="95">
        <v>20.45</v>
      </c>
      <c r="H1142" s="117">
        <v>3.72</v>
      </c>
      <c r="I1142" s="43"/>
      <c r="J1142" s="81"/>
    </row>
    <row r="1143" spans="1:10" ht="15" customHeight="1" x14ac:dyDescent="0.2">
      <c r="A1143" s="96"/>
      <c r="B1143" s="97"/>
      <c r="C1143" s="97"/>
      <c r="D1143" s="98"/>
      <c r="E1143" s="99"/>
      <c r="F1143" s="209" t="s">
        <v>840</v>
      </c>
      <c r="G1143" s="209"/>
      <c r="H1143" s="118">
        <v>10.51</v>
      </c>
      <c r="I1143" s="43"/>
      <c r="J1143" s="81"/>
    </row>
    <row r="1144" spans="1:10" ht="15" customHeight="1" x14ac:dyDescent="0.2">
      <c r="A1144" s="96"/>
      <c r="B1144" s="97"/>
      <c r="C1144" s="97"/>
      <c r="D1144" s="98"/>
      <c r="E1144" s="99"/>
      <c r="F1144" s="209" t="s">
        <v>841</v>
      </c>
      <c r="G1144" s="209"/>
      <c r="H1144" s="118">
        <v>2.89</v>
      </c>
      <c r="I1144" s="43"/>
      <c r="J1144" s="81"/>
    </row>
    <row r="1145" spans="1:10" ht="15" customHeight="1" x14ac:dyDescent="0.2">
      <c r="A1145" s="96"/>
      <c r="B1145" s="97"/>
      <c r="C1145" s="97"/>
      <c r="D1145" s="98"/>
      <c r="E1145" s="99"/>
      <c r="F1145" s="209" t="s">
        <v>842</v>
      </c>
      <c r="G1145" s="209"/>
      <c r="H1145" s="118">
        <v>13.4</v>
      </c>
      <c r="I1145" s="43"/>
      <c r="J1145" s="81"/>
    </row>
    <row r="1146" spans="1:10" ht="20.100000000000001" customHeight="1" x14ac:dyDescent="0.2">
      <c r="A1146" s="82" t="s">
        <v>404</v>
      </c>
      <c r="B1146" s="83" t="s">
        <v>404</v>
      </c>
      <c r="C1146" s="84" t="s">
        <v>405</v>
      </c>
      <c r="D1146" s="85" t="s">
        <v>914</v>
      </c>
      <c r="E1146" s="86" t="s">
        <v>45</v>
      </c>
      <c r="F1146" s="87"/>
      <c r="G1146" s="88">
        <v>8.49</v>
      </c>
      <c r="H1146" s="116">
        <v>212.25</v>
      </c>
      <c r="I1146" s="43"/>
      <c r="J1146" s="81"/>
    </row>
    <row r="1147" spans="1:10" ht="15" customHeight="1" x14ac:dyDescent="0.2">
      <c r="A1147" s="89" t="s">
        <v>404</v>
      </c>
      <c r="B1147" s="90" t="s">
        <v>1331</v>
      </c>
      <c r="C1147" s="91" t="s">
        <v>1332</v>
      </c>
      <c r="D1147" s="92" t="s">
        <v>55</v>
      </c>
      <c r="E1147" s="93" t="s">
        <v>45</v>
      </c>
      <c r="F1147" s="94">
        <v>6.3E-2</v>
      </c>
      <c r="G1147" s="95">
        <v>9</v>
      </c>
      <c r="H1147" s="117">
        <v>0.56999999999999995</v>
      </c>
      <c r="I1147" s="43"/>
      <c r="J1147" s="81"/>
    </row>
    <row r="1148" spans="1:10" ht="15" customHeight="1" x14ac:dyDescent="0.2">
      <c r="A1148" s="89" t="s">
        <v>404</v>
      </c>
      <c r="B1148" s="90" t="s">
        <v>1345</v>
      </c>
      <c r="C1148" s="91" t="s">
        <v>1346</v>
      </c>
      <c r="D1148" s="92" t="s">
        <v>55</v>
      </c>
      <c r="E1148" s="93" t="s">
        <v>45</v>
      </c>
      <c r="F1148" s="94">
        <v>1</v>
      </c>
      <c r="G1148" s="95">
        <v>0.89</v>
      </c>
      <c r="H1148" s="117">
        <v>0.89</v>
      </c>
      <c r="I1148" s="43"/>
      <c r="J1148" s="81"/>
    </row>
    <row r="1149" spans="1:10" ht="15" customHeight="1" x14ac:dyDescent="0.2">
      <c r="A1149" s="89" t="s">
        <v>404</v>
      </c>
      <c r="B1149" s="90" t="s">
        <v>1335</v>
      </c>
      <c r="C1149" s="91" t="s">
        <v>1336</v>
      </c>
      <c r="D1149" s="92" t="s">
        <v>55</v>
      </c>
      <c r="E1149" s="93" t="s">
        <v>45</v>
      </c>
      <c r="F1149" s="94">
        <v>4.0000000000000001E-3</v>
      </c>
      <c r="G1149" s="95">
        <v>46.37</v>
      </c>
      <c r="H1149" s="117">
        <v>0.19</v>
      </c>
      <c r="I1149" s="43"/>
      <c r="J1149" s="81"/>
    </row>
    <row r="1150" spans="1:10" ht="21" customHeight="1" x14ac:dyDescent="0.2">
      <c r="A1150" s="89" t="s">
        <v>404</v>
      </c>
      <c r="B1150" s="90" t="s">
        <v>1337</v>
      </c>
      <c r="C1150" s="91" t="s">
        <v>1338</v>
      </c>
      <c r="D1150" s="92" t="s">
        <v>55</v>
      </c>
      <c r="E1150" s="93" t="s">
        <v>45</v>
      </c>
      <c r="F1150" s="94">
        <v>8.0000000000000002E-3</v>
      </c>
      <c r="G1150" s="95">
        <v>42.65</v>
      </c>
      <c r="H1150" s="117">
        <v>0.34</v>
      </c>
      <c r="I1150" s="43"/>
      <c r="J1150" s="81"/>
    </row>
    <row r="1151" spans="1:10" ht="15" customHeight="1" x14ac:dyDescent="0.2">
      <c r="A1151" s="89" t="s">
        <v>404</v>
      </c>
      <c r="B1151" s="90" t="s">
        <v>1248</v>
      </c>
      <c r="C1151" s="91" t="s">
        <v>1249</v>
      </c>
      <c r="D1151" s="92" t="s">
        <v>55</v>
      </c>
      <c r="E1151" s="93" t="s">
        <v>51</v>
      </c>
      <c r="F1151" s="94">
        <v>0.18163934000000001</v>
      </c>
      <c r="G1151" s="95">
        <v>15.34</v>
      </c>
      <c r="H1151" s="117">
        <v>2.79</v>
      </c>
      <c r="I1151" s="43"/>
      <c r="J1151" s="81"/>
    </row>
    <row r="1152" spans="1:10" ht="15" customHeight="1" x14ac:dyDescent="0.2">
      <c r="A1152" s="89" t="s">
        <v>404</v>
      </c>
      <c r="B1152" s="90" t="s">
        <v>1250</v>
      </c>
      <c r="C1152" s="91" t="s">
        <v>1251</v>
      </c>
      <c r="D1152" s="92" t="s">
        <v>55</v>
      </c>
      <c r="E1152" s="93" t="s">
        <v>51</v>
      </c>
      <c r="F1152" s="94">
        <v>0.18163934000000001</v>
      </c>
      <c r="G1152" s="95">
        <v>20.45</v>
      </c>
      <c r="H1152" s="117">
        <v>3.71</v>
      </c>
      <c r="I1152" s="43"/>
      <c r="J1152" s="81"/>
    </row>
    <row r="1153" spans="1:10" ht="15" customHeight="1" x14ac:dyDescent="0.2">
      <c r="A1153" s="96"/>
      <c r="B1153" s="97"/>
      <c r="C1153" s="97"/>
      <c r="D1153" s="98"/>
      <c r="E1153" s="99"/>
      <c r="F1153" s="209" t="s">
        <v>840</v>
      </c>
      <c r="G1153" s="209"/>
      <c r="H1153" s="118">
        <v>8.49</v>
      </c>
      <c r="I1153" s="43"/>
      <c r="J1153" s="81"/>
    </row>
    <row r="1154" spans="1:10" ht="15" customHeight="1" x14ac:dyDescent="0.2">
      <c r="A1154" s="96"/>
      <c r="B1154" s="97"/>
      <c r="C1154" s="97"/>
      <c r="D1154" s="98"/>
      <c r="E1154" s="99"/>
      <c r="F1154" s="209" t="s">
        <v>841</v>
      </c>
      <c r="G1154" s="209"/>
      <c r="H1154" s="118">
        <v>2.33</v>
      </c>
      <c r="I1154" s="43"/>
      <c r="J1154" s="81"/>
    </row>
    <row r="1155" spans="1:10" ht="15" customHeight="1" x14ac:dyDescent="0.2">
      <c r="A1155" s="96"/>
      <c r="B1155" s="97"/>
      <c r="C1155" s="97"/>
      <c r="D1155" s="98"/>
      <c r="E1155" s="99"/>
      <c r="F1155" s="209" t="s">
        <v>842</v>
      </c>
      <c r="G1155" s="209"/>
      <c r="H1155" s="118">
        <v>10.82</v>
      </c>
      <c r="I1155" s="43"/>
      <c r="J1155" s="81"/>
    </row>
    <row r="1156" spans="1:10" ht="20.100000000000001" customHeight="1" x14ac:dyDescent="0.2">
      <c r="A1156" s="82" t="s">
        <v>407</v>
      </c>
      <c r="B1156" s="83" t="s">
        <v>407</v>
      </c>
      <c r="C1156" s="84" t="s">
        <v>408</v>
      </c>
      <c r="D1156" s="85" t="s">
        <v>914</v>
      </c>
      <c r="E1156" s="86" t="s">
        <v>45</v>
      </c>
      <c r="F1156" s="87"/>
      <c r="G1156" s="88">
        <v>17.489999999999998</v>
      </c>
      <c r="H1156" s="116">
        <v>69.959999999999994</v>
      </c>
      <c r="I1156" s="43"/>
      <c r="J1156" s="81"/>
    </row>
    <row r="1157" spans="1:10" ht="15" customHeight="1" x14ac:dyDescent="0.2">
      <c r="A1157" s="89" t="s">
        <v>407</v>
      </c>
      <c r="B1157" s="90" t="s">
        <v>1331</v>
      </c>
      <c r="C1157" s="91" t="s">
        <v>1332</v>
      </c>
      <c r="D1157" s="92" t="s">
        <v>55</v>
      </c>
      <c r="E1157" s="93" t="s">
        <v>45</v>
      </c>
      <c r="F1157" s="94">
        <v>0.2</v>
      </c>
      <c r="G1157" s="95">
        <v>9</v>
      </c>
      <c r="H1157" s="117">
        <v>1.8</v>
      </c>
      <c r="I1157" s="43"/>
      <c r="J1157" s="81"/>
    </row>
    <row r="1158" spans="1:10" ht="15" customHeight="1" x14ac:dyDescent="0.2">
      <c r="A1158" s="89" t="s">
        <v>407</v>
      </c>
      <c r="B1158" s="90" t="s">
        <v>1347</v>
      </c>
      <c r="C1158" s="91" t="s">
        <v>1348</v>
      </c>
      <c r="D1158" s="92" t="s">
        <v>55</v>
      </c>
      <c r="E1158" s="93" t="s">
        <v>45</v>
      </c>
      <c r="F1158" s="94">
        <v>1</v>
      </c>
      <c r="G1158" s="95">
        <v>4.46</v>
      </c>
      <c r="H1158" s="117">
        <v>4.46</v>
      </c>
      <c r="I1158" s="43"/>
      <c r="J1158" s="81"/>
    </row>
    <row r="1159" spans="1:10" ht="15" customHeight="1" x14ac:dyDescent="0.2">
      <c r="A1159" s="89" t="s">
        <v>407</v>
      </c>
      <c r="B1159" s="90" t="s">
        <v>1335</v>
      </c>
      <c r="C1159" s="91" t="s">
        <v>1336</v>
      </c>
      <c r="D1159" s="92" t="s">
        <v>55</v>
      </c>
      <c r="E1159" s="93" t="s">
        <v>45</v>
      </c>
      <c r="F1159" s="94">
        <v>1.5800000000000002E-2</v>
      </c>
      <c r="G1159" s="95">
        <v>46.37</v>
      </c>
      <c r="H1159" s="117">
        <v>0.73</v>
      </c>
      <c r="I1159" s="43"/>
      <c r="J1159" s="81"/>
    </row>
    <row r="1160" spans="1:10" ht="21" customHeight="1" x14ac:dyDescent="0.2">
      <c r="A1160" s="89" t="s">
        <v>407</v>
      </c>
      <c r="B1160" s="90" t="s">
        <v>1337</v>
      </c>
      <c r="C1160" s="91" t="s">
        <v>1338</v>
      </c>
      <c r="D1160" s="92" t="s">
        <v>55</v>
      </c>
      <c r="E1160" s="93" t="s">
        <v>45</v>
      </c>
      <c r="F1160" s="94">
        <v>2.1999999999999999E-2</v>
      </c>
      <c r="G1160" s="95">
        <v>42.65</v>
      </c>
      <c r="H1160" s="117">
        <v>0.94</v>
      </c>
      <c r="I1160" s="43"/>
      <c r="J1160" s="81"/>
    </row>
    <row r="1161" spans="1:10" ht="15" customHeight="1" x14ac:dyDescent="0.2">
      <c r="A1161" s="89" t="s">
        <v>407</v>
      </c>
      <c r="B1161" s="90" t="s">
        <v>1248</v>
      </c>
      <c r="C1161" s="91" t="s">
        <v>1249</v>
      </c>
      <c r="D1161" s="92" t="s">
        <v>55</v>
      </c>
      <c r="E1161" s="93" t="s">
        <v>51</v>
      </c>
      <c r="F1161" s="94">
        <v>0.26689607999999998</v>
      </c>
      <c r="G1161" s="95">
        <v>15.34</v>
      </c>
      <c r="H1161" s="117">
        <v>4.09</v>
      </c>
      <c r="I1161" s="43"/>
      <c r="J1161" s="81"/>
    </row>
    <row r="1162" spans="1:10" ht="15" customHeight="1" x14ac:dyDescent="0.2">
      <c r="A1162" s="89" t="s">
        <v>407</v>
      </c>
      <c r="B1162" s="90" t="s">
        <v>1250</v>
      </c>
      <c r="C1162" s="91" t="s">
        <v>1251</v>
      </c>
      <c r="D1162" s="92" t="s">
        <v>55</v>
      </c>
      <c r="E1162" s="93" t="s">
        <v>51</v>
      </c>
      <c r="F1162" s="94">
        <v>0.26754797000000002</v>
      </c>
      <c r="G1162" s="95">
        <v>20.45</v>
      </c>
      <c r="H1162" s="117">
        <v>5.47</v>
      </c>
      <c r="I1162" s="43"/>
      <c r="J1162" s="81"/>
    </row>
    <row r="1163" spans="1:10" ht="15" customHeight="1" x14ac:dyDescent="0.2">
      <c r="A1163" s="96"/>
      <c r="B1163" s="97"/>
      <c r="C1163" s="97"/>
      <c r="D1163" s="98"/>
      <c r="E1163" s="99"/>
      <c r="F1163" s="209" t="s">
        <v>840</v>
      </c>
      <c r="G1163" s="209"/>
      <c r="H1163" s="118">
        <v>17.489999999999998</v>
      </c>
      <c r="I1163" s="43"/>
      <c r="J1163" s="81"/>
    </row>
    <row r="1164" spans="1:10" ht="15" customHeight="1" x14ac:dyDescent="0.2">
      <c r="A1164" s="96"/>
      <c r="B1164" s="97"/>
      <c r="C1164" s="97"/>
      <c r="D1164" s="98"/>
      <c r="E1164" s="99"/>
      <c r="F1164" s="209" t="s">
        <v>841</v>
      </c>
      <c r="G1164" s="209"/>
      <c r="H1164" s="118">
        <v>4.8099999999999996</v>
      </c>
      <c r="I1164" s="43"/>
      <c r="J1164" s="81"/>
    </row>
    <row r="1165" spans="1:10" ht="15" customHeight="1" x14ac:dyDescent="0.2">
      <c r="A1165" s="96"/>
      <c r="B1165" s="97"/>
      <c r="C1165" s="97"/>
      <c r="D1165" s="98"/>
      <c r="E1165" s="99"/>
      <c r="F1165" s="209" t="s">
        <v>842</v>
      </c>
      <c r="G1165" s="209"/>
      <c r="H1165" s="118">
        <v>22.3</v>
      </c>
      <c r="I1165" s="43"/>
      <c r="J1165" s="81"/>
    </row>
    <row r="1166" spans="1:10" ht="20.100000000000001" customHeight="1" x14ac:dyDescent="0.2">
      <c r="A1166" s="82" t="s">
        <v>410</v>
      </c>
      <c r="B1166" s="83" t="s">
        <v>410</v>
      </c>
      <c r="C1166" s="84" t="s">
        <v>411</v>
      </c>
      <c r="D1166" s="85" t="s">
        <v>914</v>
      </c>
      <c r="E1166" s="86" t="s">
        <v>45</v>
      </c>
      <c r="F1166" s="87"/>
      <c r="G1166" s="88">
        <v>38.51</v>
      </c>
      <c r="H1166" s="116">
        <v>115.53</v>
      </c>
      <c r="I1166" s="43"/>
      <c r="J1166" s="81"/>
    </row>
    <row r="1167" spans="1:10" ht="15" customHeight="1" x14ac:dyDescent="0.2">
      <c r="A1167" s="89" t="s">
        <v>410</v>
      </c>
      <c r="B1167" s="90" t="s">
        <v>1331</v>
      </c>
      <c r="C1167" s="91" t="s">
        <v>1332</v>
      </c>
      <c r="D1167" s="92" t="s">
        <v>55</v>
      </c>
      <c r="E1167" s="93" t="s">
        <v>45</v>
      </c>
      <c r="F1167" s="94">
        <v>0.26400000000000001</v>
      </c>
      <c r="G1167" s="95">
        <v>9</v>
      </c>
      <c r="H1167" s="117">
        <v>2.38</v>
      </c>
      <c r="I1167" s="43"/>
      <c r="J1167" s="81"/>
    </row>
    <row r="1168" spans="1:10" ht="15" customHeight="1" x14ac:dyDescent="0.2">
      <c r="A1168" s="89" t="s">
        <v>410</v>
      </c>
      <c r="B1168" s="90" t="s">
        <v>1349</v>
      </c>
      <c r="C1168" s="91" t="s">
        <v>1350</v>
      </c>
      <c r="D1168" s="92" t="s">
        <v>55</v>
      </c>
      <c r="E1168" s="93" t="s">
        <v>45</v>
      </c>
      <c r="F1168" s="94">
        <v>1</v>
      </c>
      <c r="G1168" s="95">
        <v>23.55</v>
      </c>
      <c r="H1168" s="117">
        <v>23.55</v>
      </c>
      <c r="I1168" s="43"/>
      <c r="J1168" s="81"/>
    </row>
    <row r="1169" spans="1:10" ht="15" customHeight="1" x14ac:dyDescent="0.2">
      <c r="A1169" s="89" t="s">
        <v>410</v>
      </c>
      <c r="B1169" s="90" t="s">
        <v>1335</v>
      </c>
      <c r="C1169" s="91" t="s">
        <v>1336</v>
      </c>
      <c r="D1169" s="92" t="s">
        <v>55</v>
      </c>
      <c r="E1169" s="93" t="s">
        <v>45</v>
      </c>
      <c r="F1169" s="94">
        <v>2.1999999999999999E-2</v>
      </c>
      <c r="G1169" s="95">
        <v>46.37</v>
      </c>
      <c r="H1169" s="117">
        <v>1.02</v>
      </c>
      <c r="I1169" s="43"/>
      <c r="J1169" s="81"/>
    </row>
    <row r="1170" spans="1:10" ht="21" customHeight="1" x14ac:dyDescent="0.2">
      <c r="A1170" s="89" t="s">
        <v>410</v>
      </c>
      <c r="B1170" s="90" t="s">
        <v>1337</v>
      </c>
      <c r="C1170" s="91" t="s">
        <v>1338</v>
      </c>
      <c r="D1170" s="92" t="s">
        <v>55</v>
      </c>
      <c r="E1170" s="93" t="s">
        <v>45</v>
      </c>
      <c r="F1170" s="94">
        <v>0.03</v>
      </c>
      <c r="G1170" s="95">
        <v>42.65</v>
      </c>
      <c r="H1170" s="117">
        <v>1.28</v>
      </c>
      <c r="I1170" s="43"/>
      <c r="J1170" s="81"/>
    </row>
    <row r="1171" spans="1:10" ht="15" customHeight="1" x14ac:dyDescent="0.2">
      <c r="A1171" s="89" t="s">
        <v>410</v>
      </c>
      <c r="B1171" s="90" t="s">
        <v>1248</v>
      </c>
      <c r="C1171" s="91" t="s">
        <v>1249</v>
      </c>
      <c r="D1171" s="92" t="s">
        <v>55</v>
      </c>
      <c r="E1171" s="93" t="s">
        <v>51</v>
      </c>
      <c r="F1171" s="94">
        <v>0.28705676000000002</v>
      </c>
      <c r="G1171" s="95">
        <v>15.34</v>
      </c>
      <c r="H1171" s="117">
        <v>4.4000000000000004</v>
      </c>
      <c r="I1171" s="43"/>
      <c r="J1171" s="81"/>
    </row>
    <row r="1172" spans="1:10" ht="15" customHeight="1" x14ac:dyDescent="0.2">
      <c r="A1172" s="89" t="s">
        <v>410</v>
      </c>
      <c r="B1172" s="90" t="s">
        <v>1250</v>
      </c>
      <c r="C1172" s="91" t="s">
        <v>1251</v>
      </c>
      <c r="D1172" s="92" t="s">
        <v>55</v>
      </c>
      <c r="E1172" s="93" t="s">
        <v>51</v>
      </c>
      <c r="F1172" s="94">
        <v>0.28770865000000001</v>
      </c>
      <c r="G1172" s="95">
        <v>20.45</v>
      </c>
      <c r="H1172" s="117">
        <v>5.88</v>
      </c>
      <c r="I1172" s="43"/>
      <c r="J1172" s="81"/>
    </row>
    <row r="1173" spans="1:10" ht="15" customHeight="1" x14ac:dyDescent="0.2">
      <c r="A1173" s="96"/>
      <c r="B1173" s="97"/>
      <c r="C1173" s="97"/>
      <c r="D1173" s="98"/>
      <c r="E1173" s="99"/>
      <c r="F1173" s="209" t="s">
        <v>840</v>
      </c>
      <c r="G1173" s="209"/>
      <c r="H1173" s="118">
        <v>38.51</v>
      </c>
      <c r="I1173" s="43"/>
      <c r="J1173" s="81"/>
    </row>
    <row r="1174" spans="1:10" ht="15" customHeight="1" x14ac:dyDescent="0.2">
      <c r="A1174" s="96"/>
      <c r="B1174" s="97"/>
      <c r="C1174" s="97"/>
      <c r="D1174" s="98"/>
      <c r="E1174" s="99"/>
      <c r="F1174" s="209" t="s">
        <v>841</v>
      </c>
      <c r="G1174" s="209"/>
      <c r="H1174" s="118">
        <v>10.59</v>
      </c>
      <c r="I1174" s="43"/>
      <c r="J1174" s="81"/>
    </row>
    <row r="1175" spans="1:10" ht="15" customHeight="1" x14ac:dyDescent="0.2">
      <c r="A1175" s="96"/>
      <c r="B1175" s="97"/>
      <c r="C1175" s="97"/>
      <c r="D1175" s="98"/>
      <c r="E1175" s="99"/>
      <c r="F1175" s="209" t="s">
        <v>842</v>
      </c>
      <c r="G1175" s="209"/>
      <c r="H1175" s="118">
        <v>49.1</v>
      </c>
      <c r="I1175" s="43"/>
      <c r="J1175" s="81"/>
    </row>
    <row r="1176" spans="1:10" ht="20.100000000000001" customHeight="1" x14ac:dyDescent="0.2">
      <c r="A1176" s="82" t="s">
        <v>413</v>
      </c>
      <c r="B1176" s="83" t="s">
        <v>413</v>
      </c>
      <c r="C1176" s="84" t="s">
        <v>414</v>
      </c>
      <c r="D1176" s="85" t="s">
        <v>914</v>
      </c>
      <c r="E1176" s="86" t="s">
        <v>45</v>
      </c>
      <c r="F1176" s="87"/>
      <c r="G1176" s="88">
        <v>116.63</v>
      </c>
      <c r="H1176" s="116">
        <v>349.89</v>
      </c>
      <c r="I1176" s="43"/>
      <c r="J1176" s="81"/>
    </row>
    <row r="1177" spans="1:10" ht="15" customHeight="1" x14ac:dyDescent="0.2">
      <c r="A1177" s="89" t="s">
        <v>413</v>
      </c>
      <c r="B1177" s="90" t="s">
        <v>1331</v>
      </c>
      <c r="C1177" s="91" t="s">
        <v>1332</v>
      </c>
      <c r="D1177" s="92" t="s">
        <v>55</v>
      </c>
      <c r="E1177" s="93" t="s">
        <v>45</v>
      </c>
      <c r="F1177" s="94">
        <v>0.45300000000000001</v>
      </c>
      <c r="G1177" s="95">
        <v>9</v>
      </c>
      <c r="H1177" s="117">
        <v>4.08</v>
      </c>
      <c r="I1177" s="43"/>
      <c r="J1177" s="81"/>
    </row>
    <row r="1178" spans="1:10" ht="15" customHeight="1" x14ac:dyDescent="0.2">
      <c r="A1178" s="89" t="s">
        <v>413</v>
      </c>
      <c r="B1178" s="90" t="s">
        <v>1351</v>
      </c>
      <c r="C1178" s="91" t="s">
        <v>1352</v>
      </c>
      <c r="D1178" s="92" t="s">
        <v>55</v>
      </c>
      <c r="E1178" s="93" t="s">
        <v>45</v>
      </c>
      <c r="F1178" s="94">
        <v>1</v>
      </c>
      <c r="G1178" s="95">
        <v>97.2</v>
      </c>
      <c r="H1178" s="117">
        <v>97.2</v>
      </c>
      <c r="I1178" s="43"/>
      <c r="J1178" s="81"/>
    </row>
    <row r="1179" spans="1:10" ht="15" customHeight="1" x14ac:dyDescent="0.2">
      <c r="A1179" s="89" t="s">
        <v>413</v>
      </c>
      <c r="B1179" s="90" t="s">
        <v>1335</v>
      </c>
      <c r="C1179" s="91" t="s">
        <v>1336</v>
      </c>
      <c r="D1179" s="92" t="s">
        <v>55</v>
      </c>
      <c r="E1179" s="93" t="s">
        <v>45</v>
      </c>
      <c r="F1179" s="94">
        <v>3.2000000000000001E-2</v>
      </c>
      <c r="G1179" s="95">
        <v>46.37</v>
      </c>
      <c r="H1179" s="117">
        <v>1.48</v>
      </c>
      <c r="I1179" s="43"/>
      <c r="J1179" s="81"/>
    </row>
    <row r="1180" spans="1:10" ht="21" customHeight="1" x14ac:dyDescent="0.2">
      <c r="A1180" s="89" t="s">
        <v>413</v>
      </c>
      <c r="B1180" s="90" t="s">
        <v>1337</v>
      </c>
      <c r="C1180" s="91" t="s">
        <v>1338</v>
      </c>
      <c r="D1180" s="92" t="s">
        <v>55</v>
      </c>
      <c r="E1180" s="93" t="s">
        <v>275</v>
      </c>
      <c r="F1180" s="94">
        <v>5.1999999999999998E-2</v>
      </c>
      <c r="G1180" s="95">
        <v>42.65</v>
      </c>
      <c r="H1180" s="117">
        <v>2.2200000000000002</v>
      </c>
      <c r="I1180" s="43"/>
      <c r="J1180" s="81"/>
    </row>
    <row r="1181" spans="1:10" ht="15" customHeight="1" x14ac:dyDescent="0.2">
      <c r="A1181" s="89" t="s">
        <v>413</v>
      </c>
      <c r="B1181" s="90" t="s">
        <v>1248</v>
      </c>
      <c r="C1181" s="91" t="s">
        <v>1249</v>
      </c>
      <c r="D1181" s="92" t="s">
        <v>55</v>
      </c>
      <c r="E1181" s="93" t="s">
        <v>51</v>
      </c>
      <c r="F1181" s="94">
        <v>0.32227335000000001</v>
      </c>
      <c r="G1181" s="95">
        <v>15.34</v>
      </c>
      <c r="H1181" s="117">
        <v>4.9400000000000004</v>
      </c>
      <c r="I1181" s="43"/>
      <c r="J1181" s="81"/>
    </row>
    <row r="1182" spans="1:10" ht="15" customHeight="1" x14ac:dyDescent="0.2">
      <c r="A1182" s="89" t="s">
        <v>413</v>
      </c>
      <c r="B1182" s="90" t="s">
        <v>1250</v>
      </c>
      <c r="C1182" s="91" t="s">
        <v>1251</v>
      </c>
      <c r="D1182" s="92" t="s">
        <v>55</v>
      </c>
      <c r="E1182" s="93" t="s">
        <v>51</v>
      </c>
      <c r="F1182" s="94">
        <v>0.32830324999999999</v>
      </c>
      <c r="G1182" s="95">
        <v>20.45</v>
      </c>
      <c r="H1182" s="117">
        <v>6.71</v>
      </c>
      <c r="I1182" s="43"/>
      <c r="J1182" s="81"/>
    </row>
    <row r="1183" spans="1:10" ht="15" customHeight="1" x14ac:dyDescent="0.2">
      <c r="A1183" s="96"/>
      <c r="B1183" s="97"/>
      <c r="C1183" s="97"/>
      <c r="D1183" s="98"/>
      <c r="E1183" s="99"/>
      <c r="F1183" s="209" t="s">
        <v>840</v>
      </c>
      <c r="G1183" s="209"/>
      <c r="H1183" s="118">
        <v>116.63</v>
      </c>
      <c r="I1183" s="43"/>
      <c r="J1183" s="81"/>
    </row>
    <row r="1184" spans="1:10" ht="15" customHeight="1" x14ac:dyDescent="0.2">
      <c r="A1184" s="96"/>
      <c r="B1184" s="97"/>
      <c r="C1184" s="97"/>
      <c r="D1184" s="98"/>
      <c r="E1184" s="99"/>
      <c r="F1184" s="209" t="s">
        <v>841</v>
      </c>
      <c r="G1184" s="209"/>
      <c r="H1184" s="118">
        <v>32.07</v>
      </c>
      <c r="I1184" s="43"/>
      <c r="J1184" s="81"/>
    </row>
    <row r="1185" spans="1:10" ht="15" customHeight="1" x14ac:dyDescent="0.2">
      <c r="A1185" s="96"/>
      <c r="B1185" s="97"/>
      <c r="C1185" s="97"/>
      <c r="D1185" s="98"/>
      <c r="E1185" s="99"/>
      <c r="F1185" s="209" t="s">
        <v>842</v>
      </c>
      <c r="G1185" s="209"/>
      <c r="H1185" s="118">
        <v>148.69999999999999</v>
      </c>
      <c r="I1185" s="43"/>
      <c r="J1185" s="81"/>
    </row>
    <row r="1186" spans="1:10" ht="20.100000000000001" customHeight="1" x14ac:dyDescent="0.2">
      <c r="A1186" s="82" t="s">
        <v>416</v>
      </c>
      <c r="B1186" s="83" t="s">
        <v>416</v>
      </c>
      <c r="C1186" s="84" t="s">
        <v>417</v>
      </c>
      <c r="D1186" s="85" t="s">
        <v>914</v>
      </c>
      <c r="E1186" s="86" t="s">
        <v>45</v>
      </c>
      <c r="F1186" s="87"/>
      <c r="G1186" s="88">
        <v>39.880000000000003</v>
      </c>
      <c r="H1186" s="116">
        <v>159.52000000000001</v>
      </c>
      <c r="I1186" s="43"/>
      <c r="J1186" s="81"/>
    </row>
    <row r="1187" spans="1:10" ht="15" customHeight="1" x14ac:dyDescent="0.2">
      <c r="A1187" s="89" t="s">
        <v>416</v>
      </c>
      <c r="B1187" s="90" t="s">
        <v>1331</v>
      </c>
      <c r="C1187" s="91" t="s">
        <v>1332</v>
      </c>
      <c r="D1187" s="92" t="s">
        <v>55</v>
      </c>
      <c r="E1187" s="93" t="s">
        <v>45</v>
      </c>
      <c r="F1187" s="94">
        <v>0.45400000000000001</v>
      </c>
      <c r="G1187" s="95">
        <v>9</v>
      </c>
      <c r="H1187" s="117">
        <v>4.09</v>
      </c>
      <c r="I1187" s="43"/>
      <c r="J1187" s="81"/>
    </row>
    <row r="1188" spans="1:10" ht="15" customHeight="1" x14ac:dyDescent="0.2">
      <c r="A1188" s="89" t="s">
        <v>416</v>
      </c>
      <c r="B1188" s="90" t="s">
        <v>1335</v>
      </c>
      <c r="C1188" s="91" t="s">
        <v>1336</v>
      </c>
      <c r="D1188" s="92" t="s">
        <v>55</v>
      </c>
      <c r="E1188" s="93" t="s">
        <v>45</v>
      </c>
      <c r="F1188" s="94">
        <v>3.15E-2</v>
      </c>
      <c r="G1188" s="95">
        <v>46.37</v>
      </c>
      <c r="H1188" s="117">
        <v>1.46</v>
      </c>
      <c r="I1188" s="43"/>
      <c r="J1188" s="81"/>
    </row>
    <row r="1189" spans="1:10" ht="15" customHeight="1" x14ac:dyDescent="0.2">
      <c r="A1189" s="89" t="s">
        <v>416</v>
      </c>
      <c r="B1189" s="90" t="s">
        <v>1353</v>
      </c>
      <c r="C1189" s="91" t="s">
        <v>1354</v>
      </c>
      <c r="D1189" s="92" t="s">
        <v>55</v>
      </c>
      <c r="E1189" s="93" t="s">
        <v>45</v>
      </c>
      <c r="F1189" s="94">
        <v>1</v>
      </c>
      <c r="G1189" s="95">
        <v>20.82</v>
      </c>
      <c r="H1189" s="117">
        <v>20.82</v>
      </c>
      <c r="I1189" s="43"/>
      <c r="J1189" s="81"/>
    </row>
    <row r="1190" spans="1:10" ht="21" customHeight="1" x14ac:dyDescent="0.2">
      <c r="A1190" s="89" t="s">
        <v>416</v>
      </c>
      <c r="B1190" s="90" t="s">
        <v>1337</v>
      </c>
      <c r="C1190" s="91" t="s">
        <v>1338</v>
      </c>
      <c r="D1190" s="92" t="s">
        <v>55</v>
      </c>
      <c r="E1190" s="93" t="s">
        <v>45</v>
      </c>
      <c r="F1190" s="94">
        <v>5.1999999999999998E-2</v>
      </c>
      <c r="G1190" s="95">
        <v>42.65</v>
      </c>
      <c r="H1190" s="117">
        <v>2.2200000000000002</v>
      </c>
      <c r="I1190" s="43"/>
      <c r="J1190" s="81"/>
    </row>
    <row r="1191" spans="1:10" ht="15" customHeight="1" x14ac:dyDescent="0.2">
      <c r="A1191" s="89" t="s">
        <v>416</v>
      </c>
      <c r="B1191" s="90" t="s">
        <v>1248</v>
      </c>
      <c r="C1191" s="91" t="s">
        <v>1249</v>
      </c>
      <c r="D1191" s="92" t="s">
        <v>55</v>
      </c>
      <c r="E1191" s="93" t="s">
        <v>51</v>
      </c>
      <c r="F1191" s="94">
        <v>0.31537956</v>
      </c>
      <c r="G1191" s="95">
        <v>15.34</v>
      </c>
      <c r="H1191" s="117">
        <v>4.84</v>
      </c>
      <c r="I1191" s="43"/>
      <c r="J1191" s="81"/>
    </row>
    <row r="1192" spans="1:10" ht="15" customHeight="1" x14ac:dyDescent="0.2">
      <c r="A1192" s="89" t="s">
        <v>416</v>
      </c>
      <c r="B1192" s="90" t="s">
        <v>1250</v>
      </c>
      <c r="C1192" s="91" t="s">
        <v>1251</v>
      </c>
      <c r="D1192" s="92" t="s">
        <v>55</v>
      </c>
      <c r="E1192" s="93" t="s">
        <v>51</v>
      </c>
      <c r="F1192" s="94">
        <v>0.31554244999999997</v>
      </c>
      <c r="G1192" s="95">
        <v>20.45</v>
      </c>
      <c r="H1192" s="117">
        <v>6.45</v>
      </c>
      <c r="I1192" s="43"/>
      <c r="J1192" s="81"/>
    </row>
    <row r="1193" spans="1:10" ht="15" customHeight="1" x14ac:dyDescent="0.2">
      <c r="A1193" s="96"/>
      <c r="B1193" s="97"/>
      <c r="C1193" s="97"/>
      <c r="D1193" s="98"/>
      <c r="E1193" s="99"/>
      <c r="F1193" s="209" t="s">
        <v>840</v>
      </c>
      <c r="G1193" s="209"/>
      <c r="H1193" s="118">
        <v>39.880000000000003</v>
      </c>
      <c r="I1193" s="43"/>
      <c r="J1193" s="81"/>
    </row>
    <row r="1194" spans="1:10" ht="15" customHeight="1" x14ac:dyDescent="0.2">
      <c r="A1194" s="96"/>
      <c r="B1194" s="97"/>
      <c r="C1194" s="97"/>
      <c r="D1194" s="98"/>
      <c r="E1194" s="99"/>
      <c r="F1194" s="209" t="s">
        <v>841</v>
      </c>
      <c r="G1194" s="209"/>
      <c r="H1194" s="118">
        <v>10.97</v>
      </c>
      <c r="I1194" s="43"/>
      <c r="J1194" s="81"/>
    </row>
    <row r="1195" spans="1:10" ht="15" customHeight="1" x14ac:dyDescent="0.2">
      <c r="A1195" s="96"/>
      <c r="B1195" s="97"/>
      <c r="C1195" s="97"/>
      <c r="D1195" s="98"/>
      <c r="E1195" s="99"/>
      <c r="F1195" s="209" t="s">
        <v>842</v>
      </c>
      <c r="G1195" s="209"/>
      <c r="H1195" s="118">
        <v>50.85</v>
      </c>
      <c r="I1195" s="43"/>
      <c r="J1195" s="81"/>
    </row>
    <row r="1196" spans="1:10" ht="20.100000000000001" customHeight="1" x14ac:dyDescent="0.2">
      <c r="A1196" s="82" t="s">
        <v>419</v>
      </c>
      <c r="B1196" s="83" t="s">
        <v>419</v>
      </c>
      <c r="C1196" s="84" t="s">
        <v>420</v>
      </c>
      <c r="D1196" s="85" t="s">
        <v>187</v>
      </c>
      <c r="E1196" s="86" t="s">
        <v>390</v>
      </c>
      <c r="F1196" s="87"/>
      <c r="G1196" s="88">
        <v>19.38</v>
      </c>
      <c r="H1196" s="116">
        <v>19.38</v>
      </c>
      <c r="I1196" s="43"/>
      <c r="J1196" s="81"/>
    </row>
    <row r="1197" spans="1:10" ht="21" customHeight="1" x14ac:dyDescent="0.2">
      <c r="A1197" s="89" t="s">
        <v>419</v>
      </c>
      <c r="B1197" s="90" t="s">
        <v>1355</v>
      </c>
      <c r="C1197" s="91" t="s">
        <v>1356</v>
      </c>
      <c r="D1197" s="92" t="s">
        <v>187</v>
      </c>
      <c r="E1197" s="93" t="s">
        <v>275</v>
      </c>
      <c r="F1197" s="103">
        <v>1</v>
      </c>
      <c r="G1197" s="95">
        <v>9.57</v>
      </c>
      <c r="H1197" s="117">
        <v>9.57</v>
      </c>
      <c r="I1197" s="43"/>
      <c r="J1197" s="81"/>
    </row>
    <row r="1198" spans="1:10" ht="15" customHeight="1" x14ac:dyDescent="0.2">
      <c r="A1198" s="89" t="s">
        <v>419</v>
      </c>
      <c r="B1198" s="90" t="s">
        <v>1129</v>
      </c>
      <c r="C1198" s="91" t="s">
        <v>1130</v>
      </c>
      <c r="D1198" s="92" t="s">
        <v>187</v>
      </c>
      <c r="E1198" s="93" t="s">
        <v>837</v>
      </c>
      <c r="F1198" s="103">
        <v>0.26990449999999999</v>
      </c>
      <c r="G1198" s="95">
        <v>15.2</v>
      </c>
      <c r="H1198" s="117">
        <v>4.0999999999999996</v>
      </c>
      <c r="I1198" s="43"/>
      <c r="J1198" s="81"/>
    </row>
    <row r="1199" spans="1:10" ht="15" customHeight="1" x14ac:dyDescent="0.2">
      <c r="A1199" s="89" t="s">
        <v>419</v>
      </c>
      <c r="B1199" s="90" t="s">
        <v>1320</v>
      </c>
      <c r="C1199" s="91" t="s">
        <v>1321</v>
      </c>
      <c r="D1199" s="92" t="s">
        <v>187</v>
      </c>
      <c r="E1199" s="93" t="s">
        <v>837</v>
      </c>
      <c r="F1199" s="103">
        <v>0.2727059</v>
      </c>
      <c r="G1199" s="95">
        <v>20.97</v>
      </c>
      <c r="H1199" s="117">
        <v>5.71</v>
      </c>
      <c r="I1199" s="43"/>
      <c r="J1199" s="81"/>
    </row>
    <row r="1200" spans="1:10" ht="15" customHeight="1" x14ac:dyDescent="0.2">
      <c r="A1200" s="96"/>
      <c r="B1200" s="97"/>
      <c r="C1200" s="97"/>
      <c r="D1200" s="98"/>
      <c r="E1200" s="99"/>
      <c r="F1200" s="209" t="s">
        <v>840</v>
      </c>
      <c r="G1200" s="209"/>
      <c r="H1200" s="118">
        <v>19.38</v>
      </c>
      <c r="I1200" s="43"/>
      <c r="J1200" s="81"/>
    </row>
    <row r="1201" spans="1:10" ht="15" customHeight="1" x14ac:dyDescent="0.2">
      <c r="A1201" s="96"/>
      <c r="B1201" s="97"/>
      <c r="C1201" s="97"/>
      <c r="D1201" s="98"/>
      <c r="E1201" s="99"/>
      <c r="F1201" s="209" t="s">
        <v>841</v>
      </c>
      <c r="G1201" s="209"/>
      <c r="H1201" s="118">
        <v>5.33</v>
      </c>
      <c r="I1201" s="43"/>
      <c r="J1201" s="81"/>
    </row>
    <row r="1202" spans="1:10" ht="15" customHeight="1" x14ac:dyDescent="0.2">
      <c r="A1202" s="96"/>
      <c r="B1202" s="97"/>
      <c r="C1202" s="97"/>
      <c r="D1202" s="98"/>
      <c r="E1202" s="99"/>
      <c r="F1202" s="209" t="s">
        <v>842</v>
      </c>
      <c r="G1202" s="209"/>
      <c r="H1202" s="118">
        <v>24.71</v>
      </c>
      <c r="I1202" s="43"/>
      <c r="J1202" s="81"/>
    </row>
    <row r="1203" spans="1:10" ht="20.100000000000001" customHeight="1" x14ac:dyDescent="0.2">
      <c r="A1203" s="82" t="s">
        <v>422</v>
      </c>
      <c r="B1203" s="83" t="s">
        <v>422</v>
      </c>
      <c r="C1203" s="84" t="s">
        <v>423</v>
      </c>
      <c r="D1203" s="85" t="s">
        <v>187</v>
      </c>
      <c r="E1203" s="86" t="s">
        <v>390</v>
      </c>
      <c r="F1203" s="87"/>
      <c r="G1203" s="88">
        <v>7.57</v>
      </c>
      <c r="H1203" s="116">
        <v>181.68</v>
      </c>
      <c r="I1203" s="43"/>
      <c r="J1203" s="81"/>
    </row>
    <row r="1204" spans="1:10" ht="15" customHeight="1" x14ac:dyDescent="0.2">
      <c r="A1204" s="89" t="s">
        <v>422</v>
      </c>
      <c r="B1204" s="90" t="s">
        <v>1357</v>
      </c>
      <c r="C1204" s="91" t="s">
        <v>423</v>
      </c>
      <c r="D1204" s="92" t="s">
        <v>187</v>
      </c>
      <c r="E1204" s="93" t="s">
        <v>275</v>
      </c>
      <c r="F1204" s="103">
        <v>1</v>
      </c>
      <c r="G1204" s="95">
        <v>1.36</v>
      </c>
      <c r="H1204" s="117">
        <v>1.36</v>
      </c>
      <c r="I1204" s="43"/>
      <c r="J1204" s="81"/>
    </row>
    <row r="1205" spans="1:10" ht="15" customHeight="1" x14ac:dyDescent="0.2">
      <c r="A1205" s="89" t="s">
        <v>422</v>
      </c>
      <c r="B1205" s="90" t="s">
        <v>1129</v>
      </c>
      <c r="C1205" s="91" t="s">
        <v>1130</v>
      </c>
      <c r="D1205" s="92" t="s">
        <v>187</v>
      </c>
      <c r="E1205" s="93" t="s">
        <v>837</v>
      </c>
      <c r="F1205" s="103">
        <v>0.17101340000000001</v>
      </c>
      <c r="G1205" s="95">
        <v>15.2</v>
      </c>
      <c r="H1205" s="117">
        <v>2.59</v>
      </c>
      <c r="I1205" s="43"/>
      <c r="J1205" s="81"/>
    </row>
    <row r="1206" spans="1:10" ht="15" customHeight="1" x14ac:dyDescent="0.2">
      <c r="A1206" s="89" t="s">
        <v>422</v>
      </c>
      <c r="B1206" s="90" t="s">
        <v>1320</v>
      </c>
      <c r="C1206" s="91" t="s">
        <v>1321</v>
      </c>
      <c r="D1206" s="92" t="s">
        <v>187</v>
      </c>
      <c r="E1206" s="93" t="s">
        <v>837</v>
      </c>
      <c r="F1206" s="103">
        <v>0.17283270000000001</v>
      </c>
      <c r="G1206" s="95">
        <v>20.97</v>
      </c>
      <c r="H1206" s="117">
        <v>3.62</v>
      </c>
      <c r="I1206" s="43"/>
      <c r="J1206" s="81"/>
    </row>
    <row r="1207" spans="1:10" ht="15" customHeight="1" x14ac:dyDescent="0.2">
      <c r="A1207" s="96"/>
      <c r="B1207" s="97"/>
      <c r="C1207" s="97"/>
      <c r="D1207" s="98"/>
      <c r="E1207" s="99"/>
      <c r="F1207" s="209" t="s">
        <v>840</v>
      </c>
      <c r="G1207" s="209"/>
      <c r="H1207" s="118">
        <v>7.57</v>
      </c>
      <c r="I1207" s="43"/>
      <c r="J1207" s="81"/>
    </row>
    <row r="1208" spans="1:10" ht="15" customHeight="1" x14ac:dyDescent="0.2">
      <c r="A1208" s="96"/>
      <c r="B1208" s="97"/>
      <c r="C1208" s="97"/>
      <c r="D1208" s="98"/>
      <c r="E1208" s="99"/>
      <c r="F1208" s="209" t="s">
        <v>841</v>
      </c>
      <c r="G1208" s="209"/>
      <c r="H1208" s="118">
        <v>2.08</v>
      </c>
      <c r="I1208" s="43"/>
      <c r="J1208" s="81"/>
    </row>
    <row r="1209" spans="1:10" ht="15" customHeight="1" x14ac:dyDescent="0.2">
      <c r="A1209" s="96"/>
      <c r="B1209" s="97"/>
      <c r="C1209" s="97"/>
      <c r="D1209" s="98"/>
      <c r="E1209" s="99"/>
      <c r="F1209" s="209" t="s">
        <v>842</v>
      </c>
      <c r="G1209" s="209"/>
      <c r="H1209" s="118">
        <v>9.65</v>
      </c>
      <c r="I1209" s="43"/>
      <c r="J1209" s="81"/>
    </row>
    <row r="1210" spans="1:10" ht="20.100000000000001" customHeight="1" x14ac:dyDescent="0.2">
      <c r="A1210" s="82" t="s">
        <v>425</v>
      </c>
      <c r="B1210" s="83" t="s">
        <v>425</v>
      </c>
      <c r="C1210" s="84" t="s">
        <v>426</v>
      </c>
      <c r="D1210" s="85" t="s">
        <v>914</v>
      </c>
      <c r="E1210" s="86" t="s">
        <v>45</v>
      </c>
      <c r="F1210" s="87"/>
      <c r="G1210" s="88">
        <v>29.32</v>
      </c>
      <c r="H1210" s="116">
        <v>58.64</v>
      </c>
      <c r="I1210" s="43"/>
      <c r="J1210" s="81"/>
    </row>
    <row r="1211" spans="1:10" ht="15" customHeight="1" x14ac:dyDescent="0.2">
      <c r="A1211" s="89" t="s">
        <v>425</v>
      </c>
      <c r="B1211" s="90" t="s">
        <v>1331</v>
      </c>
      <c r="C1211" s="91" t="s">
        <v>1332</v>
      </c>
      <c r="D1211" s="92" t="s">
        <v>55</v>
      </c>
      <c r="E1211" s="93" t="s">
        <v>45</v>
      </c>
      <c r="F1211" s="94">
        <v>6.6000000000000003E-2</v>
      </c>
      <c r="G1211" s="95">
        <v>9</v>
      </c>
      <c r="H1211" s="117">
        <v>0.59</v>
      </c>
      <c r="I1211" s="43"/>
      <c r="J1211" s="81"/>
    </row>
    <row r="1212" spans="1:10" ht="15" customHeight="1" x14ac:dyDescent="0.2">
      <c r="A1212" s="89" t="s">
        <v>425</v>
      </c>
      <c r="B1212" s="90" t="s">
        <v>1335</v>
      </c>
      <c r="C1212" s="91" t="s">
        <v>1336</v>
      </c>
      <c r="D1212" s="92" t="s">
        <v>1358</v>
      </c>
      <c r="E1212" s="93" t="s">
        <v>45</v>
      </c>
      <c r="F1212" s="94">
        <v>4.0000000000000001E-3</v>
      </c>
      <c r="G1212" s="95">
        <v>46.37</v>
      </c>
      <c r="H1212" s="117">
        <v>0.19</v>
      </c>
      <c r="I1212" s="43"/>
      <c r="J1212" s="81"/>
    </row>
    <row r="1213" spans="1:10" ht="15" customHeight="1" x14ac:dyDescent="0.2">
      <c r="A1213" s="89" t="s">
        <v>425</v>
      </c>
      <c r="B1213" s="90" t="s">
        <v>1359</v>
      </c>
      <c r="C1213" s="91" t="s">
        <v>426</v>
      </c>
      <c r="D1213" s="92" t="s">
        <v>55</v>
      </c>
      <c r="E1213" s="93" t="s">
        <v>45</v>
      </c>
      <c r="F1213" s="94">
        <v>1</v>
      </c>
      <c r="G1213" s="95">
        <v>18.100000000000001</v>
      </c>
      <c r="H1213" s="117">
        <v>18.100000000000001</v>
      </c>
      <c r="I1213" s="43"/>
      <c r="J1213" s="81"/>
    </row>
    <row r="1214" spans="1:10" ht="21" customHeight="1" x14ac:dyDescent="0.2">
      <c r="A1214" s="89" t="s">
        <v>425</v>
      </c>
      <c r="B1214" s="90" t="s">
        <v>1337</v>
      </c>
      <c r="C1214" s="91" t="s">
        <v>1338</v>
      </c>
      <c r="D1214" s="92" t="s">
        <v>55</v>
      </c>
      <c r="E1214" s="93" t="s">
        <v>45</v>
      </c>
      <c r="F1214" s="94">
        <v>8.0000000000000002E-3</v>
      </c>
      <c r="G1214" s="95">
        <v>42.65</v>
      </c>
      <c r="H1214" s="117">
        <v>0.34</v>
      </c>
      <c r="I1214" s="43"/>
      <c r="J1214" s="81"/>
    </row>
    <row r="1215" spans="1:10" ht="15" customHeight="1" x14ac:dyDescent="0.2">
      <c r="A1215" s="89" t="s">
        <v>425</v>
      </c>
      <c r="B1215" s="90" t="s">
        <v>1248</v>
      </c>
      <c r="C1215" s="91" t="s">
        <v>1249</v>
      </c>
      <c r="D1215" s="92" t="s">
        <v>55</v>
      </c>
      <c r="E1215" s="93" t="s">
        <v>51</v>
      </c>
      <c r="F1215" s="94">
        <v>0.28245756999999999</v>
      </c>
      <c r="G1215" s="95">
        <v>15.34</v>
      </c>
      <c r="H1215" s="117">
        <v>4.33</v>
      </c>
      <c r="I1215" s="43"/>
      <c r="J1215" s="81"/>
    </row>
    <row r="1216" spans="1:10" ht="15" customHeight="1" x14ac:dyDescent="0.2">
      <c r="A1216" s="89" t="s">
        <v>425</v>
      </c>
      <c r="B1216" s="90" t="s">
        <v>1250</v>
      </c>
      <c r="C1216" s="91" t="s">
        <v>1251</v>
      </c>
      <c r="D1216" s="92" t="s">
        <v>55</v>
      </c>
      <c r="E1216" s="93" t="s">
        <v>51</v>
      </c>
      <c r="F1216" s="94">
        <v>0.28229017000000001</v>
      </c>
      <c r="G1216" s="95">
        <v>20.45</v>
      </c>
      <c r="H1216" s="117">
        <v>5.77</v>
      </c>
      <c r="I1216" s="43"/>
      <c r="J1216" s="81"/>
    </row>
    <row r="1217" spans="1:10" ht="15" customHeight="1" x14ac:dyDescent="0.2">
      <c r="A1217" s="96"/>
      <c r="B1217" s="97"/>
      <c r="C1217" s="97"/>
      <c r="D1217" s="98"/>
      <c r="E1217" s="99"/>
      <c r="F1217" s="209" t="s">
        <v>840</v>
      </c>
      <c r="G1217" s="209"/>
      <c r="H1217" s="118">
        <v>29.32</v>
      </c>
      <c r="I1217" s="43"/>
      <c r="J1217" s="81"/>
    </row>
    <row r="1218" spans="1:10" ht="15" customHeight="1" x14ac:dyDescent="0.2">
      <c r="A1218" s="96"/>
      <c r="B1218" s="97"/>
      <c r="C1218" s="97"/>
      <c r="D1218" s="98"/>
      <c r="E1218" s="99"/>
      <c r="F1218" s="209" t="s">
        <v>841</v>
      </c>
      <c r="G1218" s="209"/>
      <c r="H1218" s="118">
        <v>8.06</v>
      </c>
      <c r="I1218" s="43"/>
      <c r="J1218" s="81"/>
    </row>
    <row r="1219" spans="1:10" ht="15" customHeight="1" x14ac:dyDescent="0.2">
      <c r="A1219" s="96"/>
      <c r="B1219" s="97"/>
      <c r="C1219" s="97"/>
      <c r="D1219" s="98"/>
      <c r="E1219" s="99"/>
      <c r="F1219" s="209" t="s">
        <v>842</v>
      </c>
      <c r="G1219" s="209"/>
      <c r="H1219" s="118">
        <v>37.380000000000003</v>
      </c>
      <c r="I1219" s="43"/>
      <c r="J1219" s="81"/>
    </row>
    <row r="1220" spans="1:10" ht="20.100000000000001" customHeight="1" x14ac:dyDescent="0.2">
      <c r="A1220" s="82" t="s">
        <v>430</v>
      </c>
      <c r="B1220" s="83" t="s">
        <v>430</v>
      </c>
      <c r="C1220" s="84" t="s">
        <v>431</v>
      </c>
      <c r="D1220" s="85" t="s">
        <v>13</v>
      </c>
      <c r="E1220" s="86" t="s">
        <v>275</v>
      </c>
      <c r="F1220" s="87"/>
      <c r="G1220" s="88">
        <v>6123.53</v>
      </c>
      <c r="H1220" s="116">
        <v>6123.53</v>
      </c>
      <c r="I1220" s="43"/>
      <c r="J1220" s="81"/>
    </row>
    <row r="1221" spans="1:10" ht="15" customHeight="1" x14ac:dyDescent="0.2">
      <c r="A1221" s="89" t="s">
        <v>430</v>
      </c>
      <c r="B1221" s="90" t="s">
        <v>1360</v>
      </c>
      <c r="C1221" s="91" t="s">
        <v>1361</v>
      </c>
      <c r="D1221" s="92" t="s">
        <v>13</v>
      </c>
      <c r="E1221" s="93" t="s">
        <v>377</v>
      </c>
      <c r="F1221" s="94">
        <v>3</v>
      </c>
      <c r="G1221" s="95">
        <v>0.26</v>
      </c>
      <c r="H1221" s="117">
        <v>0.78</v>
      </c>
      <c r="I1221" s="43"/>
      <c r="J1221" s="81"/>
    </row>
    <row r="1222" spans="1:10" ht="15" customHeight="1" x14ac:dyDescent="0.2">
      <c r="A1222" s="89" t="s">
        <v>430</v>
      </c>
      <c r="B1222" s="90" t="s">
        <v>1362</v>
      </c>
      <c r="C1222" s="91" t="s">
        <v>1363</v>
      </c>
      <c r="D1222" s="92" t="s">
        <v>13</v>
      </c>
      <c r="E1222" s="93" t="s">
        <v>275</v>
      </c>
      <c r="F1222" s="94">
        <v>2</v>
      </c>
      <c r="G1222" s="95">
        <v>9.7100000000000009</v>
      </c>
      <c r="H1222" s="117">
        <v>19.420000000000002</v>
      </c>
      <c r="I1222" s="43"/>
      <c r="J1222" s="81"/>
    </row>
    <row r="1223" spans="1:10" ht="15" customHeight="1" x14ac:dyDescent="0.2">
      <c r="A1223" s="89" t="s">
        <v>430</v>
      </c>
      <c r="B1223" s="90" t="s">
        <v>1364</v>
      </c>
      <c r="C1223" s="91" t="s">
        <v>1365</v>
      </c>
      <c r="D1223" s="92" t="s">
        <v>13</v>
      </c>
      <c r="E1223" s="93" t="s">
        <v>275</v>
      </c>
      <c r="F1223" s="94">
        <v>2</v>
      </c>
      <c r="G1223" s="95">
        <v>13.26</v>
      </c>
      <c r="H1223" s="117">
        <v>26.52</v>
      </c>
      <c r="I1223" s="43"/>
      <c r="J1223" s="81"/>
    </row>
    <row r="1224" spans="1:10" ht="15" customHeight="1" x14ac:dyDescent="0.2">
      <c r="A1224" s="89" t="s">
        <v>430</v>
      </c>
      <c r="B1224" s="90" t="s">
        <v>1366</v>
      </c>
      <c r="C1224" s="91" t="s">
        <v>1367</v>
      </c>
      <c r="D1224" s="92" t="s">
        <v>13</v>
      </c>
      <c r="E1224" s="93" t="s">
        <v>275</v>
      </c>
      <c r="F1224" s="94">
        <v>4</v>
      </c>
      <c r="G1224" s="95">
        <v>27.91</v>
      </c>
      <c r="H1224" s="117">
        <v>111.64</v>
      </c>
      <c r="I1224" s="43"/>
      <c r="J1224" s="81"/>
    </row>
    <row r="1225" spans="1:10" ht="15" customHeight="1" x14ac:dyDescent="0.2">
      <c r="A1225" s="89" t="s">
        <v>430</v>
      </c>
      <c r="B1225" s="90" t="s">
        <v>1368</v>
      </c>
      <c r="C1225" s="91" t="s">
        <v>1369</v>
      </c>
      <c r="D1225" s="92" t="s">
        <v>13</v>
      </c>
      <c r="E1225" s="93" t="s">
        <v>275</v>
      </c>
      <c r="F1225" s="94">
        <v>1</v>
      </c>
      <c r="G1225" s="95">
        <v>3912.52</v>
      </c>
      <c r="H1225" s="117">
        <v>3912.52</v>
      </c>
      <c r="I1225" s="43"/>
      <c r="J1225" s="81"/>
    </row>
    <row r="1226" spans="1:10" ht="15" customHeight="1" x14ac:dyDescent="0.2">
      <c r="A1226" s="89" t="s">
        <v>430</v>
      </c>
      <c r="B1226" s="90" t="s">
        <v>1370</v>
      </c>
      <c r="C1226" s="91" t="s">
        <v>1371</v>
      </c>
      <c r="D1226" s="92" t="s">
        <v>13</v>
      </c>
      <c r="E1226" s="93" t="s">
        <v>377</v>
      </c>
      <c r="F1226" s="94">
        <v>5</v>
      </c>
      <c r="G1226" s="95">
        <v>361.16</v>
      </c>
      <c r="H1226" s="117">
        <v>1805.8</v>
      </c>
      <c r="I1226" s="43"/>
      <c r="J1226" s="81"/>
    </row>
    <row r="1227" spans="1:10" ht="21" customHeight="1" x14ac:dyDescent="0.2">
      <c r="A1227" s="89" t="s">
        <v>430</v>
      </c>
      <c r="B1227" s="90" t="s">
        <v>1372</v>
      </c>
      <c r="C1227" s="91" t="s">
        <v>1373</v>
      </c>
      <c r="D1227" s="92" t="s">
        <v>13</v>
      </c>
      <c r="E1227" s="93" t="s">
        <v>837</v>
      </c>
      <c r="F1227" s="94">
        <v>4.5437945500000003</v>
      </c>
      <c r="G1227" s="95">
        <v>24.27</v>
      </c>
      <c r="H1227" s="117">
        <v>110.27</v>
      </c>
      <c r="I1227" s="43"/>
      <c r="J1227" s="81"/>
    </row>
    <row r="1228" spans="1:10" ht="21" customHeight="1" x14ac:dyDescent="0.2">
      <c r="A1228" s="89" t="s">
        <v>430</v>
      </c>
      <c r="B1228" s="90" t="s">
        <v>1374</v>
      </c>
      <c r="C1228" s="91" t="s">
        <v>1375</v>
      </c>
      <c r="D1228" s="92" t="s">
        <v>13</v>
      </c>
      <c r="E1228" s="93" t="s">
        <v>837</v>
      </c>
      <c r="F1228" s="94">
        <v>4.5484511999999997</v>
      </c>
      <c r="G1228" s="95">
        <v>30.03</v>
      </c>
      <c r="H1228" s="117">
        <v>136.58000000000001</v>
      </c>
      <c r="I1228" s="43"/>
      <c r="J1228" s="81"/>
    </row>
    <row r="1229" spans="1:10" ht="15" customHeight="1" x14ac:dyDescent="0.2">
      <c r="A1229" s="96"/>
      <c r="B1229" s="97"/>
      <c r="C1229" s="97"/>
      <c r="D1229" s="98"/>
      <c r="E1229" s="99"/>
      <c r="F1229" s="209" t="s">
        <v>840</v>
      </c>
      <c r="G1229" s="209"/>
      <c r="H1229" s="118">
        <v>6123.53</v>
      </c>
      <c r="I1229" s="43"/>
      <c r="J1229" s="81"/>
    </row>
    <row r="1230" spans="1:10" ht="15" customHeight="1" x14ac:dyDescent="0.2">
      <c r="A1230" s="96"/>
      <c r="B1230" s="97"/>
      <c r="C1230" s="97"/>
      <c r="D1230" s="98"/>
      <c r="E1230" s="99"/>
      <c r="F1230" s="209" t="s">
        <v>841</v>
      </c>
      <c r="G1230" s="209"/>
      <c r="H1230" s="118">
        <v>1683.97</v>
      </c>
      <c r="I1230" s="43"/>
      <c r="J1230" s="81"/>
    </row>
    <row r="1231" spans="1:10" ht="15" customHeight="1" x14ac:dyDescent="0.2">
      <c r="A1231" s="96"/>
      <c r="B1231" s="97"/>
      <c r="C1231" s="97"/>
      <c r="D1231" s="98"/>
      <c r="E1231" s="99"/>
      <c r="F1231" s="209" t="s">
        <v>842</v>
      </c>
      <c r="G1231" s="209"/>
      <c r="H1231" s="118">
        <v>7807.5</v>
      </c>
      <c r="I1231" s="43"/>
      <c r="J1231" s="81"/>
    </row>
    <row r="1232" spans="1:10" ht="20.100000000000001" customHeight="1" x14ac:dyDescent="0.2">
      <c r="A1232" s="82" t="s">
        <v>435</v>
      </c>
      <c r="B1232" s="83" t="s">
        <v>435</v>
      </c>
      <c r="C1232" s="84" t="s">
        <v>436</v>
      </c>
      <c r="D1232" s="85" t="s">
        <v>13</v>
      </c>
      <c r="E1232" s="86" t="s">
        <v>14</v>
      </c>
      <c r="F1232" s="87"/>
      <c r="G1232" s="88">
        <v>132.08000000000001</v>
      </c>
      <c r="H1232" s="116">
        <v>88650.78</v>
      </c>
      <c r="I1232" s="43"/>
      <c r="J1232" s="81"/>
    </row>
    <row r="1233" spans="1:10" ht="21" customHeight="1" x14ac:dyDescent="0.2">
      <c r="A1233" s="89" t="s">
        <v>435</v>
      </c>
      <c r="B1233" s="90" t="s">
        <v>1376</v>
      </c>
      <c r="C1233" s="91" t="s">
        <v>1377</v>
      </c>
      <c r="D1233" s="92" t="s">
        <v>13</v>
      </c>
      <c r="E1233" s="93" t="s">
        <v>62</v>
      </c>
      <c r="F1233" s="94">
        <v>6.7584899999999998E-3</v>
      </c>
      <c r="G1233" s="95">
        <v>1894.57</v>
      </c>
      <c r="H1233" s="117">
        <v>12.8</v>
      </c>
      <c r="I1233" s="43"/>
      <c r="J1233" s="81"/>
    </row>
    <row r="1234" spans="1:10" ht="15" customHeight="1" x14ac:dyDescent="0.2">
      <c r="A1234" s="89" t="s">
        <v>435</v>
      </c>
      <c r="B1234" s="90" t="s">
        <v>1378</v>
      </c>
      <c r="C1234" s="91" t="s">
        <v>1379</v>
      </c>
      <c r="D1234" s="92" t="s">
        <v>13</v>
      </c>
      <c r="E1234" s="93" t="s">
        <v>14</v>
      </c>
      <c r="F1234" s="94">
        <v>0.96549958999999996</v>
      </c>
      <c r="G1234" s="95">
        <v>101.12</v>
      </c>
      <c r="H1234" s="117">
        <v>97.63</v>
      </c>
      <c r="I1234" s="43"/>
      <c r="J1234" s="81"/>
    </row>
    <row r="1235" spans="1:10" ht="15" customHeight="1" x14ac:dyDescent="0.2">
      <c r="A1235" s="89" t="s">
        <v>435</v>
      </c>
      <c r="B1235" s="90" t="s">
        <v>71</v>
      </c>
      <c r="C1235" s="91" t="s">
        <v>72</v>
      </c>
      <c r="D1235" s="92" t="s">
        <v>13</v>
      </c>
      <c r="E1235" s="93" t="s">
        <v>62</v>
      </c>
      <c r="F1235" s="94">
        <v>1.9309989999999999E-2</v>
      </c>
      <c r="G1235" s="95">
        <v>90.53</v>
      </c>
      <c r="H1235" s="117">
        <v>1.74</v>
      </c>
      <c r="I1235" s="43"/>
      <c r="J1235" s="81"/>
    </row>
    <row r="1236" spans="1:10" ht="15" customHeight="1" x14ac:dyDescent="0.2">
      <c r="A1236" s="89" t="s">
        <v>435</v>
      </c>
      <c r="B1236" s="90" t="s">
        <v>1380</v>
      </c>
      <c r="C1236" s="91" t="s">
        <v>1381</v>
      </c>
      <c r="D1236" s="92" t="s">
        <v>13</v>
      </c>
      <c r="E1236" s="93" t="s">
        <v>62</v>
      </c>
      <c r="F1236" s="94">
        <v>1.9309989999999999E-2</v>
      </c>
      <c r="G1236" s="95">
        <v>1031.49</v>
      </c>
      <c r="H1236" s="117">
        <v>19.91</v>
      </c>
      <c r="I1236" s="43"/>
      <c r="J1236" s="81"/>
    </row>
    <row r="1237" spans="1:10" ht="15" customHeight="1" x14ac:dyDescent="0.2">
      <c r="A1237" s="96"/>
      <c r="B1237" s="97"/>
      <c r="C1237" s="97"/>
      <c r="D1237" s="98"/>
      <c r="E1237" s="99"/>
      <c r="F1237" s="209" t="s">
        <v>840</v>
      </c>
      <c r="G1237" s="209"/>
      <c r="H1237" s="118">
        <v>132.08000000000001</v>
      </c>
      <c r="I1237" s="43"/>
      <c r="J1237" s="81"/>
    </row>
    <row r="1238" spans="1:10" ht="15" customHeight="1" x14ac:dyDescent="0.2">
      <c r="A1238" s="96"/>
      <c r="B1238" s="97"/>
      <c r="C1238" s="97"/>
      <c r="D1238" s="98"/>
      <c r="E1238" s="99"/>
      <c r="F1238" s="209" t="s">
        <v>841</v>
      </c>
      <c r="G1238" s="209"/>
      <c r="H1238" s="118">
        <v>36.32</v>
      </c>
      <c r="I1238" s="43"/>
      <c r="J1238" s="81"/>
    </row>
    <row r="1239" spans="1:10" ht="15" customHeight="1" x14ac:dyDescent="0.2">
      <c r="A1239" s="96"/>
      <c r="B1239" s="97"/>
      <c r="C1239" s="97"/>
      <c r="D1239" s="98"/>
      <c r="E1239" s="99"/>
      <c r="F1239" s="209" t="s">
        <v>842</v>
      </c>
      <c r="G1239" s="209"/>
      <c r="H1239" s="118">
        <v>168.4</v>
      </c>
      <c r="I1239" s="43"/>
      <c r="J1239" s="81"/>
    </row>
    <row r="1240" spans="1:10" ht="20.100000000000001" customHeight="1" x14ac:dyDescent="0.2">
      <c r="A1240" s="82" t="s">
        <v>438</v>
      </c>
      <c r="B1240" s="83" t="s">
        <v>438</v>
      </c>
      <c r="C1240" s="84" t="s">
        <v>439</v>
      </c>
      <c r="D1240" s="85" t="s">
        <v>13</v>
      </c>
      <c r="E1240" s="86" t="s">
        <v>14</v>
      </c>
      <c r="F1240" s="87"/>
      <c r="G1240" s="88">
        <v>25.41</v>
      </c>
      <c r="H1240" s="116">
        <v>17054.939999999999</v>
      </c>
      <c r="I1240" s="43"/>
      <c r="J1240" s="81"/>
    </row>
    <row r="1241" spans="1:10" ht="15" customHeight="1" x14ac:dyDescent="0.2">
      <c r="A1241" s="89" t="s">
        <v>438</v>
      </c>
      <c r="B1241" s="90" t="s">
        <v>1382</v>
      </c>
      <c r="C1241" s="91" t="s">
        <v>1383</v>
      </c>
      <c r="D1241" s="92" t="s">
        <v>13</v>
      </c>
      <c r="E1241" s="93" t="s">
        <v>1142</v>
      </c>
      <c r="F1241" s="94">
        <v>8.3299999999999999E-2</v>
      </c>
      <c r="G1241" s="95">
        <v>99.93</v>
      </c>
      <c r="H1241" s="117">
        <v>8.32</v>
      </c>
      <c r="I1241" s="43"/>
      <c r="J1241" s="81"/>
    </row>
    <row r="1242" spans="1:10" ht="15" customHeight="1" x14ac:dyDescent="0.2">
      <c r="A1242" s="89" t="s">
        <v>438</v>
      </c>
      <c r="B1242" s="90" t="s">
        <v>1149</v>
      </c>
      <c r="C1242" s="91" t="s">
        <v>1038</v>
      </c>
      <c r="D1242" s="92" t="s">
        <v>13</v>
      </c>
      <c r="E1242" s="93" t="s">
        <v>837</v>
      </c>
      <c r="F1242" s="94">
        <v>0.31812316000000002</v>
      </c>
      <c r="G1242" s="95">
        <v>32.42</v>
      </c>
      <c r="H1242" s="117">
        <v>10.31</v>
      </c>
      <c r="I1242" s="43"/>
      <c r="J1242" s="81"/>
    </row>
    <row r="1243" spans="1:10" ht="15" customHeight="1" x14ac:dyDescent="0.2">
      <c r="A1243" s="89" t="s">
        <v>438</v>
      </c>
      <c r="B1243" s="90" t="s">
        <v>838</v>
      </c>
      <c r="C1243" s="91" t="s">
        <v>839</v>
      </c>
      <c r="D1243" s="92" t="s">
        <v>13</v>
      </c>
      <c r="E1243" s="93" t="s">
        <v>837</v>
      </c>
      <c r="F1243" s="94">
        <v>0.27267699000000001</v>
      </c>
      <c r="G1243" s="95">
        <v>24.89</v>
      </c>
      <c r="H1243" s="117">
        <v>6.78</v>
      </c>
      <c r="I1243" s="43"/>
      <c r="J1243" s="81"/>
    </row>
    <row r="1244" spans="1:10" ht="15" customHeight="1" x14ac:dyDescent="0.2">
      <c r="A1244" s="96"/>
      <c r="B1244" s="97"/>
      <c r="C1244" s="97"/>
      <c r="D1244" s="98"/>
      <c r="E1244" s="99"/>
      <c r="F1244" s="209" t="s">
        <v>840</v>
      </c>
      <c r="G1244" s="209"/>
      <c r="H1244" s="118">
        <v>25.41</v>
      </c>
      <c r="I1244" s="43"/>
      <c r="J1244" s="81"/>
    </row>
    <row r="1245" spans="1:10" ht="15" customHeight="1" x14ac:dyDescent="0.2">
      <c r="A1245" s="96"/>
      <c r="B1245" s="97"/>
      <c r="C1245" s="97"/>
      <c r="D1245" s="98"/>
      <c r="E1245" s="99"/>
      <c r="F1245" s="209" t="s">
        <v>841</v>
      </c>
      <c r="G1245" s="209"/>
      <c r="H1245" s="118">
        <v>6.99</v>
      </c>
      <c r="I1245" s="43"/>
      <c r="J1245" s="81"/>
    </row>
    <row r="1246" spans="1:10" ht="15" customHeight="1" x14ac:dyDescent="0.2">
      <c r="A1246" s="96"/>
      <c r="B1246" s="97"/>
      <c r="C1246" s="97"/>
      <c r="D1246" s="98"/>
      <c r="E1246" s="99"/>
      <c r="F1246" s="209" t="s">
        <v>842</v>
      </c>
      <c r="G1246" s="209"/>
      <c r="H1246" s="118">
        <v>32.4</v>
      </c>
      <c r="I1246" s="43"/>
      <c r="J1246" s="81"/>
    </row>
    <row r="1247" spans="1:10" ht="27" customHeight="1" x14ac:dyDescent="0.2">
      <c r="A1247" s="82" t="s">
        <v>441</v>
      </c>
      <c r="B1247" s="83" t="s">
        <v>441</v>
      </c>
      <c r="C1247" s="84" t="s">
        <v>442</v>
      </c>
      <c r="D1247" s="85" t="s">
        <v>21</v>
      </c>
      <c r="E1247" s="86" t="s">
        <v>22</v>
      </c>
      <c r="F1247" s="87"/>
      <c r="G1247" s="88">
        <v>154.94999999999999</v>
      </c>
      <c r="H1247" s="116">
        <v>37188</v>
      </c>
      <c r="I1247" s="43"/>
      <c r="J1247" s="81"/>
    </row>
    <row r="1248" spans="1:10" ht="15" customHeight="1" x14ac:dyDescent="0.2">
      <c r="A1248" s="89" t="s">
        <v>441</v>
      </c>
      <c r="B1248" s="90" t="s">
        <v>1384</v>
      </c>
      <c r="C1248" s="91" t="s">
        <v>1385</v>
      </c>
      <c r="D1248" s="92" t="s">
        <v>21</v>
      </c>
      <c r="E1248" s="93" t="s">
        <v>877</v>
      </c>
      <c r="F1248" s="94">
        <v>8.6199999999999992</v>
      </c>
      <c r="G1248" s="95">
        <v>1.47</v>
      </c>
      <c r="H1248" s="117">
        <v>12.67</v>
      </c>
      <c r="I1248" s="43"/>
      <c r="J1248" s="81"/>
    </row>
    <row r="1249" spans="1:10" ht="38.1" customHeight="1" x14ac:dyDescent="0.2">
      <c r="A1249" s="89" t="s">
        <v>441</v>
      </c>
      <c r="B1249" s="90" t="s">
        <v>1386</v>
      </c>
      <c r="C1249" s="91" t="s">
        <v>1387</v>
      </c>
      <c r="D1249" s="92" t="s">
        <v>21</v>
      </c>
      <c r="E1249" s="93" t="s">
        <v>45</v>
      </c>
      <c r="F1249" s="94">
        <v>6.4375</v>
      </c>
      <c r="G1249" s="95">
        <v>15.11</v>
      </c>
      <c r="H1249" s="117">
        <v>97.27</v>
      </c>
      <c r="I1249" s="43"/>
      <c r="J1249" s="81"/>
    </row>
    <row r="1250" spans="1:10" ht="15" customHeight="1" x14ac:dyDescent="0.2">
      <c r="A1250" s="89" t="s">
        <v>441</v>
      </c>
      <c r="B1250" s="90" t="s">
        <v>1388</v>
      </c>
      <c r="C1250" s="91" t="s">
        <v>1389</v>
      </c>
      <c r="D1250" s="92" t="s">
        <v>21</v>
      </c>
      <c r="E1250" s="93" t="s">
        <v>877</v>
      </c>
      <c r="F1250" s="94">
        <v>0.24</v>
      </c>
      <c r="G1250" s="95">
        <v>4.6399999999999997</v>
      </c>
      <c r="H1250" s="117">
        <v>1.1100000000000001</v>
      </c>
      <c r="I1250" s="43"/>
      <c r="J1250" s="81"/>
    </row>
    <row r="1251" spans="1:10" ht="15" customHeight="1" x14ac:dyDescent="0.2">
      <c r="A1251" s="89" t="s">
        <v>441</v>
      </c>
      <c r="B1251" s="90" t="s">
        <v>907</v>
      </c>
      <c r="C1251" s="91" t="s">
        <v>908</v>
      </c>
      <c r="D1251" s="92" t="s">
        <v>21</v>
      </c>
      <c r="E1251" s="93" t="s">
        <v>51</v>
      </c>
      <c r="F1251" s="94">
        <v>0.58152479000000001</v>
      </c>
      <c r="G1251" s="95">
        <v>28.51</v>
      </c>
      <c r="H1251" s="117">
        <v>16.57</v>
      </c>
      <c r="I1251" s="43"/>
      <c r="J1251" s="81"/>
    </row>
    <row r="1252" spans="1:10" ht="15" customHeight="1" x14ac:dyDescent="0.2">
      <c r="A1252" s="89" t="s">
        <v>441</v>
      </c>
      <c r="B1252" s="90" t="s">
        <v>909</v>
      </c>
      <c r="C1252" s="91" t="s">
        <v>839</v>
      </c>
      <c r="D1252" s="92" t="s">
        <v>21</v>
      </c>
      <c r="E1252" s="93" t="s">
        <v>51</v>
      </c>
      <c r="F1252" s="94">
        <v>1.16423579</v>
      </c>
      <c r="G1252" s="95">
        <v>23.48</v>
      </c>
      <c r="H1252" s="117">
        <v>27.33</v>
      </c>
      <c r="I1252" s="43"/>
      <c r="J1252" s="81"/>
    </row>
    <row r="1253" spans="1:10" ht="15" customHeight="1" x14ac:dyDescent="0.2">
      <c r="A1253" s="96"/>
      <c r="B1253" s="97"/>
      <c r="C1253" s="97"/>
      <c r="D1253" s="98"/>
      <c r="E1253" s="99"/>
      <c r="F1253" s="209" t="s">
        <v>840</v>
      </c>
      <c r="G1253" s="209"/>
      <c r="H1253" s="118">
        <v>154.94999999999999</v>
      </c>
      <c r="I1253" s="43"/>
      <c r="J1253" s="81"/>
    </row>
    <row r="1254" spans="1:10" ht="15" customHeight="1" x14ac:dyDescent="0.2">
      <c r="A1254" s="96"/>
      <c r="B1254" s="97"/>
      <c r="C1254" s="97"/>
      <c r="D1254" s="98"/>
      <c r="E1254" s="99"/>
      <c r="F1254" s="209" t="s">
        <v>841</v>
      </c>
      <c r="G1254" s="209"/>
      <c r="H1254" s="118">
        <v>42.61</v>
      </c>
      <c r="I1254" s="43"/>
      <c r="J1254" s="81"/>
    </row>
    <row r="1255" spans="1:10" ht="15" customHeight="1" x14ac:dyDescent="0.2">
      <c r="A1255" s="96"/>
      <c r="B1255" s="97"/>
      <c r="C1255" s="97"/>
      <c r="D1255" s="98"/>
      <c r="E1255" s="99"/>
      <c r="F1255" s="209" t="s">
        <v>842</v>
      </c>
      <c r="G1255" s="209"/>
      <c r="H1255" s="118">
        <v>197.56</v>
      </c>
      <c r="I1255" s="43"/>
      <c r="J1255" s="81"/>
    </row>
    <row r="1256" spans="1:10" ht="20.100000000000001" customHeight="1" x14ac:dyDescent="0.2">
      <c r="A1256" s="82" t="s">
        <v>444</v>
      </c>
      <c r="B1256" s="83" t="s">
        <v>444</v>
      </c>
      <c r="C1256" s="84" t="s">
        <v>445</v>
      </c>
      <c r="D1256" s="85" t="s">
        <v>242</v>
      </c>
      <c r="E1256" s="86" t="s">
        <v>22</v>
      </c>
      <c r="F1256" s="87"/>
      <c r="G1256" s="100">
        <v>165.33</v>
      </c>
      <c r="H1256" s="119">
        <v>765768.88</v>
      </c>
      <c r="I1256" s="43"/>
      <c r="J1256" s="81"/>
    </row>
    <row r="1257" spans="1:10" ht="15" customHeight="1" x14ac:dyDescent="0.2">
      <c r="A1257" s="89" t="s">
        <v>444</v>
      </c>
      <c r="B1257" s="90" t="s">
        <v>1390</v>
      </c>
      <c r="C1257" s="91" t="s">
        <v>1181</v>
      </c>
      <c r="D1257" s="92" t="s">
        <v>242</v>
      </c>
      <c r="E1257" s="93" t="s">
        <v>32</v>
      </c>
      <c r="F1257" s="94">
        <v>0.06</v>
      </c>
      <c r="G1257" s="102">
        <v>108.73</v>
      </c>
      <c r="H1257" s="120">
        <v>6.5237999999999996</v>
      </c>
      <c r="I1257" s="43"/>
      <c r="J1257" s="81"/>
    </row>
    <row r="1258" spans="1:10" ht="15" customHeight="1" x14ac:dyDescent="0.2">
      <c r="A1258" s="89" t="s">
        <v>444</v>
      </c>
      <c r="B1258" s="90" t="s">
        <v>1391</v>
      </c>
      <c r="C1258" s="91" t="s">
        <v>1392</v>
      </c>
      <c r="D1258" s="92" t="s">
        <v>242</v>
      </c>
      <c r="E1258" s="93" t="s">
        <v>877</v>
      </c>
      <c r="F1258" s="94">
        <v>5.35</v>
      </c>
      <c r="G1258" s="102">
        <v>0.65</v>
      </c>
      <c r="H1258" s="120">
        <v>3.4775</v>
      </c>
      <c r="I1258" s="43"/>
      <c r="J1258" s="81"/>
    </row>
    <row r="1259" spans="1:10" ht="15" customHeight="1" x14ac:dyDescent="0.2">
      <c r="A1259" s="89" t="s">
        <v>444</v>
      </c>
      <c r="B1259" s="90" t="s">
        <v>1393</v>
      </c>
      <c r="C1259" s="91" t="s">
        <v>1394</v>
      </c>
      <c r="D1259" s="92" t="s">
        <v>242</v>
      </c>
      <c r="E1259" s="93" t="s">
        <v>32</v>
      </c>
      <c r="F1259" s="94">
        <v>4.0500000000000001E-2</v>
      </c>
      <c r="G1259" s="102">
        <v>1225.28</v>
      </c>
      <c r="H1259" s="120">
        <v>49.623800000000003</v>
      </c>
      <c r="I1259" s="43"/>
      <c r="J1259" s="81"/>
    </row>
    <row r="1260" spans="1:10" ht="15" customHeight="1" x14ac:dyDescent="0.2">
      <c r="A1260" s="89" t="s">
        <v>444</v>
      </c>
      <c r="B1260" s="90" t="s">
        <v>1395</v>
      </c>
      <c r="C1260" s="91" t="s">
        <v>1396</v>
      </c>
      <c r="D1260" s="92" t="s">
        <v>242</v>
      </c>
      <c r="E1260" s="93" t="s">
        <v>32</v>
      </c>
      <c r="F1260" s="94">
        <v>4.0480000000000002E-2</v>
      </c>
      <c r="G1260" s="102">
        <v>1225.28</v>
      </c>
      <c r="H1260" s="120">
        <v>49.599299999999999</v>
      </c>
      <c r="I1260" s="43"/>
      <c r="J1260" s="81"/>
    </row>
    <row r="1261" spans="1:10" ht="15" customHeight="1" x14ac:dyDescent="0.2">
      <c r="A1261" s="89" t="s">
        <v>444</v>
      </c>
      <c r="B1261" s="90" t="s">
        <v>1287</v>
      </c>
      <c r="C1261" s="91" t="s">
        <v>1222</v>
      </c>
      <c r="D1261" s="92" t="s">
        <v>242</v>
      </c>
      <c r="E1261" s="93" t="s">
        <v>51</v>
      </c>
      <c r="F1261" s="94">
        <v>1.45414859</v>
      </c>
      <c r="G1261" s="102">
        <v>24.16</v>
      </c>
      <c r="H1261" s="120">
        <v>35.132199999999997</v>
      </c>
      <c r="I1261" s="43"/>
      <c r="J1261" s="81"/>
    </row>
    <row r="1262" spans="1:10" ht="15" customHeight="1" x14ac:dyDescent="0.2">
      <c r="A1262" s="89" t="s">
        <v>444</v>
      </c>
      <c r="B1262" s="90" t="s">
        <v>1162</v>
      </c>
      <c r="C1262" s="91" t="s">
        <v>1111</v>
      </c>
      <c r="D1262" s="92" t="s">
        <v>242</v>
      </c>
      <c r="E1262" s="93" t="s">
        <v>51</v>
      </c>
      <c r="F1262" s="94">
        <v>1.1363769500000001</v>
      </c>
      <c r="G1262" s="102">
        <v>18.46</v>
      </c>
      <c r="H1262" s="120">
        <v>20.977499999999999</v>
      </c>
      <c r="I1262" s="43"/>
      <c r="J1262" s="81"/>
    </row>
    <row r="1263" spans="1:10" ht="15" customHeight="1" x14ac:dyDescent="0.2">
      <c r="A1263" s="96"/>
      <c r="B1263" s="97"/>
      <c r="C1263" s="97"/>
      <c r="D1263" s="98"/>
      <c r="E1263" s="99"/>
      <c r="F1263" s="209" t="s">
        <v>840</v>
      </c>
      <c r="G1263" s="209"/>
      <c r="H1263" s="118">
        <v>165.33</v>
      </c>
      <c r="I1263" s="43"/>
      <c r="J1263" s="81"/>
    </row>
    <row r="1264" spans="1:10" ht="15" customHeight="1" x14ac:dyDescent="0.2">
      <c r="A1264" s="96"/>
      <c r="B1264" s="97"/>
      <c r="C1264" s="97"/>
      <c r="D1264" s="98"/>
      <c r="E1264" s="99"/>
      <c r="F1264" s="209" t="s">
        <v>841</v>
      </c>
      <c r="G1264" s="209"/>
      <c r="H1264" s="118">
        <v>45.47</v>
      </c>
      <c r="I1264" s="43"/>
      <c r="J1264" s="81"/>
    </row>
    <row r="1265" spans="1:10" ht="15" customHeight="1" x14ac:dyDescent="0.2">
      <c r="A1265" s="96"/>
      <c r="B1265" s="97"/>
      <c r="C1265" s="97"/>
      <c r="D1265" s="98"/>
      <c r="E1265" s="99"/>
      <c r="F1265" s="209" t="s">
        <v>842</v>
      </c>
      <c r="G1265" s="209"/>
      <c r="H1265" s="118">
        <v>210.8</v>
      </c>
      <c r="I1265" s="43"/>
      <c r="J1265" s="81"/>
    </row>
    <row r="1266" spans="1:10" ht="20.100000000000001" customHeight="1" x14ac:dyDescent="0.2">
      <c r="A1266" s="82" t="s">
        <v>447</v>
      </c>
      <c r="B1266" s="83" t="s">
        <v>447</v>
      </c>
      <c r="C1266" s="84" t="s">
        <v>448</v>
      </c>
      <c r="D1266" s="85" t="s">
        <v>242</v>
      </c>
      <c r="E1266" s="86" t="s">
        <v>22</v>
      </c>
      <c r="F1266" s="87"/>
      <c r="G1266" s="100">
        <v>19.62</v>
      </c>
      <c r="H1266" s="119">
        <v>14794.46</v>
      </c>
      <c r="I1266" s="43"/>
      <c r="J1266" s="81"/>
    </row>
    <row r="1267" spans="1:10" ht="15" customHeight="1" x14ac:dyDescent="0.2">
      <c r="A1267" s="89" t="s">
        <v>447</v>
      </c>
      <c r="B1267" s="90" t="s">
        <v>1397</v>
      </c>
      <c r="C1267" s="91" t="s">
        <v>1398</v>
      </c>
      <c r="D1267" s="92" t="s">
        <v>242</v>
      </c>
      <c r="E1267" s="93" t="s">
        <v>22</v>
      </c>
      <c r="F1267" s="94">
        <v>0.9</v>
      </c>
      <c r="G1267" s="102">
        <v>7.45</v>
      </c>
      <c r="H1267" s="120">
        <v>6.7050000000000001</v>
      </c>
      <c r="I1267" s="43"/>
      <c r="J1267" s="81"/>
    </row>
    <row r="1268" spans="1:10" ht="15" customHeight="1" x14ac:dyDescent="0.2">
      <c r="A1268" s="89" t="s">
        <v>447</v>
      </c>
      <c r="B1268" s="90" t="s">
        <v>1399</v>
      </c>
      <c r="C1268" s="91" t="s">
        <v>1400</v>
      </c>
      <c r="D1268" s="92" t="s">
        <v>242</v>
      </c>
      <c r="E1268" s="93" t="s">
        <v>32</v>
      </c>
      <c r="F1268" s="94">
        <v>7.4899999999999994E-2</v>
      </c>
      <c r="G1268" s="102">
        <v>124.29</v>
      </c>
      <c r="H1268" s="120">
        <v>9.3093000000000004</v>
      </c>
      <c r="I1268" s="43"/>
      <c r="J1268" s="81"/>
    </row>
    <row r="1269" spans="1:10" ht="15" customHeight="1" x14ac:dyDescent="0.2">
      <c r="A1269" s="89" t="s">
        <v>447</v>
      </c>
      <c r="B1269" s="90" t="s">
        <v>1401</v>
      </c>
      <c r="C1269" s="91" t="s">
        <v>1130</v>
      </c>
      <c r="D1269" s="92" t="s">
        <v>242</v>
      </c>
      <c r="E1269" s="93" t="s">
        <v>51</v>
      </c>
      <c r="F1269" s="94">
        <v>0.18886064999999999</v>
      </c>
      <c r="G1269" s="102">
        <v>19.100000000000001</v>
      </c>
      <c r="H1269" s="120">
        <v>3.6072000000000002</v>
      </c>
      <c r="I1269" s="43"/>
      <c r="J1269" s="81"/>
    </row>
    <row r="1270" spans="1:10" ht="15" customHeight="1" x14ac:dyDescent="0.2">
      <c r="A1270" s="96"/>
      <c r="B1270" s="97"/>
      <c r="C1270" s="97"/>
      <c r="D1270" s="98"/>
      <c r="E1270" s="99"/>
      <c r="F1270" s="209" t="s">
        <v>840</v>
      </c>
      <c r="G1270" s="209"/>
      <c r="H1270" s="118">
        <v>19.62</v>
      </c>
      <c r="I1270" s="43"/>
      <c r="J1270" s="81"/>
    </row>
    <row r="1271" spans="1:10" ht="15" customHeight="1" x14ac:dyDescent="0.2">
      <c r="A1271" s="96"/>
      <c r="B1271" s="97"/>
      <c r="C1271" s="97"/>
      <c r="D1271" s="98"/>
      <c r="E1271" s="99"/>
      <c r="F1271" s="209" t="s">
        <v>841</v>
      </c>
      <c r="G1271" s="209"/>
      <c r="H1271" s="118">
        <v>5.4</v>
      </c>
      <c r="I1271" s="43"/>
      <c r="J1271" s="81"/>
    </row>
    <row r="1272" spans="1:10" ht="15" customHeight="1" x14ac:dyDescent="0.2">
      <c r="A1272" s="96"/>
      <c r="B1272" s="97"/>
      <c r="C1272" s="97"/>
      <c r="D1272" s="98"/>
      <c r="E1272" s="99"/>
      <c r="F1272" s="209" t="s">
        <v>842</v>
      </c>
      <c r="G1272" s="209"/>
      <c r="H1272" s="118">
        <v>25.02</v>
      </c>
      <c r="I1272" s="43"/>
      <c r="J1272" s="81"/>
    </row>
    <row r="1273" spans="1:10" ht="45" customHeight="1" x14ac:dyDescent="0.2">
      <c r="A1273" s="82" t="s">
        <v>450</v>
      </c>
      <c r="B1273" s="83" t="s">
        <v>450</v>
      </c>
      <c r="C1273" s="84" t="s">
        <v>451</v>
      </c>
      <c r="D1273" s="85" t="s">
        <v>242</v>
      </c>
      <c r="E1273" s="86" t="s">
        <v>22</v>
      </c>
      <c r="F1273" s="87"/>
      <c r="G1273" s="100">
        <v>258.35000000000002</v>
      </c>
      <c r="H1273" s="119">
        <v>104895.27</v>
      </c>
      <c r="I1273" s="43"/>
      <c r="J1273" s="81"/>
    </row>
    <row r="1274" spans="1:10" ht="38.1" customHeight="1" x14ac:dyDescent="0.2">
      <c r="A1274" s="89" t="s">
        <v>450</v>
      </c>
      <c r="B1274" s="90" t="s">
        <v>1402</v>
      </c>
      <c r="C1274" s="91" t="s">
        <v>1403</v>
      </c>
      <c r="D1274" s="92" t="s">
        <v>242</v>
      </c>
      <c r="E1274" s="93" t="s">
        <v>22</v>
      </c>
      <c r="F1274" s="94">
        <v>1</v>
      </c>
      <c r="G1274" s="102">
        <v>258.35000000000002</v>
      </c>
      <c r="H1274" s="120">
        <v>258.35000000000002</v>
      </c>
      <c r="I1274" s="43"/>
      <c r="J1274" s="81"/>
    </row>
    <row r="1275" spans="1:10" ht="15" customHeight="1" x14ac:dyDescent="0.2">
      <c r="A1275" s="96"/>
      <c r="B1275" s="97"/>
      <c r="C1275" s="97"/>
      <c r="D1275" s="98"/>
      <c r="E1275" s="99"/>
      <c r="F1275" s="209" t="s">
        <v>840</v>
      </c>
      <c r="G1275" s="209"/>
      <c r="H1275" s="118">
        <v>258.35000000000002</v>
      </c>
      <c r="I1275" s="43"/>
      <c r="J1275" s="81"/>
    </row>
    <row r="1276" spans="1:10" ht="15" customHeight="1" x14ac:dyDescent="0.2">
      <c r="A1276" s="96"/>
      <c r="B1276" s="97"/>
      <c r="C1276" s="97"/>
      <c r="D1276" s="98"/>
      <c r="E1276" s="99"/>
      <c r="F1276" s="209" t="s">
        <v>841</v>
      </c>
      <c r="G1276" s="209"/>
      <c r="H1276" s="118">
        <v>71.05</v>
      </c>
      <c r="I1276" s="43"/>
      <c r="J1276" s="81"/>
    </row>
    <row r="1277" spans="1:10" ht="15" customHeight="1" x14ac:dyDescent="0.2">
      <c r="A1277" s="96"/>
      <c r="B1277" s="97"/>
      <c r="C1277" s="97"/>
      <c r="D1277" s="98"/>
      <c r="E1277" s="99"/>
      <c r="F1277" s="209" t="s">
        <v>842</v>
      </c>
      <c r="G1277" s="209"/>
      <c r="H1277" s="118">
        <v>329.4</v>
      </c>
      <c r="I1277" s="43"/>
      <c r="J1277" s="81"/>
    </row>
    <row r="1278" spans="1:10" ht="20.100000000000001" customHeight="1" x14ac:dyDescent="0.2">
      <c r="A1278" s="82" t="s">
        <v>453</v>
      </c>
      <c r="B1278" s="83" t="s">
        <v>453</v>
      </c>
      <c r="C1278" s="84" t="s">
        <v>454</v>
      </c>
      <c r="D1278" s="85" t="s">
        <v>914</v>
      </c>
      <c r="E1278" s="86" t="s">
        <v>22</v>
      </c>
      <c r="F1278" s="87"/>
      <c r="G1278" s="88">
        <v>40.6</v>
      </c>
      <c r="H1278" s="116">
        <v>40.6</v>
      </c>
      <c r="I1278" s="43"/>
      <c r="J1278" s="81"/>
    </row>
    <row r="1279" spans="1:10" ht="15" customHeight="1" x14ac:dyDescent="0.2">
      <c r="A1279" s="89" t="s">
        <v>453</v>
      </c>
      <c r="B1279" s="90" t="s">
        <v>1263</v>
      </c>
      <c r="C1279" s="91" t="s">
        <v>1264</v>
      </c>
      <c r="D1279" s="92" t="s">
        <v>55</v>
      </c>
      <c r="E1279" s="93" t="s">
        <v>32</v>
      </c>
      <c r="F1279" s="94">
        <v>0.04</v>
      </c>
      <c r="G1279" s="95">
        <v>110.53</v>
      </c>
      <c r="H1279" s="117">
        <v>4.42</v>
      </c>
      <c r="I1279" s="43"/>
      <c r="J1279" s="81"/>
    </row>
    <row r="1280" spans="1:10" ht="21" customHeight="1" x14ac:dyDescent="0.2">
      <c r="A1280" s="89" t="s">
        <v>453</v>
      </c>
      <c r="B1280" s="90" t="s">
        <v>1265</v>
      </c>
      <c r="C1280" s="91" t="s">
        <v>1266</v>
      </c>
      <c r="D1280" s="92" t="s">
        <v>55</v>
      </c>
      <c r="E1280" s="93" t="s">
        <v>877</v>
      </c>
      <c r="F1280" s="94">
        <v>18.141999999999999</v>
      </c>
      <c r="G1280" s="95">
        <v>1</v>
      </c>
      <c r="H1280" s="117">
        <v>18.14</v>
      </c>
      <c r="I1280" s="43"/>
      <c r="J1280" s="81"/>
    </row>
    <row r="1281" spans="1:10" ht="15" customHeight="1" x14ac:dyDescent="0.2">
      <c r="A1281" s="89" t="s">
        <v>453</v>
      </c>
      <c r="B1281" s="90" t="s">
        <v>1267</v>
      </c>
      <c r="C1281" s="91" t="s">
        <v>1268</v>
      </c>
      <c r="D1281" s="92" t="s">
        <v>55</v>
      </c>
      <c r="E1281" s="93" t="s">
        <v>32</v>
      </c>
      <c r="F1281" s="94">
        <v>0.06</v>
      </c>
      <c r="G1281" s="95">
        <v>229.28</v>
      </c>
      <c r="H1281" s="117">
        <v>13.76</v>
      </c>
      <c r="I1281" s="43"/>
      <c r="J1281" s="81"/>
    </row>
    <row r="1282" spans="1:10" ht="15" customHeight="1" x14ac:dyDescent="0.2">
      <c r="A1282" s="89" t="s">
        <v>453</v>
      </c>
      <c r="B1282" s="90" t="s">
        <v>1269</v>
      </c>
      <c r="C1282" s="91" t="s">
        <v>1222</v>
      </c>
      <c r="D1282" s="92" t="s">
        <v>55</v>
      </c>
      <c r="E1282" s="93" t="s">
        <v>51</v>
      </c>
      <c r="F1282" s="94">
        <v>0.11798694999999999</v>
      </c>
      <c r="G1282" s="95">
        <v>20.45</v>
      </c>
      <c r="H1282" s="117">
        <v>2.41</v>
      </c>
      <c r="I1282" s="43"/>
      <c r="J1282" s="81"/>
    </row>
    <row r="1283" spans="1:10" ht="15" customHeight="1" x14ac:dyDescent="0.2">
      <c r="A1283" s="89" t="s">
        <v>453</v>
      </c>
      <c r="B1283" s="90" t="s">
        <v>1110</v>
      </c>
      <c r="C1283" s="91" t="s">
        <v>1111</v>
      </c>
      <c r="D1283" s="92" t="s">
        <v>55</v>
      </c>
      <c r="E1283" s="93" t="s">
        <v>51</v>
      </c>
      <c r="F1283" s="94">
        <v>0.12653813999999999</v>
      </c>
      <c r="G1283" s="95">
        <v>14.8</v>
      </c>
      <c r="H1283" s="117">
        <v>1.87</v>
      </c>
      <c r="I1283" s="43"/>
      <c r="J1283" s="81"/>
    </row>
    <row r="1284" spans="1:10" ht="15" customHeight="1" x14ac:dyDescent="0.2">
      <c r="A1284" s="96"/>
      <c r="B1284" s="97"/>
      <c r="C1284" s="97"/>
      <c r="D1284" s="98"/>
      <c r="E1284" s="99"/>
      <c r="F1284" s="209" t="s">
        <v>840</v>
      </c>
      <c r="G1284" s="209"/>
      <c r="H1284" s="118">
        <v>40.6</v>
      </c>
      <c r="I1284" s="43"/>
      <c r="J1284" s="81"/>
    </row>
    <row r="1285" spans="1:10" ht="15" customHeight="1" x14ac:dyDescent="0.2">
      <c r="A1285" s="96"/>
      <c r="B1285" s="97"/>
      <c r="C1285" s="97"/>
      <c r="D1285" s="98"/>
      <c r="E1285" s="99"/>
      <c r="F1285" s="209" t="s">
        <v>841</v>
      </c>
      <c r="G1285" s="209"/>
      <c r="H1285" s="118">
        <v>11.17</v>
      </c>
      <c r="I1285" s="43"/>
      <c r="J1285" s="81"/>
    </row>
    <row r="1286" spans="1:10" ht="15" customHeight="1" x14ac:dyDescent="0.2">
      <c r="A1286" s="96"/>
      <c r="B1286" s="97"/>
      <c r="C1286" s="97"/>
      <c r="D1286" s="98"/>
      <c r="E1286" s="99"/>
      <c r="F1286" s="209" t="s">
        <v>842</v>
      </c>
      <c r="G1286" s="209"/>
      <c r="H1286" s="118">
        <v>51.77</v>
      </c>
      <c r="I1286" s="43"/>
      <c r="J1286" s="81"/>
    </row>
    <row r="1287" spans="1:10" ht="20.100000000000001" customHeight="1" x14ac:dyDescent="0.2">
      <c r="A1287" s="82" t="s">
        <v>71</v>
      </c>
      <c r="B1287" s="83" t="s">
        <v>71</v>
      </c>
      <c r="C1287" s="84" t="s">
        <v>72</v>
      </c>
      <c r="D1287" s="85" t="s">
        <v>13</v>
      </c>
      <c r="E1287" s="86" t="s">
        <v>62</v>
      </c>
      <c r="F1287" s="87"/>
      <c r="G1287" s="88">
        <v>90.53</v>
      </c>
      <c r="H1287" s="116">
        <v>324.10000000000002</v>
      </c>
      <c r="I1287" s="43"/>
      <c r="J1287" s="81"/>
    </row>
    <row r="1288" spans="1:10" ht="15" customHeight="1" x14ac:dyDescent="0.2">
      <c r="A1288" s="89" t="s">
        <v>71</v>
      </c>
      <c r="B1288" s="90" t="s">
        <v>838</v>
      </c>
      <c r="C1288" s="91" t="s">
        <v>839</v>
      </c>
      <c r="D1288" s="92" t="s">
        <v>13</v>
      </c>
      <c r="E1288" s="93" t="s">
        <v>837</v>
      </c>
      <c r="F1288" s="94">
        <v>3.6376054500000001</v>
      </c>
      <c r="G1288" s="95">
        <v>24.89</v>
      </c>
      <c r="H1288" s="117">
        <v>90.53</v>
      </c>
      <c r="I1288" s="43"/>
      <c r="J1288" s="81"/>
    </row>
    <row r="1289" spans="1:10" ht="15" customHeight="1" x14ac:dyDescent="0.2">
      <c r="A1289" s="96"/>
      <c r="B1289" s="97"/>
      <c r="C1289" s="97"/>
      <c r="D1289" s="98"/>
      <c r="E1289" s="99"/>
      <c r="F1289" s="209" t="s">
        <v>840</v>
      </c>
      <c r="G1289" s="209"/>
      <c r="H1289" s="118">
        <v>90.53</v>
      </c>
      <c r="I1289" s="43"/>
      <c r="J1289" s="81"/>
    </row>
    <row r="1290" spans="1:10" ht="15" customHeight="1" x14ac:dyDescent="0.2">
      <c r="A1290" s="96"/>
      <c r="B1290" s="97"/>
      <c r="C1290" s="97"/>
      <c r="D1290" s="98"/>
      <c r="E1290" s="99"/>
      <c r="F1290" s="209" t="s">
        <v>841</v>
      </c>
      <c r="G1290" s="209"/>
      <c r="H1290" s="118">
        <v>24.9</v>
      </c>
      <c r="I1290" s="43"/>
      <c r="J1290" s="81"/>
    </row>
    <row r="1291" spans="1:10" ht="15" customHeight="1" x14ac:dyDescent="0.2">
      <c r="A1291" s="96"/>
      <c r="B1291" s="97"/>
      <c r="C1291" s="97"/>
      <c r="D1291" s="98"/>
      <c r="E1291" s="99"/>
      <c r="F1291" s="209" t="s">
        <v>842</v>
      </c>
      <c r="G1291" s="209"/>
      <c r="H1291" s="118">
        <v>115.43</v>
      </c>
      <c r="I1291" s="43"/>
      <c r="J1291" s="81"/>
    </row>
    <row r="1292" spans="1:10" ht="20.100000000000001" customHeight="1" x14ac:dyDescent="0.2">
      <c r="A1292" s="82" t="s">
        <v>77</v>
      </c>
      <c r="B1292" s="83" t="s">
        <v>77</v>
      </c>
      <c r="C1292" s="84" t="s">
        <v>78</v>
      </c>
      <c r="D1292" s="85" t="s">
        <v>13</v>
      </c>
      <c r="E1292" s="86" t="s">
        <v>62</v>
      </c>
      <c r="F1292" s="87"/>
      <c r="G1292" s="88">
        <v>3359.9</v>
      </c>
      <c r="H1292" s="116">
        <v>7458.98</v>
      </c>
      <c r="I1292" s="43"/>
      <c r="J1292" s="81"/>
    </row>
    <row r="1293" spans="1:10" ht="15" customHeight="1" x14ac:dyDescent="0.2">
      <c r="A1293" s="89" t="s">
        <v>77</v>
      </c>
      <c r="B1293" s="90" t="s">
        <v>942</v>
      </c>
      <c r="C1293" s="91" t="s">
        <v>943</v>
      </c>
      <c r="D1293" s="92" t="s">
        <v>13</v>
      </c>
      <c r="E1293" s="93" t="s">
        <v>98</v>
      </c>
      <c r="F1293" s="94">
        <v>43.028205300000003</v>
      </c>
      <c r="G1293" s="95">
        <v>14.55</v>
      </c>
      <c r="H1293" s="117">
        <v>626.05999999999995</v>
      </c>
      <c r="I1293" s="43"/>
      <c r="J1293" s="81"/>
    </row>
    <row r="1294" spans="1:10" ht="21" customHeight="1" x14ac:dyDescent="0.2">
      <c r="A1294" s="89" t="s">
        <v>77</v>
      </c>
      <c r="B1294" s="90" t="s">
        <v>944</v>
      </c>
      <c r="C1294" s="91" t="s">
        <v>945</v>
      </c>
      <c r="D1294" s="92" t="s">
        <v>13</v>
      </c>
      <c r="E1294" s="93" t="s">
        <v>62</v>
      </c>
      <c r="F1294" s="94">
        <v>0.95618234000000002</v>
      </c>
      <c r="G1294" s="95">
        <v>930.01</v>
      </c>
      <c r="H1294" s="117">
        <v>889.25</v>
      </c>
      <c r="I1294" s="43"/>
      <c r="J1294" s="81"/>
    </row>
    <row r="1295" spans="1:10" ht="15" customHeight="1" x14ac:dyDescent="0.2">
      <c r="A1295" s="89" t="s">
        <v>77</v>
      </c>
      <c r="B1295" s="90" t="s">
        <v>946</v>
      </c>
      <c r="C1295" s="91" t="s">
        <v>947</v>
      </c>
      <c r="D1295" s="92" t="s">
        <v>13</v>
      </c>
      <c r="E1295" s="93" t="s">
        <v>14</v>
      </c>
      <c r="F1295" s="94">
        <v>11.474188079999999</v>
      </c>
      <c r="G1295" s="95">
        <v>160.76</v>
      </c>
      <c r="H1295" s="117">
        <v>1844.59</v>
      </c>
      <c r="I1295" s="43"/>
      <c r="J1295" s="81"/>
    </row>
    <row r="1296" spans="1:10" ht="15" customHeight="1" x14ac:dyDescent="0.2">
      <c r="A1296" s="96"/>
      <c r="B1296" s="97"/>
      <c r="C1296" s="97"/>
      <c r="D1296" s="98"/>
      <c r="E1296" s="99"/>
      <c r="F1296" s="209" t="s">
        <v>840</v>
      </c>
      <c r="G1296" s="209"/>
      <c r="H1296" s="118">
        <v>3359.9</v>
      </c>
      <c r="I1296" s="43"/>
      <c r="J1296" s="81"/>
    </row>
    <row r="1297" spans="1:10" ht="15" customHeight="1" x14ac:dyDescent="0.2">
      <c r="A1297" s="96"/>
      <c r="B1297" s="97"/>
      <c r="C1297" s="97"/>
      <c r="D1297" s="98"/>
      <c r="E1297" s="99"/>
      <c r="F1297" s="209" t="s">
        <v>841</v>
      </c>
      <c r="G1297" s="209"/>
      <c r="H1297" s="118">
        <v>923.97</v>
      </c>
      <c r="I1297" s="43"/>
      <c r="J1297" s="81"/>
    </row>
    <row r="1298" spans="1:10" ht="15" customHeight="1" x14ac:dyDescent="0.2">
      <c r="A1298" s="96"/>
      <c r="B1298" s="97"/>
      <c r="C1298" s="97"/>
      <c r="D1298" s="98"/>
      <c r="E1298" s="99"/>
      <c r="F1298" s="209" t="s">
        <v>842</v>
      </c>
      <c r="G1298" s="209"/>
      <c r="H1298" s="118">
        <v>4283.87</v>
      </c>
      <c r="I1298" s="43"/>
      <c r="J1298" s="81"/>
    </row>
    <row r="1299" spans="1:10" ht="27" customHeight="1" x14ac:dyDescent="0.2">
      <c r="A1299" s="82" t="s">
        <v>85</v>
      </c>
      <c r="B1299" s="83" t="s">
        <v>85</v>
      </c>
      <c r="C1299" s="84" t="s">
        <v>86</v>
      </c>
      <c r="D1299" s="85" t="s">
        <v>13</v>
      </c>
      <c r="E1299" s="86" t="s">
        <v>62</v>
      </c>
      <c r="F1299" s="87"/>
      <c r="G1299" s="88">
        <v>3879.47</v>
      </c>
      <c r="H1299" s="116">
        <v>12103.95</v>
      </c>
      <c r="I1299" s="43"/>
      <c r="J1299" s="81"/>
    </row>
    <row r="1300" spans="1:10" ht="15" customHeight="1" x14ac:dyDescent="0.2">
      <c r="A1300" s="89" t="s">
        <v>85</v>
      </c>
      <c r="B1300" s="90" t="s">
        <v>942</v>
      </c>
      <c r="C1300" s="91" t="s">
        <v>943</v>
      </c>
      <c r="D1300" s="92" t="s">
        <v>13</v>
      </c>
      <c r="E1300" s="93" t="s">
        <v>98</v>
      </c>
      <c r="F1300" s="94">
        <v>76.595314479999999</v>
      </c>
      <c r="G1300" s="95">
        <v>14.55</v>
      </c>
      <c r="H1300" s="117">
        <v>1114.46</v>
      </c>
      <c r="I1300" s="43"/>
      <c r="J1300" s="81"/>
    </row>
    <row r="1301" spans="1:10" ht="21" customHeight="1" x14ac:dyDescent="0.2">
      <c r="A1301" s="89" t="s">
        <v>85</v>
      </c>
      <c r="B1301" s="90" t="s">
        <v>956</v>
      </c>
      <c r="C1301" s="91" t="s">
        <v>957</v>
      </c>
      <c r="D1301" s="92" t="s">
        <v>13</v>
      </c>
      <c r="E1301" s="93" t="s">
        <v>62</v>
      </c>
      <c r="F1301" s="94">
        <v>0.95743283999999995</v>
      </c>
      <c r="G1301" s="95">
        <v>958.83</v>
      </c>
      <c r="H1301" s="117">
        <v>918.01</v>
      </c>
      <c r="I1301" s="43"/>
      <c r="J1301" s="81"/>
    </row>
    <row r="1302" spans="1:10" ht="15" customHeight="1" x14ac:dyDescent="0.2">
      <c r="A1302" s="89" t="s">
        <v>85</v>
      </c>
      <c r="B1302" s="90" t="s">
        <v>946</v>
      </c>
      <c r="C1302" s="91" t="s">
        <v>947</v>
      </c>
      <c r="D1302" s="92" t="s">
        <v>13</v>
      </c>
      <c r="E1302" s="93" t="s">
        <v>14</v>
      </c>
      <c r="F1302" s="94">
        <v>11.489194080000001</v>
      </c>
      <c r="G1302" s="95">
        <v>160.76</v>
      </c>
      <c r="H1302" s="117">
        <v>1847</v>
      </c>
      <c r="I1302" s="43"/>
      <c r="J1302" s="81"/>
    </row>
    <row r="1303" spans="1:10" ht="15" customHeight="1" x14ac:dyDescent="0.2">
      <c r="A1303" s="96"/>
      <c r="B1303" s="97"/>
      <c r="C1303" s="97"/>
      <c r="D1303" s="98"/>
      <c r="E1303" s="99"/>
      <c r="F1303" s="209" t="s">
        <v>840</v>
      </c>
      <c r="G1303" s="209"/>
      <c r="H1303" s="118">
        <v>3879.47</v>
      </c>
      <c r="I1303" s="43"/>
      <c r="J1303" s="81"/>
    </row>
    <row r="1304" spans="1:10" ht="15" customHeight="1" x14ac:dyDescent="0.2">
      <c r="A1304" s="96"/>
      <c r="B1304" s="97"/>
      <c r="C1304" s="97"/>
      <c r="D1304" s="98"/>
      <c r="E1304" s="99"/>
      <c r="F1304" s="209" t="s">
        <v>841</v>
      </c>
      <c r="G1304" s="209"/>
      <c r="H1304" s="118">
        <v>1066.8499999999999</v>
      </c>
      <c r="I1304" s="43"/>
      <c r="J1304" s="81"/>
    </row>
    <row r="1305" spans="1:10" ht="15" customHeight="1" x14ac:dyDescent="0.2">
      <c r="A1305" s="96"/>
      <c r="B1305" s="97"/>
      <c r="C1305" s="97"/>
      <c r="D1305" s="98"/>
      <c r="E1305" s="99"/>
      <c r="F1305" s="209" t="s">
        <v>842</v>
      </c>
      <c r="G1305" s="209"/>
      <c r="H1305" s="118">
        <v>4946.32</v>
      </c>
      <c r="I1305" s="43"/>
      <c r="J1305" s="81"/>
    </row>
    <row r="1306" spans="1:10" ht="27" customHeight="1" x14ac:dyDescent="0.2">
      <c r="A1306" s="82" t="s">
        <v>85</v>
      </c>
      <c r="B1306" s="83" t="s">
        <v>85</v>
      </c>
      <c r="C1306" s="84" t="s">
        <v>88</v>
      </c>
      <c r="D1306" s="85" t="s">
        <v>13</v>
      </c>
      <c r="E1306" s="86" t="s">
        <v>62</v>
      </c>
      <c r="F1306" s="87"/>
      <c r="G1306" s="88">
        <v>3879.47</v>
      </c>
      <c r="H1306" s="116">
        <v>40850.82</v>
      </c>
      <c r="I1306" s="43"/>
      <c r="J1306" s="81"/>
    </row>
    <row r="1307" spans="1:10" ht="15" customHeight="1" x14ac:dyDescent="0.2">
      <c r="A1307" s="89" t="s">
        <v>85</v>
      </c>
      <c r="B1307" s="90" t="s">
        <v>942</v>
      </c>
      <c r="C1307" s="91" t="s">
        <v>943</v>
      </c>
      <c r="D1307" s="92" t="s">
        <v>13</v>
      </c>
      <c r="E1307" s="93" t="s">
        <v>98</v>
      </c>
      <c r="F1307" s="94">
        <v>76.595314479999999</v>
      </c>
      <c r="G1307" s="95">
        <v>14.55</v>
      </c>
      <c r="H1307" s="117">
        <v>1114.46</v>
      </c>
      <c r="I1307" s="43"/>
      <c r="J1307" s="81"/>
    </row>
    <row r="1308" spans="1:10" ht="21" customHeight="1" x14ac:dyDescent="0.2">
      <c r="A1308" s="89" t="s">
        <v>85</v>
      </c>
      <c r="B1308" s="90" t="s">
        <v>956</v>
      </c>
      <c r="C1308" s="91" t="s">
        <v>957</v>
      </c>
      <c r="D1308" s="92" t="s">
        <v>13</v>
      </c>
      <c r="E1308" s="93" t="s">
        <v>62</v>
      </c>
      <c r="F1308" s="94">
        <v>0.95743283999999995</v>
      </c>
      <c r="G1308" s="95">
        <v>958.83</v>
      </c>
      <c r="H1308" s="117">
        <v>918.01</v>
      </c>
      <c r="I1308" s="43"/>
      <c r="J1308" s="81"/>
    </row>
    <row r="1309" spans="1:10" ht="15" customHeight="1" x14ac:dyDescent="0.2">
      <c r="A1309" s="89" t="s">
        <v>85</v>
      </c>
      <c r="B1309" s="90" t="s">
        <v>946</v>
      </c>
      <c r="C1309" s="91" t="s">
        <v>947</v>
      </c>
      <c r="D1309" s="92" t="s">
        <v>13</v>
      </c>
      <c r="E1309" s="93" t="s">
        <v>14</v>
      </c>
      <c r="F1309" s="94">
        <v>11.489194080000001</v>
      </c>
      <c r="G1309" s="95">
        <v>160.76</v>
      </c>
      <c r="H1309" s="117">
        <v>1847</v>
      </c>
      <c r="I1309" s="43"/>
      <c r="J1309" s="81"/>
    </row>
    <row r="1310" spans="1:10" ht="15" customHeight="1" x14ac:dyDescent="0.2">
      <c r="A1310" s="96"/>
      <c r="B1310" s="97"/>
      <c r="C1310" s="97"/>
      <c r="D1310" s="98"/>
      <c r="E1310" s="99"/>
      <c r="F1310" s="209" t="s">
        <v>840</v>
      </c>
      <c r="G1310" s="209"/>
      <c r="H1310" s="118">
        <v>3879.47</v>
      </c>
      <c r="I1310" s="43"/>
      <c r="J1310" s="81"/>
    </row>
    <row r="1311" spans="1:10" ht="15" customHeight="1" x14ac:dyDescent="0.2">
      <c r="A1311" s="96"/>
      <c r="B1311" s="97"/>
      <c r="C1311" s="97"/>
      <c r="D1311" s="98"/>
      <c r="E1311" s="99"/>
      <c r="F1311" s="209" t="s">
        <v>841</v>
      </c>
      <c r="G1311" s="209"/>
      <c r="H1311" s="118">
        <v>1066.8499999999999</v>
      </c>
      <c r="I1311" s="43"/>
      <c r="J1311" s="81"/>
    </row>
    <row r="1312" spans="1:10" ht="15" customHeight="1" x14ac:dyDescent="0.2">
      <c r="A1312" s="96"/>
      <c r="B1312" s="97"/>
      <c r="C1312" s="97"/>
      <c r="D1312" s="98"/>
      <c r="E1312" s="99"/>
      <c r="F1312" s="209" t="s">
        <v>842</v>
      </c>
      <c r="G1312" s="209"/>
      <c r="H1312" s="118">
        <v>4946.32</v>
      </c>
      <c r="I1312" s="43"/>
      <c r="J1312" s="81"/>
    </row>
    <row r="1313" spans="1:10" ht="20.100000000000001" customHeight="1" x14ac:dyDescent="0.2">
      <c r="A1313" s="82" t="s">
        <v>224</v>
      </c>
      <c r="B1313" s="83" t="s">
        <v>224</v>
      </c>
      <c r="C1313" s="84" t="s">
        <v>359</v>
      </c>
      <c r="D1313" s="85" t="s">
        <v>13</v>
      </c>
      <c r="E1313" s="86" t="s">
        <v>14</v>
      </c>
      <c r="F1313" s="87"/>
      <c r="G1313" s="88">
        <v>146.16</v>
      </c>
      <c r="H1313" s="116">
        <v>37878.83</v>
      </c>
      <c r="I1313" s="43"/>
      <c r="J1313" s="81"/>
    </row>
    <row r="1314" spans="1:10" ht="15" customHeight="1" x14ac:dyDescent="0.2">
      <c r="A1314" s="89" t="s">
        <v>224</v>
      </c>
      <c r="B1314" s="90" t="s">
        <v>997</v>
      </c>
      <c r="C1314" s="91" t="s">
        <v>998</v>
      </c>
      <c r="D1314" s="92" t="s">
        <v>13</v>
      </c>
      <c r="E1314" s="93" t="s">
        <v>275</v>
      </c>
      <c r="F1314" s="94">
        <v>57</v>
      </c>
      <c r="G1314" s="95">
        <v>0.77</v>
      </c>
      <c r="H1314" s="117">
        <v>43.89</v>
      </c>
      <c r="I1314" s="43"/>
      <c r="J1314" s="81"/>
    </row>
    <row r="1315" spans="1:10" ht="15" customHeight="1" x14ac:dyDescent="0.2">
      <c r="A1315" s="89" t="s">
        <v>224</v>
      </c>
      <c r="B1315" s="90" t="s">
        <v>955</v>
      </c>
      <c r="C1315" s="91" t="s">
        <v>908</v>
      </c>
      <c r="D1315" s="92" t="s">
        <v>13</v>
      </c>
      <c r="E1315" s="93" t="s">
        <v>837</v>
      </c>
      <c r="F1315" s="94">
        <v>2.0242627199999998</v>
      </c>
      <c r="G1315" s="95">
        <v>30.75</v>
      </c>
      <c r="H1315" s="117">
        <v>62.24</v>
      </c>
      <c r="I1315" s="43"/>
      <c r="J1315" s="81"/>
    </row>
    <row r="1316" spans="1:10" ht="15" customHeight="1" x14ac:dyDescent="0.2">
      <c r="A1316" s="89" t="s">
        <v>224</v>
      </c>
      <c r="B1316" s="90" t="s">
        <v>838</v>
      </c>
      <c r="C1316" s="91" t="s">
        <v>839</v>
      </c>
      <c r="D1316" s="92" t="s">
        <v>13</v>
      </c>
      <c r="E1316" s="93" t="s">
        <v>837</v>
      </c>
      <c r="F1316" s="94">
        <v>1.0121313599999999</v>
      </c>
      <c r="G1316" s="95">
        <v>24.89</v>
      </c>
      <c r="H1316" s="117">
        <v>25.19</v>
      </c>
      <c r="I1316" s="43"/>
      <c r="J1316" s="81"/>
    </row>
    <row r="1317" spans="1:10" ht="15" customHeight="1" x14ac:dyDescent="0.2">
      <c r="A1317" s="89" t="s">
        <v>224</v>
      </c>
      <c r="B1317" s="90" t="s">
        <v>999</v>
      </c>
      <c r="C1317" s="91" t="s">
        <v>1000</v>
      </c>
      <c r="D1317" s="92" t="s">
        <v>13</v>
      </c>
      <c r="E1317" s="93" t="s">
        <v>62</v>
      </c>
      <c r="F1317" s="94">
        <v>2.7603579999999999E-2</v>
      </c>
      <c r="G1317" s="95">
        <v>537.89</v>
      </c>
      <c r="H1317" s="117">
        <v>14.84</v>
      </c>
      <c r="I1317" s="43"/>
      <c r="J1317" s="81"/>
    </row>
    <row r="1318" spans="1:10" ht="15" customHeight="1" x14ac:dyDescent="0.2">
      <c r="A1318" s="96"/>
      <c r="B1318" s="97"/>
      <c r="C1318" s="97"/>
      <c r="D1318" s="98"/>
      <c r="E1318" s="99"/>
      <c r="F1318" s="209" t="s">
        <v>840</v>
      </c>
      <c r="G1318" s="209"/>
      <c r="H1318" s="118">
        <v>146.16</v>
      </c>
      <c r="I1318" s="43"/>
      <c r="J1318" s="81"/>
    </row>
    <row r="1319" spans="1:10" ht="15" customHeight="1" x14ac:dyDescent="0.2">
      <c r="A1319" s="96"/>
      <c r="B1319" s="97"/>
      <c r="C1319" s="97"/>
      <c r="D1319" s="98"/>
      <c r="E1319" s="99"/>
      <c r="F1319" s="209" t="s">
        <v>841</v>
      </c>
      <c r="G1319" s="209"/>
      <c r="H1319" s="118">
        <v>40.19</v>
      </c>
      <c r="I1319" s="43"/>
      <c r="J1319" s="81"/>
    </row>
    <row r="1320" spans="1:10" ht="15" customHeight="1" x14ac:dyDescent="0.2">
      <c r="A1320" s="96"/>
      <c r="B1320" s="97"/>
      <c r="C1320" s="97"/>
      <c r="D1320" s="98"/>
      <c r="E1320" s="99"/>
      <c r="F1320" s="209" t="s">
        <v>842</v>
      </c>
      <c r="G1320" s="209"/>
      <c r="H1320" s="118">
        <v>186.35</v>
      </c>
      <c r="I1320" s="43"/>
      <c r="J1320" s="81"/>
    </row>
    <row r="1321" spans="1:10" ht="20.100000000000001" customHeight="1" x14ac:dyDescent="0.2">
      <c r="A1321" s="82" t="s">
        <v>108</v>
      </c>
      <c r="B1321" s="83" t="s">
        <v>108</v>
      </c>
      <c r="C1321" s="84" t="s">
        <v>109</v>
      </c>
      <c r="D1321" s="85" t="s">
        <v>13</v>
      </c>
      <c r="E1321" s="86" t="s">
        <v>14</v>
      </c>
      <c r="F1321" s="87"/>
      <c r="G1321" s="88">
        <v>117.62</v>
      </c>
      <c r="H1321" s="116">
        <v>5048.25</v>
      </c>
      <c r="I1321" s="43"/>
      <c r="J1321" s="81"/>
    </row>
    <row r="1322" spans="1:10" ht="15" customHeight="1" x14ac:dyDescent="0.2">
      <c r="A1322" s="89" t="s">
        <v>108</v>
      </c>
      <c r="B1322" s="90" t="s">
        <v>997</v>
      </c>
      <c r="C1322" s="91" t="s">
        <v>998</v>
      </c>
      <c r="D1322" s="92" t="s">
        <v>13</v>
      </c>
      <c r="E1322" s="93" t="s">
        <v>275</v>
      </c>
      <c r="F1322" s="94">
        <v>37</v>
      </c>
      <c r="G1322" s="95">
        <v>0.77</v>
      </c>
      <c r="H1322" s="117">
        <v>28.49</v>
      </c>
      <c r="I1322" s="43"/>
      <c r="J1322" s="81"/>
    </row>
    <row r="1323" spans="1:10" ht="15" customHeight="1" x14ac:dyDescent="0.2">
      <c r="A1323" s="89" t="s">
        <v>108</v>
      </c>
      <c r="B1323" s="90" t="s">
        <v>955</v>
      </c>
      <c r="C1323" s="91" t="s">
        <v>908</v>
      </c>
      <c r="D1323" s="92" t="s">
        <v>13</v>
      </c>
      <c r="E1323" s="93" t="s">
        <v>837</v>
      </c>
      <c r="F1323" s="94">
        <v>1.8351758199999999</v>
      </c>
      <c r="G1323" s="95">
        <v>30.75</v>
      </c>
      <c r="H1323" s="117">
        <v>56.43</v>
      </c>
      <c r="I1323" s="43"/>
      <c r="J1323" s="81"/>
    </row>
    <row r="1324" spans="1:10" ht="15" customHeight="1" x14ac:dyDescent="0.2">
      <c r="A1324" s="89" t="s">
        <v>108</v>
      </c>
      <c r="B1324" s="90" t="s">
        <v>838</v>
      </c>
      <c r="C1324" s="91" t="s">
        <v>839</v>
      </c>
      <c r="D1324" s="92" t="s">
        <v>13</v>
      </c>
      <c r="E1324" s="93" t="s">
        <v>837</v>
      </c>
      <c r="F1324" s="94">
        <v>0.91758790999999995</v>
      </c>
      <c r="G1324" s="95">
        <v>24.89</v>
      </c>
      <c r="H1324" s="117">
        <v>22.83</v>
      </c>
      <c r="I1324" s="43"/>
      <c r="J1324" s="81"/>
    </row>
    <row r="1325" spans="1:10" ht="15" customHeight="1" x14ac:dyDescent="0.2">
      <c r="A1325" s="89" t="s">
        <v>108</v>
      </c>
      <c r="B1325" s="90" t="s">
        <v>999</v>
      </c>
      <c r="C1325" s="91" t="s">
        <v>1000</v>
      </c>
      <c r="D1325" s="92" t="s">
        <v>13</v>
      </c>
      <c r="E1325" s="93" t="s">
        <v>62</v>
      </c>
      <c r="F1325" s="94">
        <v>1.835175E-2</v>
      </c>
      <c r="G1325" s="95">
        <v>537.89</v>
      </c>
      <c r="H1325" s="117">
        <v>9.8699999999999992</v>
      </c>
      <c r="I1325" s="43"/>
      <c r="J1325" s="81"/>
    </row>
    <row r="1326" spans="1:10" ht="15" customHeight="1" x14ac:dyDescent="0.2">
      <c r="A1326" s="96"/>
      <c r="B1326" s="97"/>
      <c r="C1326" s="97"/>
      <c r="D1326" s="98"/>
      <c r="E1326" s="99"/>
      <c r="F1326" s="209" t="s">
        <v>840</v>
      </c>
      <c r="G1326" s="209"/>
      <c r="H1326" s="118">
        <v>117.62</v>
      </c>
      <c r="I1326" s="43"/>
      <c r="J1326" s="81"/>
    </row>
    <row r="1327" spans="1:10" ht="15" customHeight="1" x14ac:dyDescent="0.2">
      <c r="A1327" s="96"/>
      <c r="B1327" s="97"/>
      <c r="C1327" s="97"/>
      <c r="D1327" s="98"/>
      <c r="E1327" s="99"/>
      <c r="F1327" s="209" t="s">
        <v>841</v>
      </c>
      <c r="G1327" s="209"/>
      <c r="H1327" s="118">
        <v>32.35</v>
      </c>
      <c r="I1327" s="43"/>
      <c r="J1327" s="81"/>
    </row>
    <row r="1328" spans="1:10" ht="15" customHeight="1" x14ac:dyDescent="0.2">
      <c r="A1328" s="96"/>
      <c r="B1328" s="97"/>
      <c r="C1328" s="97"/>
      <c r="D1328" s="98"/>
      <c r="E1328" s="99"/>
      <c r="F1328" s="209" t="s">
        <v>842</v>
      </c>
      <c r="G1328" s="209"/>
      <c r="H1328" s="118">
        <v>149.97</v>
      </c>
      <c r="I1328" s="43"/>
      <c r="J1328" s="81"/>
    </row>
    <row r="1329" spans="1:10" ht="20.100000000000001" customHeight="1" x14ac:dyDescent="0.2">
      <c r="A1329" s="82" t="s">
        <v>64</v>
      </c>
      <c r="B1329" s="83" t="s">
        <v>64</v>
      </c>
      <c r="C1329" s="84" t="s">
        <v>65</v>
      </c>
      <c r="D1329" s="85" t="s">
        <v>13</v>
      </c>
      <c r="E1329" s="86" t="s">
        <v>62</v>
      </c>
      <c r="F1329" s="87"/>
      <c r="G1329" s="88">
        <v>18.440000000000001</v>
      </c>
      <c r="H1329" s="116">
        <v>1774.48</v>
      </c>
      <c r="I1329" s="43"/>
      <c r="J1329" s="81"/>
    </row>
    <row r="1330" spans="1:10" ht="15" customHeight="1" x14ac:dyDescent="0.2">
      <c r="A1330" s="89" t="s">
        <v>64</v>
      </c>
      <c r="B1330" s="90" t="s">
        <v>940</v>
      </c>
      <c r="C1330" s="91" t="s">
        <v>941</v>
      </c>
      <c r="D1330" s="92" t="s">
        <v>13</v>
      </c>
      <c r="E1330" s="93" t="s">
        <v>837</v>
      </c>
      <c r="F1330" s="94">
        <v>0.3</v>
      </c>
      <c r="G1330" s="95">
        <v>4.95</v>
      </c>
      <c r="H1330" s="117">
        <v>1.48</v>
      </c>
      <c r="I1330" s="43"/>
      <c r="J1330" s="81"/>
    </row>
    <row r="1331" spans="1:10" ht="15" customHeight="1" x14ac:dyDescent="0.2">
      <c r="A1331" s="89" t="s">
        <v>64</v>
      </c>
      <c r="B1331" s="90" t="s">
        <v>838</v>
      </c>
      <c r="C1331" s="91" t="s">
        <v>839</v>
      </c>
      <c r="D1331" s="92" t="s">
        <v>13</v>
      </c>
      <c r="E1331" s="93" t="s">
        <v>837</v>
      </c>
      <c r="F1331" s="94">
        <v>0.68149802000000004</v>
      </c>
      <c r="G1331" s="95">
        <v>24.89</v>
      </c>
      <c r="H1331" s="117">
        <v>16.96</v>
      </c>
      <c r="I1331" s="43"/>
      <c r="J1331" s="81"/>
    </row>
    <row r="1332" spans="1:10" ht="15" customHeight="1" x14ac:dyDescent="0.2">
      <c r="A1332" s="96"/>
      <c r="B1332" s="97"/>
      <c r="C1332" s="97"/>
      <c r="D1332" s="98"/>
      <c r="E1332" s="99"/>
      <c r="F1332" s="209" t="s">
        <v>840</v>
      </c>
      <c r="G1332" s="209"/>
      <c r="H1332" s="118">
        <v>18.440000000000001</v>
      </c>
      <c r="I1332" s="43"/>
      <c r="J1332" s="81"/>
    </row>
    <row r="1333" spans="1:10" ht="15" customHeight="1" x14ac:dyDescent="0.2">
      <c r="A1333" s="96"/>
      <c r="B1333" s="97"/>
      <c r="C1333" s="97"/>
      <c r="D1333" s="98"/>
      <c r="E1333" s="99"/>
      <c r="F1333" s="209" t="s">
        <v>841</v>
      </c>
      <c r="G1333" s="209"/>
      <c r="H1333" s="118">
        <v>5.07</v>
      </c>
      <c r="I1333" s="43"/>
      <c r="J1333" s="81"/>
    </row>
    <row r="1334" spans="1:10" ht="15" customHeight="1" x14ac:dyDescent="0.2">
      <c r="A1334" s="96"/>
      <c r="B1334" s="97"/>
      <c r="C1334" s="97"/>
      <c r="D1334" s="98"/>
      <c r="E1334" s="99"/>
      <c r="F1334" s="209" t="s">
        <v>842</v>
      </c>
      <c r="G1334" s="209"/>
      <c r="H1334" s="118">
        <v>23.51</v>
      </c>
      <c r="I1334" s="43"/>
      <c r="J1334" s="81"/>
    </row>
    <row r="1335" spans="1:10" ht="20.100000000000001" customHeight="1" x14ac:dyDescent="0.2">
      <c r="A1335" s="82" t="s">
        <v>465</v>
      </c>
      <c r="B1335" s="83" t="s">
        <v>465</v>
      </c>
      <c r="C1335" s="84" t="s">
        <v>466</v>
      </c>
      <c r="D1335" s="85" t="s">
        <v>914</v>
      </c>
      <c r="E1335" s="86" t="s">
        <v>180</v>
      </c>
      <c r="F1335" s="87"/>
      <c r="G1335" s="88">
        <v>14.94</v>
      </c>
      <c r="H1335" s="116">
        <v>2930.78</v>
      </c>
      <c r="I1335" s="43"/>
      <c r="J1335" s="81"/>
    </row>
    <row r="1336" spans="1:10" ht="15" customHeight="1" x14ac:dyDescent="0.2">
      <c r="A1336" s="89" t="s">
        <v>465</v>
      </c>
      <c r="B1336" s="90" t="s">
        <v>1404</v>
      </c>
      <c r="C1336" s="91" t="s">
        <v>1405</v>
      </c>
      <c r="D1336" s="92" t="s">
        <v>55</v>
      </c>
      <c r="E1336" s="93" t="s">
        <v>51</v>
      </c>
      <c r="F1336" s="94">
        <v>0.14119999999999999</v>
      </c>
      <c r="G1336" s="95">
        <v>13.95</v>
      </c>
      <c r="H1336" s="117">
        <v>1.97</v>
      </c>
      <c r="I1336" s="43"/>
      <c r="J1336" s="81"/>
    </row>
    <row r="1337" spans="1:10" ht="21" customHeight="1" x14ac:dyDescent="0.2">
      <c r="A1337" s="89" t="s">
        <v>465</v>
      </c>
      <c r="B1337" s="90" t="s">
        <v>1406</v>
      </c>
      <c r="C1337" s="91" t="s">
        <v>1407</v>
      </c>
      <c r="D1337" s="92" t="s">
        <v>55</v>
      </c>
      <c r="E1337" s="93" t="s">
        <v>22</v>
      </c>
      <c r="F1337" s="94">
        <v>1.1000000000000001</v>
      </c>
      <c r="G1337" s="95">
        <v>11.06</v>
      </c>
      <c r="H1337" s="117">
        <v>12.17</v>
      </c>
      <c r="I1337" s="43"/>
      <c r="J1337" s="81"/>
    </row>
    <row r="1338" spans="1:10" ht="15" customHeight="1" x14ac:dyDescent="0.2">
      <c r="A1338" s="89" t="s">
        <v>465</v>
      </c>
      <c r="B1338" s="90" t="s">
        <v>1408</v>
      </c>
      <c r="C1338" s="91" t="s">
        <v>1409</v>
      </c>
      <c r="D1338" s="92" t="s">
        <v>55</v>
      </c>
      <c r="E1338" s="93" t="s">
        <v>51</v>
      </c>
      <c r="F1338" s="94">
        <v>3.9347970000000003E-2</v>
      </c>
      <c r="G1338" s="95">
        <v>20.45</v>
      </c>
      <c r="H1338" s="117">
        <v>0.8</v>
      </c>
      <c r="I1338" s="43"/>
      <c r="J1338" s="81"/>
    </row>
    <row r="1339" spans="1:10" ht="15" customHeight="1" x14ac:dyDescent="0.2">
      <c r="A1339" s="96"/>
      <c r="B1339" s="97"/>
      <c r="C1339" s="97"/>
      <c r="D1339" s="98"/>
      <c r="E1339" s="99"/>
      <c r="F1339" s="209" t="s">
        <v>840</v>
      </c>
      <c r="G1339" s="209"/>
      <c r="H1339" s="118">
        <v>14.94</v>
      </c>
      <c r="I1339" s="43"/>
      <c r="J1339" s="81"/>
    </row>
    <row r="1340" spans="1:10" ht="15" customHeight="1" x14ac:dyDescent="0.2">
      <c r="A1340" s="96"/>
      <c r="B1340" s="97"/>
      <c r="C1340" s="97"/>
      <c r="D1340" s="98"/>
      <c r="E1340" s="99"/>
      <c r="F1340" s="209" t="s">
        <v>841</v>
      </c>
      <c r="G1340" s="209"/>
      <c r="H1340" s="118">
        <v>4.1100000000000003</v>
      </c>
      <c r="I1340" s="43"/>
      <c r="J1340" s="81"/>
    </row>
    <row r="1341" spans="1:10" ht="15" customHeight="1" x14ac:dyDescent="0.2">
      <c r="A1341" s="96"/>
      <c r="B1341" s="97"/>
      <c r="C1341" s="97"/>
      <c r="D1341" s="98"/>
      <c r="E1341" s="99"/>
      <c r="F1341" s="209" t="s">
        <v>842</v>
      </c>
      <c r="G1341" s="209"/>
      <c r="H1341" s="118">
        <v>19.05</v>
      </c>
      <c r="I1341" s="43"/>
      <c r="J1341" s="81"/>
    </row>
    <row r="1342" spans="1:10" ht="20.100000000000001" customHeight="1" x14ac:dyDescent="0.2">
      <c r="A1342" s="82" t="s">
        <v>468</v>
      </c>
      <c r="B1342" s="83" t="s">
        <v>468</v>
      </c>
      <c r="C1342" s="84" t="s">
        <v>469</v>
      </c>
      <c r="D1342" s="85" t="s">
        <v>914</v>
      </c>
      <c r="E1342" s="86" t="s">
        <v>180</v>
      </c>
      <c r="F1342" s="87"/>
      <c r="G1342" s="88">
        <v>86.79</v>
      </c>
      <c r="H1342" s="116">
        <v>17025.59</v>
      </c>
      <c r="I1342" s="43"/>
      <c r="J1342" s="81"/>
    </row>
    <row r="1343" spans="1:10" ht="15" customHeight="1" x14ac:dyDescent="0.2">
      <c r="A1343" s="89" t="s">
        <v>468</v>
      </c>
      <c r="B1343" s="90" t="s">
        <v>1263</v>
      </c>
      <c r="C1343" s="91" t="s">
        <v>1264</v>
      </c>
      <c r="D1343" s="92" t="s">
        <v>55</v>
      </c>
      <c r="E1343" s="93" t="s">
        <v>32</v>
      </c>
      <c r="F1343" s="94">
        <v>5.6000000000000001E-2</v>
      </c>
      <c r="G1343" s="95">
        <v>110.53</v>
      </c>
      <c r="H1343" s="117">
        <v>6.19</v>
      </c>
      <c r="I1343" s="43"/>
      <c r="J1343" s="81"/>
    </row>
    <row r="1344" spans="1:10" ht="21" customHeight="1" x14ac:dyDescent="0.2">
      <c r="A1344" s="89" t="s">
        <v>468</v>
      </c>
      <c r="B1344" s="90" t="s">
        <v>1265</v>
      </c>
      <c r="C1344" s="91" t="s">
        <v>1266</v>
      </c>
      <c r="D1344" s="92" t="s">
        <v>55</v>
      </c>
      <c r="E1344" s="93" t="s">
        <v>877</v>
      </c>
      <c r="F1344" s="94">
        <v>31.1</v>
      </c>
      <c r="G1344" s="95">
        <v>1</v>
      </c>
      <c r="H1344" s="117">
        <v>31.1</v>
      </c>
      <c r="I1344" s="43"/>
      <c r="J1344" s="81"/>
    </row>
    <row r="1345" spans="1:10" ht="15" customHeight="1" x14ac:dyDescent="0.2">
      <c r="A1345" s="89" t="s">
        <v>468</v>
      </c>
      <c r="B1345" s="90" t="s">
        <v>1267</v>
      </c>
      <c r="C1345" s="91" t="s">
        <v>1268</v>
      </c>
      <c r="D1345" s="92" t="s">
        <v>55</v>
      </c>
      <c r="E1345" s="93" t="s">
        <v>249</v>
      </c>
      <c r="F1345" s="94">
        <v>8.6300000000000002E-2</v>
      </c>
      <c r="G1345" s="95">
        <v>229.28</v>
      </c>
      <c r="H1345" s="117">
        <v>19.79</v>
      </c>
      <c r="I1345" s="43"/>
      <c r="J1345" s="81"/>
    </row>
    <row r="1346" spans="1:10" ht="15" customHeight="1" x14ac:dyDescent="0.2">
      <c r="A1346" s="89" t="s">
        <v>468</v>
      </c>
      <c r="B1346" s="90" t="s">
        <v>1269</v>
      </c>
      <c r="C1346" s="91" t="s">
        <v>1222</v>
      </c>
      <c r="D1346" s="92" t="s">
        <v>55</v>
      </c>
      <c r="E1346" s="93" t="s">
        <v>51</v>
      </c>
      <c r="F1346" s="94">
        <v>0.37113225999999999</v>
      </c>
      <c r="G1346" s="95">
        <v>20.45</v>
      </c>
      <c r="H1346" s="117">
        <v>7.59</v>
      </c>
      <c r="I1346" s="43"/>
      <c r="J1346" s="81"/>
    </row>
    <row r="1347" spans="1:10" ht="15" customHeight="1" x14ac:dyDescent="0.2">
      <c r="A1347" s="89" t="s">
        <v>468</v>
      </c>
      <c r="B1347" s="90" t="s">
        <v>1110</v>
      </c>
      <c r="C1347" s="91" t="s">
        <v>1111</v>
      </c>
      <c r="D1347" s="92" t="s">
        <v>55</v>
      </c>
      <c r="E1347" s="93" t="s">
        <v>51</v>
      </c>
      <c r="F1347" s="94">
        <v>1.49476901</v>
      </c>
      <c r="G1347" s="95">
        <v>14.8</v>
      </c>
      <c r="H1347" s="117">
        <v>22.12</v>
      </c>
      <c r="I1347" s="43"/>
      <c r="J1347" s="81"/>
    </row>
    <row r="1348" spans="1:10" ht="15" customHeight="1" x14ac:dyDescent="0.2">
      <c r="A1348" s="96"/>
      <c r="B1348" s="97"/>
      <c r="C1348" s="97"/>
      <c r="D1348" s="98"/>
      <c r="E1348" s="99"/>
      <c r="F1348" s="209" t="s">
        <v>840</v>
      </c>
      <c r="G1348" s="209"/>
      <c r="H1348" s="118">
        <v>86.79</v>
      </c>
      <c r="I1348" s="43"/>
      <c r="J1348" s="81"/>
    </row>
    <row r="1349" spans="1:10" ht="15" customHeight="1" x14ac:dyDescent="0.2">
      <c r="A1349" s="96"/>
      <c r="B1349" s="97"/>
      <c r="C1349" s="97"/>
      <c r="D1349" s="98"/>
      <c r="E1349" s="99"/>
      <c r="F1349" s="209" t="s">
        <v>841</v>
      </c>
      <c r="G1349" s="209"/>
      <c r="H1349" s="118">
        <v>23.87</v>
      </c>
      <c r="I1349" s="43"/>
      <c r="J1349" s="81"/>
    </row>
    <row r="1350" spans="1:10" ht="15" customHeight="1" x14ac:dyDescent="0.2">
      <c r="A1350" s="96"/>
      <c r="B1350" s="97"/>
      <c r="C1350" s="97"/>
      <c r="D1350" s="98"/>
      <c r="E1350" s="99"/>
      <c r="F1350" s="209" t="s">
        <v>842</v>
      </c>
      <c r="G1350" s="209"/>
      <c r="H1350" s="118">
        <v>110.66</v>
      </c>
      <c r="I1350" s="43"/>
      <c r="J1350" s="81"/>
    </row>
    <row r="1351" spans="1:10" ht="20.100000000000001" customHeight="1" x14ac:dyDescent="0.2">
      <c r="A1351" s="82" t="s">
        <v>438</v>
      </c>
      <c r="B1351" s="83" t="s">
        <v>438</v>
      </c>
      <c r="C1351" s="84" t="s">
        <v>471</v>
      </c>
      <c r="D1351" s="85" t="s">
        <v>13</v>
      </c>
      <c r="E1351" s="86" t="s">
        <v>14</v>
      </c>
      <c r="F1351" s="87"/>
      <c r="G1351" s="88">
        <v>25.41</v>
      </c>
      <c r="H1351" s="116">
        <v>4984.68</v>
      </c>
      <c r="I1351" s="43"/>
      <c r="J1351" s="81"/>
    </row>
    <row r="1352" spans="1:10" ht="15" customHeight="1" x14ac:dyDescent="0.2">
      <c r="A1352" s="89" t="s">
        <v>438</v>
      </c>
      <c r="B1352" s="90" t="s">
        <v>1382</v>
      </c>
      <c r="C1352" s="91" t="s">
        <v>1383</v>
      </c>
      <c r="D1352" s="92" t="s">
        <v>13</v>
      </c>
      <c r="E1352" s="93" t="s">
        <v>1142</v>
      </c>
      <c r="F1352" s="94">
        <v>8.3299999999999999E-2</v>
      </c>
      <c r="G1352" s="95">
        <v>99.93</v>
      </c>
      <c r="H1352" s="117">
        <v>8.32</v>
      </c>
      <c r="I1352" s="43"/>
      <c r="J1352" s="81"/>
    </row>
    <row r="1353" spans="1:10" ht="15" customHeight="1" x14ac:dyDescent="0.2">
      <c r="A1353" s="89" t="s">
        <v>438</v>
      </c>
      <c r="B1353" s="90" t="s">
        <v>1149</v>
      </c>
      <c r="C1353" s="91" t="s">
        <v>1038</v>
      </c>
      <c r="D1353" s="92" t="s">
        <v>13</v>
      </c>
      <c r="E1353" s="93" t="s">
        <v>837</v>
      </c>
      <c r="F1353" s="94">
        <v>0.31812316000000002</v>
      </c>
      <c r="G1353" s="95">
        <v>32.42</v>
      </c>
      <c r="H1353" s="117">
        <v>10.31</v>
      </c>
      <c r="I1353" s="43"/>
      <c r="J1353" s="81"/>
    </row>
    <row r="1354" spans="1:10" ht="15" customHeight="1" x14ac:dyDescent="0.2">
      <c r="A1354" s="89" t="s">
        <v>438</v>
      </c>
      <c r="B1354" s="90" t="s">
        <v>838</v>
      </c>
      <c r="C1354" s="91" t="s">
        <v>839</v>
      </c>
      <c r="D1354" s="92" t="s">
        <v>13</v>
      </c>
      <c r="E1354" s="93" t="s">
        <v>837</v>
      </c>
      <c r="F1354" s="94">
        <v>0.27267699000000001</v>
      </c>
      <c r="G1354" s="95">
        <v>24.89</v>
      </c>
      <c r="H1354" s="117">
        <v>6.78</v>
      </c>
      <c r="I1354" s="43"/>
      <c r="J1354" s="81"/>
    </row>
    <row r="1355" spans="1:10" ht="15" customHeight="1" x14ac:dyDescent="0.2">
      <c r="A1355" s="96"/>
      <c r="B1355" s="97"/>
      <c r="C1355" s="97"/>
      <c r="D1355" s="98"/>
      <c r="E1355" s="99"/>
      <c r="F1355" s="209" t="s">
        <v>840</v>
      </c>
      <c r="G1355" s="209"/>
      <c r="H1355" s="118">
        <v>25.41</v>
      </c>
      <c r="I1355" s="43"/>
      <c r="J1355" s="81"/>
    </row>
    <row r="1356" spans="1:10" ht="15" customHeight="1" x14ac:dyDescent="0.2">
      <c r="A1356" s="96"/>
      <c r="B1356" s="97"/>
      <c r="C1356" s="97"/>
      <c r="D1356" s="98"/>
      <c r="E1356" s="99"/>
      <c r="F1356" s="209" t="s">
        <v>841</v>
      </c>
      <c r="G1356" s="209"/>
      <c r="H1356" s="118">
        <v>6.99</v>
      </c>
      <c r="I1356" s="43"/>
      <c r="J1356" s="81"/>
    </row>
    <row r="1357" spans="1:10" ht="15" customHeight="1" x14ac:dyDescent="0.2">
      <c r="A1357" s="96"/>
      <c r="B1357" s="97"/>
      <c r="C1357" s="97"/>
      <c r="D1357" s="98"/>
      <c r="E1357" s="99"/>
      <c r="F1357" s="209" t="s">
        <v>842</v>
      </c>
      <c r="G1357" s="209"/>
      <c r="H1357" s="118">
        <v>32.4</v>
      </c>
      <c r="I1357" s="43"/>
      <c r="J1357" s="81"/>
    </row>
    <row r="1358" spans="1:10" ht="20.100000000000001" customHeight="1" x14ac:dyDescent="0.2">
      <c r="A1358" s="82" t="s">
        <v>231</v>
      </c>
      <c r="B1358" s="83" t="s">
        <v>231</v>
      </c>
      <c r="C1358" s="84" t="s">
        <v>232</v>
      </c>
      <c r="D1358" s="85" t="s">
        <v>13</v>
      </c>
      <c r="E1358" s="86" t="s">
        <v>14</v>
      </c>
      <c r="F1358" s="87"/>
      <c r="G1358" s="88">
        <v>43.44</v>
      </c>
      <c r="H1358" s="116">
        <v>12085.88</v>
      </c>
      <c r="I1358" s="43"/>
      <c r="J1358" s="81"/>
    </row>
    <row r="1359" spans="1:10" ht="15" customHeight="1" x14ac:dyDescent="0.2">
      <c r="A1359" s="89" t="s">
        <v>231</v>
      </c>
      <c r="B1359" s="90" t="s">
        <v>1140</v>
      </c>
      <c r="C1359" s="91" t="s">
        <v>1141</v>
      </c>
      <c r="D1359" s="92" t="s">
        <v>13</v>
      </c>
      <c r="E1359" s="93" t="s">
        <v>1142</v>
      </c>
      <c r="F1359" s="94">
        <v>0.08</v>
      </c>
      <c r="G1359" s="95">
        <v>81.819999999999993</v>
      </c>
      <c r="H1359" s="117">
        <v>6.54</v>
      </c>
      <c r="I1359" s="43"/>
      <c r="J1359" s="81"/>
    </row>
    <row r="1360" spans="1:10" ht="15" customHeight="1" x14ac:dyDescent="0.2">
      <c r="A1360" s="89" t="s">
        <v>231</v>
      </c>
      <c r="B1360" s="90" t="s">
        <v>1143</v>
      </c>
      <c r="C1360" s="91" t="s">
        <v>1144</v>
      </c>
      <c r="D1360" s="92" t="s">
        <v>13</v>
      </c>
      <c r="E1360" s="93" t="s">
        <v>1142</v>
      </c>
      <c r="F1360" s="94">
        <v>0.05</v>
      </c>
      <c r="G1360" s="95">
        <v>41.42</v>
      </c>
      <c r="H1360" s="117">
        <v>2.0699999999999998</v>
      </c>
      <c r="I1360" s="43"/>
      <c r="J1360" s="81"/>
    </row>
    <row r="1361" spans="1:10" ht="15" customHeight="1" x14ac:dyDescent="0.2">
      <c r="A1361" s="89" t="s">
        <v>231</v>
      </c>
      <c r="B1361" s="90" t="s">
        <v>1145</v>
      </c>
      <c r="C1361" s="91" t="s">
        <v>1146</v>
      </c>
      <c r="D1361" s="92" t="s">
        <v>13</v>
      </c>
      <c r="E1361" s="93" t="s">
        <v>275</v>
      </c>
      <c r="F1361" s="94">
        <v>0.5</v>
      </c>
      <c r="G1361" s="95">
        <v>1</v>
      </c>
      <c r="H1361" s="117">
        <v>0.5</v>
      </c>
      <c r="I1361" s="43"/>
      <c r="J1361" s="81"/>
    </row>
    <row r="1362" spans="1:10" ht="15" customHeight="1" x14ac:dyDescent="0.2">
      <c r="A1362" s="89" t="s">
        <v>231</v>
      </c>
      <c r="B1362" s="90" t="s">
        <v>1147</v>
      </c>
      <c r="C1362" s="91" t="s">
        <v>1148</v>
      </c>
      <c r="D1362" s="92" t="s">
        <v>13</v>
      </c>
      <c r="E1362" s="93" t="s">
        <v>1142</v>
      </c>
      <c r="F1362" s="94">
        <v>0.11</v>
      </c>
      <c r="G1362" s="95">
        <v>52.65</v>
      </c>
      <c r="H1362" s="117">
        <v>5.79</v>
      </c>
      <c r="I1362" s="43"/>
      <c r="J1362" s="81"/>
    </row>
    <row r="1363" spans="1:10" ht="15" customHeight="1" x14ac:dyDescent="0.2">
      <c r="A1363" s="89" t="s">
        <v>231</v>
      </c>
      <c r="B1363" s="90" t="s">
        <v>1149</v>
      </c>
      <c r="C1363" s="91" t="s">
        <v>1038</v>
      </c>
      <c r="D1363" s="92" t="s">
        <v>13</v>
      </c>
      <c r="E1363" s="93" t="s">
        <v>837</v>
      </c>
      <c r="F1363" s="94">
        <v>0.63634990000000002</v>
      </c>
      <c r="G1363" s="95">
        <v>32.42</v>
      </c>
      <c r="H1363" s="117">
        <v>20.63</v>
      </c>
      <c r="I1363" s="43"/>
      <c r="J1363" s="81"/>
    </row>
    <row r="1364" spans="1:10" ht="15" customHeight="1" x14ac:dyDescent="0.2">
      <c r="A1364" s="89" t="s">
        <v>231</v>
      </c>
      <c r="B1364" s="90" t="s">
        <v>838</v>
      </c>
      <c r="C1364" s="91" t="s">
        <v>839</v>
      </c>
      <c r="D1364" s="92" t="s">
        <v>13</v>
      </c>
      <c r="E1364" s="93" t="s">
        <v>837</v>
      </c>
      <c r="F1364" s="94">
        <v>0.31817495000000001</v>
      </c>
      <c r="G1364" s="95">
        <v>24.89</v>
      </c>
      <c r="H1364" s="117">
        <v>7.91</v>
      </c>
      <c r="I1364" s="43"/>
      <c r="J1364" s="81"/>
    </row>
    <row r="1365" spans="1:10" ht="15" customHeight="1" x14ac:dyDescent="0.2">
      <c r="A1365" s="96"/>
      <c r="B1365" s="97"/>
      <c r="C1365" s="97"/>
      <c r="D1365" s="98"/>
      <c r="E1365" s="99"/>
      <c r="F1365" s="209" t="s">
        <v>840</v>
      </c>
      <c r="G1365" s="209"/>
      <c r="H1365" s="118">
        <v>43.44</v>
      </c>
      <c r="I1365" s="43"/>
      <c r="J1365" s="81"/>
    </row>
    <row r="1366" spans="1:10" ht="15" customHeight="1" x14ac:dyDescent="0.2">
      <c r="A1366" s="96"/>
      <c r="B1366" s="97"/>
      <c r="C1366" s="97"/>
      <c r="D1366" s="98"/>
      <c r="E1366" s="99"/>
      <c r="F1366" s="209" t="s">
        <v>841</v>
      </c>
      <c r="G1366" s="209"/>
      <c r="H1366" s="118">
        <v>11.95</v>
      </c>
      <c r="I1366" s="43"/>
      <c r="J1366" s="81"/>
    </row>
    <row r="1367" spans="1:10" ht="15" customHeight="1" x14ac:dyDescent="0.2">
      <c r="A1367" s="96"/>
      <c r="B1367" s="97"/>
      <c r="C1367" s="97"/>
      <c r="D1367" s="98"/>
      <c r="E1367" s="99"/>
      <c r="F1367" s="209" t="s">
        <v>842</v>
      </c>
      <c r="G1367" s="209"/>
      <c r="H1367" s="118">
        <v>55.39</v>
      </c>
      <c r="I1367" s="43"/>
      <c r="J1367" s="81"/>
    </row>
    <row r="1368" spans="1:10" ht="20.100000000000001" customHeight="1" x14ac:dyDescent="0.2">
      <c r="A1368" s="82" t="s">
        <v>478</v>
      </c>
      <c r="B1368" s="83" t="s">
        <v>478</v>
      </c>
      <c r="C1368" s="84" t="s">
        <v>479</v>
      </c>
      <c r="D1368" s="85" t="s">
        <v>13</v>
      </c>
      <c r="E1368" s="86" t="s">
        <v>377</v>
      </c>
      <c r="F1368" s="87"/>
      <c r="G1368" s="88">
        <v>17.2</v>
      </c>
      <c r="H1368" s="116">
        <v>0</v>
      </c>
      <c r="I1368" s="43"/>
      <c r="J1368" s="81"/>
    </row>
    <row r="1369" spans="1:10" ht="15" customHeight="1" x14ac:dyDescent="0.2">
      <c r="A1369" s="89" t="s">
        <v>478</v>
      </c>
      <c r="B1369" s="90" t="s">
        <v>1410</v>
      </c>
      <c r="C1369" s="91" t="s">
        <v>1411</v>
      </c>
      <c r="D1369" s="92" t="s">
        <v>13</v>
      </c>
      <c r="E1369" s="93" t="s">
        <v>377</v>
      </c>
      <c r="F1369" s="94">
        <v>1</v>
      </c>
      <c r="G1369" s="95">
        <v>6.96</v>
      </c>
      <c r="H1369" s="117">
        <v>6.96</v>
      </c>
      <c r="I1369" s="43"/>
      <c r="J1369" s="81"/>
    </row>
    <row r="1370" spans="1:10" ht="21" customHeight="1" x14ac:dyDescent="0.2">
      <c r="A1370" s="89" t="s">
        <v>478</v>
      </c>
      <c r="B1370" s="90" t="s">
        <v>1412</v>
      </c>
      <c r="C1370" s="91" t="s">
        <v>1413</v>
      </c>
      <c r="D1370" s="92" t="s">
        <v>13</v>
      </c>
      <c r="E1370" s="93" t="s">
        <v>837</v>
      </c>
      <c r="F1370" s="94">
        <v>0.18178826000000001</v>
      </c>
      <c r="G1370" s="95">
        <v>25.26</v>
      </c>
      <c r="H1370" s="117">
        <v>4.59</v>
      </c>
      <c r="I1370" s="43"/>
      <c r="J1370" s="81"/>
    </row>
    <row r="1371" spans="1:10" ht="15" customHeight="1" x14ac:dyDescent="0.2">
      <c r="A1371" s="89" t="s">
        <v>478</v>
      </c>
      <c r="B1371" s="90" t="s">
        <v>1414</v>
      </c>
      <c r="C1371" s="91" t="s">
        <v>1415</v>
      </c>
      <c r="D1371" s="92" t="s">
        <v>13</v>
      </c>
      <c r="E1371" s="93" t="s">
        <v>837</v>
      </c>
      <c r="F1371" s="94">
        <v>0.18178826000000001</v>
      </c>
      <c r="G1371" s="95">
        <v>31.13</v>
      </c>
      <c r="H1371" s="117">
        <v>5.65</v>
      </c>
      <c r="I1371" s="43"/>
      <c r="J1371" s="81"/>
    </row>
    <row r="1372" spans="1:10" ht="15" customHeight="1" x14ac:dyDescent="0.2">
      <c r="A1372" s="96"/>
      <c r="B1372" s="97"/>
      <c r="C1372" s="97"/>
      <c r="D1372" s="98"/>
      <c r="E1372" s="99"/>
      <c r="F1372" s="209" t="s">
        <v>840</v>
      </c>
      <c r="G1372" s="209"/>
      <c r="H1372" s="118">
        <v>17.2</v>
      </c>
      <c r="I1372" s="43"/>
      <c r="J1372" s="81"/>
    </row>
    <row r="1373" spans="1:10" ht="15" customHeight="1" x14ac:dyDescent="0.2">
      <c r="A1373" s="96"/>
      <c r="B1373" s="97"/>
      <c r="C1373" s="97"/>
      <c r="D1373" s="98"/>
      <c r="E1373" s="99"/>
      <c r="F1373" s="209" t="s">
        <v>841</v>
      </c>
      <c r="G1373" s="209"/>
      <c r="H1373" s="118">
        <v>4.7300000000000004</v>
      </c>
      <c r="I1373" s="43"/>
      <c r="J1373" s="81"/>
    </row>
    <row r="1374" spans="1:10" ht="15" customHeight="1" x14ac:dyDescent="0.2">
      <c r="A1374" s="96"/>
      <c r="B1374" s="97"/>
      <c r="C1374" s="97"/>
      <c r="D1374" s="98"/>
      <c r="E1374" s="99"/>
      <c r="F1374" s="209" t="s">
        <v>842</v>
      </c>
      <c r="G1374" s="209"/>
      <c r="H1374" s="118">
        <v>21.93</v>
      </c>
      <c r="I1374" s="43"/>
      <c r="J1374" s="81"/>
    </row>
    <row r="1375" spans="1:10" ht="20.100000000000001" customHeight="1" x14ac:dyDescent="0.2">
      <c r="A1375" s="82" t="s">
        <v>481</v>
      </c>
      <c r="B1375" s="83" t="s">
        <v>481</v>
      </c>
      <c r="C1375" s="84" t="s">
        <v>482</v>
      </c>
      <c r="D1375" s="85" t="s">
        <v>187</v>
      </c>
      <c r="E1375" s="86" t="s">
        <v>26</v>
      </c>
      <c r="F1375" s="87"/>
      <c r="G1375" s="88">
        <v>7.17</v>
      </c>
      <c r="H1375" s="116">
        <v>7957.98</v>
      </c>
      <c r="I1375" s="43"/>
      <c r="J1375" s="81"/>
    </row>
    <row r="1376" spans="1:10" ht="21" customHeight="1" x14ac:dyDescent="0.2">
      <c r="A1376" s="89" t="s">
        <v>481</v>
      </c>
      <c r="B1376" s="90" t="s">
        <v>1416</v>
      </c>
      <c r="C1376" s="91" t="s">
        <v>1417</v>
      </c>
      <c r="D1376" s="92" t="s">
        <v>187</v>
      </c>
      <c r="E1376" s="93" t="s">
        <v>377</v>
      </c>
      <c r="F1376" s="103">
        <v>1</v>
      </c>
      <c r="G1376" s="95">
        <v>1.66</v>
      </c>
      <c r="H1376" s="117">
        <v>1.66</v>
      </c>
      <c r="I1376" s="43"/>
      <c r="J1376" s="81"/>
    </row>
    <row r="1377" spans="1:10" ht="15" customHeight="1" x14ac:dyDescent="0.2">
      <c r="A1377" s="89" t="s">
        <v>481</v>
      </c>
      <c r="B1377" s="90" t="s">
        <v>1129</v>
      </c>
      <c r="C1377" s="91" t="s">
        <v>1130</v>
      </c>
      <c r="D1377" s="92" t="s">
        <v>187</v>
      </c>
      <c r="E1377" s="93" t="s">
        <v>837</v>
      </c>
      <c r="F1377" s="103">
        <v>0.1498883</v>
      </c>
      <c r="G1377" s="95">
        <v>15.2</v>
      </c>
      <c r="H1377" s="117">
        <v>2.27</v>
      </c>
      <c r="I1377" s="43"/>
      <c r="J1377" s="81"/>
    </row>
    <row r="1378" spans="1:10" ht="15" customHeight="1" x14ac:dyDescent="0.2">
      <c r="A1378" s="89" t="s">
        <v>481</v>
      </c>
      <c r="B1378" s="90" t="s">
        <v>1418</v>
      </c>
      <c r="C1378" s="91" t="s">
        <v>1419</v>
      </c>
      <c r="D1378" s="92" t="s">
        <v>187</v>
      </c>
      <c r="E1378" s="93" t="s">
        <v>837</v>
      </c>
      <c r="F1378" s="103">
        <v>0.15480569999999999</v>
      </c>
      <c r="G1378" s="95">
        <v>20.97</v>
      </c>
      <c r="H1378" s="117">
        <v>3.24</v>
      </c>
      <c r="I1378" s="43"/>
      <c r="J1378" s="81"/>
    </row>
    <row r="1379" spans="1:10" ht="15" customHeight="1" x14ac:dyDescent="0.2">
      <c r="A1379" s="96"/>
      <c r="B1379" s="97"/>
      <c r="C1379" s="97"/>
      <c r="D1379" s="98"/>
      <c r="E1379" s="99"/>
      <c r="F1379" s="209" t="s">
        <v>840</v>
      </c>
      <c r="G1379" s="209"/>
      <c r="H1379" s="118">
        <v>7.17</v>
      </c>
      <c r="I1379" s="43"/>
      <c r="J1379" s="81"/>
    </row>
    <row r="1380" spans="1:10" ht="15" customHeight="1" x14ac:dyDescent="0.2">
      <c r="A1380" s="96"/>
      <c r="B1380" s="97"/>
      <c r="C1380" s="97"/>
      <c r="D1380" s="98"/>
      <c r="E1380" s="99"/>
      <c r="F1380" s="209" t="s">
        <v>841</v>
      </c>
      <c r="G1380" s="209"/>
      <c r="H1380" s="118">
        <v>1.97</v>
      </c>
      <c r="I1380" s="43"/>
      <c r="J1380" s="81"/>
    </row>
    <row r="1381" spans="1:10" ht="15" customHeight="1" x14ac:dyDescent="0.2">
      <c r="A1381" s="96"/>
      <c r="B1381" s="97"/>
      <c r="C1381" s="97"/>
      <c r="D1381" s="98"/>
      <c r="E1381" s="99"/>
      <c r="F1381" s="209" t="s">
        <v>842</v>
      </c>
      <c r="G1381" s="209"/>
      <c r="H1381" s="118">
        <v>9.14</v>
      </c>
      <c r="I1381" s="43"/>
      <c r="J1381" s="81"/>
    </row>
    <row r="1382" spans="1:10" ht="20.100000000000001" customHeight="1" x14ac:dyDescent="0.2">
      <c r="A1382" s="82" t="s">
        <v>484</v>
      </c>
      <c r="B1382" s="83" t="s">
        <v>484</v>
      </c>
      <c r="C1382" s="84" t="s">
        <v>485</v>
      </c>
      <c r="D1382" s="85" t="s">
        <v>187</v>
      </c>
      <c r="E1382" s="86" t="s">
        <v>26</v>
      </c>
      <c r="F1382" s="87"/>
      <c r="G1382" s="88">
        <v>7.43</v>
      </c>
      <c r="H1382" s="116">
        <v>565.41999999999996</v>
      </c>
      <c r="I1382" s="43"/>
      <c r="J1382" s="81"/>
    </row>
    <row r="1383" spans="1:10" ht="21" customHeight="1" x14ac:dyDescent="0.2">
      <c r="A1383" s="89" t="s">
        <v>484</v>
      </c>
      <c r="B1383" s="90" t="s">
        <v>1420</v>
      </c>
      <c r="C1383" s="91" t="s">
        <v>1421</v>
      </c>
      <c r="D1383" s="92" t="s">
        <v>187</v>
      </c>
      <c r="E1383" s="93" t="s">
        <v>377</v>
      </c>
      <c r="F1383" s="103">
        <v>1</v>
      </c>
      <c r="G1383" s="95">
        <v>1.85</v>
      </c>
      <c r="H1383" s="117">
        <v>1.85</v>
      </c>
      <c r="I1383" s="43"/>
      <c r="J1383" s="81"/>
    </row>
    <row r="1384" spans="1:10" ht="15" customHeight="1" x14ac:dyDescent="0.2">
      <c r="A1384" s="89" t="s">
        <v>484</v>
      </c>
      <c r="B1384" s="90" t="s">
        <v>1129</v>
      </c>
      <c r="C1384" s="91" t="s">
        <v>1130</v>
      </c>
      <c r="D1384" s="92" t="s">
        <v>187</v>
      </c>
      <c r="E1384" s="93" t="s">
        <v>837</v>
      </c>
      <c r="F1384" s="103">
        <v>0.15402299999999999</v>
      </c>
      <c r="G1384" s="95">
        <v>15.2</v>
      </c>
      <c r="H1384" s="117">
        <v>2.34</v>
      </c>
      <c r="I1384" s="43"/>
      <c r="J1384" s="81"/>
    </row>
    <row r="1385" spans="1:10" ht="15" customHeight="1" x14ac:dyDescent="0.2">
      <c r="A1385" s="89" t="s">
        <v>484</v>
      </c>
      <c r="B1385" s="90" t="s">
        <v>1418</v>
      </c>
      <c r="C1385" s="91" t="s">
        <v>1419</v>
      </c>
      <c r="D1385" s="92" t="s">
        <v>187</v>
      </c>
      <c r="E1385" s="93" t="s">
        <v>837</v>
      </c>
      <c r="F1385" s="103">
        <v>0.15468080000000001</v>
      </c>
      <c r="G1385" s="95">
        <v>20.97</v>
      </c>
      <c r="H1385" s="117">
        <v>3.24</v>
      </c>
      <c r="I1385" s="43"/>
      <c r="J1385" s="81"/>
    </row>
    <row r="1386" spans="1:10" ht="15" customHeight="1" x14ac:dyDescent="0.2">
      <c r="A1386" s="96"/>
      <c r="B1386" s="97"/>
      <c r="C1386" s="97"/>
      <c r="D1386" s="98"/>
      <c r="E1386" s="99"/>
      <c r="F1386" s="209" t="s">
        <v>840</v>
      </c>
      <c r="G1386" s="209"/>
      <c r="H1386" s="118">
        <v>7.43</v>
      </c>
      <c r="I1386" s="43"/>
      <c r="J1386" s="81"/>
    </row>
    <row r="1387" spans="1:10" ht="15" customHeight="1" x14ac:dyDescent="0.2">
      <c r="A1387" s="96"/>
      <c r="B1387" s="97"/>
      <c r="C1387" s="97"/>
      <c r="D1387" s="98"/>
      <c r="E1387" s="99"/>
      <c r="F1387" s="209" t="s">
        <v>841</v>
      </c>
      <c r="G1387" s="209"/>
      <c r="H1387" s="118">
        <v>2.04</v>
      </c>
      <c r="I1387" s="43"/>
      <c r="J1387" s="81"/>
    </row>
    <row r="1388" spans="1:10" ht="15" customHeight="1" x14ac:dyDescent="0.2">
      <c r="A1388" s="96"/>
      <c r="B1388" s="97"/>
      <c r="C1388" s="97"/>
      <c r="D1388" s="98"/>
      <c r="E1388" s="99"/>
      <c r="F1388" s="209" t="s">
        <v>842</v>
      </c>
      <c r="G1388" s="209"/>
      <c r="H1388" s="118">
        <v>9.4700000000000006</v>
      </c>
      <c r="I1388" s="43"/>
      <c r="J1388" s="81"/>
    </row>
    <row r="1389" spans="1:10" ht="20.100000000000001" customHeight="1" x14ac:dyDescent="0.2">
      <c r="A1389" s="82" t="s">
        <v>487</v>
      </c>
      <c r="B1389" s="83" t="s">
        <v>487</v>
      </c>
      <c r="C1389" s="84" t="s">
        <v>488</v>
      </c>
      <c r="D1389" s="85" t="s">
        <v>187</v>
      </c>
      <c r="E1389" s="86" t="s">
        <v>26</v>
      </c>
      <c r="F1389" s="87"/>
      <c r="G1389" s="88">
        <v>8.93</v>
      </c>
      <c r="H1389" s="116">
        <v>837.63</v>
      </c>
      <c r="I1389" s="43"/>
      <c r="J1389" s="81"/>
    </row>
    <row r="1390" spans="1:10" ht="21" customHeight="1" x14ac:dyDescent="0.2">
      <c r="A1390" s="89" t="s">
        <v>487</v>
      </c>
      <c r="B1390" s="90" t="s">
        <v>1422</v>
      </c>
      <c r="C1390" s="91" t="s">
        <v>1423</v>
      </c>
      <c r="D1390" s="92" t="s">
        <v>187</v>
      </c>
      <c r="E1390" s="93" t="s">
        <v>377</v>
      </c>
      <c r="F1390" s="103">
        <v>1</v>
      </c>
      <c r="G1390" s="95">
        <v>2.36</v>
      </c>
      <c r="H1390" s="117">
        <v>2.36</v>
      </c>
      <c r="I1390" s="43"/>
      <c r="J1390" s="81"/>
    </row>
    <row r="1391" spans="1:10" ht="15" customHeight="1" x14ac:dyDescent="0.2">
      <c r="A1391" s="89" t="s">
        <v>487</v>
      </c>
      <c r="B1391" s="90" t="s">
        <v>1129</v>
      </c>
      <c r="C1391" s="91" t="s">
        <v>1130</v>
      </c>
      <c r="D1391" s="92" t="s">
        <v>187</v>
      </c>
      <c r="E1391" s="93" t="s">
        <v>837</v>
      </c>
      <c r="F1391" s="103">
        <v>0.18206459999999999</v>
      </c>
      <c r="G1391" s="95">
        <v>15.2</v>
      </c>
      <c r="H1391" s="117">
        <v>2.76</v>
      </c>
      <c r="I1391" s="43"/>
      <c r="J1391" s="81"/>
    </row>
    <row r="1392" spans="1:10" ht="15" customHeight="1" x14ac:dyDescent="0.2">
      <c r="A1392" s="89" t="s">
        <v>487</v>
      </c>
      <c r="B1392" s="90" t="s">
        <v>1418</v>
      </c>
      <c r="C1392" s="91" t="s">
        <v>1419</v>
      </c>
      <c r="D1392" s="92" t="s">
        <v>187</v>
      </c>
      <c r="E1392" s="93" t="s">
        <v>837</v>
      </c>
      <c r="F1392" s="103">
        <v>0.18206459999999999</v>
      </c>
      <c r="G1392" s="95">
        <v>20.97</v>
      </c>
      <c r="H1392" s="117">
        <v>3.81</v>
      </c>
      <c r="I1392" s="43"/>
      <c r="J1392" s="81"/>
    </row>
    <row r="1393" spans="1:10" ht="15" customHeight="1" x14ac:dyDescent="0.2">
      <c r="A1393" s="96"/>
      <c r="B1393" s="97"/>
      <c r="C1393" s="97"/>
      <c r="D1393" s="98"/>
      <c r="E1393" s="99"/>
      <c r="F1393" s="209" t="s">
        <v>840</v>
      </c>
      <c r="G1393" s="209"/>
      <c r="H1393" s="118">
        <v>8.93</v>
      </c>
      <c r="I1393" s="43"/>
      <c r="J1393" s="81"/>
    </row>
    <row r="1394" spans="1:10" ht="15" customHeight="1" x14ac:dyDescent="0.2">
      <c r="A1394" s="96"/>
      <c r="B1394" s="97"/>
      <c r="C1394" s="97"/>
      <c r="D1394" s="98"/>
      <c r="E1394" s="99"/>
      <c r="F1394" s="209" t="s">
        <v>841</v>
      </c>
      <c r="G1394" s="209"/>
      <c r="H1394" s="118">
        <v>2.46</v>
      </c>
      <c r="I1394" s="43"/>
      <c r="J1394" s="81"/>
    </row>
    <row r="1395" spans="1:10" ht="15" customHeight="1" x14ac:dyDescent="0.2">
      <c r="A1395" s="96"/>
      <c r="B1395" s="97"/>
      <c r="C1395" s="97"/>
      <c r="D1395" s="98"/>
      <c r="E1395" s="99"/>
      <c r="F1395" s="209" t="s">
        <v>842</v>
      </c>
      <c r="G1395" s="209"/>
      <c r="H1395" s="118">
        <v>11.39</v>
      </c>
      <c r="I1395" s="43"/>
      <c r="J1395" s="81"/>
    </row>
    <row r="1396" spans="1:10" ht="20.100000000000001" customHeight="1" x14ac:dyDescent="0.2">
      <c r="A1396" s="82" t="s">
        <v>490</v>
      </c>
      <c r="B1396" s="83" t="s">
        <v>490</v>
      </c>
      <c r="C1396" s="84" t="s">
        <v>491</v>
      </c>
      <c r="D1396" s="85" t="s">
        <v>187</v>
      </c>
      <c r="E1396" s="86" t="s">
        <v>26</v>
      </c>
      <c r="F1396" s="87"/>
      <c r="G1396" s="88">
        <v>8.99</v>
      </c>
      <c r="H1396" s="116">
        <v>336.23</v>
      </c>
      <c r="I1396" s="43"/>
      <c r="J1396" s="81"/>
    </row>
    <row r="1397" spans="1:10" ht="21" customHeight="1" x14ac:dyDescent="0.2">
      <c r="A1397" s="89" t="s">
        <v>490</v>
      </c>
      <c r="B1397" s="90" t="s">
        <v>1424</v>
      </c>
      <c r="C1397" s="91" t="s">
        <v>1425</v>
      </c>
      <c r="D1397" s="92" t="s">
        <v>187</v>
      </c>
      <c r="E1397" s="93" t="s">
        <v>377</v>
      </c>
      <c r="F1397" s="103">
        <v>1</v>
      </c>
      <c r="G1397" s="95">
        <v>2.42</v>
      </c>
      <c r="H1397" s="117">
        <v>2.42</v>
      </c>
      <c r="I1397" s="43"/>
      <c r="J1397" s="81"/>
    </row>
    <row r="1398" spans="1:10" ht="15" customHeight="1" x14ac:dyDescent="0.2">
      <c r="A1398" s="89" t="s">
        <v>490</v>
      </c>
      <c r="B1398" s="90" t="s">
        <v>1129</v>
      </c>
      <c r="C1398" s="91" t="s">
        <v>1130</v>
      </c>
      <c r="D1398" s="92" t="s">
        <v>187</v>
      </c>
      <c r="E1398" s="93" t="s">
        <v>837</v>
      </c>
      <c r="F1398" s="103">
        <v>0.18196889999999999</v>
      </c>
      <c r="G1398" s="95">
        <v>15.2</v>
      </c>
      <c r="H1398" s="117">
        <v>2.76</v>
      </c>
      <c r="I1398" s="43"/>
      <c r="J1398" s="81"/>
    </row>
    <row r="1399" spans="1:10" ht="15" customHeight="1" x14ac:dyDescent="0.2">
      <c r="A1399" s="89" t="s">
        <v>490</v>
      </c>
      <c r="B1399" s="90" t="s">
        <v>1418</v>
      </c>
      <c r="C1399" s="91" t="s">
        <v>1419</v>
      </c>
      <c r="D1399" s="92" t="s">
        <v>187</v>
      </c>
      <c r="E1399" s="93" t="s">
        <v>837</v>
      </c>
      <c r="F1399" s="103">
        <v>0.18196889999999999</v>
      </c>
      <c r="G1399" s="95">
        <v>20.97</v>
      </c>
      <c r="H1399" s="117">
        <v>3.81</v>
      </c>
      <c r="I1399" s="43"/>
      <c r="J1399" s="81"/>
    </row>
    <row r="1400" spans="1:10" ht="15" customHeight="1" x14ac:dyDescent="0.2">
      <c r="A1400" s="96"/>
      <c r="B1400" s="97"/>
      <c r="C1400" s="97"/>
      <c r="D1400" s="98"/>
      <c r="E1400" s="99"/>
      <c r="F1400" s="209" t="s">
        <v>840</v>
      </c>
      <c r="G1400" s="209"/>
      <c r="H1400" s="118">
        <v>8.99</v>
      </c>
      <c r="I1400" s="43"/>
      <c r="J1400" s="81"/>
    </row>
    <row r="1401" spans="1:10" ht="15" customHeight="1" x14ac:dyDescent="0.2">
      <c r="A1401" s="96"/>
      <c r="B1401" s="97"/>
      <c r="C1401" s="97"/>
      <c r="D1401" s="98"/>
      <c r="E1401" s="99"/>
      <c r="F1401" s="209" t="s">
        <v>841</v>
      </c>
      <c r="G1401" s="209"/>
      <c r="H1401" s="118">
        <v>2.4700000000000002</v>
      </c>
      <c r="I1401" s="43"/>
      <c r="J1401" s="81"/>
    </row>
    <row r="1402" spans="1:10" ht="15" customHeight="1" x14ac:dyDescent="0.2">
      <c r="A1402" s="96"/>
      <c r="B1402" s="97"/>
      <c r="C1402" s="97"/>
      <c r="D1402" s="98"/>
      <c r="E1402" s="99"/>
      <c r="F1402" s="209" t="s">
        <v>842</v>
      </c>
      <c r="G1402" s="209"/>
      <c r="H1402" s="118">
        <v>11.46</v>
      </c>
      <c r="I1402" s="43"/>
      <c r="J1402" s="81"/>
    </row>
    <row r="1403" spans="1:10" ht="20.100000000000001" customHeight="1" x14ac:dyDescent="0.2">
      <c r="A1403" s="82" t="s">
        <v>493</v>
      </c>
      <c r="B1403" s="83" t="s">
        <v>493</v>
      </c>
      <c r="C1403" s="84" t="s">
        <v>494</v>
      </c>
      <c r="D1403" s="85" t="s">
        <v>187</v>
      </c>
      <c r="E1403" s="86" t="s">
        <v>26</v>
      </c>
      <c r="F1403" s="87"/>
      <c r="G1403" s="88">
        <v>14.76</v>
      </c>
      <c r="H1403" s="116">
        <v>6184.44</v>
      </c>
      <c r="I1403" s="43"/>
      <c r="J1403" s="81"/>
    </row>
    <row r="1404" spans="1:10" ht="21" customHeight="1" x14ac:dyDescent="0.2">
      <c r="A1404" s="89" t="s">
        <v>493</v>
      </c>
      <c r="B1404" s="90" t="s">
        <v>1426</v>
      </c>
      <c r="C1404" s="91" t="s">
        <v>1427</v>
      </c>
      <c r="D1404" s="92" t="s">
        <v>187</v>
      </c>
      <c r="E1404" s="93" t="s">
        <v>377</v>
      </c>
      <c r="F1404" s="103">
        <v>1</v>
      </c>
      <c r="G1404" s="95">
        <v>2.79</v>
      </c>
      <c r="H1404" s="117">
        <v>2.79</v>
      </c>
      <c r="I1404" s="43"/>
      <c r="J1404" s="81"/>
    </row>
    <row r="1405" spans="1:10" ht="15" customHeight="1" x14ac:dyDescent="0.2">
      <c r="A1405" s="89" t="s">
        <v>493</v>
      </c>
      <c r="B1405" s="90" t="s">
        <v>1129</v>
      </c>
      <c r="C1405" s="91" t="s">
        <v>1130</v>
      </c>
      <c r="D1405" s="92" t="s">
        <v>187</v>
      </c>
      <c r="E1405" s="93" t="s">
        <v>837</v>
      </c>
      <c r="F1405" s="103">
        <v>0.32385960000000003</v>
      </c>
      <c r="G1405" s="95">
        <v>15.2</v>
      </c>
      <c r="H1405" s="117">
        <v>4.92</v>
      </c>
      <c r="I1405" s="43"/>
      <c r="J1405" s="81"/>
    </row>
    <row r="1406" spans="1:10" ht="15" customHeight="1" x14ac:dyDescent="0.2">
      <c r="A1406" s="89" t="s">
        <v>493</v>
      </c>
      <c r="B1406" s="90" t="s">
        <v>1418</v>
      </c>
      <c r="C1406" s="91" t="s">
        <v>1419</v>
      </c>
      <c r="D1406" s="92" t="s">
        <v>187</v>
      </c>
      <c r="E1406" s="93" t="s">
        <v>837</v>
      </c>
      <c r="F1406" s="103">
        <v>0.33659559999999999</v>
      </c>
      <c r="G1406" s="95">
        <v>20.97</v>
      </c>
      <c r="H1406" s="117">
        <v>7.05</v>
      </c>
      <c r="I1406" s="43"/>
      <c r="J1406" s="81"/>
    </row>
    <row r="1407" spans="1:10" ht="15" customHeight="1" x14ac:dyDescent="0.2">
      <c r="A1407" s="96"/>
      <c r="B1407" s="97"/>
      <c r="C1407" s="97"/>
      <c r="D1407" s="98"/>
      <c r="E1407" s="99"/>
      <c r="F1407" s="209" t="s">
        <v>840</v>
      </c>
      <c r="G1407" s="209"/>
      <c r="H1407" s="118">
        <v>14.76</v>
      </c>
      <c r="I1407" s="43"/>
      <c r="J1407" s="81"/>
    </row>
    <row r="1408" spans="1:10" ht="15" customHeight="1" x14ac:dyDescent="0.2">
      <c r="A1408" s="96"/>
      <c r="B1408" s="97"/>
      <c r="C1408" s="97"/>
      <c r="D1408" s="98"/>
      <c r="E1408" s="99"/>
      <c r="F1408" s="209" t="s">
        <v>841</v>
      </c>
      <c r="G1408" s="209"/>
      <c r="H1408" s="118">
        <v>4.0599999999999996</v>
      </c>
      <c r="I1408" s="43"/>
      <c r="J1408" s="81"/>
    </row>
    <row r="1409" spans="1:10" ht="15" customHeight="1" x14ac:dyDescent="0.2">
      <c r="A1409" s="96"/>
      <c r="B1409" s="97"/>
      <c r="C1409" s="97"/>
      <c r="D1409" s="98"/>
      <c r="E1409" s="99"/>
      <c r="F1409" s="209" t="s">
        <v>842</v>
      </c>
      <c r="G1409" s="209"/>
      <c r="H1409" s="118">
        <v>18.82</v>
      </c>
      <c r="I1409" s="43"/>
      <c r="J1409" s="81"/>
    </row>
    <row r="1410" spans="1:10" ht="20.100000000000001" customHeight="1" x14ac:dyDescent="0.2">
      <c r="A1410" s="82" t="s">
        <v>496</v>
      </c>
      <c r="B1410" s="83" t="s">
        <v>496</v>
      </c>
      <c r="C1410" s="84" t="s">
        <v>497</v>
      </c>
      <c r="D1410" s="85" t="s">
        <v>187</v>
      </c>
      <c r="E1410" s="86" t="s">
        <v>26</v>
      </c>
      <c r="F1410" s="87"/>
      <c r="G1410" s="88">
        <v>8.9600000000000009</v>
      </c>
      <c r="H1410" s="116">
        <v>80.64</v>
      </c>
      <c r="I1410" s="43"/>
      <c r="J1410" s="81"/>
    </row>
    <row r="1411" spans="1:10" ht="15" customHeight="1" x14ac:dyDescent="0.2">
      <c r="A1411" s="89" t="s">
        <v>496</v>
      </c>
      <c r="B1411" s="90" t="s">
        <v>1428</v>
      </c>
      <c r="C1411" s="91" t="s">
        <v>497</v>
      </c>
      <c r="D1411" s="92" t="s">
        <v>187</v>
      </c>
      <c r="E1411" s="93" t="s">
        <v>377</v>
      </c>
      <c r="F1411" s="103">
        <v>1</v>
      </c>
      <c r="G1411" s="95">
        <v>3.37</v>
      </c>
      <c r="H1411" s="117">
        <v>3.37</v>
      </c>
      <c r="I1411" s="43"/>
      <c r="J1411" s="81"/>
    </row>
    <row r="1412" spans="1:10" ht="15" customHeight="1" x14ac:dyDescent="0.2">
      <c r="A1412" s="89" t="s">
        <v>496</v>
      </c>
      <c r="B1412" s="90" t="s">
        <v>1129</v>
      </c>
      <c r="C1412" s="91" t="s">
        <v>1130</v>
      </c>
      <c r="D1412" s="92" t="s">
        <v>187</v>
      </c>
      <c r="E1412" s="93" t="s">
        <v>837</v>
      </c>
      <c r="F1412" s="103">
        <v>0.15480550000000001</v>
      </c>
      <c r="G1412" s="95">
        <v>15.2</v>
      </c>
      <c r="H1412" s="117">
        <v>2.35</v>
      </c>
      <c r="I1412" s="43"/>
      <c r="J1412" s="81"/>
    </row>
    <row r="1413" spans="1:10" ht="15" customHeight="1" x14ac:dyDescent="0.2">
      <c r="A1413" s="89" t="s">
        <v>496</v>
      </c>
      <c r="B1413" s="90" t="s">
        <v>1418</v>
      </c>
      <c r="C1413" s="91" t="s">
        <v>1419</v>
      </c>
      <c r="D1413" s="92" t="s">
        <v>187</v>
      </c>
      <c r="E1413" s="93" t="s">
        <v>837</v>
      </c>
      <c r="F1413" s="103">
        <v>0.15480550000000001</v>
      </c>
      <c r="G1413" s="95">
        <v>20.97</v>
      </c>
      <c r="H1413" s="117">
        <v>3.24</v>
      </c>
      <c r="I1413" s="43"/>
      <c r="J1413" s="81"/>
    </row>
    <row r="1414" spans="1:10" ht="15" customHeight="1" x14ac:dyDescent="0.2">
      <c r="A1414" s="96"/>
      <c r="B1414" s="97"/>
      <c r="C1414" s="97"/>
      <c r="D1414" s="98"/>
      <c r="E1414" s="99"/>
      <c r="F1414" s="209" t="s">
        <v>840</v>
      </c>
      <c r="G1414" s="209"/>
      <c r="H1414" s="118">
        <v>8.9600000000000009</v>
      </c>
      <c r="I1414" s="43"/>
      <c r="J1414" s="81"/>
    </row>
    <row r="1415" spans="1:10" ht="15" customHeight="1" x14ac:dyDescent="0.2">
      <c r="A1415" s="96"/>
      <c r="B1415" s="97"/>
      <c r="C1415" s="97"/>
      <c r="D1415" s="98"/>
      <c r="E1415" s="99"/>
      <c r="F1415" s="209" t="s">
        <v>841</v>
      </c>
      <c r="G1415" s="209"/>
      <c r="H1415" s="118">
        <v>2.46</v>
      </c>
      <c r="I1415" s="43"/>
      <c r="J1415" s="81"/>
    </row>
    <row r="1416" spans="1:10" ht="15" customHeight="1" x14ac:dyDescent="0.2">
      <c r="A1416" s="96"/>
      <c r="B1416" s="97"/>
      <c r="C1416" s="97"/>
      <c r="D1416" s="98"/>
      <c r="E1416" s="99"/>
      <c r="F1416" s="209" t="s">
        <v>842</v>
      </c>
      <c r="G1416" s="209"/>
      <c r="H1416" s="118">
        <v>11.42</v>
      </c>
      <c r="I1416" s="43"/>
      <c r="J1416" s="81"/>
    </row>
    <row r="1417" spans="1:10" ht="20.100000000000001" customHeight="1" x14ac:dyDescent="0.2">
      <c r="A1417" s="82" t="s">
        <v>499</v>
      </c>
      <c r="B1417" s="83" t="s">
        <v>499</v>
      </c>
      <c r="C1417" s="84" t="s">
        <v>500</v>
      </c>
      <c r="D1417" s="85" t="s">
        <v>187</v>
      </c>
      <c r="E1417" s="86" t="s">
        <v>26</v>
      </c>
      <c r="F1417" s="87"/>
      <c r="G1417" s="88">
        <v>14.17</v>
      </c>
      <c r="H1417" s="116">
        <v>42.51</v>
      </c>
      <c r="I1417" s="43"/>
      <c r="J1417" s="81"/>
    </row>
    <row r="1418" spans="1:10" ht="15" customHeight="1" x14ac:dyDescent="0.2">
      <c r="A1418" s="89" t="s">
        <v>499</v>
      </c>
      <c r="B1418" s="90" t="s">
        <v>1429</v>
      </c>
      <c r="C1418" s="91" t="s">
        <v>500</v>
      </c>
      <c r="D1418" s="92" t="s">
        <v>187</v>
      </c>
      <c r="E1418" s="93" t="s">
        <v>377</v>
      </c>
      <c r="F1418" s="103">
        <v>1</v>
      </c>
      <c r="G1418" s="95">
        <v>7.59</v>
      </c>
      <c r="H1418" s="117">
        <v>7.59</v>
      </c>
      <c r="I1418" s="43"/>
      <c r="J1418" s="81"/>
    </row>
    <row r="1419" spans="1:10" ht="15" customHeight="1" x14ac:dyDescent="0.2">
      <c r="A1419" s="89" t="s">
        <v>499</v>
      </c>
      <c r="B1419" s="90" t="s">
        <v>1129</v>
      </c>
      <c r="C1419" s="91" t="s">
        <v>1130</v>
      </c>
      <c r="D1419" s="92" t="s">
        <v>187</v>
      </c>
      <c r="E1419" s="93" t="s">
        <v>837</v>
      </c>
      <c r="F1419" s="103">
        <v>0.18193329999999999</v>
      </c>
      <c r="G1419" s="95">
        <v>15.2</v>
      </c>
      <c r="H1419" s="117">
        <v>2.76</v>
      </c>
      <c r="I1419" s="43"/>
      <c r="J1419" s="81"/>
    </row>
    <row r="1420" spans="1:10" ht="15" customHeight="1" x14ac:dyDescent="0.2">
      <c r="A1420" s="89" t="s">
        <v>499</v>
      </c>
      <c r="B1420" s="90" t="s">
        <v>1418</v>
      </c>
      <c r="C1420" s="91" t="s">
        <v>1419</v>
      </c>
      <c r="D1420" s="92" t="s">
        <v>187</v>
      </c>
      <c r="E1420" s="93" t="s">
        <v>837</v>
      </c>
      <c r="F1420" s="103">
        <v>0.18259110000000001</v>
      </c>
      <c r="G1420" s="95">
        <v>20.97</v>
      </c>
      <c r="H1420" s="117">
        <v>3.82</v>
      </c>
      <c r="I1420" s="43"/>
      <c r="J1420" s="81"/>
    </row>
    <row r="1421" spans="1:10" ht="15" customHeight="1" x14ac:dyDescent="0.2">
      <c r="A1421" s="96"/>
      <c r="B1421" s="97"/>
      <c r="C1421" s="97"/>
      <c r="D1421" s="98"/>
      <c r="E1421" s="99"/>
      <c r="F1421" s="209" t="s">
        <v>840</v>
      </c>
      <c r="G1421" s="209"/>
      <c r="H1421" s="118">
        <v>14.17</v>
      </c>
      <c r="I1421" s="43"/>
      <c r="J1421" s="81"/>
    </row>
    <row r="1422" spans="1:10" ht="15" customHeight="1" x14ac:dyDescent="0.2">
      <c r="A1422" s="96"/>
      <c r="B1422" s="97"/>
      <c r="C1422" s="97"/>
      <c r="D1422" s="98"/>
      <c r="E1422" s="99"/>
      <c r="F1422" s="209" t="s">
        <v>841</v>
      </c>
      <c r="G1422" s="209"/>
      <c r="H1422" s="118">
        <v>3.9</v>
      </c>
      <c r="I1422" s="43"/>
      <c r="J1422" s="81"/>
    </row>
    <row r="1423" spans="1:10" ht="15" customHeight="1" x14ac:dyDescent="0.2">
      <c r="A1423" s="96"/>
      <c r="B1423" s="97"/>
      <c r="C1423" s="97"/>
      <c r="D1423" s="98"/>
      <c r="E1423" s="99"/>
      <c r="F1423" s="209" t="s">
        <v>842</v>
      </c>
      <c r="G1423" s="209"/>
      <c r="H1423" s="118">
        <v>18.07</v>
      </c>
      <c r="I1423" s="43"/>
      <c r="J1423" s="81"/>
    </row>
    <row r="1424" spans="1:10" ht="20.100000000000001" customHeight="1" x14ac:dyDescent="0.2">
      <c r="A1424" s="82" t="s">
        <v>502</v>
      </c>
      <c r="B1424" s="83" t="s">
        <v>502</v>
      </c>
      <c r="C1424" s="84" t="s">
        <v>503</v>
      </c>
      <c r="D1424" s="85" t="s">
        <v>187</v>
      </c>
      <c r="E1424" s="86" t="s">
        <v>26</v>
      </c>
      <c r="F1424" s="87"/>
      <c r="G1424" s="88">
        <v>26.99</v>
      </c>
      <c r="H1424" s="116">
        <v>161.94</v>
      </c>
      <c r="I1424" s="43"/>
      <c r="J1424" s="81"/>
    </row>
    <row r="1425" spans="1:10" ht="15" customHeight="1" x14ac:dyDescent="0.2">
      <c r="A1425" s="89" t="s">
        <v>502</v>
      </c>
      <c r="B1425" s="90" t="s">
        <v>1430</v>
      </c>
      <c r="C1425" s="91" t="s">
        <v>503</v>
      </c>
      <c r="D1425" s="92" t="s">
        <v>187</v>
      </c>
      <c r="E1425" s="93" t="s">
        <v>377</v>
      </c>
      <c r="F1425" s="103">
        <v>1</v>
      </c>
      <c r="G1425" s="95">
        <v>14.83</v>
      </c>
      <c r="H1425" s="117">
        <v>14.83</v>
      </c>
      <c r="I1425" s="43"/>
      <c r="J1425" s="81"/>
    </row>
    <row r="1426" spans="1:10" ht="15" customHeight="1" x14ac:dyDescent="0.2">
      <c r="A1426" s="89" t="s">
        <v>502</v>
      </c>
      <c r="B1426" s="90" t="s">
        <v>1129</v>
      </c>
      <c r="C1426" s="91" t="s">
        <v>1130</v>
      </c>
      <c r="D1426" s="92" t="s">
        <v>187</v>
      </c>
      <c r="E1426" s="93" t="s">
        <v>837</v>
      </c>
      <c r="F1426" s="103">
        <v>0.33614719999999998</v>
      </c>
      <c r="G1426" s="95">
        <v>15.2</v>
      </c>
      <c r="H1426" s="117">
        <v>5.0999999999999996</v>
      </c>
      <c r="I1426" s="43"/>
      <c r="J1426" s="81"/>
    </row>
    <row r="1427" spans="1:10" ht="15" customHeight="1" x14ac:dyDescent="0.2">
      <c r="A1427" s="89" t="s">
        <v>502</v>
      </c>
      <c r="B1427" s="90" t="s">
        <v>1418</v>
      </c>
      <c r="C1427" s="91" t="s">
        <v>1419</v>
      </c>
      <c r="D1427" s="92" t="s">
        <v>187</v>
      </c>
      <c r="E1427" s="93" t="s">
        <v>837</v>
      </c>
      <c r="F1427" s="103">
        <v>0.33680500000000002</v>
      </c>
      <c r="G1427" s="95">
        <v>20.97</v>
      </c>
      <c r="H1427" s="117">
        <v>7.06</v>
      </c>
      <c r="I1427" s="43"/>
      <c r="J1427" s="81"/>
    </row>
    <row r="1428" spans="1:10" ht="15" customHeight="1" x14ac:dyDescent="0.2">
      <c r="A1428" s="96"/>
      <c r="B1428" s="97"/>
      <c r="C1428" s="97"/>
      <c r="D1428" s="98"/>
      <c r="E1428" s="99"/>
      <c r="F1428" s="209" t="s">
        <v>840</v>
      </c>
      <c r="G1428" s="209"/>
      <c r="H1428" s="118">
        <v>26.99</v>
      </c>
      <c r="I1428" s="43"/>
      <c r="J1428" s="81"/>
    </row>
    <row r="1429" spans="1:10" ht="15" customHeight="1" x14ac:dyDescent="0.2">
      <c r="A1429" s="96"/>
      <c r="B1429" s="97"/>
      <c r="C1429" s="97"/>
      <c r="D1429" s="98"/>
      <c r="E1429" s="99"/>
      <c r="F1429" s="209" t="s">
        <v>841</v>
      </c>
      <c r="G1429" s="209"/>
      <c r="H1429" s="118">
        <v>7.42</v>
      </c>
      <c r="I1429" s="43"/>
      <c r="J1429" s="81"/>
    </row>
    <row r="1430" spans="1:10" ht="15" customHeight="1" x14ac:dyDescent="0.2">
      <c r="A1430" s="96"/>
      <c r="B1430" s="97"/>
      <c r="C1430" s="97"/>
      <c r="D1430" s="98"/>
      <c r="E1430" s="99"/>
      <c r="F1430" s="209" t="s">
        <v>842</v>
      </c>
      <c r="G1430" s="209"/>
      <c r="H1430" s="118">
        <v>34.409999999999997</v>
      </c>
      <c r="I1430" s="43"/>
      <c r="J1430" s="81"/>
    </row>
    <row r="1431" spans="1:10" ht="36" customHeight="1" x14ac:dyDescent="0.2">
      <c r="A1431" s="82" t="s">
        <v>507</v>
      </c>
      <c r="B1431" s="83" t="s">
        <v>507</v>
      </c>
      <c r="C1431" s="84" t="s">
        <v>508</v>
      </c>
      <c r="D1431" s="85" t="s">
        <v>21</v>
      </c>
      <c r="E1431" s="86" t="s">
        <v>26</v>
      </c>
      <c r="F1431" s="87"/>
      <c r="G1431" s="88">
        <v>4.3499999999999996</v>
      </c>
      <c r="H1431" s="116">
        <v>12852.51</v>
      </c>
      <c r="I1431" s="43"/>
      <c r="J1431" s="81"/>
    </row>
    <row r="1432" spans="1:10" ht="29.1" customHeight="1" x14ac:dyDescent="0.2">
      <c r="A1432" s="89" t="s">
        <v>507</v>
      </c>
      <c r="B1432" s="90" t="s">
        <v>1431</v>
      </c>
      <c r="C1432" s="91" t="s">
        <v>1432</v>
      </c>
      <c r="D1432" s="92" t="s">
        <v>21</v>
      </c>
      <c r="E1432" s="93" t="s">
        <v>26</v>
      </c>
      <c r="F1432" s="94">
        <v>1.2434000000000001</v>
      </c>
      <c r="G1432" s="95">
        <v>2.34</v>
      </c>
      <c r="H1432" s="117">
        <v>2.9</v>
      </c>
      <c r="I1432" s="43"/>
      <c r="J1432" s="81"/>
    </row>
    <row r="1433" spans="1:10" ht="21" customHeight="1" x14ac:dyDescent="0.2">
      <c r="A1433" s="89" t="s">
        <v>507</v>
      </c>
      <c r="B1433" s="90" t="s">
        <v>1433</v>
      </c>
      <c r="C1433" s="91" t="s">
        <v>1434</v>
      </c>
      <c r="D1433" s="92" t="s">
        <v>21</v>
      </c>
      <c r="E1433" s="93" t="s">
        <v>45</v>
      </c>
      <c r="F1433" s="94">
        <v>9.4000000000000004E-3</v>
      </c>
      <c r="G1433" s="95">
        <v>6.67</v>
      </c>
      <c r="H1433" s="117">
        <v>0.06</v>
      </c>
      <c r="I1433" s="43"/>
      <c r="J1433" s="81"/>
    </row>
    <row r="1434" spans="1:10" ht="21" customHeight="1" x14ac:dyDescent="0.2">
      <c r="A1434" s="89" t="s">
        <v>507</v>
      </c>
      <c r="B1434" s="90" t="s">
        <v>1435</v>
      </c>
      <c r="C1434" s="91" t="s">
        <v>1413</v>
      </c>
      <c r="D1434" s="92" t="s">
        <v>21</v>
      </c>
      <c r="E1434" s="93" t="s">
        <v>51</v>
      </c>
      <c r="F1434" s="94">
        <v>2.619923E-2</v>
      </c>
      <c r="G1434" s="95">
        <v>24.33</v>
      </c>
      <c r="H1434" s="117">
        <v>0.63</v>
      </c>
      <c r="I1434" s="43"/>
      <c r="J1434" s="81"/>
    </row>
    <row r="1435" spans="1:10" ht="15" customHeight="1" x14ac:dyDescent="0.2">
      <c r="A1435" s="89" t="s">
        <v>507</v>
      </c>
      <c r="B1435" s="90" t="s">
        <v>1436</v>
      </c>
      <c r="C1435" s="91" t="s">
        <v>1415</v>
      </c>
      <c r="D1435" s="92" t="s">
        <v>21</v>
      </c>
      <c r="E1435" s="93" t="s">
        <v>51</v>
      </c>
      <c r="F1435" s="94">
        <v>2.661024E-2</v>
      </c>
      <c r="G1435" s="95">
        <v>28.84</v>
      </c>
      <c r="H1435" s="117">
        <v>0.76</v>
      </c>
      <c r="I1435" s="43"/>
      <c r="J1435" s="81"/>
    </row>
    <row r="1436" spans="1:10" ht="15" customHeight="1" x14ac:dyDescent="0.2">
      <c r="A1436" s="96"/>
      <c r="B1436" s="97"/>
      <c r="C1436" s="97"/>
      <c r="D1436" s="98"/>
      <c r="E1436" s="99"/>
      <c r="F1436" s="209" t="s">
        <v>840</v>
      </c>
      <c r="G1436" s="209"/>
      <c r="H1436" s="118">
        <v>4.3499999999999996</v>
      </c>
      <c r="I1436" s="43"/>
      <c r="J1436" s="81"/>
    </row>
    <row r="1437" spans="1:10" ht="15" customHeight="1" x14ac:dyDescent="0.2">
      <c r="A1437" s="96"/>
      <c r="B1437" s="97"/>
      <c r="C1437" s="97"/>
      <c r="D1437" s="98"/>
      <c r="E1437" s="99"/>
      <c r="F1437" s="209" t="s">
        <v>841</v>
      </c>
      <c r="G1437" s="209"/>
      <c r="H1437" s="118">
        <v>1.2</v>
      </c>
      <c r="I1437" s="43"/>
      <c r="J1437" s="81"/>
    </row>
    <row r="1438" spans="1:10" ht="15" customHeight="1" x14ac:dyDescent="0.2">
      <c r="A1438" s="96"/>
      <c r="B1438" s="97"/>
      <c r="C1438" s="97"/>
      <c r="D1438" s="98"/>
      <c r="E1438" s="99"/>
      <c r="F1438" s="209" t="s">
        <v>842</v>
      </c>
      <c r="G1438" s="209"/>
      <c r="H1438" s="118">
        <v>5.55</v>
      </c>
      <c r="I1438" s="43"/>
      <c r="J1438" s="81"/>
    </row>
    <row r="1439" spans="1:10" ht="36" customHeight="1" x14ac:dyDescent="0.2">
      <c r="A1439" s="82" t="s">
        <v>510</v>
      </c>
      <c r="B1439" s="83" t="s">
        <v>510</v>
      </c>
      <c r="C1439" s="84" t="s">
        <v>511</v>
      </c>
      <c r="D1439" s="85" t="s">
        <v>21</v>
      </c>
      <c r="E1439" s="86" t="s">
        <v>26</v>
      </c>
      <c r="F1439" s="87"/>
      <c r="G1439" s="88">
        <v>6.74</v>
      </c>
      <c r="H1439" s="116">
        <v>12926.65</v>
      </c>
      <c r="I1439" s="43"/>
      <c r="J1439" s="81"/>
    </row>
    <row r="1440" spans="1:10" ht="29.1" customHeight="1" x14ac:dyDescent="0.2">
      <c r="A1440" s="89" t="s">
        <v>510</v>
      </c>
      <c r="B1440" s="90" t="s">
        <v>1437</v>
      </c>
      <c r="C1440" s="91" t="s">
        <v>1438</v>
      </c>
      <c r="D1440" s="92" t="s">
        <v>21</v>
      </c>
      <c r="E1440" s="93" t="s">
        <v>26</v>
      </c>
      <c r="F1440" s="94">
        <v>1.2434000000000001</v>
      </c>
      <c r="G1440" s="95">
        <v>3.87</v>
      </c>
      <c r="H1440" s="117">
        <v>4.8099999999999996</v>
      </c>
      <c r="I1440" s="43"/>
      <c r="J1440" s="81"/>
    </row>
    <row r="1441" spans="1:10" ht="21" customHeight="1" x14ac:dyDescent="0.2">
      <c r="A1441" s="89" t="s">
        <v>510</v>
      </c>
      <c r="B1441" s="90" t="s">
        <v>1433</v>
      </c>
      <c r="C1441" s="91" t="s">
        <v>1434</v>
      </c>
      <c r="D1441" s="92" t="s">
        <v>21</v>
      </c>
      <c r="E1441" s="93" t="s">
        <v>45</v>
      </c>
      <c r="F1441" s="94">
        <v>9.4000000000000004E-3</v>
      </c>
      <c r="G1441" s="95">
        <v>6.67</v>
      </c>
      <c r="H1441" s="117">
        <v>0.06</v>
      </c>
      <c r="I1441" s="43"/>
      <c r="J1441" s="81"/>
    </row>
    <row r="1442" spans="1:10" ht="21" customHeight="1" x14ac:dyDescent="0.2">
      <c r="A1442" s="89" t="s">
        <v>510</v>
      </c>
      <c r="B1442" s="90" t="s">
        <v>1435</v>
      </c>
      <c r="C1442" s="91" t="s">
        <v>1413</v>
      </c>
      <c r="D1442" s="92" t="s">
        <v>21</v>
      </c>
      <c r="E1442" s="93" t="s">
        <v>51</v>
      </c>
      <c r="F1442" s="94">
        <v>3.5139009999999998E-2</v>
      </c>
      <c r="G1442" s="95">
        <v>24.33</v>
      </c>
      <c r="H1442" s="117">
        <v>0.85</v>
      </c>
      <c r="I1442" s="43"/>
      <c r="J1442" s="81"/>
    </row>
    <row r="1443" spans="1:10" ht="15" customHeight="1" x14ac:dyDescent="0.2">
      <c r="A1443" s="89" t="s">
        <v>510</v>
      </c>
      <c r="B1443" s="90" t="s">
        <v>1436</v>
      </c>
      <c r="C1443" s="91" t="s">
        <v>1415</v>
      </c>
      <c r="D1443" s="92" t="s">
        <v>21</v>
      </c>
      <c r="E1443" s="93" t="s">
        <v>51</v>
      </c>
      <c r="F1443" s="94">
        <v>3.561429E-2</v>
      </c>
      <c r="G1443" s="95">
        <v>28.84</v>
      </c>
      <c r="H1443" s="117">
        <v>1.02</v>
      </c>
      <c r="I1443" s="43"/>
      <c r="J1443" s="81"/>
    </row>
    <row r="1444" spans="1:10" ht="15" customHeight="1" x14ac:dyDescent="0.2">
      <c r="A1444" s="96"/>
      <c r="B1444" s="97"/>
      <c r="C1444" s="97"/>
      <c r="D1444" s="98"/>
      <c r="E1444" s="99"/>
      <c r="F1444" s="209" t="s">
        <v>840</v>
      </c>
      <c r="G1444" s="209"/>
      <c r="H1444" s="118">
        <v>6.74</v>
      </c>
      <c r="I1444" s="43"/>
      <c r="J1444" s="81"/>
    </row>
    <row r="1445" spans="1:10" ht="15" customHeight="1" x14ac:dyDescent="0.2">
      <c r="A1445" s="96"/>
      <c r="B1445" s="97"/>
      <c r="C1445" s="97"/>
      <c r="D1445" s="98"/>
      <c r="E1445" s="99"/>
      <c r="F1445" s="209" t="s">
        <v>841</v>
      </c>
      <c r="G1445" s="209"/>
      <c r="H1445" s="118">
        <v>1.85</v>
      </c>
      <c r="I1445" s="43"/>
      <c r="J1445" s="81"/>
    </row>
    <row r="1446" spans="1:10" ht="15" customHeight="1" x14ac:dyDescent="0.2">
      <c r="A1446" s="96"/>
      <c r="B1446" s="97"/>
      <c r="C1446" s="97"/>
      <c r="D1446" s="98"/>
      <c r="E1446" s="99"/>
      <c r="F1446" s="209" t="s">
        <v>842</v>
      </c>
      <c r="G1446" s="209"/>
      <c r="H1446" s="118">
        <v>8.59</v>
      </c>
      <c r="I1446" s="43"/>
      <c r="J1446" s="81"/>
    </row>
    <row r="1447" spans="1:10" ht="27" customHeight="1" x14ac:dyDescent="0.2">
      <c r="A1447" s="82" t="s">
        <v>513</v>
      </c>
      <c r="B1447" s="83" t="s">
        <v>513</v>
      </c>
      <c r="C1447" s="84" t="s">
        <v>514</v>
      </c>
      <c r="D1447" s="85" t="s">
        <v>21</v>
      </c>
      <c r="E1447" s="86" t="s">
        <v>26</v>
      </c>
      <c r="F1447" s="87"/>
      <c r="G1447" s="88">
        <v>11.4</v>
      </c>
      <c r="H1447" s="116">
        <v>19904.400000000001</v>
      </c>
      <c r="I1447" s="43"/>
      <c r="J1447" s="81"/>
    </row>
    <row r="1448" spans="1:10" ht="29.1" customHeight="1" x14ac:dyDescent="0.2">
      <c r="A1448" s="89" t="s">
        <v>513</v>
      </c>
      <c r="B1448" s="90" t="s">
        <v>1439</v>
      </c>
      <c r="C1448" s="91" t="s">
        <v>1440</v>
      </c>
      <c r="D1448" s="92" t="s">
        <v>21</v>
      </c>
      <c r="E1448" s="93" t="s">
        <v>26</v>
      </c>
      <c r="F1448" s="94">
        <v>1.0269999999999999</v>
      </c>
      <c r="G1448" s="95">
        <v>10.64</v>
      </c>
      <c r="H1448" s="117">
        <v>10.92</v>
      </c>
      <c r="I1448" s="43"/>
      <c r="J1448" s="81"/>
    </row>
    <row r="1449" spans="1:10" ht="21" customHeight="1" x14ac:dyDescent="0.2">
      <c r="A1449" s="89" t="s">
        <v>513</v>
      </c>
      <c r="B1449" s="90" t="s">
        <v>1433</v>
      </c>
      <c r="C1449" s="91" t="s">
        <v>1434</v>
      </c>
      <c r="D1449" s="92" t="s">
        <v>21</v>
      </c>
      <c r="E1449" s="93" t="s">
        <v>45</v>
      </c>
      <c r="F1449" s="94">
        <v>0.01</v>
      </c>
      <c r="G1449" s="95">
        <v>6.67</v>
      </c>
      <c r="H1449" s="117">
        <v>0.06</v>
      </c>
      <c r="I1449" s="43"/>
      <c r="J1449" s="81"/>
    </row>
    <row r="1450" spans="1:10" ht="21" customHeight="1" x14ac:dyDescent="0.2">
      <c r="A1450" s="89" t="s">
        <v>513</v>
      </c>
      <c r="B1450" s="90" t="s">
        <v>1435</v>
      </c>
      <c r="C1450" s="91" t="s">
        <v>1413</v>
      </c>
      <c r="D1450" s="92" t="s">
        <v>21</v>
      </c>
      <c r="E1450" s="93" t="s">
        <v>51</v>
      </c>
      <c r="F1450" s="94">
        <v>8.1465099999999992E-3</v>
      </c>
      <c r="G1450" s="95">
        <v>24.33</v>
      </c>
      <c r="H1450" s="117">
        <v>0.19</v>
      </c>
      <c r="I1450" s="43"/>
      <c r="J1450" s="81"/>
    </row>
    <row r="1451" spans="1:10" ht="15" customHeight="1" x14ac:dyDescent="0.2">
      <c r="A1451" s="89" t="s">
        <v>513</v>
      </c>
      <c r="B1451" s="90" t="s">
        <v>1436</v>
      </c>
      <c r="C1451" s="91" t="s">
        <v>1415</v>
      </c>
      <c r="D1451" s="92" t="s">
        <v>21</v>
      </c>
      <c r="E1451" s="93" t="s">
        <v>51</v>
      </c>
      <c r="F1451" s="94">
        <v>8.2750500000000008E-3</v>
      </c>
      <c r="G1451" s="95">
        <v>28.84</v>
      </c>
      <c r="H1451" s="117">
        <v>0.23</v>
      </c>
      <c r="I1451" s="43"/>
      <c r="J1451" s="81"/>
    </row>
    <row r="1452" spans="1:10" ht="15" customHeight="1" x14ac:dyDescent="0.2">
      <c r="A1452" s="96"/>
      <c r="B1452" s="97"/>
      <c r="C1452" s="97"/>
      <c r="D1452" s="98"/>
      <c r="E1452" s="99"/>
      <c r="F1452" s="209" t="s">
        <v>840</v>
      </c>
      <c r="G1452" s="209"/>
      <c r="H1452" s="118">
        <v>11.4</v>
      </c>
      <c r="I1452" s="43"/>
      <c r="J1452" s="81"/>
    </row>
    <row r="1453" spans="1:10" ht="15" customHeight="1" x14ac:dyDescent="0.2">
      <c r="A1453" s="96"/>
      <c r="B1453" s="97"/>
      <c r="C1453" s="97"/>
      <c r="D1453" s="98"/>
      <c r="E1453" s="99"/>
      <c r="F1453" s="209" t="s">
        <v>841</v>
      </c>
      <c r="G1453" s="209"/>
      <c r="H1453" s="118">
        <v>3.14</v>
      </c>
      <c r="I1453" s="43"/>
      <c r="J1453" s="81"/>
    </row>
    <row r="1454" spans="1:10" ht="15" customHeight="1" x14ac:dyDescent="0.2">
      <c r="A1454" s="96"/>
      <c r="B1454" s="97"/>
      <c r="C1454" s="97"/>
      <c r="D1454" s="98"/>
      <c r="E1454" s="99"/>
      <c r="F1454" s="209" t="s">
        <v>842</v>
      </c>
      <c r="G1454" s="209"/>
      <c r="H1454" s="118">
        <v>14.54</v>
      </c>
      <c r="I1454" s="43"/>
      <c r="J1454" s="81"/>
    </row>
    <row r="1455" spans="1:10" ht="27" customHeight="1" x14ac:dyDescent="0.2">
      <c r="A1455" s="82" t="s">
        <v>516</v>
      </c>
      <c r="B1455" s="83" t="s">
        <v>516</v>
      </c>
      <c r="C1455" s="84" t="s">
        <v>517</v>
      </c>
      <c r="D1455" s="85" t="s">
        <v>21</v>
      </c>
      <c r="E1455" s="86" t="s">
        <v>26</v>
      </c>
      <c r="F1455" s="87"/>
      <c r="G1455" s="88">
        <v>16.29</v>
      </c>
      <c r="H1455" s="116">
        <v>5108.54</v>
      </c>
      <c r="I1455" s="43"/>
      <c r="J1455" s="81"/>
    </row>
    <row r="1456" spans="1:10" ht="29.1" customHeight="1" x14ac:dyDescent="0.2">
      <c r="A1456" s="89" t="s">
        <v>516</v>
      </c>
      <c r="B1456" s="90" t="s">
        <v>1441</v>
      </c>
      <c r="C1456" s="91" t="s">
        <v>1442</v>
      </c>
      <c r="D1456" s="92" t="s">
        <v>21</v>
      </c>
      <c r="E1456" s="93" t="s">
        <v>26</v>
      </c>
      <c r="F1456" s="94">
        <v>1.0269999999999999</v>
      </c>
      <c r="G1456" s="95">
        <v>15.2</v>
      </c>
      <c r="H1456" s="117">
        <v>15.61</v>
      </c>
      <c r="I1456" s="43"/>
      <c r="J1456" s="81"/>
    </row>
    <row r="1457" spans="1:10" ht="21" customHeight="1" x14ac:dyDescent="0.2">
      <c r="A1457" s="89" t="s">
        <v>516</v>
      </c>
      <c r="B1457" s="90" t="s">
        <v>1433</v>
      </c>
      <c r="C1457" s="91" t="s">
        <v>1434</v>
      </c>
      <c r="D1457" s="92" t="s">
        <v>21</v>
      </c>
      <c r="E1457" s="93" t="s">
        <v>45</v>
      </c>
      <c r="F1457" s="94">
        <v>0.01</v>
      </c>
      <c r="G1457" s="95">
        <v>6.67</v>
      </c>
      <c r="H1457" s="117">
        <v>0.06</v>
      </c>
      <c r="I1457" s="43"/>
      <c r="J1457" s="81"/>
    </row>
    <row r="1458" spans="1:10" ht="21" customHeight="1" x14ac:dyDescent="0.2">
      <c r="A1458" s="89" t="s">
        <v>516</v>
      </c>
      <c r="B1458" s="90" t="s">
        <v>1435</v>
      </c>
      <c r="C1458" s="91" t="s">
        <v>1413</v>
      </c>
      <c r="D1458" s="92" t="s">
        <v>21</v>
      </c>
      <c r="E1458" s="93" t="s">
        <v>51</v>
      </c>
      <c r="F1458" s="94">
        <v>1.171926E-2</v>
      </c>
      <c r="G1458" s="95">
        <v>24.33</v>
      </c>
      <c r="H1458" s="117">
        <v>0.28000000000000003</v>
      </c>
      <c r="I1458" s="43"/>
      <c r="J1458" s="81"/>
    </row>
    <row r="1459" spans="1:10" ht="15" customHeight="1" x14ac:dyDescent="0.2">
      <c r="A1459" s="89" t="s">
        <v>516</v>
      </c>
      <c r="B1459" s="90" t="s">
        <v>1436</v>
      </c>
      <c r="C1459" s="91" t="s">
        <v>1415</v>
      </c>
      <c r="D1459" s="92" t="s">
        <v>21</v>
      </c>
      <c r="E1459" s="93" t="s">
        <v>51</v>
      </c>
      <c r="F1459" s="94">
        <v>1.191207E-2</v>
      </c>
      <c r="G1459" s="95">
        <v>28.84</v>
      </c>
      <c r="H1459" s="117">
        <v>0.34</v>
      </c>
      <c r="I1459" s="43"/>
      <c r="J1459" s="81"/>
    </row>
    <row r="1460" spans="1:10" ht="15" customHeight="1" x14ac:dyDescent="0.2">
      <c r="A1460" s="96"/>
      <c r="B1460" s="97"/>
      <c r="C1460" s="97"/>
      <c r="D1460" s="98"/>
      <c r="E1460" s="99"/>
      <c r="F1460" s="209" t="s">
        <v>840</v>
      </c>
      <c r="G1460" s="209"/>
      <c r="H1460" s="118">
        <v>16.29</v>
      </c>
      <c r="I1460" s="43"/>
      <c r="J1460" s="81"/>
    </row>
    <row r="1461" spans="1:10" ht="15" customHeight="1" x14ac:dyDescent="0.2">
      <c r="A1461" s="96"/>
      <c r="B1461" s="97"/>
      <c r="C1461" s="97"/>
      <c r="D1461" s="98"/>
      <c r="E1461" s="99"/>
      <c r="F1461" s="209" t="s">
        <v>841</v>
      </c>
      <c r="G1461" s="209"/>
      <c r="H1461" s="118">
        <v>4.4800000000000004</v>
      </c>
      <c r="I1461" s="43"/>
      <c r="J1461" s="81"/>
    </row>
    <row r="1462" spans="1:10" ht="15" customHeight="1" x14ac:dyDescent="0.2">
      <c r="A1462" s="96"/>
      <c r="B1462" s="97"/>
      <c r="C1462" s="97"/>
      <c r="D1462" s="98"/>
      <c r="E1462" s="99"/>
      <c r="F1462" s="209" t="s">
        <v>842</v>
      </c>
      <c r="G1462" s="209"/>
      <c r="H1462" s="118">
        <v>20.77</v>
      </c>
      <c r="I1462" s="43"/>
      <c r="J1462" s="81"/>
    </row>
    <row r="1463" spans="1:10" ht="20.100000000000001" customHeight="1" x14ac:dyDescent="0.2">
      <c r="A1463" s="82" t="s">
        <v>519</v>
      </c>
      <c r="B1463" s="83" t="s">
        <v>519</v>
      </c>
      <c r="C1463" s="84" t="s">
        <v>520</v>
      </c>
      <c r="D1463" s="85" t="s">
        <v>242</v>
      </c>
      <c r="E1463" s="86" t="s">
        <v>26</v>
      </c>
      <c r="F1463" s="87"/>
      <c r="G1463" s="100">
        <v>14.71</v>
      </c>
      <c r="H1463" s="119">
        <v>44.13</v>
      </c>
      <c r="I1463" s="43"/>
      <c r="J1463" s="81"/>
    </row>
    <row r="1464" spans="1:10" ht="15" customHeight="1" x14ac:dyDescent="0.2">
      <c r="A1464" s="89" t="s">
        <v>519</v>
      </c>
      <c r="B1464" s="90" t="s">
        <v>1443</v>
      </c>
      <c r="C1464" s="91" t="s">
        <v>520</v>
      </c>
      <c r="D1464" s="92" t="s">
        <v>242</v>
      </c>
      <c r="E1464" s="93" t="s">
        <v>26</v>
      </c>
      <c r="F1464" s="94">
        <v>1.0189999999999999</v>
      </c>
      <c r="G1464" s="102">
        <v>9.0399999999999991</v>
      </c>
      <c r="H1464" s="120">
        <v>9.2118000000000002</v>
      </c>
      <c r="I1464" s="43"/>
      <c r="J1464" s="81"/>
    </row>
    <row r="1465" spans="1:10" ht="15" customHeight="1" x14ac:dyDescent="0.2">
      <c r="A1465" s="89" t="s">
        <v>519</v>
      </c>
      <c r="B1465" s="90" t="s">
        <v>1444</v>
      </c>
      <c r="C1465" s="91" t="s">
        <v>1445</v>
      </c>
      <c r="D1465" s="92" t="s">
        <v>242</v>
      </c>
      <c r="E1465" s="93" t="s">
        <v>51</v>
      </c>
      <c r="F1465" s="94">
        <v>0.12691585999999999</v>
      </c>
      <c r="G1465" s="102">
        <v>19.100000000000001</v>
      </c>
      <c r="H1465" s="120">
        <v>2.4241000000000001</v>
      </c>
      <c r="I1465" s="43"/>
      <c r="J1465" s="81"/>
    </row>
    <row r="1466" spans="1:10" ht="15" customHeight="1" x14ac:dyDescent="0.2">
      <c r="A1466" s="89" t="s">
        <v>519</v>
      </c>
      <c r="B1466" s="90" t="s">
        <v>1446</v>
      </c>
      <c r="C1466" s="91" t="s">
        <v>1419</v>
      </c>
      <c r="D1466" s="92" t="s">
        <v>242</v>
      </c>
      <c r="E1466" s="93" t="s">
        <v>51</v>
      </c>
      <c r="F1466" s="94">
        <v>0.12743942</v>
      </c>
      <c r="G1466" s="102">
        <v>24.15</v>
      </c>
      <c r="H1466" s="120">
        <v>3.0777000000000001</v>
      </c>
      <c r="I1466" s="43"/>
      <c r="J1466" s="81"/>
    </row>
    <row r="1467" spans="1:10" ht="15" customHeight="1" x14ac:dyDescent="0.2">
      <c r="A1467" s="96"/>
      <c r="B1467" s="97"/>
      <c r="C1467" s="97"/>
      <c r="D1467" s="98"/>
      <c r="E1467" s="99"/>
      <c r="F1467" s="209" t="s">
        <v>840</v>
      </c>
      <c r="G1467" s="209"/>
      <c r="H1467" s="118">
        <v>14.71</v>
      </c>
      <c r="I1467" s="43"/>
      <c r="J1467" s="81"/>
    </row>
    <row r="1468" spans="1:10" ht="15" customHeight="1" x14ac:dyDescent="0.2">
      <c r="A1468" s="96"/>
      <c r="B1468" s="97"/>
      <c r="C1468" s="97"/>
      <c r="D1468" s="98"/>
      <c r="E1468" s="99"/>
      <c r="F1468" s="209" t="s">
        <v>841</v>
      </c>
      <c r="G1468" s="209"/>
      <c r="H1468" s="118">
        <v>4.05</v>
      </c>
      <c r="I1468" s="43"/>
      <c r="J1468" s="81"/>
    </row>
    <row r="1469" spans="1:10" ht="15" customHeight="1" x14ac:dyDescent="0.2">
      <c r="A1469" s="96"/>
      <c r="B1469" s="97"/>
      <c r="C1469" s="97"/>
      <c r="D1469" s="98"/>
      <c r="E1469" s="99"/>
      <c r="F1469" s="209" t="s">
        <v>842</v>
      </c>
      <c r="G1469" s="209"/>
      <c r="H1469" s="118">
        <v>18.760000000000002</v>
      </c>
      <c r="I1469" s="43"/>
      <c r="J1469" s="81"/>
    </row>
    <row r="1470" spans="1:10" ht="20.100000000000001" customHeight="1" x14ac:dyDescent="0.2">
      <c r="A1470" s="82" t="s">
        <v>522</v>
      </c>
      <c r="B1470" s="83" t="s">
        <v>522</v>
      </c>
      <c r="C1470" s="84" t="s">
        <v>523</v>
      </c>
      <c r="D1470" s="85" t="s">
        <v>242</v>
      </c>
      <c r="E1470" s="86" t="s">
        <v>26</v>
      </c>
      <c r="F1470" s="87"/>
      <c r="G1470" s="100">
        <v>21.7</v>
      </c>
      <c r="H1470" s="119">
        <v>130.19999999999999</v>
      </c>
      <c r="I1470" s="43"/>
      <c r="J1470" s="81"/>
    </row>
    <row r="1471" spans="1:10" ht="15" customHeight="1" x14ac:dyDescent="0.2">
      <c r="A1471" s="89" t="s">
        <v>522</v>
      </c>
      <c r="B1471" s="90" t="s">
        <v>1447</v>
      </c>
      <c r="C1471" s="91" t="s">
        <v>523</v>
      </c>
      <c r="D1471" s="92" t="s">
        <v>242</v>
      </c>
      <c r="E1471" s="93" t="s">
        <v>26</v>
      </c>
      <c r="F1471" s="94">
        <v>1.0189999999999999</v>
      </c>
      <c r="G1471" s="102">
        <v>15.12</v>
      </c>
      <c r="H1471" s="120">
        <v>15.407299999999999</v>
      </c>
      <c r="I1471" s="43"/>
      <c r="J1471" s="81"/>
    </row>
    <row r="1472" spans="1:10" ht="15" customHeight="1" x14ac:dyDescent="0.2">
      <c r="A1472" s="89" t="s">
        <v>522</v>
      </c>
      <c r="B1472" s="90" t="s">
        <v>1444</v>
      </c>
      <c r="C1472" s="91" t="s">
        <v>1445</v>
      </c>
      <c r="D1472" s="92" t="s">
        <v>242</v>
      </c>
      <c r="E1472" s="93" t="s">
        <v>51</v>
      </c>
      <c r="F1472" s="94">
        <v>0.1455042</v>
      </c>
      <c r="G1472" s="102">
        <v>19.100000000000001</v>
      </c>
      <c r="H1472" s="120">
        <v>2.7791000000000001</v>
      </c>
      <c r="I1472" s="43"/>
      <c r="J1472" s="81"/>
    </row>
    <row r="1473" spans="1:10" ht="15" customHeight="1" x14ac:dyDescent="0.2">
      <c r="A1473" s="89" t="s">
        <v>522</v>
      </c>
      <c r="B1473" s="90" t="s">
        <v>1446</v>
      </c>
      <c r="C1473" s="91" t="s">
        <v>1419</v>
      </c>
      <c r="D1473" s="92" t="s">
        <v>242</v>
      </c>
      <c r="E1473" s="93" t="s">
        <v>51</v>
      </c>
      <c r="F1473" s="94">
        <v>0.14561368</v>
      </c>
      <c r="G1473" s="102">
        <v>24.15</v>
      </c>
      <c r="H1473" s="120">
        <v>3.5165999999999999</v>
      </c>
      <c r="I1473" s="43"/>
      <c r="J1473" s="81"/>
    </row>
    <row r="1474" spans="1:10" ht="15" customHeight="1" x14ac:dyDescent="0.2">
      <c r="A1474" s="96"/>
      <c r="B1474" s="97"/>
      <c r="C1474" s="97"/>
      <c r="D1474" s="98"/>
      <c r="E1474" s="99"/>
      <c r="F1474" s="209" t="s">
        <v>840</v>
      </c>
      <c r="G1474" s="209"/>
      <c r="H1474" s="118">
        <v>21.7</v>
      </c>
      <c r="I1474" s="43"/>
      <c r="J1474" s="81"/>
    </row>
    <row r="1475" spans="1:10" ht="15" customHeight="1" x14ac:dyDescent="0.2">
      <c r="A1475" s="96"/>
      <c r="B1475" s="97"/>
      <c r="C1475" s="97"/>
      <c r="D1475" s="98"/>
      <c r="E1475" s="99"/>
      <c r="F1475" s="209" t="s">
        <v>841</v>
      </c>
      <c r="G1475" s="209"/>
      <c r="H1475" s="118">
        <v>5.97</v>
      </c>
      <c r="I1475" s="43"/>
      <c r="J1475" s="81"/>
    </row>
    <row r="1476" spans="1:10" ht="15" customHeight="1" x14ac:dyDescent="0.2">
      <c r="A1476" s="96"/>
      <c r="B1476" s="97"/>
      <c r="C1476" s="97"/>
      <c r="D1476" s="98"/>
      <c r="E1476" s="99"/>
      <c r="F1476" s="209" t="s">
        <v>842</v>
      </c>
      <c r="G1476" s="209"/>
      <c r="H1476" s="118">
        <v>27.67</v>
      </c>
      <c r="I1476" s="43"/>
      <c r="J1476" s="81"/>
    </row>
    <row r="1477" spans="1:10" ht="20.100000000000001" customHeight="1" x14ac:dyDescent="0.2">
      <c r="A1477" s="82" t="s">
        <v>527</v>
      </c>
      <c r="B1477" s="83" t="s">
        <v>527</v>
      </c>
      <c r="C1477" s="84" t="s">
        <v>528</v>
      </c>
      <c r="D1477" s="85" t="s">
        <v>13</v>
      </c>
      <c r="E1477" s="86" t="s">
        <v>275</v>
      </c>
      <c r="F1477" s="87"/>
      <c r="G1477" s="88">
        <v>4.09</v>
      </c>
      <c r="H1477" s="116">
        <v>8.18</v>
      </c>
      <c r="I1477" s="43"/>
      <c r="J1477" s="81"/>
    </row>
    <row r="1478" spans="1:10" ht="15" customHeight="1" x14ac:dyDescent="0.2">
      <c r="A1478" s="89" t="s">
        <v>527</v>
      </c>
      <c r="B1478" s="90" t="s">
        <v>1448</v>
      </c>
      <c r="C1478" s="91" t="s">
        <v>1449</v>
      </c>
      <c r="D1478" s="92" t="s">
        <v>13</v>
      </c>
      <c r="E1478" s="93" t="s">
        <v>275</v>
      </c>
      <c r="F1478" s="94">
        <v>1</v>
      </c>
      <c r="G1478" s="95">
        <v>3.3</v>
      </c>
      <c r="H1478" s="117">
        <v>3.3</v>
      </c>
      <c r="I1478" s="43"/>
      <c r="J1478" s="81"/>
    </row>
    <row r="1479" spans="1:10" ht="21" customHeight="1" x14ac:dyDescent="0.2">
      <c r="A1479" s="89" t="s">
        <v>527</v>
      </c>
      <c r="B1479" s="90" t="s">
        <v>1412</v>
      </c>
      <c r="C1479" s="91" t="s">
        <v>1413</v>
      </c>
      <c r="D1479" s="92" t="s">
        <v>13</v>
      </c>
      <c r="E1479" s="93" t="s">
        <v>837</v>
      </c>
      <c r="F1479" s="94">
        <v>9.0525599999999994E-3</v>
      </c>
      <c r="G1479" s="95">
        <v>25.26</v>
      </c>
      <c r="H1479" s="117">
        <v>0.22</v>
      </c>
      <c r="I1479" s="43"/>
      <c r="J1479" s="81"/>
    </row>
    <row r="1480" spans="1:10" ht="15" customHeight="1" x14ac:dyDescent="0.2">
      <c r="A1480" s="89" t="s">
        <v>527</v>
      </c>
      <c r="B1480" s="90" t="s">
        <v>1414</v>
      </c>
      <c r="C1480" s="91" t="s">
        <v>1415</v>
      </c>
      <c r="D1480" s="92" t="s">
        <v>13</v>
      </c>
      <c r="E1480" s="93" t="s">
        <v>837</v>
      </c>
      <c r="F1480" s="94">
        <v>1.8575649999999999E-2</v>
      </c>
      <c r="G1480" s="95">
        <v>31.13</v>
      </c>
      <c r="H1480" s="117">
        <v>0.56999999999999995</v>
      </c>
      <c r="I1480" s="43"/>
      <c r="J1480" s="81"/>
    </row>
    <row r="1481" spans="1:10" ht="15" customHeight="1" x14ac:dyDescent="0.2">
      <c r="A1481" s="96"/>
      <c r="B1481" s="97"/>
      <c r="C1481" s="97"/>
      <c r="D1481" s="98"/>
      <c r="E1481" s="99"/>
      <c r="F1481" s="209" t="s">
        <v>840</v>
      </c>
      <c r="G1481" s="209"/>
      <c r="H1481" s="118">
        <v>4.09</v>
      </c>
      <c r="I1481" s="43"/>
      <c r="J1481" s="81"/>
    </row>
    <row r="1482" spans="1:10" ht="15" customHeight="1" x14ac:dyDescent="0.2">
      <c r="A1482" s="96"/>
      <c r="B1482" s="97"/>
      <c r="C1482" s="97"/>
      <c r="D1482" s="98"/>
      <c r="E1482" s="99"/>
      <c r="F1482" s="209" t="s">
        <v>841</v>
      </c>
      <c r="G1482" s="209"/>
      <c r="H1482" s="118">
        <v>1.1200000000000001</v>
      </c>
      <c r="I1482" s="43"/>
      <c r="J1482" s="81"/>
    </row>
    <row r="1483" spans="1:10" ht="15" customHeight="1" x14ac:dyDescent="0.2">
      <c r="A1483" s="96"/>
      <c r="B1483" s="97"/>
      <c r="C1483" s="97"/>
      <c r="D1483" s="98"/>
      <c r="E1483" s="99"/>
      <c r="F1483" s="209" t="s">
        <v>842</v>
      </c>
      <c r="G1483" s="209"/>
      <c r="H1483" s="118">
        <v>5.21</v>
      </c>
      <c r="I1483" s="43"/>
      <c r="J1483" s="81"/>
    </row>
    <row r="1484" spans="1:10" ht="20.100000000000001" customHeight="1" x14ac:dyDescent="0.2">
      <c r="A1484" s="82" t="s">
        <v>530</v>
      </c>
      <c r="B1484" s="83" t="s">
        <v>530</v>
      </c>
      <c r="C1484" s="84" t="s">
        <v>531</v>
      </c>
      <c r="D1484" s="85" t="s">
        <v>13</v>
      </c>
      <c r="E1484" s="86" t="s">
        <v>275</v>
      </c>
      <c r="F1484" s="87"/>
      <c r="G1484" s="88">
        <v>7.38</v>
      </c>
      <c r="H1484" s="116">
        <v>29.52</v>
      </c>
      <c r="I1484" s="43"/>
      <c r="J1484" s="81"/>
    </row>
    <row r="1485" spans="1:10" ht="15" customHeight="1" x14ac:dyDescent="0.2">
      <c r="A1485" s="89" t="s">
        <v>530</v>
      </c>
      <c r="B1485" s="90" t="s">
        <v>1450</v>
      </c>
      <c r="C1485" s="91" t="s">
        <v>1451</v>
      </c>
      <c r="D1485" s="92" t="s">
        <v>13</v>
      </c>
      <c r="E1485" s="93" t="s">
        <v>275</v>
      </c>
      <c r="F1485" s="94">
        <v>1</v>
      </c>
      <c r="G1485" s="95">
        <v>6.59</v>
      </c>
      <c r="H1485" s="117">
        <v>6.59</v>
      </c>
      <c r="I1485" s="43"/>
      <c r="J1485" s="81"/>
    </row>
    <row r="1486" spans="1:10" ht="21" customHeight="1" x14ac:dyDescent="0.2">
      <c r="A1486" s="89" t="s">
        <v>530</v>
      </c>
      <c r="B1486" s="90" t="s">
        <v>1412</v>
      </c>
      <c r="C1486" s="91" t="s">
        <v>1413</v>
      </c>
      <c r="D1486" s="92" t="s">
        <v>13</v>
      </c>
      <c r="E1486" s="93" t="s">
        <v>837</v>
      </c>
      <c r="F1486" s="94">
        <v>8.7051200000000002E-3</v>
      </c>
      <c r="G1486" s="95">
        <v>25.26</v>
      </c>
      <c r="H1486" s="117">
        <v>0.21</v>
      </c>
      <c r="I1486" s="43"/>
      <c r="J1486" s="81"/>
    </row>
    <row r="1487" spans="1:10" ht="15" customHeight="1" x14ac:dyDescent="0.2">
      <c r="A1487" s="89" t="s">
        <v>530</v>
      </c>
      <c r="B1487" s="90" t="s">
        <v>1414</v>
      </c>
      <c r="C1487" s="91" t="s">
        <v>1415</v>
      </c>
      <c r="D1487" s="92" t="s">
        <v>13</v>
      </c>
      <c r="E1487" s="93" t="s">
        <v>837</v>
      </c>
      <c r="F1487" s="94">
        <v>1.8821830000000001E-2</v>
      </c>
      <c r="G1487" s="95">
        <v>31.13</v>
      </c>
      <c r="H1487" s="117">
        <v>0.57999999999999996</v>
      </c>
      <c r="I1487" s="43"/>
      <c r="J1487" s="81"/>
    </row>
    <row r="1488" spans="1:10" ht="15" customHeight="1" x14ac:dyDescent="0.2">
      <c r="A1488" s="96"/>
      <c r="B1488" s="97"/>
      <c r="C1488" s="97"/>
      <c r="D1488" s="98"/>
      <c r="E1488" s="99"/>
      <c r="F1488" s="209" t="s">
        <v>840</v>
      </c>
      <c r="G1488" s="209"/>
      <c r="H1488" s="118">
        <v>7.38</v>
      </c>
      <c r="I1488" s="43"/>
      <c r="J1488" s="81"/>
    </row>
    <row r="1489" spans="1:10" ht="15" customHeight="1" x14ac:dyDescent="0.2">
      <c r="A1489" s="96"/>
      <c r="B1489" s="97"/>
      <c r="C1489" s="97"/>
      <c r="D1489" s="98"/>
      <c r="E1489" s="99"/>
      <c r="F1489" s="209" t="s">
        <v>841</v>
      </c>
      <c r="G1489" s="209"/>
      <c r="H1489" s="118">
        <v>2.0299999999999998</v>
      </c>
      <c r="I1489" s="43"/>
      <c r="J1489" s="81"/>
    </row>
    <row r="1490" spans="1:10" ht="15" customHeight="1" x14ac:dyDescent="0.2">
      <c r="A1490" s="96"/>
      <c r="B1490" s="97"/>
      <c r="C1490" s="97"/>
      <c r="D1490" s="98"/>
      <c r="E1490" s="99"/>
      <c r="F1490" s="209" t="s">
        <v>842</v>
      </c>
      <c r="G1490" s="209"/>
      <c r="H1490" s="118">
        <v>9.41</v>
      </c>
      <c r="I1490" s="43"/>
      <c r="J1490" s="81"/>
    </row>
    <row r="1491" spans="1:10" ht="20.100000000000001" customHeight="1" x14ac:dyDescent="0.2">
      <c r="A1491" s="82" t="s">
        <v>533</v>
      </c>
      <c r="B1491" s="83" t="s">
        <v>533</v>
      </c>
      <c r="C1491" s="84" t="s">
        <v>534</v>
      </c>
      <c r="D1491" s="85" t="s">
        <v>13</v>
      </c>
      <c r="E1491" s="86" t="s">
        <v>275</v>
      </c>
      <c r="F1491" s="87"/>
      <c r="G1491" s="88">
        <v>5.59</v>
      </c>
      <c r="H1491" s="116">
        <v>5.59</v>
      </c>
      <c r="I1491" s="43"/>
      <c r="J1491" s="81"/>
    </row>
    <row r="1492" spans="1:10" ht="15" customHeight="1" x14ac:dyDescent="0.2">
      <c r="A1492" s="89" t="s">
        <v>533</v>
      </c>
      <c r="B1492" s="90" t="s">
        <v>1452</v>
      </c>
      <c r="C1492" s="91" t="s">
        <v>1453</v>
      </c>
      <c r="D1492" s="92" t="s">
        <v>13</v>
      </c>
      <c r="E1492" s="93" t="s">
        <v>275</v>
      </c>
      <c r="F1492" s="94">
        <v>1</v>
      </c>
      <c r="G1492" s="95">
        <v>1.62</v>
      </c>
      <c r="H1492" s="117">
        <v>1.62</v>
      </c>
      <c r="I1492" s="43"/>
      <c r="J1492" s="81"/>
    </row>
    <row r="1493" spans="1:10" ht="21" customHeight="1" x14ac:dyDescent="0.2">
      <c r="A1493" s="89" t="s">
        <v>533</v>
      </c>
      <c r="B1493" s="90" t="s">
        <v>1412</v>
      </c>
      <c r="C1493" s="91" t="s">
        <v>1413</v>
      </c>
      <c r="D1493" s="92" t="s">
        <v>13</v>
      </c>
      <c r="E1493" s="93" t="s">
        <v>837</v>
      </c>
      <c r="F1493" s="94">
        <v>4.5492480000000002E-2</v>
      </c>
      <c r="G1493" s="95">
        <v>25.26</v>
      </c>
      <c r="H1493" s="117">
        <v>1.1399999999999999</v>
      </c>
      <c r="I1493" s="43"/>
      <c r="J1493" s="81"/>
    </row>
    <row r="1494" spans="1:10" ht="15" customHeight="1" x14ac:dyDescent="0.2">
      <c r="A1494" s="89" t="s">
        <v>533</v>
      </c>
      <c r="B1494" s="90" t="s">
        <v>1414</v>
      </c>
      <c r="C1494" s="91" t="s">
        <v>1415</v>
      </c>
      <c r="D1494" s="92" t="s">
        <v>13</v>
      </c>
      <c r="E1494" s="93" t="s">
        <v>837</v>
      </c>
      <c r="F1494" s="94">
        <v>9.0984969999999998E-2</v>
      </c>
      <c r="G1494" s="95">
        <v>31.13</v>
      </c>
      <c r="H1494" s="117">
        <v>2.83</v>
      </c>
      <c r="I1494" s="43"/>
      <c r="J1494" s="81"/>
    </row>
    <row r="1495" spans="1:10" ht="15" customHeight="1" x14ac:dyDescent="0.2">
      <c r="A1495" s="96"/>
      <c r="B1495" s="97"/>
      <c r="C1495" s="97"/>
      <c r="D1495" s="98"/>
      <c r="E1495" s="99"/>
      <c r="F1495" s="209" t="s">
        <v>840</v>
      </c>
      <c r="G1495" s="209"/>
      <c r="H1495" s="118">
        <v>5.59</v>
      </c>
      <c r="I1495" s="43"/>
      <c r="J1495" s="81"/>
    </row>
    <row r="1496" spans="1:10" ht="15" customHeight="1" x14ac:dyDescent="0.2">
      <c r="A1496" s="96"/>
      <c r="B1496" s="97"/>
      <c r="C1496" s="97"/>
      <c r="D1496" s="98"/>
      <c r="E1496" s="99"/>
      <c r="F1496" s="209" t="s">
        <v>841</v>
      </c>
      <c r="G1496" s="209"/>
      <c r="H1496" s="118">
        <v>1.54</v>
      </c>
      <c r="I1496" s="43"/>
      <c r="J1496" s="81"/>
    </row>
    <row r="1497" spans="1:10" ht="15" customHeight="1" x14ac:dyDescent="0.2">
      <c r="A1497" s="96"/>
      <c r="B1497" s="97"/>
      <c r="C1497" s="97"/>
      <c r="D1497" s="98"/>
      <c r="E1497" s="99"/>
      <c r="F1497" s="209" t="s">
        <v>842</v>
      </c>
      <c r="G1497" s="209"/>
      <c r="H1497" s="118">
        <v>7.13</v>
      </c>
      <c r="I1497" s="43"/>
      <c r="J1497" s="81"/>
    </row>
    <row r="1498" spans="1:10" ht="20.100000000000001" customHeight="1" x14ac:dyDescent="0.2">
      <c r="A1498" s="82" t="s">
        <v>536</v>
      </c>
      <c r="B1498" s="83" t="s">
        <v>536</v>
      </c>
      <c r="C1498" s="84" t="s">
        <v>537</v>
      </c>
      <c r="D1498" s="85" t="s">
        <v>13</v>
      </c>
      <c r="E1498" s="86" t="s">
        <v>275</v>
      </c>
      <c r="F1498" s="87"/>
      <c r="G1498" s="88">
        <v>8.42</v>
      </c>
      <c r="H1498" s="116">
        <v>16.84</v>
      </c>
      <c r="I1498" s="43"/>
      <c r="J1498" s="81"/>
    </row>
    <row r="1499" spans="1:10" ht="15" customHeight="1" x14ac:dyDescent="0.2">
      <c r="A1499" s="89" t="s">
        <v>536</v>
      </c>
      <c r="B1499" s="90" t="s">
        <v>1454</v>
      </c>
      <c r="C1499" s="91" t="s">
        <v>1455</v>
      </c>
      <c r="D1499" s="92" t="s">
        <v>13</v>
      </c>
      <c r="E1499" s="93" t="s">
        <v>275</v>
      </c>
      <c r="F1499" s="94">
        <v>1</v>
      </c>
      <c r="G1499" s="95">
        <v>4.45</v>
      </c>
      <c r="H1499" s="117">
        <v>4.45</v>
      </c>
      <c r="I1499" s="43"/>
      <c r="J1499" s="81"/>
    </row>
    <row r="1500" spans="1:10" ht="21" customHeight="1" x14ac:dyDescent="0.2">
      <c r="A1500" s="89" t="s">
        <v>536</v>
      </c>
      <c r="B1500" s="90" t="s">
        <v>1412</v>
      </c>
      <c r="C1500" s="91" t="s">
        <v>1413</v>
      </c>
      <c r="D1500" s="92" t="s">
        <v>13</v>
      </c>
      <c r="E1500" s="93" t="s">
        <v>837</v>
      </c>
      <c r="F1500" s="94">
        <v>4.5352419999999997E-2</v>
      </c>
      <c r="G1500" s="95">
        <v>25.26</v>
      </c>
      <c r="H1500" s="117">
        <v>1.1399999999999999</v>
      </c>
      <c r="I1500" s="43"/>
      <c r="J1500" s="81"/>
    </row>
    <row r="1501" spans="1:10" ht="15" customHeight="1" x14ac:dyDescent="0.2">
      <c r="A1501" s="89" t="s">
        <v>536</v>
      </c>
      <c r="B1501" s="90" t="s">
        <v>1414</v>
      </c>
      <c r="C1501" s="91" t="s">
        <v>1415</v>
      </c>
      <c r="D1501" s="92" t="s">
        <v>13</v>
      </c>
      <c r="E1501" s="93" t="s">
        <v>837</v>
      </c>
      <c r="F1501" s="94">
        <v>9.1175370000000006E-2</v>
      </c>
      <c r="G1501" s="95">
        <v>31.13</v>
      </c>
      <c r="H1501" s="117">
        <v>2.83</v>
      </c>
      <c r="I1501" s="43"/>
      <c r="J1501" s="81"/>
    </row>
    <row r="1502" spans="1:10" ht="15" customHeight="1" x14ac:dyDescent="0.2">
      <c r="A1502" s="96"/>
      <c r="B1502" s="97"/>
      <c r="C1502" s="97"/>
      <c r="D1502" s="98"/>
      <c r="E1502" s="99"/>
      <c r="F1502" s="209" t="s">
        <v>840</v>
      </c>
      <c r="G1502" s="209"/>
      <c r="H1502" s="118">
        <v>8.42</v>
      </c>
      <c r="I1502" s="43"/>
      <c r="J1502" s="81"/>
    </row>
    <row r="1503" spans="1:10" ht="15" customHeight="1" x14ac:dyDescent="0.2">
      <c r="A1503" s="96"/>
      <c r="B1503" s="97"/>
      <c r="C1503" s="97"/>
      <c r="D1503" s="98"/>
      <c r="E1503" s="99"/>
      <c r="F1503" s="209" t="s">
        <v>841</v>
      </c>
      <c r="G1503" s="209"/>
      <c r="H1503" s="118">
        <v>2.3199999999999998</v>
      </c>
      <c r="I1503" s="43"/>
      <c r="J1503" s="81"/>
    </row>
    <row r="1504" spans="1:10" ht="15" customHeight="1" x14ac:dyDescent="0.2">
      <c r="A1504" s="96"/>
      <c r="B1504" s="97"/>
      <c r="C1504" s="97"/>
      <c r="D1504" s="98"/>
      <c r="E1504" s="99"/>
      <c r="F1504" s="209" t="s">
        <v>842</v>
      </c>
      <c r="G1504" s="209"/>
      <c r="H1504" s="118">
        <v>10.74</v>
      </c>
      <c r="I1504" s="43"/>
      <c r="J1504" s="81"/>
    </row>
    <row r="1505" spans="1:10" ht="36" customHeight="1" x14ac:dyDescent="0.2">
      <c r="A1505" s="82" t="s">
        <v>539</v>
      </c>
      <c r="B1505" s="83" t="s">
        <v>539</v>
      </c>
      <c r="C1505" s="84" t="s">
        <v>540</v>
      </c>
      <c r="D1505" s="85" t="s">
        <v>21</v>
      </c>
      <c r="E1505" s="86" t="s">
        <v>45</v>
      </c>
      <c r="F1505" s="87"/>
      <c r="G1505" s="88">
        <v>12.84</v>
      </c>
      <c r="H1505" s="116">
        <v>12.84</v>
      </c>
      <c r="I1505" s="43"/>
      <c r="J1505" s="81"/>
    </row>
    <row r="1506" spans="1:10" ht="21" customHeight="1" x14ac:dyDescent="0.2">
      <c r="A1506" s="89" t="s">
        <v>539</v>
      </c>
      <c r="B1506" s="90" t="s">
        <v>1456</v>
      </c>
      <c r="C1506" s="91" t="s">
        <v>1457</v>
      </c>
      <c r="D1506" s="92" t="s">
        <v>21</v>
      </c>
      <c r="E1506" s="93" t="s">
        <v>45</v>
      </c>
      <c r="F1506" s="94">
        <v>1</v>
      </c>
      <c r="G1506" s="95">
        <v>2.88</v>
      </c>
      <c r="H1506" s="117">
        <v>2.88</v>
      </c>
      <c r="I1506" s="43"/>
      <c r="J1506" s="81"/>
    </row>
    <row r="1507" spans="1:10" ht="21" customHeight="1" x14ac:dyDescent="0.2">
      <c r="A1507" s="89" t="s">
        <v>539</v>
      </c>
      <c r="B1507" s="90" t="s">
        <v>1435</v>
      </c>
      <c r="C1507" s="91" t="s">
        <v>1413</v>
      </c>
      <c r="D1507" s="92" t="s">
        <v>21</v>
      </c>
      <c r="E1507" s="93" t="s">
        <v>51</v>
      </c>
      <c r="F1507" s="94">
        <v>0.18753</v>
      </c>
      <c r="G1507" s="95">
        <v>24.33</v>
      </c>
      <c r="H1507" s="117">
        <v>4.5599999999999996</v>
      </c>
      <c r="I1507" s="43"/>
      <c r="J1507" s="81"/>
    </row>
    <row r="1508" spans="1:10" ht="15" customHeight="1" x14ac:dyDescent="0.2">
      <c r="A1508" s="89" t="s">
        <v>539</v>
      </c>
      <c r="B1508" s="90" t="s">
        <v>1436</v>
      </c>
      <c r="C1508" s="91" t="s">
        <v>1415</v>
      </c>
      <c r="D1508" s="92" t="s">
        <v>21</v>
      </c>
      <c r="E1508" s="93" t="s">
        <v>51</v>
      </c>
      <c r="F1508" s="94">
        <v>0.18753</v>
      </c>
      <c r="G1508" s="95">
        <v>28.84</v>
      </c>
      <c r="H1508" s="117">
        <v>5.4</v>
      </c>
      <c r="I1508" s="43"/>
      <c r="J1508" s="81"/>
    </row>
    <row r="1509" spans="1:10" ht="15" customHeight="1" x14ac:dyDescent="0.2">
      <c r="A1509" s="96"/>
      <c r="B1509" s="97"/>
      <c r="C1509" s="97"/>
      <c r="D1509" s="98"/>
      <c r="E1509" s="99"/>
      <c r="F1509" s="209" t="s">
        <v>840</v>
      </c>
      <c r="G1509" s="209"/>
      <c r="H1509" s="118">
        <v>12.84</v>
      </c>
      <c r="I1509" s="43"/>
      <c r="J1509" s="81"/>
    </row>
    <row r="1510" spans="1:10" ht="15" customHeight="1" x14ac:dyDescent="0.2">
      <c r="A1510" s="96"/>
      <c r="B1510" s="97"/>
      <c r="C1510" s="97"/>
      <c r="D1510" s="98"/>
      <c r="E1510" s="99"/>
      <c r="F1510" s="209" t="s">
        <v>841</v>
      </c>
      <c r="G1510" s="209"/>
      <c r="H1510" s="118">
        <v>3.53</v>
      </c>
      <c r="I1510" s="43"/>
      <c r="J1510" s="81"/>
    </row>
    <row r="1511" spans="1:10" ht="15" customHeight="1" x14ac:dyDescent="0.2">
      <c r="A1511" s="96"/>
      <c r="B1511" s="97"/>
      <c r="C1511" s="97"/>
      <c r="D1511" s="98"/>
      <c r="E1511" s="99"/>
      <c r="F1511" s="209" t="s">
        <v>842</v>
      </c>
      <c r="G1511" s="209"/>
      <c r="H1511" s="118">
        <v>16.37</v>
      </c>
      <c r="I1511" s="43"/>
      <c r="J1511" s="81"/>
    </row>
    <row r="1512" spans="1:10" ht="20.100000000000001" customHeight="1" x14ac:dyDescent="0.2">
      <c r="A1512" s="82" t="s">
        <v>542</v>
      </c>
      <c r="B1512" s="83" t="s">
        <v>542</v>
      </c>
      <c r="C1512" s="84" t="s">
        <v>543</v>
      </c>
      <c r="D1512" s="85" t="s">
        <v>13</v>
      </c>
      <c r="E1512" s="86" t="s">
        <v>275</v>
      </c>
      <c r="F1512" s="87"/>
      <c r="G1512" s="88">
        <v>9.3000000000000007</v>
      </c>
      <c r="H1512" s="116">
        <v>837</v>
      </c>
      <c r="I1512" s="43"/>
      <c r="J1512" s="81"/>
    </row>
    <row r="1513" spans="1:10" ht="15" customHeight="1" x14ac:dyDescent="0.2">
      <c r="A1513" s="89" t="s">
        <v>542</v>
      </c>
      <c r="B1513" s="90" t="s">
        <v>1458</v>
      </c>
      <c r="C1513" s="91" t="s">
        <v>1459</v>
      </c>
      <c r="D1513" s="92" t="s">
        <v>13</v>
      </c>
      <c r="E1513" s="93" t="s">
        <v>275</v>
      </c>
      <c r="F1513" s="94">
        <v>1</v>
      </c>
      <c r="G1513" s="95">
        <v>1.63</v>
      </c>
      <c r="H1513" s="117">
        <v>1.63</v>
      </c>
      <c r="I1513" s="43"/>
      <c r="J1513" s="81"/>
    </row>
    <row r="1514" spans="1:10" ht="21" customHeight="1" x14ac:dyDescent="0.2">
      <c r="A1514" s="89" t="s">
        <v>542</v>
      </c>
      <c r="B1514" s="90" t="s">
        <v>1412</v>
      </c>
      <c r="C1514" s="91" t="s">
        <v>1413</v>
      </c>
      <c r="D1514" s="92" t="s">
        <v>13</v>
      </c>
      <c r="E1514" s="93" t="s">
        <v>837</v>
      </c>
      <c r="F1514" s="94">
        <v>0.13654284999999999</v>
      </c>
      <c r="G1514" s="95">
        <v>25.26</v>
      </c>
      <c r="H1514" s="117">
        <v>3.44</v>
      </c>
      <c r="I1514" s="43"/>
      <c r="J1514" s="81"/>
    </row>
    <row r="1515" spans="1:10" ht="15" customHeight="1" x14ac:dyDescent="0.2">
      <c r="A1515" s="89" t="s">
        <v>542</v>
      </c>
      <c r="B1515" s="90" t="s">
        <v>1414</v>
      </c>
      <c r="C1515" s="91" t="s">
        <v>1415</v>
      </c>
      <c r="D1515" s="92" t="s">
        <v>13</v>
      </c>
      <c r="E1515" s="93" t="s">
        <v>837</v>
      </c>
      <c r="F1515" s="94">
        <v>0.13614697000000001</v>
      </c>
      <c r="G1515" s="95">
        <v>31.13</v>
      </c>
      <c r="H1515" s="117">
        <v>4.2300000000000004</v>
      </c>
      <c r="I1515" s="43"/>
      <c r="J1515" s="81"/>
    </row>
    <row r="1516" spans="1:10" ht="15" customHeight="1" x14ac:dyDescent="0.2">
      <c r="A1516" s="96"/>
      <c r="B1516" s="97"/>
      <c r="C1516" s="97"/>
      <c r="D1516" s="98"/>
      <c r="E1516" s="99"/>
      <c r="F1516" s="209" t="s">
        <v>840</v>
      </c>
      <c r="G1516" s="209"/>
      <c r="H1516" s="118">
        <v>9.3000000000000007</v>
      </c>
      <c r="I1516" s="43"/>
      <c r="J1516" s="81"/>
    </row>
    <row r="1517" spans="1:10" ht="15" customHeight="1" x14ac:dyDescent="0.2">
      <c r="A1517" s="96"/>
      <c r="B1517" s="97"/>
      <c r="C1517" s="97"/>
      <c r="D1517" s="98"/>
      <c r="E1517" s="99"/>
      <c r="F1517" s="209" t="s">
        <v>841</v>
      </c>
      <c r="G1517" s="209"/>
      <c r="H1517" s="118">
        <v>2.56</v>
      </c>
      <c r="I1517" s="43"/>
      <c r="J1517" s="81"/>
    </row>
    <row r="1518" spans="1:10" ht="15" customHeight="1" x14ac:dyDescent="0.2">
      <c r="A1518" s="96"/>
      <c r="B1518" s="97"/>
      <c r="C1518" s="97"/>
      <c r="D1518" s="98"/>
      <c r="E1518" s="99"/>
      <c r="F1518" s="209" t="s">
        <v>842</v>
      </c>
      <c r="G1518" s="209"/>
      <c r="H1518" s="118">
        <v>11.86</v>
      </c>
      <c r="I1518" s="43"/>
      <c r="J1518" s="81"/>
    </row>
    <row r="1519" spans="1:10" ht="20.100000000000001" customHeight="1" x14ac:dyDescent="0.2">
      <c r="A1519" s="82" t="s">
        <v>545</v>
      </c>
      <c r="B1519" s="83" t="s">
        <v>545</v>
      </c>
      <c r="C1519" s="84" t="s">
        <v>546</v>
      </c>
      <c r="D1519" s="85" t="s">
        <v>13</v>
      </c>
      <c r="E1519" s="86" t="s">
        <v>275</v>
      </c>
      <c r="F1519" s="87"/>
      <c r="G1519" s="88">
        <v>16.829999999999998</v>
      </c>
      <c r="H1519" s="116">
        <v>100.98</v>
      </c>
      <c r="I1519" s="43"/>
      <c r="J1519" s="81"/>
    </row>
    <row r="1520" spans="1:10" ht="15" customHeight="1" x14ac:dyDescent="0.2">
      <c r="A1520" s="89" t="s">
        <v>545</v>
      </c>
      <c r="B1520" s="90" t="s">
        <v>1460</v>
      </c>
      <c r="C1520" s="91" t="s">
        <v>1461</v>
      </c>
      <c r="D1520" s="92" t="s">
        <v>13</v>
      </c>
      <c r="E1520" s="93" t="s">
        <v>275</v>
      </c>
      <c r="F1520" s="94">
        <v>1</v>
      </c>
      <c r="G1520" s="95">
        <v>9.16</v>
      </c>
      <c r="H1520" s="117">
        <v>9.16</v>
      </c>
      <c r="I1520" s="43"/>
      <c r="J1520" s="81"/>
    </row>
    <row r="1521" spans="1:10" ht="21" customHeight="1" x14ac:dyDescent="0.2">
      <c r="A1521" s="89" t="s">
        <v>545</v>
      </c>
      <c r="B1521" s="90" t="s">
        <v>1412</v>
      </c>
      <c r="C1521" s="91" t="s">
        <v>1413</v>
      </c>
      <c r="D1521" s="92" t="s">
        <v>13</v>
      </c>
      <c r="E1521" s="93" t="s">
        <v>837</v>
      </c>
      <c r="F1521" s="94">
        <v>0.13605297999999999</v>
      </c>
      <c r="G1521" s="95">
        <v>25.26</v>
      </c>
      <c r="H1521" s="117">
        <v>3.43</v>
      </c>
      <c r="I1521" s="43"/>
      <c r="J1521" s="81"/>
    </row>
    <row r="1522" spans="1:10" ht="15" customHeight="1" x14ac:dyDescent="0.2">
      <c r="A1522" s="89" t="s">
        <v>545</v>
      </c>
      <c r="B1522" s="90" t="s">
        <v>1414</v>
      </c>
      <c r="C1522" s="91" t="s">
        <v>1415</v>
      </c>
      <c r="D1522" s="92" t="s">
        <v>13</v>
      </c>
      <c r="E1522" s="93" t="s">
        <v>837</v>
      </c>
      <c r="F1522" s="94">
        <v>0.13644886000000001</v>
      </c>
      <c r="G1522" s="95">
        <v>31.13</v>
      </c>
      <c r="H1522" s="117">
        <v>4.24</v>
      </c>
      <c r="I1522" s="43"/>
      <c r="J1522" s="81"/>
    </row>
    <row r="1523" spans="1:10" ht="15" customHeight="1" x14ac:dyDescent="0.2">
      <c r="A1523" s="96"/>
      <c r="B1523" s="97"/>
      <c r="C1523" s="97"/>
      <c r="D1523" s="98"/>
      <c r="E1523" s="99"/>
      <c r="F1523" s="209" t="s">
        <v>840</v>
      </c>
      <c r="G1523" s="209"/>
      <c r="H1523" s="118">
        <v>16.829999999999998</v>
      </c>
      <c r="I1523" s="43"/>
      <c r="J1523" s="81"/>
    </row>
    <row r="1524" spans="1:10" ht="15" customHeight="1" x14ac:dyDescent="0.2">
      <c r="A1524" s="96"/>
      <c r="B1524" s="97"/>
      <c r="C1524" s="97"/>
      <c r="D1524" s="98"/>
      <c r="E1524" s="99"/>
      <c r="F1524" s="209" t="s">
        <v>841</v>
      </c>
      <c r="G1524" s="209"/>
      <c r="H1524" s="118">
        <v>4.63</v>
      </c>
      <c r="I1524" s="43"/>
      <c r="J1524" s="81"/>
    </row>
    <row r="1525" spans="1:10" ht="15" customHeight="1" x14ac:dyDescent="0.2">
      <c r="A1525" s="96"/>
      <c r="B1525" s="97"/>
      <c r="C1525" s="97"/>
      <c r="D1525" s="98"/>
      <c r="E1525" s="99"/>
      <c r="F1525" s="209" t="s">
        <v>842</v>
      </c>
      <c r="G1525" s="209"/>
      <c r="H1525" s="118">
        <v>21.46</v>
      </c>
      <c r="I1525" s="43"/>
      <c r="J1525" s="81"/>
    </row>
    <row r="1526" spans="1:10" ht="20.100000000000001" customHeight="1" x14ac:dyDescent="0.2">
      <c r="A1526" s="82" t="s">
        <v>548</v>
      </c>
      <c r="B1526" s="83" t="s">
        <v>548</v>
      </c>
      <c r="C1526" s="84" t="s">
        <v>549</v>
      </c>
      <c r="D1526" s="85" t="s">
        <v>13</v>
      </c>
      <c r="E1526" s="86" t="s">
        <v>275</v>
      </c>
      <c r="F1526" s="87"/>
      <c r="G1526" s="88">
        <v>11.45</v>
      </c>
      <c r="H1526" s="116">
        <v>618.29999999999995</v>
      </c>
      <c r="I1526" s="43"/>
      <c r="J1526" s="81"/>
    </row>
    <row r="1527" spans="1:10" ht="15" customHeight="1" x14ac:dyDescent="0.2">
      <c r="A1527" s="89" t="s">
        <v>548</v>
      </c>
      <c r="B1527" s="90" t="s">
        <v>1462</v>
      </c>
      <c r="C1527" s="91" t="s">
        <v>1463</v>
      </c>
      <c r="D1527" s="92" t="s">
        <v>13</v>
      </c>
      <c r="E1527" s="93" t="s">
        <v>275</v>
      </c>
      <c r="F1527" s="94">
        <v>1</v>
      </c>
      <c r="G1527" s="95">
        <v>3.77</v>
      </c>
      <c r="H1527" s="117">
        <v>3.77</v>
      </c>
      <c r="I1527" s="43"/>
      <c r="J1527" s="81"/>
    </row>
    <row r="1528" spans="1:10" ht="21" customHeight="1" x14ac:dyDescent="0.2">
      <c r="A1528" s="89" t="s">
        <v>548</v>
      </c>
      <c r="B1528" s="90" t="s">
        <v>1412</v>
      </c>
      <c r="C1528" s="91" t="s">
        <v>1413</v>
      </c>
      <c r="D1528" s="92" t="s">
        <v>13</v>
      </c>
      <c r="E1528" s="93" t="s">
        <v>837</v>
      </c>
      <c r="F1528" s="94">
        <v>0.13648647999999999</v>
      </c>
      <c r="G1528" s="95">
        <v>25.26</v>
      </c>
      <c r="H1528" s="117">
        <v>3.44</v>
      </c>
      <c r="I1528" s="43"/>
      <c r="J1528" s="81"/>
    </row>
    <row r="1529" spans="1:10" ht="15" customHeight="1" x14ac:dyDescent="0.2">
      <c r="A1529" s="89" t="s">
        <v>548</v>
      </c>
      <c r="B1529" s="90" t="s">
        <v>1414</v>
      </c>
      <c r="C1529" s="91" t="s">
        <v>1415</v>
      </c>
      <c r="D1529" s="92" t="s">
        <v>13</v>
      </c>
      <c r="E1529" s="93" t="s">
        <v>837</v>
      </c>
      <c r="F1529" s="94">
        <v>0.13648647999999999</v>
      </c>
      <c r="G1529" s="95">
        <v>31.13</v>
      </c>
      <c r="H1529" s="117">
        <v>4.24</v>
      </c>
      <c r="I1529" s="43"/>
      <c r="J1529" s="81"/>
    </row>
    <row r="1530" spans="1:10" ht="15" customHeight="1" x14ac:dyDescent="0.2">
      <c r="A1530" s="96"/>
      <c r="B1530" s="97"/>
      <c r="C1530" s="97"/>
      <c r="D1530" s="98"/>
      <c r="E1530" s="99"/>
      <c r="F1530" s="209" t="s">
        <v>840</v>
      </c>
      <c r="G1530" s="209"/>
      <c r="H1530" s="118">
        <v>11.45</v>
      </c>
      <c r="I1530" s="43"/>
      <c r="J1530" s="81"/>
    </row>
    <row r="1531" spans="1:10" ht="15" customHeight="1" x14ac:dyDescent="0.2">
      <c r="A1531" s="96"/>
      <c r="B1531" s="97"/>
      <c r="C1531" s="97"/>
      <c r="D1531" s="98"/>
      <c r="E1531" s="99"/>
      <c r="F1531" s="209" t="s">
        <v>841</v>
      </c>
      <c r="G1531" s="209"/>
      <c r="H1531" s="118">
        <v>3.15</v>
      </c>
      <c r="I1531" s="43"/>
      <c r="J1531" s="81"/>
    </row>
    <row r="1532" spans="1:10" ht="15" customHeight="1" x14ac:dyDescent="0.2">
      <c r="A1532" s="96"/>
      <c r="B1532" s="97"/>
      <c r="C1532" s="97"/>
      <c r="D1532" s="98"/>
      <c r="E1532" s="99"/>
      <c r="F1532" s="209" t="s">
        <v>842</v>
      </c>
      <c r="G1532" s="209"/>
      <c r="H1532" s="118">
        <v>14.6</v>
      </c>
      <c r="I1532" s="43"/>
      <c r="J1532" s="81"/>
    </row>
    <row r="1533" spans="1:10" ht="20.100000000000001" customHeight="1" x14ac:dyDescent="0.2">
      <c r="A1533" s="82" t="s">
        <v>551</v>
      </c>
      <c r="B1533" s="83" t="s">
        <v>551</v>
      </c>
      <c r="C1533" s="84" t="s">
        <v>552</v>
      </c>
      <c r="D1533" s="85" t="s">
        <v>187</v>
      </c>
      <c r="E1533" s="86" t="s">
        <v>26</v>
      </c>
      <c r="F1533" s="87"/>
      <c r="G1533" s="88">
        <v>1.99</v>
      </c>
      <c r="H1533" s="116">
        <v>17.91</v>
      </c>
      <c r="I1533" s="43"/>
      <c r="J1533" s="81"/>
    </row>
    <row r="1534" spans="1:10" ht="15" customHeight="1" x14ac:dyDescent="0.2">
      <c r="A1534" s="89" t="s">
        <v>551</v>
      </c>
      <c r="B1534" s="90" t="s">
        <v>1464</v>
      </c>
      <c r="C1534" s="91" t="s">
        <v>1465</v>
      </c>
      <c r="D1534" s="92" t="s">
        <v>187</v>
      </c>
      <c r="E1534" s="93" t="s">
        <v>1173</v>
      </c>
      <c r="F1534" s="103">
        <v>4.4400000000000002E-2</v>
      </c>
      <c r="G1534" s="95">
        <v>14.85</v>
      </c>
      <c r="H1534" s="117">
        <v>0.65</v>
      </c>
      <c r="I1534" s="43"/>
      <c r="J1534" s="81"/>
    </row>
    <row r="1535" spans="1:10" ht="15" customHeight="1" x14ac:dyDescent="0.2">
      <c r="A1535" s="89" t="s">
        <v>551</v>
      </c>
      <c r="B1535" s="90" t="s">
        <v>1129</v>
      </c>
      <c r="C1535" s="91" t="s">
        <v>1130</v>
      </c>
      <c r="D1535" s="92" t="s">
        <v>187</v>
      </c>
      <c r="E1535" s="93" t="s">
        <v>837</v>
      </c>
      <c r="F1535" s="103">
        <v>3.7335800000000002E-2</v>
      </c>
      <c r="G1535" s="95">
        <v>15.2</v>
      </c>
      <c r="H1535" s="117">
        <v>0.56000000000000005</v>
      </c>
      <c r="I1535" s="43"/>
      <c r="J1535" s="81"/>
    </row>
    <row r="1536" spans="1:10" ht="15" customHeight="1" x14ac:dyDescent="0.2">
      <c r="A1536" s="89" t="s">
        <v>551</v>
      </c>
      <c r="B1536" s="90" t="s">
        <v>1418</v>
      </c>
      <c r="C1536" s="91" t="s">
        <v>1419</v>
      </c>
      <c r="D1536" s="92" t="s">
        <v>187</v>
      </c>
      <c r="E1536" s="93" t="s">
        <v>837</v>
      </c>
      <c r="F1536" s="103">
        <v>3.7335800000000002E-2</v>
      </c>
      <c r="G1536" s="95">
        <v>20.97</v>
      </c>
      <c r="H1536" s="117">
        <v>0.78</v>
      </c>
      <c r="I1536" s="43"/>
      <c r="J1536" s="81"/>
    </row>
    <row r="1537" spans="1:10" ht="15" customHeight="1" x14ac:dyDescent="0.2">
      <c r="A1537" s="96"/>
      <c r="B1537" s="97"/>
      <c r="C1537" s="97"/>
      <c r="D1537" s="98"/>
      <c r="E1537" s="99"/>
      <c r="F1537" s="209" t="s">
        <v>840</v>
      </c>
      <c r="G1537" s="209"/>
      <c r="H1537" s="118">
        <v>1.99</v>
      </c>
      <c r="I1537" s="43"/>
      <c r="J1537" s="81"/>
    </row>
    <row r="1538" spans="1:10" ht="15" customHeight="1" x14ac:dyDescent="0.2">
      <c r="A1538" s="96"/>
      <c r="B1538" s="97"/>
      <c r="C1538" s="97"/>
      <c r="D1538" s="98"/>
      <c r="E1538" s="99"/>
      <c r="F1538" s="209" t="s">
        <v>841</v>
      </c>
      <c r="G1538" s="209"/>
      <c r="H1538" s="118">
        <v>0.55000000000000004</v>
      </c>
      <c r="I1538" s="43"/>
      <c r="J1538" s="81"/>
    </row>
    <row r="1539" spans="1:10" ht="15" customHeight="1" x14ac:dyDescent="0.2">
      <c r="A1539" s="96"/>
      <c r="B1539" s="97"/>
      <c r="C1539" s="97"/>
      <c r="D1539" s="98"/>
      <c r="E1539" s="99"/>
      <c r="F1539" s="209" t="s">
        <v>842</v>
      </c>
      <c r="G1539" s="209"/>
      <c r="H1539" s="118">
        <v>2.54</v>
      </c>
      <c r="I1539" s="43"/>
      <c r="J1539" s="81"/>
    </row>
    <row r="1540" spans="1:10" ht="20.100000000000001" customHeight="1" x14ac:dyDescent="0.2">
      <c r="A1540" s="82" t="s">
        <v>554</v>
      </c>
      <c r="B1540" s="83" t="s">
        <v>554</v>
      </c>
      <c r="C1540" s="84" t="s">
        <v>555</v>
      </c>
      <c r="D1540" s="85" t="s">
        <v>187</v>
      </c>
      <c r="E1540" s="86" t="s">
        <v>390</v>
      </c>
      <c r="F1540" s="87"/>
      <c r="G1540" s="88">
        <v>11.48</v>
      </c>
      <c r="H1540" s="116">
        <v>22.96</v>
      </c>
      <c r="I1540" s="43"/>
      <c r="J1540" s="81"/>
    </row>
    <row r="1541" spans="1:10" ht="15" customHeight="1" x14ac:dyDescent="0.2">
      <c r="A1541" s="89" t="s">
        <v>554</v>
      </c>
      <c r="B1541" s="90" t="s">
        <v>1466</v>
      </c>
      <c r="C1541" s="91" t="s">
        <v>1467</v>
      </c>
      <c r="D1541" s="92" t="s">
        <v>187</v>
      </c>
      <c r="E1541" s="93" t="s">
        <v>275</v>
      </c>
      <c r="F1541" s="103">
        <v>1</v>
      </c>
      <c r="G1541" s="95">
        <v>7.89</v>
      </c>
      <c r="H1541" s="117">
        <v>7.89</v>
      </c>
      <c r="I1541" s="43"/>
      <c r="J1541" s="81"/>
    </row>
    <row r="1542" spans="1:10" ht="15" customHeight="1" x14ac:dyDescent="0.2">
      <c r="A1542" s="89" t="s">
        <v>554</v>
      </c>
      <c r="B1542" s="90" t="s">
        <v>1129</v>
      </c>
      <c r="C1542" s="91" t="s">
        <v>1130</v>
      </c>
      <c r="D1542" s="92" t="s">
        <v>187</v>
      </c>
      <c r="E1542" s="93" t="s">
        <v>837</v>
      </c>
      <c r="F1542" s="103">
        <v>9.8951999999999998E-2</v>
      </c>
      <c r="G1542" s="95">
        <v>15.2</v>
      </c>
      <c r="H1542" s="117">
        <v>1.5</v>
      </c>
      <c r="I1542" s="43"/>
      <c r="J1542" s="81"/>
    </row>
    <row r="1543" spans="1:10" ht="15" customHeight="1" x14ac:dyDescent="0.2">
      <c r="A1543" s="89" t="s">
        <v>554</v>
      </c>
      <c r="B1543" s="90" t="s">
        <v>1418</v>
      </c>
      <c r="C1543" s="91" t="s">
        <v>1419</v>
      </c>
      <c r="D1543" s="92" t="s">
        <v>187</v>
      </c>
      <c r="E1543" s="93" t="s">
        <v>837</v>
      </c>
      <c r="F1543" s="103">
        <v>0.10004680000000001</v>
      </c>
      <c r="G1543" s="95">
        <v>20.97</v>
      </c>
      <c r="H1543" s="117">
        <v>2.09</v>
      </c>
      <c r="I1543" s="43"/>
      <c r="J1543" s="81"/>
    </row>
    <row r="1544" spans="1:10" ht="15" customHeight="1" x14ac:dyDescent="0.2">
      <c r="A1544" s="96"/>
      <c r="B1544" s="97"/>
      <c r="C1544" s="97"/>
      <c r="D1544" s="98"/>
      <c r="E1544" s="99"/>
      <c r="F1544" s="209" t="s">
        <v>840</v>
      </c>
      <c r="G1544" s="209"/>
      <c r="H1544" s="118">
        <v>11.48</v>
      </c>
      <c r="I1544" s="43"/>
      <c r="J1544" s="81"/>
    </row>
    <row r="1545" spans="1:10" ht="15" customHeight="1" x14ac:dyDescent="0.2">
      <c r="A1545" s="96"/>
      <c r="B1545" s="97"/>
      <c r="C1545" s="97"/>
      <c r="D1545" s="98"/>
      <c r="E1545" s="99"/>
      <c r="F1545" s="209" t="s">
        <v>841</v>
      </c>
      <c r="G1545" s="209"/>
      <c r="H1545" s="118">
        <v>3.16</v>
      </c>
      <c r="I1545" s="43"/>
      <c r="J1545" s="81"/>
    </row>
    <row r="1546" spans="1:10" ht="15" customHeight="1" x14ac:dyDescent="0.2">
      <c r="A1546" s="96"/>
      <c r="B1546" s="97"/>
      <c r="C1546" s="97"/>
      <c r="D1546" s="98"/>
      <c r="E1546" s="99"/>
      <c r="F1546" s="209" t="s">
        <v>842</v>
      </c>
      <c r="G1546" s="209"/>
      <c r="H1546" s="118">
        <v>14.64</v>
      </c>
      <c r="I1546" s="43"/>
      <c r="J1546" s="81"/>
    </row>
    <row r="1547" spans="1:10" ht="36" customHeight="1" x14ac:dyDescent="0.2">
      <c r="A1547" s="82" t="s">
        <v>557</v>
      </c>
      <c r="B1547" s="83" t="s">
        <v>557</v>
      </c>
      <c r="C1547" s="84" t="s">
        <v>558</v>
      </c>
      <c r="D1547" s="85" t="s">
        <v>21</v>
      </c>
      <c r="E1547" s="86" t="s">
        <v>45</v>
      </c>
      <c r="F1547" s="87"/>
      <c r="G1547" s="88">
        <v>2.97</v>
      </c>
      <c r="H1547" s="116">
        <v>65.34</v>
      </c>
      <c r="I1547" s="43"/>
      <c r="J1547" s="81"/>
    </row>
    <row r="1548" spans="1:10" ht="21" customHeight="1" x14ac:dyDescent="0.2">
      <c r="A1548" s="89" t="s">
        <v>557</v>
      </c>
      <c r="B1548" s="90" t="s">
        <v>1435</v>
      </c>
      <c r="C1548" s="91" t="s">
        <v>1413</v>
      </c>
      <c r="D1548" s="92" t="s">
        <v>21</v>
      </c>
      <c r="E1548" s="93" t="s">
        <v>51</v>
      </c>
      <c r="F1548" s="94">
        <v>1.0499349999999999E-2</v>
      </c>
      <c r="G1548" s="95">
        <v>24.33</v>
      </c>
      <c r="H1548" s="117">
        <v>0.25</v>
      </c>
      <c r="I1548" s="43"/>
      <c r="J1548" s="81"/>
    </row>
    <row r="1549" spans="1:10" ht="15" customHeight="1" x14ac:dyDescent="0.2">
      <c r="A1549" s="89" t="s">
        <v>557</v>
      </c>
      <c r="B1549" s="90" t="s">
        <v>1436</v>
      </c>
      <c r="C1549" s="91" t="s">
        <v>1415</v>
      </c>
      <c r="D1549" s="92" t="s">
        <v>21</v>
      </c>
      <c r="E1549" s="93" t="s">
        <v>51</v>
      </c>
      <c r="F1549" s="94">
        <v>9.4503359999999995E-2</v>
      </c>
      <c r="G1549" s="95">
        <v>28.84</v>
      </c>
      <c r="H1549" s="117">
        <v>2.72</v>
      </c>
      <c r="I1549" s="43"/>
      <c r="J1549" s="81"/>
    </row>
    <row r="1550" spans="1:10" ht="15" customHeight="1" x14ac:dyDescent="0.2">
      <c r="A1550" s="96"/>
      <c r="B1550" s="97"/>
      <c r="C1550" s="97"/>
      <c r="D1550" s="98"/>
      <c r="E1550" s="99"/>
      <c r="F1550" s="209" t="s">
        <v>840</v>
      </c>
      <c r="G1550" s="209"/>
      <c r="H1550" s="118">
        <v>2.97</v>
      </c>
      <c r="I1550" s="43"/>
      <c r="J1550" s="81"/>
    </row>
    <row r="1551" spans="1:10" ht="15" customHeight="1" x14ac:dyDescent="0.2">
      <c r="A1551" s="96"/>
      <c r="B1551" s="97"/>
      <c r="C1551" s="97"/>
      <c r="D1551" s="98"/>
      <c r="E1551" s="99"/>
      <c r="F1551" s="209" t="s">
        <v>841</v>
      </c>
      <c r="G1551" s="209"/>
      <c r="H1551" s="118">
        <v>0.82</v>
      </c>
      <c r="I1551" s="43"/>
      <c r="J1551" s="81"/>
    </row>
    <row r="1552" spans="1:10" ht="15" customHeight="1" x14ac:dyDescent="0.2">
      <c r="A1552" s="96"/>
      <c r="B1552" s="97"/>
      <c r="C1552" s="97"/>
      <c r="D1552" s="98"/>
      <c r="E1552" s="99"/>
      <c r="F1552" s="209" t="s">
        <v>842</v>
      </c>
      <c r="G1552" s="209"/>
      <c r="H1552" s="118">
        <v>3.79</v>
      </c>
      <c r="I1552" s="43"/>
      <c r="J1552" s="81"/>
    </row>
    <row r="1553" spans="1:10" ht="20.100000000000001" customHeight="1" x14ac:dyDescent="0.2">
      <c r="A1553" s="82" t="s">
        <v>560</v>
      </c>
      <c r="B1553" s="83" t="s">
        <v>560</v>
      </c>
      <c r="C1553" s="84" t="s">
        <v>561</v>
      </c>
      <c r="D1553" s="85" t="s">
        <v>242</v>
      </c>
      <c r="E1553" s="86" t="s">
        <v>45</v>
      </c>
      <c r="F1553" s="87"/>
      <c r="G1553" s="100">
        <v>116.48</v>
      </c>
      <c r="H1553" s="119">
        <v>349.44</v>
      </c>
      <c r="I1553" s="43"/>
      <c r="J1553" s="81"/>
    </row>
    <row r="1554" spans="1:10" ht="21" customHeight="1" x14ac:dyDescent="0.2">
      <c r="A1554" s="89" t="s">
        <v>560</v>
      </c>
      <c r="B1554" s="90" t="s">
        <v>1468</v>
      </c>
      <c r="C1554" s="91" t="s">
        <v>1469</v>
      </c>
      <c r="D1554" s="92" t="s">
        <v>242</v>
      </c>
      <c r="E1554" s="93" t="s">
        <v>45</v>
      </c>
      <c r="F1554" s="94">
        <v>1</v>
      </c>
      <c r="G1554" s="102">
        <v>48.45</v>
      </c>
      <c r="H1554" s="120">
        <v>48.45</v>
      </c>
      <c r="I1554" s="43"/>
      <c r="J1554" s="81"/>
    </row>
    <row r="1555" spans="1:10" ht="15" customHeight="1" x14ac:dyDescent="0.2">
      <c r="A1555" s="89" t="s">
        <v>560</v>
      </c>
      <c r="B1555" s="90" t="s">
        <v>1444</v>
      </c>
      <c r="C1555" s="91" t="s">
        <v>1445</v>
      </c>
      <c r="D1555" s="92" t="s">
        <v>242</v>
      </c>
      <c r="E1555" s="93" t="s">
        <v>51</v>
      </c>
      <c r="F1555" s="94">
        <v>2.1823314699999998</v>
      </c>
      <c r="G1555" s="102">
        <v>19.100000000000001</v>
      </c>
      <c r="H1555" s="120">
        <v>41.682499999999997</v>
      </c>
      <c r="I1555" s="43"/>
      <c r="J1555" s="81"/>
    </row>
    <row r="1556" spans="1:10" ht="15" customHeight="1" x14ac:dyDescent="0.2">
      <c r="A1556" s="89" t="s">
        <v>560</v>
      </c>
      <c r="B1556" s="90" t="s">
        <v>1446</v>
      </c>
      <c r="C1556" s="91" t="s">
        <v>1419</v>
      </c>
      <c r="D1556" s="92" t="s">
        <v>242</v>
      </c>
      <c r="E1556" s="93" t="s">
        <v>51</v>
      </c>
      <c r="F1556" s="94">
        <v>1.0911657400000001</v>
      </c>
      <c r="G1556" s="102">
        <v>24.15</v>
      </c>
      <c r="H1556" s="120">
        <v>26.351700000000001</v>
      </c>
      <c r="I1556" s="43"/>
      <c r="J1556" s="81"/>
    </row>
    <row r="1557" spans="1:10" ht="15" customHeight="1" x14ac:dyDescent="0.2">
      <c r="A1557" s="96"/>
      <c r="B1557" s="97"/>
      <c r="C1557" s="97"/>
      <c r="D1557" s="98"/>
      <c r="E1557" s="99"/>
      <c r="F1557" s="209" t="s">
        <v>840</v>
      </c>
      <c r="G1557" s="209"/>
      <c r="H1557" s="118">
        <v>116.48</v>
      </c>
      <c r="I1557" s="43"/>
      <c r="J1557" s="81"/>
    </row>
    <row r="1558" spans="1:10" ht="15" customHeight="1" x14ac:dyDescent="0.2">
      <c r="A1558" s="96"/>
      <c r="B1558" s="97"/>
      <c r="C1558" s="97"/>
      <c r="D1558" s="98"/>
      <c r="E1558" s="99"/>
      <c r="F1558" s="209" t="s">
        <v>841</v>
      </c>
      <c r="G1558" s="209"/>
      <c r="H1558" s="118">
        <v>32.03</v>
      </c>
      <c r="I1558" s="43"/>
      <c r="J1558" s="81"/>
    </row>
    <row r="1559" spans="1:10" ht="15" customHeight="1" x14ac:dyDescent="0.2">
      <c r="A1559" s="96"/>
      <c r="B1559" s="97"/>
      <c r="C1559" s="97"/>
      <c r="D1559" s="98"/>
      <c r="E1559" s="99"/>
      <c r="F1559" s="209" t="s">
        <v>842</v>
      </c>
      <c r="G1559" s="209"/>
      <c r="H1559" s="118">
        <v>148.51</v>
      </c>
      <c r="I1559" s="43"/>
      <c r="J1559" s="81"/>
    </row>
    <row r="1560" spans="1:10" ht="20.100000000000001" customHeight="1" x14ac:dyDescent="0.2">
      <c r="A1560" s="82" t="s">
        <v>563</v>
      </c>
      <c r="B1560" s="83" t="s">
        <v>563</v>
      </c>
      <c r="C1560" s="84" t="s">
        <v>564</v>
      </c>
      <c r="D1560" s="85" t="s">
        <v>187</v>
      </c>
      <c r="E1560" s="86" t="s">
        <v>390</v>
      </c>
      <c r="F1560" s="87"/>
      <c r="G1560" s="88">
        <v>13.69</v>
      </c>
      <c r="H1560" s="116">
        <v>41.07</v>
      </c>
      <c r="I1560" s="43"/>
      <c r="J1560" s="81"/>
    </row>
    <row r="1561" spans="1:10" ht="15" customHeight="1" x14ac:dyDescent="0.2">
      <c r="A1561" s="89" t="s">
        <v>563</v>
      </c>
      <c r="B1561" s="90" t="s">
        <v>1470</v>
      </c>
      <c r="C1561" s="91" t="s">
        <v>1471</v>
      </c>
      <c r="D1561" s="92" t="s">
        <v>187</v>
      </c>
      <c r="E1561" s="93" t="s">
        <v>275</v>
      </c>
      <c r="F1561" s="103">
        <v>1</v>
      </c>
      <c r="G1561" s="95">
        <v>7.16</v>
      </c>
      <c r="H1561" s="117">
        <v>7.16</v>
      </c>
      <c r="I1561" s="43"/>
      <c r="J1561" s="81"/>
    </row>
    <row r="1562" spans="1:10" ht="15" customHeight="1" x14ac:dyDescent="0.2">
      <c r="A1562" s="89" t="s">
        <v>563</v>
      </c>
      <c r="B1562" s="90" t="s">
        <v>1129</v>
      </c>
      <c r="C1562" s="91" t="s">
        <v>1130</v>
      </c>
      <c r="D1562" s="92" t="s">
        <v>187</v>
      </c>
      <c r="E1562" s="93" t="s">
        <v>837</v>
      </c>
      <c r="F1562" s="103">
        <v>0.18006269999999999</v>
      </c>
      <c r="G1562" s="95">
        <v>15.2</v>
      </c>
      <c r="H1562" s="117">
        <v>2.73</v>
      </c>
      <c r="I1562" s="43"/>
      <c r="J1562" s="81"/>
    </row>
    <row r="1563" spans="1:10" ht="15" customHeight="1" x14ac:dyDescent="0.2">
      <c r="A1563" s="89" t="s">
        <v>563</v>
      </c>
      <c r="B1563" s="90" t="s">
        <v>1418</v>
      </c>
      <c r="C1563" s="91" t="s">
        <v>1419</v>
      </c>
      <c r="D1563" s="92" t="s">
        <v>187</v>
      </c>
      <c r="E1563" s="93" t="s">
        <v>837</v>
      </c>
      <c r="F1563" s="103">
        <v>0.1814047</v>
      </c>
      <c r="G1563" s="95">
        <v>20.97</v>
      </c>
      <c r="H1563" s="117">
        <v>3.8</v>
      </c>
      <c r="I1563" s="43"/>
      <c r="J1563" s="81"/>
    </row>
    <row r="1564" spans="1:10" ht="15" customHeight="1" x14ac:dyDescent="0.2">
      <c r="A1564" s="96"/>
      <c r="B1564" s="97"/>
      <c r="C1564" s="97"/>
      <c r="D1564" s="98"/>
      <c r="E1564" s="99"/>
      <c r="F1564" s="209" t="s">
        <v>840</v>
      </c>
      <c r="G1564" s="209"/>
      <c r="H1564" s="118">
        <v>13.69</v>
      </c>
      <c r="I1564" s="43"/>
      <c r="J1564" s="81"/>
    </row>
    <row r="1565" spans="1:10" ht="15" customHeight="1" x14ac:dyDescent="0.2">
      <c r="A1565" s="96"/>
      <c r="B1565" s="97"/>
      <c r="C1565" s="97"/>
      <c r="D1565" s="98"/>
      <c r="E1565" s="99"/>
      <c r="F1565" s="209" t="s">
        <v>841</v>
      </c>
      <c r="G1565" s="209"/>
      <c r="H1565" s="118">
        <v>3.76</v>
      </c>
      <c r="I1565" s="43"/>
      <c r="J1565" s="81"/>
    </row>
    <row r="1566" spans="1:10" ht="15" customHeight="1" x14ac:dyDescent="0.2">
      <c r="A1566" s="96"/>
      <c r="B1566" s="97"/>
      <c r="C1566" s="97"/>
      <c r="D1566" s="98"/>
      <c r="E1566" s="99"/>
      <c r="F1566" s="209" t="s">
        <v>842</v>
      </c>
      <c r="G1566" s="209"/>
      <c r="H1566" s="118">
        <v>17.45</v>
      </c>
      <c r="I1566" s="43"/>
      <c r="J1566" s="81"/>
    </row>
    <row r="1567" spans="1:10" ht="27" customHeight="1" x14ac:dyDescent="0.2">
      <c r="A1567" s="82" t="s">
        <v>566</v>
      </c>
      <c r="B1567" s="83" t="s">
        <v>566</v>
      </c>
      <c r="C1567" s="84" t="s">
        <v>567</v>
      </c>
      <c r="D1567" s="85" t="s">
        <v>21</v>
      </c>
      <c r="E1567" s="86" t="s">
        <v>45</v>
      </c>
      <c r="F1567" s="87"/>
      <c r="G1567" s="88">
        <v>59.7</v>
      </c>
      <c r="H1567" s="116">
        <v>179.1</v>
      </c>
      <c r="I1567" s="43"/>
      <c r="J1567" s="81"/>
    </row>
    <row r="1568" spans="1:10" ht="29.1" customHeight="1" x14ac:dyDescent="0.2">
      <c r="A1568" s="89" t="s">
        <v>566</v>
      </c>
      <c r="B1568" s="90" t="s">
        <v>1472</v>
      </c>
      <c r="C1568" s="91" t="s">
        <v>1473</v>
      </c>
      <c r="D1568" s="92" t="s">
        <v>21</v>
      </c>
      <c r="E1568" s="93" t="s">
        <v>45</v>
      </c>
      <c r="F1568" s="94">
        <v>1</v>
      </c>
      <c r="G1568" s="95">
        <v>44.94</v>
      </c>
      <c r="H1568" s="117">
        <v>44.94</v>
      </c>
      <c r="I1568" s="43"/>
      <c r="J1568" s="81"/>
    </row>
    <row r="1569" spans="1:10" ht="38.1" customHeight="1" x14ac:dyDescent="0.2">
      <c r="A1569" s="89" t="s">
        <v>566</v>
      </c>
      <c r="B1569" s="90" t="s">
        <v>1474</v>
      </c>
      <c r="C1569" s="91" t="s">
        <v>1475</v>
      </c>
      <c r="D1569" s="92" t="s">
        <v>21</v>
      </c>
      <c r="E1569" s="93" t="s">
        <v>45</v>
      </c>
      <c r="F1569" s="94">
        <v>2</v>
      </c>
      <c r="G1569" s="95">
        <v>1.29</v>
      </c>
      <c r="H1569" s="117">
        <v>2.58</v>
      </c>
      <c r="I1569" s="43"/>
      <c r="J1569" s="81"/>
    </row>
    <row r="1570" spans="1:10" ht="15" customHeight="1" x14ac:dyDescent="0.2">
      <c r="A1570" s="89" t="s">
        <v>566</v>
      </c>
      <c r="B1570" s="90" t="s">
        <v>1476</v>
      </c>
      <c r="C1570" s="91" t="s">
        <v>1477</v>
      </c>
      <c r="D1570" s="92" t="s">
        <v>21</v>
      </c>
      <c r="E1570" s="93" t="s">
        <v>45</v>
      </c>
      <c r="F1570" s="94">
        <v>2</v>
      </c>
      <c r="G1570" s="95">
        <v>0.33</v>
      </c>
      <c r="H1570" s="117">
        <v>0.66</v>
      </c>
      <c r="I1570" s="43"/>
      <c r="J1570" s="81"/>
    </row>
    <row r="1571" spans="1:10" ht="21" customHeight="1" x14ac:dyDescent="0.2">
      <c r="A1571" s="89" t="s">
        <v>566</v>
      </c>
      <c r="B1571" s="90" t="s">
        <v>1478</v>
      </c>
      <c r="C1571" s="91" t="s">
        <v>1479</v>
      </c>
      <c r="D1571" s="92" t="s">
        <v>21</v>
      </c>
      <c r="E1571" s="93" t="s">
        <v>26</v>
      </c>
      <c r="F1571" s="94">
        <v>0.16639999999999999</v>
      </c>
      <c r="G1571" s="95">
        <v>5.0199999999999996</v>
      </c>
      <c r="H1571" s="117">
        <v>0.83</v>
      </c>
      <c r="I1571" s="43"/>
      <c r="J1571" s="81"/>
    </row>
    <row r="1572" spans="1:10" ht="21" customHeight="1" x14ac:dyDescent="0.2">
      <c r="A1572" s="89" t="s">
        <v>566</v>
      </c>
      <c r="B1572" s="90" t="s">
        <v>1435</v>
      </c>
      <c r="C1572" s="91" t="s">
        <v>1413</v>
      </c>
      <c r="D1572" s="92" t="s">
        <v>21</v>
      </c>
      <c r="E1572" s="93" t="s">
        <v>51</v>
      </c>
      <c r="F1572" s="94">
        <v>3.736689E-2</v>
      </c>
      <c r="G1572" s="95">
        <v>24.33</v>
      </c>
      <c r="H1572" s="117">
        <v>0.9</v>
      </c>
      <c r="I1572" s="43"/>
      <c r="J1572" s="81"/>
    </row>
    <row r="1573" spans="1:10" ht="15" customHeight="1" x14ac:dyDescent="0.2">
      <c r="A1573" s="89" t="s">
        <v>566</v>
      </c>
      <c r="B1573" s="90" t="s">
        <v>1436</v>
      </c>
      <c r="C1573" s="91" t="s">
        <v>1415</v>
      </c>
      <c r="D1573" s="92" t="s">
        <v>21</v>
      </c>
      <c r="E1573" s="93" t="s">
        <v>51</v>
      </c>
      <c r="F1573" s="94">
        <v>0.33968876999999997</v>
      </c>
      <c r="G1573" s="95">
        <v>28.84</v>
      </c>
      <c r="H1573" s="117">
        <v>9.7899999999999991</v>
      </c>
      <c r="I1573" s="43"/>
      <c r="J1573" s="81"/>
    </row>
    <row r="1574" spans="1:10" ht="15" customHeight="1" x14ac:dyDescent="0.2">
      <c r="A1574" s="96"/>
      <c r="B1574" s="97"/>
      <c r="C1574" s="97"/>
      <c r="D1574" s="98"/>
      <c r="E1574" s="99"/>
      <c r="F1574" s="209" t="s">
        <v>840</v>
      </c>
      <c r="G1574" s="209"/>
      <c r="H1574" s="118">
        <v>59.7</v>
      </c>
      <c r="I1574" s="43"/>
      <c r="J1574" s="81"/>
    </row>
    <row r="1575" spans="1:10" ht="15" customHeight="1" x14ac:dyDescent="0.2">
      <c r="A1575" s="96"/>
      <c r="B1575" s="97"/>
      <c r="C1575" s="97"/>
      <c r="D1575" s="98"/>
      <c r="E1575" s="99"/>
      <c r="F1575" s="209" t="s">
        <v>841</v>
      </c>
      <c r="G1575" s="209"/>
      <c r="H1575" s="118">
        <v>16.420000000000002</v>
      </c>
      <c r="I1575" s="43"/>
      <c r="J1575" s="81"/>
    </row>
    <row r="1576" spans="1:10" ht="15" customHeight="1" x14ac:dyDescent="0.2">
      <c r="A1576" s="96"/>
      <c r="B1576" s="97"/>
      <c r="C1576" s="97"/>
      <c r="D1576" s="98"/>
      <c r="E1576" s="99"/>
      <c r="F1576" s="209" t="s">
        <v>842</v>
      </c>
      <c r="G1576" s="209"/>
      <c r="H1576" s="118">
        <v>76.12</v>
      </c>
      <c r="I1576" s="43"/>
      <c r="J1576" s="81"/>
    </row>
    <row r="1577" spans="1:10" ht="27" customHeight="1" x14ac:dyDescent="0.2">
      <c r="A1577" s="82" t="s">
        <v>571</v>
      </c>
      <c r="B1577" s="83" t="s">
        <v>571</v>
      </c>
      <c r="C1577" s="84" t="s">
        <v>572</v>
      </c>
      <c r="D1577" s="85" t="s">
        <v>21</v>
      </c>
      <c r="E1577" s="86" t="s">
        <v>45</v>
      </c>
      <c r="F1577" s="87"/>
      <c r="G1577" s="88">
        <v>2967.99</v>
      </c>
      <c r="H1577" s="116">
        <v>2967.99</v>
      </c>
      <c r="I1577" s="43"/>
      <c r="J1577" s="81"/>
    </row>
    <row r="1578" spans="1:10" ht="45.95" customHeight="1" x14ac:dyDescent="0.2">
      <c r="A1578" s="89" t="s">
        <v>571</v>
      </c>
      <c r="B1578" s="90" t="s">
        <v>1480</v>
      </c>
      <c r="C1578" s="91" t="s">
        <v>1481</v>
      </c>
      <c r="D1578" s="92" t="s">
        <v>21</v>
      </c>
      <c r="E1578" s="93" t="s">
        <v>45</v>
      </c>
      <c r="F1578" s="94">
        <v>1</v>
      </c>
      <c r="G1578" s="95">
        <v>2791.03</v>
      </c>
      <c r="H1578" s="117">
        <v>2791.03</v>
      </c>
      <c r="I1578" s="43"/>
      <c r="J1578" s="81"/>
    </row>
    <row r="1579" spans="1:10" ht="21" customHeight="1" x14ac:dyDescent="0.2">
      <c r="A1579" s="89" t="s">
        <v>571</v>
      </c>
      <c r="B1579" s="90" t="s">
        <v>1435</v>
      </c>
      <c r="C1579" s="91" t="s">
        <v>1413</v>
      </c>
      <c r="D1579" s="92" t="s">
        <v>21</v>
      </c>
      <c r="E1579" s="93" t="s">
        <v>51</v>
      </c>
      <c r="F1579" s="94">
        <v>3.3278830699999999</v>
      </c>
      <c r="G1579" s="95">
        <v>24.33</v>
      </c>
      <c r="H1579" s="117">
        <v>80.959999999999994</v>
      </c>
      <c r="I1579" s="43"/>
      <c r="J1579" s="81"/>
    </row>
    <row r="1580" spans="1:10" ht="15" customHeight="1" x14ac:dyDescent="0.2">
      <c r="A1580" s="89" t="s">
        <v>571</v>
      </c>
      <c r="B1580" s="90" t="s">
        <v>1436</v>
      </c>
      <c r="C1580" s="91" t="s">
        <v>1415</v>
      </c>
      <c r="D1580" s="92" t="s">
        <v>21</v>
      </c>
      <c r="E1580" s="93" t="s">
        <v>51</v>
      </c>
      <c r="F1580" s="94">
        <v>3.3290011000000002</v>
      </c>
      <c r="G1580" s="95">
        <v>28.84</v>
      </c>
      <c r="H1580" s="117">
        <v>96</v>
      </c>
      <c r="I1580" s="43"/>
      <c r="J1580" s="81"/>
    </row>
    <row r="1581" spans="1:10" ht="15" customHeight="1" x14ac:dyDescent="0.2">
      <c r="A1581" s="96"/>
      <c r="B1581" s="97"/>
      <c r="C1581" s="97"/>
      <c r="D1581" s="98"/>
      <c r="E1581" s="99"/>
      <c r="F1581" s="209" t="s">
        <v>840</v>
      </c>
      <c r="G1581" s="209"/>
      <c r="H1581" s="118">
        <v>2967.99</v>
      </c>
      <c r="I1581" s="43"/>
      <c r="J1581" s="81"/>
    </row>
    <row r="1582" spans="1:10" ht="15" customHeight="1" x14ac:dyDescent="0.2">
      <c r="A1582" s="96"/>
      <c r="B1582" s="97"/>
      <c r="C1582" s="97"/>
      <c r="D1582" s="98"/>
      <c r="E1582" s="99"/>
      <c r="F1582" s="209" t="s">
        <v>841</v>
      </c>
      <c r="G1582" s="209"/>
      <c r="H1582" s="118">
        <v>816.2</v>
      </c>
      <c r="I1582" s="43"/>
      <c r="J1582" s="81"/>
    </row>
    <row r="1583" spans="1:10" ht="15" customHeight="1" x14ac:dyDescent="0.2">
      <c r="A1583" s="96"/>
      <c r="B1583" s="97"/>
      <c r="C1583" s="97"/>
      <c r="D1583" s="98"/>
      <c r="E1583" s="99"/>
      <c r="F1583" s="209" t="s">
        <v>842</v>
      </c>
      <c r="G1583" s="209"/>
      <c r="H1583" s="118">
        <v>3784.19</v>
      </c>
      <c r="I1583" s="43"/>
      <c r="J1583" s="81"/>
    </row>
    <row r="1584" spans="1:10" ht="27" customHeight="1" x14ac:dyDescent="0.2">
      <c r="A1584" s="82" t="s">
        <v>574</v>
      </c>
      <c r="B1584" s="83" t="s">
        <v>574</v>
      </c>
      <c r="C1584" s="84" t="s">
        <v>575</v>
      </c>
      <c r="D1584" s="85" t="s">
        <v>21</v>
      </c>
      <c r="E1584" s="86" t="s">
        <v>45</v>
      </c>
      <c r="F1584" s="87"/>
      <c r="G1584" s="88">
        <v>5707.96</v>
      </c>
      <c r="H1584" s="116">
        <v>5707.96</v>
      </c>
      <c r="I1584" s="43"/>
      <c r="J1584" s="81"/>
    </row>
    <row r="1585" spans="1:10" ht="45.95" customHeight="1" x14ac:dyDescent="0.2">
      <c r="A1585" s="89" t="s">
        <v>574</v>
      </c>
      <c r="B1585" s="90" t="s">
        <v>1482</v>
      </c>
      <c r="C1585" s="91" t="s">
        <v>1483</v>
      </c>
      <c r="D1585" s="92" t="s">
        <v>21</v>
      </c>
      <c r="E1585" s="93" t="s">
        <v>45</v>
      </c>
      <c r="F1585" s="94">
        <v>1</v>
      </c>
      <c r="G1585" s="95">
        <v>5442.52</v>
      </c>
      <c r="H1585" s="117">
        <v>5442.52</v>
      </c>
      <c r="I1585" s="43"/>
      <c r="J1585" s="81"/>
    </row>
    <row r="1586" spans="1:10" ht="21" customHeight="1" x14ac:dyDescent="0.2">
      <c r="A1586" s="89" t="s">
        <v>574</v>
      </c>
      <c r="B1586" s="90" t="s">
        <v>1435</v>
      </c>
      <c r="C1586" s="91" t="s">
        <v>1413</v>
      </c>
      <c r="D1586" s="92" t="s">
        <v>21</v>
      </c>
      <c r="E1586" s="93" t="s">
        <v>51</v>
      </c>
      <c r="F1586" s="94">
        <v>4.9920034600000003</v>
      </c>
      <c r="G1586" s="95">
        <v>24.33</v>
      </c>
      <c r="H1586" s="117">
        <v>121.45</v>
      </c>
      <c r="I1586" s="43"/>
      <c r="J1586" s="81"/>
    </row>
    <row r="1587" spans="1:10" ht="15" customHeight="1" x14ac:dyDescent="0.2">
      <c r="A1587" s="89" t="s">
        <v>574</v>
      </c>
      <c r="B1587" s="90" t="s">
        <v>1436</v>
      </c>
      <c r="C1587" s="91" t="s">
        <v>1415</v>
      </c>
      <c r="D1587" s="92" t="s">
        <v>21</v>
      </c>
      <c r="E1587" s="93" t="s">
        <v>51</v>
      </c>
      <c r="F1587" s="94">
        <v>4.9930572199999999</v>
      </c>
      <c r="G1587" s="95">
        <v>28.84</v>
      </c>
      <c r="H1587" s="117">
        <v>143.99</v>
      </c>
      <c r="I1587" s="43"/>
      <c r="J1587" s="81"/>
    </row>
    <row r="1588" spans="1:10" ht="15" customHeight="1" x14ac:dyDescent="0.2">
      <c r="A1588" s="96"/>
      <c r="B1588" s="97"/>
      <c r="C1588" s="97"/>
      <c r="D1588" s="98"/>
      <c r="E1588" s="99"/>
      <c r="F1588" s="209" t="s">
        <v>840</v>
      </c>
      <c r="G1588" s="209"/>
      <c r="H1588" s="118">
        <v>5707.96</v>
      </c>
      <c r="I1588" s="43"/>
      <c r="J1588" s="81"/>
    </row>
    <row r="1589" spans="1:10" ht="15" customHeight="1" x14ac:dyDescent="0.2">
      <c r="A1589" s="96"/>
      <c r="B1589" s="97"/>
      <c r="C1589" s="97"/>
      <c r="D1589" s="98"/>
      <c r="E1589" s="99"/>
      <c r="F1589" s="209" t="s">
        <v>841</v>
      </c>
      <c r="G1589" s="209"/>
      <c r="H1589" s="118">
        <v>1569.69</v>
      </c>
      <c r="I1589" s="43"/>
      <c r="J1589" s="81"/>
    </row>
    <row r="1590" spans="1:10" ht="15" customHeight="1" x14ac:dyDescent="0.2">
      <c r="A1590" s="96"/>
      <c r="B1590" s="97"/>
      <c r="C1590" s="97"/>
      <c r="D1590" s="98"/>
      <c r="E1590" s="99"/>
      <c r="F1590" s="209" t="s">
        <v>842</v>
      </c>
      <c r="G1590" s="209"/>
      <c r="H1590" s="118">
        <v>7277.65</v>
      </c>
      <c r="I1590" s="43"/>
      <c r="J1590" s="81"/>
    </row>
    <row r="1591" spans="1:10" ht="27" customHeight="1" x14ac:dyDescent="0.2">
      <c r="A1591" s="82" t="s">
        <v>577</v>
      </c>
      <c r="B1591" s="83" t="s">
        <v>577</v>
      </c>
      <c r="C1591" s="84" t="s">
        <v>578</v>
      </c>
      <c r="D1591" s="85" t="s">
        <v>242</v>
      </c>
      <c r="E1591" s="86" t="s">
        <v>45</v>
      </c>
      <c r="F1591" s="87"/>
      <c r="G1591" s="100">
        <v>285.8</v>
      </c>
      <c r="H1591" s="119">
        <v>5430.2</v>
      </c>
      <c r="I1591" s="43"/>
      <c r="J1591" s="81"/>
    </row>
    <row r="1592" spans="1:10" ht="15" customHeight="1" x14ac:dyDescent="0.2">
      <c r="A1592" s="89" t="s">
        <v>577</v>
      </c>
      <c r="B1592" s="90" t="s">
        <v>1484</v>
      </c>
      <c r="C1592" s="91" t="s">
        <v>1485</v>
      </c>
      <c r="D1592" s="92" t="s">
        <v>242</v>
      </c>
      <c r="E1592" s="93" t="s">
        <v>45</v>
      </c>
      <c r="F1592" s="94">
        <v>1</v>
      </c>
      <c r="G1592" s="102">
        <v>37.57</v>
      </c>
      <c r="H1592" s="120">
        <v>37.57</v>
      </c>
      <c r="I1592" s="43"/>
      <c r="J1592" s="81"/>
    </row>
    <row r="1593" spans="1:10" ht="15" customHeight="1" x14ac:dyDescent="0.2">
      <c r="A1593" s="89" t="s">
        <v>577</v>
      </c>
      <c r="B1593" s="90" t="s">
        <v>1486</v>
      </c>
      <c r="C1593" s="91" t="s">
        <v>1487</v>
      </c>
      <c r="D1593" s="92" t="s">
        <v>242</v>
      </c>
      <c r="E1593" s="93" t="s">
        <v>45</v>
      </c>
      <c r="F1593" s="94">
        <v>1</v>
      </c>
      <c r="G1593" s="102">
        <v>36.96</v>
      </c>
      <c r="H1593" s="120">
        <v>36.96</v>
      </c>
      <c r="I1593" s="43"/>
      <c r="J1593" s="81"/>
    </row>
    <row r="1594" spans="1:10" ht="15" customHeight="1" x14ac:dyDescent="0.2">
      <c r="A1594" s="89" t="s">
        <v>577</v>
      </c>
      <c r="B1594" s="90" t="s">
        <v>1488</v>
      </c>
      <c r="C1594" s="91" t="s">
        <v>1489</v>
      </c>
      <c r="D1594" s="92" t="s">
        <v>242</v>
      </c>
      <c r="E1594" s="93" t="s">
        <v>45</v>
      </c>
      <c r="F1594" s="94">
        <v>1</v>
      </c>
      <c r="G1594" s="102">
        <v>30.55</v>
      </c>
      <c r="H1594" s="120">
        <v>30.55</v>
      </c>
      <c r="I1594" s="43"/>
      <c r="J1594" s="81"/>
    </row>
    <row r="1595" spans="1:10" ht="15" customHeight="1" x14ac:dyDescent="0.2">
      <c r="A1595" s="89" t="s">
        <v>577</v>
      </c>
      <c r="B1595" s="90" t="s">
        <v>1490</v>
      </c>
      <c r="C1595" s="91" t="s">
        <v>1491</v>
      </c>
      <c r="D1595" s="92" t="s">
        <v>242</v>
      </c>
      <c r="E1595" s="93" t="s">
        <v>45</v>
      </c>
      <c r="F1595" s="94">
        <v>1</v>
      </c>
      <c r="G1595" s="102">
        <v>102.06</v>
      </c>
      <c r="H1595" s="120">
        <v>102.06</v>
      </c>
      <c r="I1595" s="43"/>
      <c r="J1595" s="81"/>
    </row>
    <row r="1596" spans="1:10" ht="15" customHeight="1" x14ac:dyDescent="0.2">
      <c r="A1596" s="89" t="s">
        <v>577</v>
      </c>
      <c r="B1596" s="90" t="s">
        <v>1444</v>
      </c>
      <c r="C1596" s="91" t="s">
        <v>1445</v>
      </c>
      <c r="D1596" s="92" t="s">
        <v>242</v>
      </c>
      <c r="E1596" s="93" t="s">
        <v>51</v>
      </c>
      <c r="F1596" s="94">
        <v>1.8187108999999999</v>
      </c>
      <c r="G1596" s="102">
        <v>19.100000000000001</v>
      </c>
      <c r="H1596" s="120">
        <v>34.737400000000001</v>
      </c>
      <c r="I1596" s="43"/>
      <c r="J1596" s="81"/>
    </row>
    <row r="1597" spans="1:10" ht="15" customHeight="1" x14ac:dyDescent="0.2">
      <c r="A1597" s="89" t="s">
        <v>577</v>
      </c>
      <c r="B1597" s="90" t="s">
        <v>1446</v>
      </c>
      <c r="C1597" s="91" t="s">
        <v>1419</v>
      </c>
      <c r="D1597" s="92" t="s">
        <v>242</v>
      </c>
      <c r="E1597" s="93" t="s">
        <v>51</v>
      </c>
      <c r="F1597" s="94">
        <v>1.81882038</v>
      </c>
      <c r="G1597" s="102">
        <v>24.15</v>
      </c>
      <c r="H1597" s="120">
        <v>43.924500000000002</v>
      </c>
      <c r="I1597" s="43"/>
      <c r="J1597" s="81"/>
    </row>
    <row r="1598" spans="1:10" ht="15" customHeight="1" x14ac:dyDescent="0.2">
      <c r="A1598" s="96"/>
      <c r="B1598" s="97"/>
      <c r="C1598" s="97"/>
      <c r="D1598" s="98"/>
      <c r="E1598" s="99"/>
      <c r="F1598" s="209" t="s">
        <v>840</v>
      </c>
      <c r="G1598" s="209"/>
      <c r="H1598" s="118">
        <v>285.8</v>
      </c>
      <c r="I1598" s="43"/>
      <c r="J1598" s="81"/>
    </row>
    <row r="1599" spans="1:10" ht="15" customHeight="1" x14ac:dyDescent="0.2">
      <c r="A1599" s="96"/>
      <c r="B1599" s="97"/>
      <c r="C1599" s="97"/>
      <c r="D1599" s="98"/>
      <c r="E1599" s="99"/>
      <c r="F1599" s="209" t="s">
        <v>841</v>
      </c>
      <c r="G1599" s="209"/>
      <c r="H1599" s="118">
        <v>78.599999999999994</v>
      </c>
      <c r="I1599" s="43"/>
      <c r="J1599" s="81"/>
    </row>
    <row r="1600" spans="1:10" ht="15" customHeight="1" x14ac:dyDescent="0.2">
      <c r="A1600" s="96"/>
      <c r="B1600" s="97"/>
      <c r="C1600" s="97"/>
      <c r="D1600" s="98"/>
      <c r="E1600" s="99"/>
      <c r="F1600" s="209" t="s">
        <v>842</v>
      </c>
      <c r="G1600" s="209"/>
      <c r="H1600" s="118">
        <v>364.4</v>
      </c>
      <c r="I1600" s="43"/>
      <c r="J1600" s="81"/>
    </row>
    <row r="1601" spans="1:10" ht="27" customHeight="1" x14ac:dyDescent="0.2">
      <c r="A1601" s="82" t="s">
        <v>580</v>
      </c>
      <c r="B1601" s="83" t="s">
        <v>580</v>
      </c>
      <c r="C1601" s="84" t="s">
        <v>581</v>
      </c>
      <c r="D1601" s="85" t="s">
        <v>242</v>
      </c>
      <c r="E1601" s="86" t="s">
        <v>45</v>
      </c>
      <c r="F1601" s="87"/>
      <c r="G1601" s="100">
        <v>422.53</v>
      </c>
      <c r="H1601" s="119">
        <v>845.06</v>
      </c>
      <c r="I1601" s="43"/>
      <c r="J1601" s="81"/>
    </row>
    <row r="1602" spans="1:10" ht="15" customHeight="1" x14ac:dyDescent="0.2">
      <c r="A1602" s="89" t="s">
        <v>580</v>
      </c>
      <c r="B1602" s="90" t="s">
        <v>1484</v>
      </c>
      <c r="C1602" s="91" t="s">
        <v>1485</v>
      </c>
      <c r="D1602" s="92" t="s">
        <v>242</v>
      </c>
      <c r="E1602" s="93" t="s">
        <v>45</v>
      </c>
      <c r="F1602" s="94">
        <v>1</v>
      </c>
      <c r="G1602" s="102">
        <v>37.57</v>
      </c>
      <c r="H1602" s="120">
        <v>37.57</v>
      </c>
      <c r="I1602" s="43"/>
      <c r="J1602" s="81"/>
    </row>
    <row r="1603" spans="1:10" ht="15" customHeight="1" x14ac:dyDescent="0.2">
      <c r="A1603" s="89" t="s">
        <v>580</v>
      </c>
      <c r="B1603" s="90" t="s">
        <v>1486</v>
      </c>
      <c r="C1603" s="91" t="s">
        <v>1487</v>
      </c>
      <c r="D1603" s="92" t="s">
        <v>242</v>
      </c>
      <c r="E1603" s="93" t="s">
        <v>45</v>
      </c>
      <c r="F1603" s="94">
        <v>1</v>
      </c>
      <c r="G1603" s="102">
        <v>36.96</v>
      </c>
      <c r="H1603" s="120">
        <v>36.96</v>
      </c>
      <c r="I1603" s="43"/>
      <c r="J1603" s="81"/>
    </row>
    <row r="1604" spans="1:10" ht="15" customHeight="1" x14ac:dyDescent="0.2">
      <c r="A1604" s="89" t="s">
        <v>580</v>
      </c>
      <c r="B1604" s="90" t="s">
        <v>1488</v>
      </c>
      <c r="C1604" s="91" t="s">
        <v>1489</v>
      </c>
      <c r="D1604" s="92" t="s">
        <v>242</v>
      </c>
      <c r="E1604" s="93" t="s">
        <v>45</v>
      </c>
      <c r="F1604" s="94">
        <v>1</v>
      </c>
      <c r="G1604" s="102">
        <v>30.55</v>
      </c>
      <c r="H1604" s="120">
        <v>30.55</v>
      </c>
      <c r="I1604" s="43"/>
      <c r="J1604" s="81"/>
    </row>
    <row r="1605" spans="1:10" ht="15" customHeight="1" x14ac:dyDescent="0.2">
      <c r="A1605" s="89" t="s">
        <v>580</v>
      </c>
      <c r="B1605" s="90" t="s">
        <v>1492</v>
      </c>
      <c r="C1605" s="91" t="s">
        <v>1493</v>
      </c>
      <c r="D1605" s="92" t="s">
        <v>242</v>
      </c>
      <c r="E1605" s="93" t="s">
        <v>45</v>
      </c>
      <c r="F1605" s="94">
        <v>1</v>
      </c>
      <c r="G1605" s="102">
        <v>160.13999999999999</v>
      </c>
      <c r="H1605" s="120">
        <v>160.13999999999999</v>
      </c>
      <c r="I1605" s="43"/>
      <c r="J1605" s="81"/>
    </row>
    <row r="1606" spans="1:10" ht="15" customHeight="1" x14ac:dyDescent="0.2">
      <c r="A1606" s="89" t="s">
        <v>580</v>
      </c>
      <c r="B1606" s="90" t="s">
        <v>1444</v>
      </c>
      <c r="C1606" s="91" t="s">
        <v>1445</v>
      </c>
      <c r="D1606" s="92" t="s">
        <v>242</v>
      </c>
      <c r="E1606" s="93" t="s">
        <v>51</v>
      </c>
      <c r="F1606" s="94">
        <v>3.63701008</v>
      </c>
      <c r="G1606" s="102">
        <v>19.100000000000001</v>
      </c>
      <c r="H1606" s="120">
        <v>69.466899999999995</v>
      </c>
      <c r="I1606" s="43"/>
      <c r="J1606" s="81"/>
    </row>
    <row r="1607" spans="1:10" ht="15" customHeight="1" x14ac:dyDescent="0.2">
      <c r="A1607" s="89" t="s">
        <v>580</v>
      </c>
      <c r="B1607" s="90" t="s">
        <v>1446</v>
      </c>
      <c r="C1607" s="91" t="s">
        <v>1419</v>
      </c>
      <c r="D1607" s="92" t="s">
        <v>242</v>
      </c>
      <c r="E1607" s="93" t="s">
        <v>51</v>
      </c>
      <c r="F1607" s="94">
        <v>3.63753364</v>
      </c>
      <c r="G1607" s="102">
        <v>24.15</v>
      </c>
      <c r="H1607" s="120">
        <v>87.846400000000003</v>
      </c>
      <c r="I1607" s="43"/>
      <c r="J1607" s="81"/>
    </row>
    <row r="1608" spans="1:10" ht="15" customHeight="1" x14ac:dyDescent="0.2">
      <c r="A1608" s="96"/>
      <c r="B1608" s="97"/>
      <c r="C1608" s="97"/>
      <c r="D1608" s="98"/>
      <c r="E1608" s="99"/>
      <c r="F1608" s="209" t="s">
        <v>840</v>
      </c>
      <c r="G1608" s="209"/>
      <c r="H1608" s="118">
        <v>422.53</v>
      </c>
      <c r="I1608" s="43"/>
      <c r="J1608" s="81"/>
    </row>
    <row r="1609" spans="1:10" ht="15" customHeight="1" x14ac:dyDescent="0.2">
      <c r="A1609" s="96"/>
      <c r="B1609" s="97"/>
      <c r="C1609" s="97"/>
      <c r="D1609" s="98"/>
      <c r="E1609" s="99"/>
      <c r="F1609" s="209" t="s">
        <v>841</v>
      </c>
      <c r="G1609" s="209"/>
      <c r="H1609" s="118">
        <v>116.2</v>
      </c>
      <c r="I1609" s="43"/>
      <c r="J1609" s="81"/>
    </row>
    <row r="1610" spans="1:10" ht="15" customHeight="1" x14ac:dyDescent="0.2">
      <c r="A1610" s="96"/>
      <c r="B1610" s="97"/>
      <c r="C1610" s="97"/>
      <c r="D1610" s="98"/>
      <c r="E1610" s="99"/>
      <c r="F1610" s="209" t="s">
        <v>842</v>
      </c>
      <c r="G1610" s="209"/>
      <c r="H1610" s="118">
        <v>538.73</v>
      </c>
      <c r="I1610" s="43"/>
      <c r="J1610" s="81"/>
    </row>
    <row r="1611" spans="1:10" ht="20.100000000000001" customHeight="1" x14ac:dyDescent="0.2">
      <c r="A1611" s="82" t="s">
        <v>583</v>
      </c>
      <c r="B1611" s="83" t="s">
        <v>583</v>
      </c>
      <c r="C1611" s="84" t="s">
        <v>584</v>
      </c>
      <c r="D1611" s="85" t="s">
        <v>914</v>
      </c>
      <c r="E1611" s="86" t="s">
        <v>45</v>
      </c>
      <c r="F1611" s="87"/>
      <c r="G1611" s="88">
        <v>230.4</v>
      </c>
      <c r="H1611" s="116">
        <v>7142.4</v>
      </c>
      <c r="I1611" s="43"/>
      <c r="J1611" s="81"/>
    </row>
    <row r="1612" spans="1:10" ht="21" customHeight="1" x14ac:dyDescent="0.2">
      <c r="A1612" s="89" t="s">
        <v>583</v>
      </c>
      <c r="B1612" s="90" t="s">
        <v>1494</v>
      </c>
      <c r="C1612" s="91" t="s">
        <v>1495</v>
      </c>
      <c r="D1612" s="92" t="s">
        <v>55</v>
      </c>
      <c r="E1612" s="93" t="s">
        <v>877</v>
      </c>
      <c r="F1612" s="94">
        <v>15.3</v>
      </c>
      <c r="G1612" s="95">
        <v>3</v>
      </c>
      <c r="H1612" s="117">
        <v>45.9</v>
      </c>
      <c r="I1612" s="43"/>
      <c r="J1612" s="81"/>
    </row>
    <row r="1613" spans="1:10" ht="21" customHeight="1" x14ac:dyDescent="0.2">
      <c r="A1613" s="89" t="s">
        <v>583</v>
      </c>
      <c r="B1613" s="90" t="s">
        <v>1496</v>
      </c>
      <c r="C1613" s="91" t="s">
        <v>1497</v>
      </c>
      <c r="D1613" s="92" t="s">
        <v>55</v>
      </c>
      <c r="E1613" s="93" t="s">
        <v>877</v>
      </c>
      <c r="F1613" s="94">
        <v>20.440000000000001</v>
      </c>
      <c r="G1613" s="95">
        <v>0.68</v>
      </c>
      <c r="H1613" s="117">
        <v>13.9</v>
      </c>
      <c r="I1613" s="43"/>
      <c r="J1613" s="81"/>
    </row>
    <row r="1614" spans="1:10" ht="15" customHeight="1" x14ac:dyDescent="0.2">
      <c r="A1614" s="89" t="s">
        <v>583</v>
      </c>
      <c r="B1614" s="90" t="s">
        <v>1269</v>
      </c>
      <c r="C1614" s="91" t="s">
        <v>1222</v>
      </c>
      <c r="D1614" s="92" t="s">
        <v>55</v>
      </c>
      <c r="E1614" s="93" t="s">
        <v>51</v>
      </c>
      <c r="F1614" s="94">
        <v>3.266</v>
      </c>
      <c r="G1614" s="95">
        <v>18.600000000000001</v>
      </c>
      <c r="H1614" s="117">
        <v>60.75</v>
      </c>
      <c r="I1614" s="43"/>
      <c r="J1614" s="81"/>
    </row>
    <row r="1615" spans="1:10" ht="21" customHeight="1" x14ac:dyDescent="0.2">
      <c r="A1615" s="89" t="s">
        <v>583</v>
      </c>
      <c r="B1615" s="90" t="s">
        <v>1498</v>
      </c>
      <c r="C1615" s="91" t="s">
        <v>1499</v>
      </c>
      <c r="D1615" s="92" t="s">
        <v>55</v>
      </c>
      <c r="E1615" s="93" t="s">
        <v>45</v>
      </c>
      <c r="F1615" s="94">
        <v>88</v>
      </c>
      <c r="G1615" s="95">
        <v>0.65</v>
      </c>
      <c r="H1615" s="117">
        <v>57.2</v>
      </c>
      <c r="I1615" s="43"/>
      <c r="J1615" s="81"/>
    </row>
    <row r="1616" spans="1:10" ht="15" customHeight="1" x14ac:dyDescent="0.2">
      <c r="A1616" s="89" t="s">
        <v>583</v>
      </c>
      <c r="B1616" s="90" t="s">
        <v>1110</v>
      </c>
      <c r="C1616" s="91" t="s">
        <v>1111</v>
      </c>
      <c r="D1616" s="92" t="s">
        <v>55</v>
      </c>
      <c r="E1616" s="93" t="s">
        <v>51</v>
      </c>
      <c r="F1616" s="94">
        <v>3.5576267600000002</v>
      </c>
      <c r="G1616" s="95">
        <v>14.8</v>
      </c>
      <c r="H1616" s="117">
        <v>52.65</v>
      </c>
      <c r="I1616" s="43"/>
      <c r="J1616" s="81"/>
    </row>
    <row r="1617" spans="1:10" ht="15" customHeight="1" x14ac:dyDescent="0.2">
      <c r="A1617" s="96"/>
      <c r="B1617" s="97"/>
      <c r="C1617" s="97"/>
      <c r="D1617" s="98"/>
      <c r="E1617" s="99"/>
      <c r="F1617" s="209" t="s">
        <v>840</v>
      </c>
      <c r="G1617" s="209"/>
      <c r="H1617" s="118">
        <v>230.4</v>
      </c>
      <c r="I1617" s="43"/>
      <c r="J1617" s="81"/>
    </row>
    <row r="1618" spans="1:10" ht="15" customHeight="1" x14ac:dyDescent="0.2">
      <c r="A1618" s="96"/>
      <c r="B1618" s="97"/>
      <c r="C1618" s="97"/>
      <c r="D1618" s="98"/>
      <c r="E1618" s="99"/>
      <c r="F1618" s="209" t="s">
        <v>841</v>
      </c>
      <c r="G1618" s="209"/>
      <c r="H1618" s="118">
        <v>63.36</v>
      </c>
      <c r="I1618" s="43"/>
      <c r="J1618" s="81"/>
    </row>
    <row r="1619" spans="1:10" ht="15" customHeight="1" x14ac:dyDescent="0.2">
      <c r="A1619" s="96"/>
      <c r="B1619" s="97"/>
      <c r="C1619" s="97"/>
      <c r="D1619" s="98"/>
      <c r="E1619" s="99"/>
      <c r="F1619" s="209" t="s">
        <v>842</v>
      </c>
      <c r="G1619" s="209"/>
      <c r="H1619" s="118">
        <v>293.76</v>
      </c>
      <c r="I1619" s="43"/>
      <c r="J1619" s="81"/>
    </row>
    <row r="1620" spans="1:10" ht="20.100000000000001" customHeight="1" x14ac:dyDescent="0.2">
      <c r="A1620" s="82" t="s">
        <v>586</v>
      </c>
      <c r="B1620" s="83" t="s">
        <v>586</v>
      </c>
      <c r="C1620" s="84" t="s">
        <v>587</v>
      </c>
      <c r="D1620" s="85" t="s">
        <v>914</v>
      </c>
      <c r="E1620" s="86" t="s">
        <v>45</v>
      </c>
      <c r="F1620" s="87"/>
      <c r="G1620" s="88">
        <v>273.14</v>
      </c>
      <c r="H1620" s="116">
        <v>8467.34</v>
      </c>
      <c r="I1620" s="43"/>
      <c r="J1620" s="81"/>
    </row>
    <row r="1621" spans="1:10" ht="21" customHeight="1" x14ac:dyDescent="0.2">
      <c r="A1621" s="89" t="s">
        <v>586</v>
      </c>
      <c r="B1621" s="90" t="s">
        <v>1500</v>
      </c>
      <c r="C1621" s="91" t="s">
        <v>1501</v>
      </c>
      <c r="D1621" s="92" t="s">
        <v>55</v>
      </c>
      <c r="E1621" s="93" t="s">
        <v>45</v>
      </c>
      <c r="F1621" s="94">
        <v>0.99995000000000001</v>
      </c>
      <c r="G1621" s="95">
        <v>190.95</v>
      </c>
      <c r="H1621" s="117">
        <v>190.94</v>
      </c>
      <c r="I1621" s="43"/>
      <c r="J1621" s="81"/>
    </row>
    <row r="1622" spans="1:10" ht="15" customHeight="1" x14ac:dyDescent="0.2">
      <c r="A1622" s="89" t="s">
        <v>586</v>
      </c>
      <c r="B1622" s="90" t="s">
        <v>1248</v>
      </c>
      <c r="C1622" s="91" t="s">
        <v>1249</v>
      </c>
      <c r="D1622" s="92" t="s">
        <v>55</v>
      </c>
      <c r="E1622" s="93" t="s">
        <v>51</v>
      </c>
      <c r="F1622" s="94">
        <v>3.0614766900000001</v>
      </c>
      <c r="G1622" s="95">
        <v>15.34</v>
      </c>
      <c r="H1622" s="117">
        <v>46.96</v>
      </c>
      <c r="I1622" s="43"/>
      <c r="J1622" s="81"/>
    </row>
    <row r="1623" spans="1:10" ht="15" customHeight="1" x14ac:dyDescent="0.2">
      <c r="A1623" s="89" t="s">
        <v>586</v>
      </c>
      <c r="B1623" s="90" t="s">
        <v>1250</v>
      </c>
      <c r="C1623" s="91" t="s">
        <v>1251</v>
      </c>
      <c r="D1623" s="92" t="s">
        <v>55</v>
      </c>
      <c r="E1623" s="93" t="s">
        <v>51</v>
      </c>
      <c r="F1623" s="94">
        <v>1.7232915200000001</v>
      </c>
      <c r="G1623" s="95">
        <v>20.45</v>
      </c>
      <c r="H1623" s="117">
        <v>35.24</v>
      </c>
      <c r="I1623" s="43"/>
      <c r="J1623" s="81"/>
    </row>
    <row r="1624" spans="1:10" ht="15" customHeight="1" x14ac:dyDescent="0.2">
      <c r="A1624" s="96"/>
      <c r="B1624" s="97"/>
      <c r="C1624" s="97"/>
      <c r="D1624" s="98"/>
      <c r="E1624" s="99"/>
      <c r="F1624" s="209" t="s">
        <v>840</v>
      </c>
      <c r="G1624" s="209"/>
      <c r="H1624" s="118">
        <v>273.14</v>
      </c>
      <c r="I1624" s="43"/>
      <c r="J1624" s="81"/>
    </row>
    <row r="1625" spans="1:10" ht="15" customHeight="1" x14ac:dyDescent="0.2">
      <c r="A1625" s="96"/>
      <c r="B1625" s="97"/>
      <c r="C1625" s="97"/>
      <c r="D1625" s="98"/>
      <c r="E1625" s="99"/>
      <c r="F1625" s="209" t="s">
        <v>841</v>
      </c>
      <c r="G1625" s="209"/>
      <c r="H1625" s="118">
        <v>75.11</v>
      </c>
      <c r="I1625" s="43"/>
      <c r="J1625" s="81"/>
    </row>
    <row r="1626" spans="1:10" ht="15" customHeight="1" x14ac:dyDescent="0.2">
      <c r="A1626" s="96"/>
      <c r="B1626" s="97"/>
      <c r="C1626" s="97"/>
      <c r="D1626" s="98"/>
      <c r="E1626" s="99"/>
      <c r="F1626" s="209" t="s">
        <v>842</v>
      </c>
      <c r="G1626" s="209"/>
      <c r="H1626" s="118">
        <v>348.25</v>
      </c>
      <c r="I1626" s="43"/>
      <c r="J1626" s="81"/>
    </row>
    <row r="1627" spans="1:10" ht="20.100000000000001" customHeight="1" x14ac:dyDescent="0.2">
      <c r="A1627" s="82" t="s">
        <v>589</v>
      </c>
      <c r="B1627" s="83" t="s">
        <v>589</v>
      </c>
      <c r="C1627" s="84" t="s">
        <v>590</v>
      </c>
      <c r="D1627" s="85" t="s">
        <v>242</v>
      </c>
      <c r="E1627" s="86" t="s">
        <v>45</v>
      </c>
      <c r="F1627" s="87"/>
      <c r="G1627" s="100">
        <v>167.7</v>
      </c>
      <c r="H1627" s="119">
        <v>167.7</v>
      </c>
      <c r="I1627" s="43"/>
      <c r="J1627" s="81"/>
    </row>
    <row r="1628" spans="1:10" ht="15" customHeight="1" x14ac:dyDescent="0.2">
      <c r="A1628" s="89" t="s">
        <v>589</v>
      </c>
      <c r="B1628" s="90" t="s">
        <v>1287</v>
      </c>
      <c r="C1628" s="91" t="s">
        <v>1222</v>
      </c>
      <c r="D1628" s="92" t="s">
        <v>242</v>
      </c>
      <c r="E1628" s="93" t="s">
        <v>51</v>
      </c>
      <c r="F1628" s="94">
        <v>0.15103855999999999</v>
      </c>
      <c r="G1628" s="102">
        <v>24.16</v>
      </c>
      <c r="H1628" s="120">
        <v>3.6490999999999998</v>
      </c>
      <c r="I1628" s="43"/>
      <c r="J1628" s="81"/>
    </row>
    <row r="1629" spans="1:10" ht="21" customHeight="1" x14ac:dyDescent="0.2">
      <c r="A1629" s="89" t="s">
        <v>589</v>
      </c>
      <c r="B1629" s="90" t="s">
        <v>1502</v>
      </c>
      <c r="C1629" s="91" t="s">
        <v>1503</v>
      </c>
      <c r="D1629" s="92" t="s">
        <v>242</v>
      </c>
      <c r="E1629" s="93" t="s">
        <v>22</v>
      </c>
      <c r="F1629" s="94">
        <v>0.75519278999999995</v>
      </c>
      <c r="G1629" s="102">
        <v>118.15</v>
      </c>
      <c r="H1629" s="120">
        <v>89.225999999999999</v>
      </c>
      <c r="I1629" s="43"/>
      <c r="J1629" s="81"/>
    </row>
    <row r="1630" spans="1:10" ht="15" customHeight="1" x14ac:dyDescent="0.2">
      <c r="A1630" s="89" t="s">
        <v>589</v>
      </c>
      <c r="B1630" s="90" t="s">
        <v>1504</v>
      </c>
      <c r="C1630" s="91" t="s">
        <v>1505</v>
      </c>
      <c r="D1630" s="92" t="s">
        <v>242</v>
      </c>
      <c r="E1630" s="93" t="s">
        <v>877</v>
      </c>
      <c r="F1630" s="94">
        <v>0.72970504000000003</v>
      </c>
      <c r="G1630" s="102">
        <v>11.7</v>
      </c>
      <c r="H1630" s="120">
        <v>8.5374999999999996</v>
      </c>
      <c r="I1630" s="43"/>
      <c r="J1630" s="81"/>
    </row>
    <row r="1631" spans="1:10" ht="21" customHeight="1" x14ac:dyDescent="0.2">
      <c r="A1631" s="89" t="s">
        <v>589</v>
      </c>
      <c r="B1631" s="90" t="s">
        <v>1305</v>
      </c>
      <c r="C1631" s="91" t="s">
        <v>1306</v>
      </c>
      <c r="D1631" s="92" t="s">
        <v>242</v>
      </c>
      <c r="E1631" s="93" t="s">
        <v>32</v>
      </c>
      <c r="F1631" s="94">
        <v>4.5594759999999998E-2</v>
      </c>
      <c r="G1631" s="102">
        <v>440.13</v>
      </c>
      <c r="H1631" s="120">
        <v>20.067599999999999</v>
      </c>
      <c r="I1631" s="43"/>
      <c r="J1631" s="81"/>
    </row>
    <row r="1632" spans="1:10" ht="21" customHeight="1" x14ac:dyDescent="0.2">
      <c r="A1632" s="89" t="s">
        <v>589</v>
      </c>
      <c r="B1632" s="90" t="s">
        <v>1506</v>
      </c>
      <c r="C1632" s="91" t="s">
        <v>1507</v>
      </c>
      <c r="D1632" s="92" t="s">
        <v>242</v>
      </c>
      <c r="E1632" s="93" t="s">
        <v>32</v>
      </c>
      <c r="F1632" s="94">
        <v>2.3788569999999998E-2</v>
      </c>
      <c r="G1632" s="102">
        <v>463.66</v>
      </c>
      <c r="H1632" s="120">
        <v>11.0298</v>
      </c>
      <c r="I1632" s="43"/>
      <c r="J1632" s="81"/>
    </row>
    <row r="1633" spans="1:10" ht="21" customHeight="1" x14ac:dyDescent="0.2">
      <c r="A1633" s="89" t="s">
        <v>589</v>
      </c>
      <c r="B1633" s="90" t="s">
        <v>1508</v>
      </c>
      <c r="C1633" s="91" t="s">
        <v>1509</v>
      </c>
      <c r="D1633" s="92" t="s">
        <v>242</v>
      </c>
      <c r="E1633" s="93" t="s">
        <v>22</v>
      </c>
      <c r="F1633" s="94">
        <v>0.15859049</v>
      </c>
      <c r="G1633" s="102">
        <v>75.61</v>
      </c>
      <c r="H1633" s="120">
        <v>11.991</v>
      </c>
      <c r="I1633" s="43"/>
      <c r="J1633" s="81"/>
    </row>
    <row r="1634" spans="1:10" ht="29.1" customHeight="1" x14ac:dyDescent="0.2">
      <c r="A1634" s="89" t="s">
        <v>589</v>
      </c>
      <c r="B1634" s="90" t="s">
        <v>1510</v>
      </c>
      <c r="C1634" s="91" t="s">
        <v>1511</v>
      </c>
      <c r="D1634" s="92" t="s">
        <v>242</v>
      </c>
      <c r="E1634" s="93" t="s">
        <v>22</v>
      </c>
      <c r="F1634" s="94">
        <v>0.90623134999999999</v>
      </c>
      <c r="G1634" s="102">
        <v>25.6</v>
      </c>
      <c r="H1634" s="120">
        <v>23.1995</v>
      </c>
      <c r="I1634" s="43"/>
      <c r="J1634" s="81"/>
    </row>
    <row r="1635" spans="1:10" ht="15" customHeight="1" x14ac:dyDescent="0.2">
      <c r="A1635" s="96"/>
      <c r="B1635" s="97"/>
      <c r="C1635" s="97"/>
      <c r="D1635" s="98"/>
      <c r="E1635" s="99"/>
      <c r="F1635" s="209" t="s">
        <v>840</v>
      </c>
      <c r="G1635" s="209"/>
      <c r="H1635" s="118">
        <v>167.7</v>
      </c>
      <c r="I1635" s="43"/>
      <c r="J1635" s="81"/>
    </row>
    <row r="1636" spans="1:10" ht="15" customHeight="1" x14ac:dyDescent="0.2">
      <c r="A1636" s="96"/>
      <c r="B1636" s="97"/>
      <c r="C1636" s="97"/>
      <c r="D1636" s="98"/>
      <c r="E1636" s="99"/>
      <c r="F1636" s="209" t="s">
        <v>841</v>
      </c>
      <c r="G1636" s="209"/>
      <c r="H1636" s="118">
        <v>46.12</v>
      </c>
      <c r="I1636" s="43"/>
      <c r="J1636" s="81"/>
    </row>
    <row r="1637" spans="1:10" ht="15" customHeight="1" x14ac:dyDescent="0.2">
      <c r="A1637" s="96"/>
      <c r="B1637" s="97"/>
      <c r="C1637" s="97"/>
      <c r="D1637" s="98"/>
      <c r="E1637" s="99"/>
      <c r="F1637" s="209" t="s">
        <v>842</v>
      </c>
      <c r="G1637" s="209"/>
      <c r="H1637" s="118">
        <v>213.82</v>
      </c>
      <c r="I1637" s="43"/>
      <c r="J1637" s="81"/>
    </row>
    <row r="1638" spans="1:10" ht="20.100000000000001" customHeight="1" x14ac:dyDescent="0.2">
      <c r="A1638" s="82" t="s">
        <v>592</v>
      </c>
      <c r="B1638" s="83" t="s">
        <v>592</v>
      </c>
      <c r="C1638" s="84" t="s">
        <v>593</v>
      </c>
      <c r="D1638" s="85" t="s">
        <v>914</v>
      </c>
      <c r="E1638" s="86" t="s">
        <v>45</v>
      </c>
      <c r="F1638" s="87"/>
      <c r="G1638" s="88">
        <v>325.87</v>
      </c>
      <c r="H1638" s="116">
        <v>325.87</v>
      </c>
      <c r="I1638" s="43"/>
      <c r="J1638" s="81"/>
    </row>
    <row r="1639" spans="1:10" ht="21" customHeight="1" x14ac:dyDescent="0.2">
      <c r="A1639" s="89" t="s">
        <v>592</v>
      </c>
      <c r="B1639" s="90" t="s">
        <v>1512</v>
      </c>
      <c r="C1639" s="91" t="s">
        <v>1513</v>
      </c>
      <c r="D1639" s="92" t="s">
        <v>55</v>
      </c>
      <c r="E1639" s="93" t="s">
        <v>45</v>
      </c>
      <c r="F1639" s="94">
        <v>0.99995000000000001</v>
      </c>
      <c r="G1639" s="95">
        <v>258.98</v>
      </c>
      <c r="H1639" s="117">
        <v>258.97000000000003</v>
      </c>
      <c r="I1639" s="43"/>
      <c r="J1639" s="81"/>
    </row>
    <row r="1640" spans="1:10" ht="15" customHeight="1" x14ac:dyDescent="0.2">
      <c r="A1640" s="89" t="s">
        <v>592</v>
      </c>
      <c r="B1640" s="90" t="s">
        <v>1514</v>
      </c>
      <c r="C1640" s="91" t="s">
        <v>1249</v>
      </c>
      <c r="D1640" s="92" t="s">
        <v>55</v>
      </c>
      <c r="E1640" s="93" t="s">
        <v>51</v>
      </c>
      <c r="F1640" s="94">
        <v>2.1343151699999998</v>
      </c>
      <c r="G1640" s="95">
        <v>15.34</v>
      </c>
      <c r="H1640" s="117">
        <v>32.74</v>
      </c>
      <c r="I1640" s="43"/>
      <c r="J1640" s="81"/>
    </row>
    <row r="1641" spans="1:10" ht="15" customHeight="1" x14ac:dyDescent="0.2">
      <c r="A1641" s="89" t="s">
        <v>592</v>
      </c>
      <c r="B1641" s="90" t="s">
        <v>1250</v>
      </c>
      <c r="C1641" s="91" t="s">
        <v>1251</v>
      </c>
      <c r="D1641" s="92" t="s">
        <v>55</v>
      </c>
      <c r="E1641" s="93" t="s">
        <v>51</v>
      </c>
      <c r="F1641" s="94">
        <v>1.6705737700000001</v>
      </c>
      <c r="G1641" s="95">
        <v>20.45</v>
      </c>
      <c r="H1641" s="117">
        <v>34.159999999999997</v>
      </c>
      <c r="I1641" s="43"/>
      <c r="J1641" s="81"/>
    </row>
    <row r="1642" spans="1:10" ht="15" customHeight="1" x14ac:dyDescent="0.2">
      <c r="A1642" s="96"/>
      <c r="B1642" s="97"/>
      <c r="C1642" s="97"/>
      <c r="D1642" s="98"/>
      <c r="E1642" s="99"/>
      <c r="F1642" s="209" t="s">
        <v>840</v>
      </c>
      <c r="G1642" s="209"/>
      <c r="H1642" s="118">
        <v>325.87</v>
      </c>
      <c r="I1642" s="43"/>
      <c r="J1642" s="81"/>
    </row>
    <row r="1643" spans="1:10" ht="15" customHeight="1" x14ac:dyDescent="0.2">
      <c r="A1643" s="96"/>
      <c r="B1643" s="97"/>
      <c r="C1643" s="97"/>
      <c r="D1643" s="98"/>
      <c r="E1643" s="99"/>
      <c r="F1643" s="209" t="s">
        <v>841</v>
      </c>
      <c r="G1643" s="209"/>
      <c r="H1643" s="118">
        <v>89.61</v>
      </c>
      <c r="I1643" s="43"/>
      <c r="J1643" s="81"/>
    </row>
    <row r="1644" spans="1:10" ht="15" customHeight="1" x14ac:dyDescent="0.2">
      <c r="A1644" s="96"/>
      <c r="B1644" s="97"/>
      <c r="C1644" s="97"/>
      <c r="D1644" s="98"/>
      <c r="E1644" s="99"/>
      <c r="F1644" s="209" t="s">
        <v>842</v>
      </c>
      <c r="G1644" s="209"/>
      <c r="H1644" s="118">
        <v>415.48</v>
      </c>
      <c r="I1644" s="43"/>
      <c r="J1644" s="81"/>
    </row>
    <row r="1645" spans="1:10" ht="20.100000000000001" customHeight="1" x14ac:dyDescent="0.2">
      <c r="A1645" s="82" t="s">
        <v>595</v>
      </c>
      <c r="B1645" s="83" t="s">
        <v>595</v>
      </c>
      <c r="C1645" s="84" t="s">
        <v>596</v>
      </c>
      <c r="D1645" s="85" t="s">
        <v>13</v>
      </c>
      <c r="E1645" s="86" t="s">
        <v>275</v>
      </c>
      <c r="F1645" s="87"/>
      <c r="G1645" s="88">
        <v>78.45</v>
      </c>
      <c r="H1645" s="116">
        <v>2275.0500000000002</v>
      </c>
      <c r="I1645" s="43"/>
      <c r="J1645" s="81"/>
    </row>
    <row r="1646" spans="1:10" ht="21" customHeight="1" x14ac:dyDescent="0.2">
      <c r="A1646" s="89" t="s">
        <v>595</v>
      </c>
      <c r="B1646" s="90" t="s">
        <v>1515</v>
      </c>
      <c r="C1646" s="91" t="s">
        <v>1516</v>
      </c>
      <c r="D1646" s="92" t="s">
        <v>13</v>
      </c>
      <c r="E1646" s="93" t="s">
        <v>275</v>
      </c>
      <c r="F1646" s="94">
        <v>1</v>
      </c>
      <c r="G1646" s="95">
        <v>42.56</v>
      </c>
      <c r="H1646" s="117">
        <v>42.56</v>
      </c>
      <c r="I1646" s="43"/>
      <c r="J1646" s="81"/>
    </row>
    <row r="1647" spans="1:10" ht="21" customHeight="1" x14ac:dyDescent="0.2">
      <c r="A1647" s="89" t="s">
        <v>595</v>
      </c>
      <c r="B1647" s="90" t="s">
        <v>1412</v>
      </c>
      <c r="C1647" s="91" t="s">
        <v>1413</v>
      </c>
      <c r="D1647" s="92" t="s">
        <v>13</v>
      </c>
      <c r="E1647" s="93" t="s">
        <v>837</v>
      </c>
      <c r="F1647" s="94">
        <v>0.63654184000000003</v>
      </c>
      <c r="G1647" s="95">
        <v>25.26</v>
      </c>
      <c r="H1647" s="117">
        <v>16.07</v>
      </c>
      <c r="I1647" s="43"/>
      <c r="J1647" s="81"/>
    </row>
    <row r="1648" spans="1:10" ht="15" customHeight="1" x14ac:dyDescent="0.2">
      <c r="A1648" s="89" t="s">
        <v>595</v>
      </c>
      <c r="B1648" s="90" t="s">
        <v>1414</v>
      </c>
      <c r="C1648" s="91" t="s">
        <v>1415</v>
      </c>
      <c r="D1648" s="92" t="s">
        <v>13</v>
      </c>
      <c r="E1648" s="93" t="s">
        <v>837</v>
      </c>
      <c r="F1648" s="94">
        <v>0.63693772000000004</v>
      </c>
      <c r="G1648" s="95">
        <v>31.13</v>
      </c>
      <c r="H1648" s="117">
        <v>19.82</v>
      </c>
      <c r="I1648" s="43"/>
      <c r="J1648" s="81"/>
    </row>
    <row r="1649" spans="1:10" ht="15" customHeight="1" x14ac:dyDescent="0.2">
      <c r="A1649" s="96"/>
      <c r="B1649" s="97"/>
      <c r="C1649" s="97"/>
      <c r="D1649" s="98"/>
      <c r="E1649" s="99"/>
      <c r="F1649" s="209" t="s">
        <v>840</v>
      </c>
      <c r="G1649" s="209"/>
      <c r="H1649" s="118">
        <v>78.45</v>
      </c>
      <c r="I1649" s="43"/>
      <c r="J1649" s="81"/>
    </row>
    <row r="1650" spans="1:10" ht="15" customHeight="1" x14ac:dyDescent="0.2">
      <c r="A1650" s="96"/>
      <c r="B1650" s="97"/>
      <c r="C1650" s="97"/>
      <c r="D1650" s="98"/>
      <c r="E1650" s="99"/>
      <c r="F1650" s="209" t="s">
        <v>841</v>
      </c>
      <c r="G1650" s="209"/>
      <c r="H1650" s="118">
        <v>21.57</v>
      </c>
      <c r="I1650" s="43"/>
      <c r="J1650" s="81"/>
    </row>
    <row r="1651" spans="1:10" ht="15" customHeight="1" x14ac:dyDescent="0.2">
      <c r="A1651" s="96"/>
      <c r="B1651" s="97"/>
      <c r="C1651" s="97"/>
      <c r="D1651" s="98"/>
      <c r="E1651" s="99"/>
      <c r="F1651" s="209" t="s">
        <v>842</v>
      </c>
      <c r="G1651" s="209"/>
      <c r="H1651" s="118">
        <v>100.02</v>
      </c>
      <c r="I1651" s="43"/>
      <c r="J1651" s="81"/>
    </row>
    <row r="1652" spans="1:10" ht="27" customHeight="1" x14ac:dyDescent="0.2">
      <c r="A1652" s="82" t="s">
        <v>600</v>
      </c>
      <c r="B1652" s="83" t="s">
        <v>600</v>
      </c>
      <c r="C1652" s="84" t="s">
        <v>601</v>
      </c>
      <c r="D1652" s="85" t="s">
        <v>21</v>
      </c>
      <c r="E1652" s="86" t="s">
        <v>45</v>
      </c>
      <c r="F1652" s="87"/>
      <c r="G1652" s="88">
        <v>11.28</v>
      </c>
      <c r="H1652" s="116">
        <v>270.72000000000003</v>
      </c>
      <c r="I1652" s="43"/>
      <c r="J1652" s="81"/>
    </row>
    <row r="1653" spans="1:10" ht="21" customHeight="1" x14ac:dyDescent="0.2">
      <c r="A1653" s="89" t="s">
        <v>600</v>
      </c>
      <c r="B1653" s="90" t="s">
        <v>1517</v>
      </c>
      <c r="C1653" s="91" t="s">
        <v>1518</v>
      </c>
      <c r="D1653" s="92" t="s">
        <v>21</v>
      </c>
      <c r="E1653" s="93" t="s">
        <v>45</v>
      </c>
      <c r="F1653" s="94">
        <v>1</v>
      </c>
      <c r="G1653" s="95">
        <v>8.2100000000000009</v>
      </c>
      <c r="H1653" s="117">
        <v>8.2100000000000009</v>
      </c>
      <c r="I1653" s="43"/>
      <c r="J1653" s="81"/>
    </row>
    <row r="1654" spans="1:10" ht="29.1" customHeight="1" x14ac:dyDescent="0.2">
      <c r="A1654" s="89" t="s">
        <v>600</v>
      </c>
      <c r="B1654" s="90" t="s">
        <v>1519</v>
      </c>
      <c r="C1654" s="91" t="s">
        <v>1520</v>
      </c>
      <c r="D1654" s="92" t="s">
        <v>21</v>
      </c>
      <c r="E1654" s="93" t="s">
        <v>45</v>
      </c>
      <c r="F1654" s="94">
        <v>1</v>
      </c>
      <c r="G1654" s="95">
        <v>0.78</v>
      </c>
      <c r="H1654" s="117">
        <v>0.78</v>
      </c>
      <c r="I1654" s="43"/>
      <c r="J1654" s="81"/>
    </row>
    <row r="1655" spans="1:10" ht="21" customHeight="1" x14ac:dyDescent="0.2">
      <c r="A1655" s="89" t="s">
        <v>600</v>
      </c>
      <c r="B1655" s="90" t="s">
        <v>1435</v>
      </c>
      <c r="C1655" s="91" t="s">
        <v>1413</v>
      </c>
      <c r="D1655" s="92" t="s">
        <v>21</v>
      </c>
      <c r="E1655" s="93" t="s">
        <v>51</v>
      </c>
      <c r="F1655" s="94">
        <v>4.301464E-2</v>
      </c>
      <c r="G1655" s="95">
        <v>24.33</v>
      </c>
      <c r="H1655" s="117">
        <v>1.04</v>
      </c>
      <c r="I1655" s="43"/>
      <c r="J1655" s="81"/>
    </row>
    <row r="1656" spans="1:10" ht="15" customHeight="1" x14ac:dyDescent="0.2">
      <c r="A1656" s="89" t="s">
        <v>600</v>
      </c>
      <c r="B1656" s="90" t="s">
        <v>1436</v>
      </c>
      <c r="C1656" s="91" t="s">
        <v>1415</v>
      </c>
      <c r="D1656" s="92" t="s">
        <v>21</v>
      </c>
      <c r="E1656" s="93" t="s">
        <v>51</v>
      </c>
      <c r="F1656" s="94">
        <v>4.3489920000000001E-2</v>
      </c>
      <c r="G1656" s="95">
        <v>28.84</v>
      </c>
      <c r="H1656" s="117">
        <v>1.25</v>
      </c>
      <c r="I1656" s="43"/>
      <c r="J1656" s="81"/>
    </row>
    <row r="1657" spans="1:10" ht="15" customHeight="1" x14ac:dyDescent="0.2">
      <c r="A1657" s="96"/>
      <c r="B1657" s="97"/>
      <c r="C1657" s="97"/>
      <c r="D1657" s="98"/>
      <c r="E1657" s="99"/>
      <c r="F1657" s="209" t="s">
        <v>840</v>
      </c>
      <c r="G1657" s="209"/>
      <c r="H1657" s="118">
        <v>11.28</v>
      </c>
      <c r="I1657" s="43"/>
      <c r="J1657" s="81"/>
    </row>
    <row r="1658" spans="1:10" ht="15" customHeight="1" x14ac:dyDescent="0.2">
      <c r="A1658" s="96"/>
      <c r="B1658" s="97"/>
      <c r="C1658" s="97"/>
      <c r="D1658" s="98"/>
      <c r="E1658" s="99"/>
      <c r="F1658" s="209" t="s">
        <v>841</v>
      </c>
      <c r="G1658" s="209"/>
      <c r="H1658" s="118">
        <v>3.1</v>
      </c>
      <c r="I1658" s="43"/>
      <c r="J1658" s="81"/>
    </row>
    <row r="1659" spans="1:10" ht="15" customHeight="1" x14ac:dyDescent="0.2">
      <c r="A1659" s="96"/>
      <c r="B1659" s="97"/>
      <c r="C1659" s="97"/>
      <c r="D1659" s="98"/>
      <c r="E1659" s="99"/>
      <c r="F1659" s="209" t="s">
        <v>842</v>
      </c>
      <c r="G1659" s="209"/>
      <c r="H1659" s="118">
        <v>14.38</v>
      </c>
      <c r="I1659" s="43"/>
      <c r="J1659" s="81"/>
    </row>
    <row r="1660" spans="1:10" ht="27" customHeight="1" x14ac:dyDescent="0.2">
      <c r="A1660" s="82" t="s">
        <v>603</v>
      </c>
      <c r="B1660" s="83" t="s">
        <v>603</v>
      </c>
      <c r="C1660" s="84" t="s">
        <v>604</v>
      </c>
      <c r="D1660" s="85" t="s">
        <v>21</v>
      </c>
      <c r="E1660" s="86" t="s">
        <v>45</v>
      </c>
      <c r="F1660" s="87"/>
      <c r="G1660" s="88">
        <v>53.24</v>
      </c>
      <c r="H1660" s="116">
        <v>2449.04</v>
      </c>
      <c r="I1660" s="43"/>
      <c r="J1660" s="81"/>
    </row>
    <row r="1661" spans="1:10" ht="21" customHeight="1" x14ac:dyDescent="0.2">
      <c r="A1661" s="89" t="s">
        <v>603</v>
      </c>
      <c r="B1661" s="90" t="s">
        <v>1521</v>
      </c>
      <c r="C1661" s="91" t="s">
        <v>1522</v>
      </c>
      <c r="D1661" s="92" t="s">
        <v>21</v>
      </c>
      <c r="E1661" s="93" t="s">
        <v>45</v>
      </c>
      <c r="F1661" s="94">
        <v>1</v>
      </c>
      <c r="G1661" s="95">
        <v>47.08</v>
      </c>
      <c r="H1661" s="117">
        <v>47.08</v>
      </c>
      <c r="I1661" s="43"/>
      <c r="J1661" s="81"/>
    </row>
    <row r="1662" spans="1:10" ht="29.1" customHeight="1" x14ac:dyDescent="0.2">
      <c r="A1662" s="89" t="s">
        <v>603</v>
      </c>
      <c r="B1662" s="90" t="s">
        <v>1519</v>
      </c>
      <c r="C1662" s="91" t="s">
        <v>1520</v>
      </c>
      <c r="D1662" s="92" t="s">
        <v>21</v>
      </c>
      <c r="E1662" s="93" t="s">
        <v>45</v>
      </c>
      <c r="F1662" s="94">
        <v>2</v>
      </c>
      <c r="G1662" s="95">
        <v>0.78</v>
      </c>
      <c r="H1662" s="117">
        <v>1.56</v>
      </c>
      <c r="I1662" s="43"/>
      <c r="J1662" s="81"/>
    </row>
    <row r="1663" spans="1:10" ht="21" customHeight="1" x14ac:dyDescent="0.2">
      <c r="A1663" s="89" t="s">
        <v>603</v>
      </c>
      <c r="B1663" s="90" t="s">
        <v>1435</v>
      </c>
      <c r="C1663" s="91" t="s">
        <v>1413</v>
      </c>
      <c r="D1663" s="92" t="s">
        <v>21</v>
      </c>
      <c r="E1663" s="93" t="s">
        <v>51</v>
      </c>
      <c r="F1663" s="94">
        <v>8.4508299999999995E-2</v>
      </c>
      <c r="G1663" s="95">
        <v>24.33</v>
      </c>
      <c r="H1663" s="117">
        <v>2.0499999999999998</v>
      </c>
      <c r="I1663" s="43"/>
      <c r="J1663" s="81"/>
    </row>
    <row r="1664" spans="1:10" ht="15" customHeight="1" x14ac:dyDescent="0.2">
      <c r="A1664" s="89" t="s">
        <v>603</v>
      </c>
      <c r="B1664" s="90" t="s">
        <v>1436</v>
      </c>
      <c r="C1664" s="91" t="s">
        <v>1415</v>
      </c>
      <c r="D1664" s="92" t="s">
        <v>21</v>
      </c>
      <c r="E1664" s="93" t="s">
        <v>51</v>
      </c>
      <c r="F1664" s="94">
        <v>8.8682720000000007E-2</v>
      </c>
      <c r="G1664" s="95">
        <v>28.84</v>
      </c>
      <c r="H1664" s="117">
        <v>2.5499999999999998</v>
      </c>
      <c r="I1664" s="43"/>
      <c r="J1664" s="81"/>
    </row>
    <row r="1665" spans="1:10" ht="15" customHeight="1" x14ac:dyDescent="0.2">
      <c r="A1665" s="96"/>
      <c r="B1665" s="97"/>
      <c r="C1665" s="97"/>
      <c r="D1665" s="98"/>
      <c r="E1665" s="99"/>
      <c r="F1665" s="209" t="s">
        <v>840</v>
      </c>
      <c r="G1665" s="209"/>
      <c r="H1665" s="118">
        <v>53.24</v>
      </c>
      <c r="I1665" s="43"/>
      <c r="J1665" s="81"/>
    </row>
    <row r="1666" spans="1:10" ht="15" customHeight="1" x14ac:dyDescent="0.2">
      <c r="A1666" s="96"/>
      <c r="B1666" s="97"/>
      <c r="C1666" s="97"/>
      <c r="D1666" s="98"/>
      <c r="E1666" s="99"/>
      <c r="F1666" s="209" t="s">
        <v>841</v>
      </c>
      <c r="G1666" s="209"/>
      <c r="H1666" s="118">
        <v>14.64</v>
      </c>
      <c r="I1666" s="43"/>
      <c r="J1666" s="81"/>
    </row>
    <row r="1667" spans="1:10" ht="15" customHeight="1" x14ac:dyDescent="0.2">
      <c r="A1667" s="96"/>
      <c r="B1667" s="97"/>
      <c r="C1667" s="97"/>
      <c r="D1667" s="98"/>
      <c r="E1667" s="99"/>
      <c r="F1667" s="209" t="s">
        <v>842</v>
      </c>
      <c r="G1667" s="209"/>
      <c r="H1667" s="118">
        <v>67.88</v>
      </c>
      <c r="I1667" s="43"/>
      <c r="J1667" s="81"/>
    </row>
    <row r="1668" spans="1:10" ht="27" customHeight="1" x14ac:dyDescent="0.2">
      <c r="A1668" s="82" t="s">
        <v>606</v>
      </c>
      <c r="B1668" s="83" t="s">
        <v>606</v>
      </c>
      <c r="C1668" s="84" t="s">
        <v>607</v>
      </c>
      <c r="D1668" s="85" t="s">
        <v>21</v>
      </c>
      <c r="E1668" s="86" t="s">
        <v>45</v>
      </c>
      <c r="F1668" s="87"/>
      <c r="G1668" s="88">
        <v>62.08</v>
      </c>
      <c r="H1668" s="116">
        <v>124.16</v>
      </c>
      <c r="I1668" s="43"/>
      <c r="J1668" s="81"/>
    </row>
    <row r="1669" spans="1:10" ht="21" customHeight="1" x14ac:dyDescent="0.2">
      <c r="A1669" s="89" t="s">
        <v>606</v>
      </c>
      <c r="B1669" s="90" t="s">
        <v>1523</v>
      </c>
      <c r="C1669" s="91" t="s">
        <v>1524</v>
      </c>
      <c r="D1669" s="92" t="s">
        <v>21</v>
      </c>
      <c r="E1669" s="93" t="s">
        <v>45</v>
      </c>
      <c r="F1669" s="94">
        <v>1</v>
      </c>
      <c r="G1669" s="95">
        <v>46.37</v>
      </c>
      <c r="H1669" s="117">
        <v>46.37</v>
      </c>
      <c r="I1669" s="43"/>
      <c r="J1669" s="81"/>
    </row>
    <row r="1670" spans="1:10" ht="29.1" customHeight="1" x14ac:dyDescent="0.2">
      <c r="A1670" s="89" t="s">
        <v>606</v>
      </c>
      <c r="B1670" s="90" t="s">
        <v>1525</v>
      </c>
      <c r="C1670" s="91" t="s">
        <v>1526</v>
      </c>
      <c r="D1670" s="92" t="s">
        <v>21</v>
      </c>
      <c r="E1670" s="93" t="s">
        <v>45</v>
      </c>
      <c r="F1670" s="94">
        <v>2</v>
      </c>
      <c r="G1670" s="95">
        <v>1.32</v>
      </c>
      <c r="H1670" s="117">
        <v>2.64</v>
      </c>
      <c r="I1670" s="43"/>
      <c r="J1670" s="81"/>
    </row>
    <row r="1671" spans="1:10" ht="21" customHeight="1" x14ac:dyDescent="0.2">
      <c r="A1671" s="89" t="s">
        <v>606</v>
      </c>
      <c r="B1671" s="90" t="s">
        <v>1435</v>
      </c>
      <c r="C1671" s="91" t="s">
        <v>1413</v>
      </c>
      <c r="D1671" s="92" t="s">
        <v>21</v>
      </c>
      <c r="E1671" s="93" t="s">
        <v>51</v>
      </c>
      <c r="F1671" s="94">
        <v>0.24603750999999999</v>
      </c>
      <c r="G1671" s="95">
        <v>24.33</v>
      </c>
      <c r="H1671" s="117">
        <v>5.98</v>
      </c>
      <c r="I1671" s="43"/>
      <c r="J1671" s="81"/>
    </row>
    <row r="1672" spans="1:10" ht="15" customHeight="1" x14ac:dyDescent="0.2">
      <c r="A1672" s="89" t="s">
        <v>606</v>
      </c>
      <c r="B1672" s="90" t="s">
        <v>1436</v>
      </c>
      <c r="C1672" s="91" t="s">
        <v>1415</v>
      </c>
      <c r="D1672" s="92" t="s">
        <v>21</v>
      </c>
      <c r="E1672" s="93" t="s">
        <v>51</v>
      </c>
      <c r="F1672" s="94">
        <v>0.24616605</v>
      </c>
      <c r="G1672" s="95">
        <v>28.84</v>
      </c>
      <c r="H1672" s="117">
        <v>7.09</v>
      </c>
      <c r="I1672" s="43"/>
      <c r="J1672" s="81"/>
    </row>
    <row r="1673" spans="1:10" ht="15" customHeight="1" x14ac:dyDescent="0.2">
      <c r="A1673" s="96"/>
      <c r="B1673" s="97"/>
      <c r="C1673" s="97"/>
      <c r="D1673" s="98"/>
      <c r="E1673" s="99"/>
      <c r="F1673" s="209" t="s">
        <v>840</v>
      </c>
      <c r="G1673" s="209"/>
      <c r="H1673" s="118">
        <v>62.08</v>
      </c>
      <c r="I1673" s="43"/>
      <c r="J1673" s="81"/>
    </row>
    <row r="1674" spans="1:10" ht="15" customHeight="1" x14ac:dyDescent="0.2">
      <c r="A1674" s="96"/>
      <c r="B1674" s="97"/>
      <c r="C1674" s="97"/>
      <c r="D1674" s="98"/>
      <c r="E1674" s="99"/>
      <c r="F1674" s="209" t="s">
        <v>841</v>
      </c>
      <c r="G1674" s="209"/>
      <c r="H1674" s="118">
        <v>17.07</v>
      </c>
      <c r="I1674" s="43"/>
      <c r="J1674" s="81"/>
    </row>
    <row r="1675" spans="1:10" ht="15" customHeight="1" x14ac:dyDescent="0.2">
      <c r="A1675" s="96"/>
      <c r="B1675" s="97"/>
      <c r="C1675" s="97"/>
      <c r="D1675" s="98"/>
      <c r="E1675" s="99"/>
      <c r="F1675" s="209" t="s">
        <v>842</v>
      </c>
      <c r="G1675" s="209"/>
      <c r="H1675" s="118">
        <v>79.150000000000006</v>
      </c>
      <c r="I1675" s="43"/>
      <c r="J1675" s="81"/>
    </row>
    <row r="1676" spans="1:10" ht="27" customHeight="1" x14ac:dyDescent="0.2">
      <c r="A1676" s="82" t="s">
        <v>609</v>
      </c>
      <c r="B1676" s="83" t="s">
        <v>609</v>
      </c>
      <c r="C1676" s="84" t="s">
        <v>610</v>
      </c>
      <c r="D1676" s="85" t="s">
        <v>21</v>
      </c>
      <c r="E1676" s="86" t="s">
        <v>45</v>
      </c>
      <c r="F1676" s="87"/>
      <c r="G1676" s="88">
        <v>67.78</v>
      </c>
      <c r="H1676" s="116">
        <v>67.78</v>
      </c>
      <c r="I1676" s="43"/>
      <c r="J1676" s="81"/>
    </row>
    <row r="1677" spans="1:10" ht="21" customHeight="1" x14ac:dyDescent="0.2">
      <c r="A1677" s="89" t="s">
        <v>609</v>
      </c>
      <c r="B1677" s="90" t="s">
        <v>1523</v>
      </c>
      <c r="C1677" s="91" t="s">
        <v>1524</v>
      </c>
      <c r="D1677" s="92" t="s">
        <v>21</v>
      </c>
      <c r="E1677" s="93" t="s">
        <v>45</v>
      </c>
      <c r="F1677" s="94">
        <v>1</v>
      </c>
      <c r="G1677" s="95">
        <v>46.37</v>
      </c>
      <c r="H1677" s="117">
        <v>46.37</v>
      </c>
      <c r="I1677" s="43"/>
      <c r="J1677" s="81"/>
    </row>
    <row r="1678" spans="1:10" ht="29.1" customHeight="1" x14ac:dyDescent="0.2">
      <c r="A1678" s="89" t="s">
        <v>609</v>
      </c>
      <c r="B1678" s="90" t="s">
        <v>1527</v>
      </c>
      <c r="C1678" s="91" t="s">
        <v>1528</v>
      </c>
      <c r="D1678" s="92" t="s">
        <v>21</v>
      </c>
      <c r="E1678" s="93" t="s">
        <v>45</v>
      </c>
      <c r="F1678" s="94">
        <v>2</v>
      </c>
      <c r="G1678" s="95">
        <v>1.56</v>
      </c>
      <c r="H1678" s="117">
        <v>3.12</v>
      </c>
      <c r="I1678" s="43"/>
      <c r="J1678" s="81"/>
    </row>
    <row r="1679" spans="1:10" ht="21" customHeight="1" x14ac:dyDescent="0.2">
      <c r="A1679" s="89" t="s">
        <v>609</v>
      </c>
      <c r="B1679" s="90" t="s">
        <v>1435</v>
      </c>
      <c r="C1679" s="91" t="s">
        <v>1413</v>
      </c>
      <c r="D1679" s="92" t="s">
        <v>21</v>
      </c>
      <c r="E1679" s="93" t="s">
        <v>51</v>
      </c>
      <c r="F1679" s="94">
        <v>0.34417221999999997</v>
      </c>
      <c r="G1679" s="95">
        <v>24.33</v>
      </c>
      <c r="H1679" s="117">
        <v>8.3699999999999992</v>
      </c>
      <c r="I1679" s="43"/>
      <c r="J1679" s="81"/>
    </row>
    <row r="1680" spans="1:10" ht="15" customHeight="1" x14ac:dyDescent="0.2">
      <c r="A1680" s="89" t="s">
        <v>609</v>
      </c>
      <c r="B1680" s="90" t="s">
        <v>1436</v>
      </c>
      <c r="C1680" s="91" t="s">
        <v>1415</v>
      </c>
      <c r="D1680" s="92" t="s">
        <v>21</v>
      </c>
      <c r="E1680" s="93" t="s">
        <v>51</v>
      </c>
      <c r="F1680" s="94">
        <v>0.34423649000000001</v>
      </c>
      <c r="G1680" s="95">
        <v>28.84</v>
      </c>
      <c r="H1680" s="117">
        <v>9.92</v>
      </c>
      <c r="I1680" s="43"/>
      <c r="J1680" s="81"/>
    </row>
    <row r="1681" spans="1:10" ht="15" customHeight="1" x14ac:dyDescent="0.2">
      <c r="A1681" s="96"/>
      <c r="B1681" s="97"/>
      <c r="C1681" s="97"/>
      <c r="D1681" s="98"/>
      <c r="E1681" s="99"/>
      <c r="F1681" s="209" t="s">
        <v>840</v>
      </c>
      <c r="G1681" s="209"/>
      <c r="H1681" s="118">
        <v>67.78</v>
      </c>
      <c r="I1681" s="43"/>
      <c r="J1681" s="81"/>
    </row>
    <row r="1682" spans="1:10" ht="15" customHeight="1" x14ac:dyDescent="0.2">
      <c r="A1682" s="96"/>
      <c r="B1682" s="97"/>
      <c r="C1682" s="97"/>
      <c r="D1682" s="98"/>
      <c r="E1682" s="99"/>
      <c r="F1682" s="209" t="s">
        <v>841</v>
      </c>
      <c r="G1682" s="209"/>
      <c r="H1682" s="118">
        <v>18.64</v>
      </c>
      <c r="I1682" s="43"/>
      <c r="J1682" s="81"/>
    </row>
    <row r="1683" spans="1:10" ht="15" customHeight="1" x14ac:dyDescent="0.2">
      <c r="A1683" s="96"/>
      <c r="B1683" s="97"/>
      <c r="C1683" s="97"/>
      <c r="D1683" s="98"/>
      <c r="E1683" s="99"/>
      <c r="F1683" s="209" t="s">
        <v>842</v>
      </c>
      <c r="G1683" s="209"/>
      <c r="H1683" s="118">
        <v>86.42</v>
      </c>
      <c r="I1683" s="43"/>
      <c r="J1683" s="81"/>
    </row>
    <row r="1684" spans="1:10" ht="20.100000000000001" customHeight="1" x14ac:dyDescent="0.2">
      <c r="A1684" s="82" t="s">
        <v>612</v>
      </c>
      <c r="B1684" s="83" t="s">
        <v>612</v>
      </c>
      <c r="C1684" s="84" t="s">
        <v>613</v>
      </c>
      <c r="D1684" s="85" t="s">
        <v>914</v>
      </c>
      <c r="E1684" s="86" t="s">
        <v>275</v>
      </c>
      <c r="F1684" s="87"/>
      <c r="G1684" s="88">
        <v>140.21</v>
      </c>
      <c r="H1684" s="116">
        <v>140.21</v>
      </c>
      <c r="I1684" s="43"/>
      <c r="J1684" s="81"/>
    </row>
    <row r="1685" spans="1:10" ht="21" customHeight="1" x14ac:dyDescent="0.2">
      <c r="A1685" s="89" t="s">
        <v>612</v>
      </c>
      <c r="B1685" s="90" t="s">
        <v>1529</v>
      </c>
      <c r="C1685" s="91" t="s">
        <v>1530</v>
      </c>
      <c r="D1685" s="92" t="s">
        <v>55</v>
      </c>
      <c r="E1685" s="93" t="s">
        <v>45</v>
      </c>
      <c r="F1685" s="94">
        <v>1</v>
      </c>
      <c r="G1685" s="95">
        <v>129.94</v>
      </c>
      <c r="H1685" s="117">
        <v>129.94</v>
      </c>
      <c r="I1685" s="43"/>
      <c r="J1685" s="81"/>
    </row>
    <row r="1686" spans="1:10" ht="15" customHeight="1" x14ac:dyDescent="0.2">
      <c r="A1686" s="89" t="s">
        <v>612</v>
      </c>
      <c r="B1686" s="90" t="s">
        <v>1531</v>
      </c>
      <c r="C1686" s="91" t="s">
        <v>1445</v>
      </c>
      <c r="D1686" s="92" t="s">
        <v>55</v>
      </c>
      <c r="E1686" s="93" t="s">
        <v>51</v>
      </c>
      <c r="F1686" s="94">
        <v>0.28908012999999999</v>
      </c>
      <c r="G1686" s="95">
        <v>15.34</v>
      </c>
      <c r="H1686" s="117">
        <v>4.43</v>
      </c>
      <c r="I1686" s="43"/>
      <c r="J1686" s="81"/>
    </row>
    <row r="1687" spans="1:10" ht="15" customHeight="1" x14ac:dyDescent="0.2">
      <c r="A1687" s="89" t="s">
        <v>612</v>
      </c>
      <c r="B1687" s="90" t="s">
        <v>1532</v>
      </c>
      <c r="C1687" s="91" t="s">
        <v>1419</v>
      </c>
      <c r="D1687" s="92" t="s">
        <v>55</v>
      </c>
      <c r="E1687" s="93" t="s">
        <v>51</v>
      </c>
      <c r="F1687" s="94">
        <v>0.28574195000000002</v>
      </c>
      <c r="G1687" s="95">
        <v>20.45</v>
      </c>
      <c r="H1687" s="117">
        <v>5.84</v>
      </c>
      <c r="I1687" s="43"/>
      <c r="J1687" s="81"/>
    </row>
    <row r="1688" spans="1:10" ht="15" customHeight="1" x14ac:dyDescent="0.2">
      <c r="A1688" s="96"/>
      <c r="B1688" s="97"/>
      <c r="C1688" s="97"/>
      <c r="D1688" s="98"/>
      <c r="E1688" s="99"/>
      <c r="F1688" s="209" t="s">
        <v>840</v>
      </c>
      <c r="G1688" s="209"/>
      <c r="H1688" s="118">
        <v>140.21</v>
      </c>
      <c r="I1688" s="43"/>
      <c r="J1688" s="81"/>
    </row>
    <row r="1689" spans="1:10" ht="15" customHeight="1" x14ac:dyDescent="0.2">
      <c r="A1689" s="96"/>
      <c r="B1689" s="97"/>
      <c r="C1689" s="97"/>
      <c r="D1689" s="98"/>
      <c r="E1689" s="99"/>
      <c r="F1689" s="209" t="s">
        <v>841</v>
      </c>
      <c r="G1689" s="209"/>
      <c r="H1689" s="118">
        <v>38.56</v>
      </c>
      <c r="I1689" s="43"/>
      <c r="J1689" s="81"/>
    </row>
    <row r="1690" spans="1:10" ht="15" customHeight="1" x14ac:dyDescent="0.2">
      <c r="A1690" s="96"/>
      <c r="B1690" s="97"/>
      <c r="C1690" s="97"/>
      <c r="D1690" s="98"/>
      <c r="E1690" s="99"/>
      <c r="F1690" s="209" t="s">
        <v>842</v>
      </c>
      <c r="G1690" s="209"/>
      <c r="H1690" s="118">
        <v>178.77</v>
      </c>
      <c r="I1690" s="43"/>
      <c r="J1690" s="81"/>
    </row>
    <row r="1691" spans="1:10" ht="20.100000000000001" customHeight="1" x14ac:dyDescent="0.2">
      <c r="A1691" s="82" t="s">
        <v>615</v>
      </c>
      <c r="B1691" s="83" t="s">
        <v>615</v>
      </c>
      <c r="C1691" s="84" t="s">
        <v>616</v>
      </c>
      <c r="D1691" s="85" t="s">
        <v>13</v>
      </c>
      <c r="E1691" s="86" t="s">
        <v>275</v>
      </c>
      <c r="F1691" s="87"/>
      <c r="G1691" s="88">
        <v>188.88</v>
      </c>
      <c r="H1691" s="116">
        <v>188.88</v>
      </c>
      <c r="I1691" s="43"/>
      <c r="J1691" s="81"/>
    </row>
    <row r="1692" spans="1:10" ht="15" customHeight="1" x14ac:dyDescent="0.2">
      <c r="A1692" s="89" t="s">
        <v>615</v>
      </c>
      <c r="B1692" s="90" t="s">
        <v>1533</v>
      </c>
      <c r="C1692" s="91" t="s">
        <v>1534</v>
      </c>
      <c r="D1692" s="92" t="s">
        <v>13</v>
      </c>
      <c r="E1692" s="93" t="s">
        <v>275</v>
      </c>
      <c r="F1692" s="94">
        <v>1</v>
      </c>
      <c r="G1692" s="95">
        <v>142.74</v>
      </c>
      <c r="H1692" s="117">
        <v>142.74</v>
      </c>
      <c r="I1692" s="43"/>
      <c r="J1692" s="81"/>
    </row>
    <row r="1693" spans="1:10" ht="21" customHeight="1" x14ac:dyDescent="0.2">
      <c r="A1693" s="89" t="s">
        <v>615</v>
      </c>
      <c r="B1693" s="90" t="s">
        <v>1412</v>
      </c>
      <c r="C1693" s="91" t="s">
        <v>1413</v>
      </c>
      <c r="D1693" s="92" t="s">
        <v>13</v>
      </c>
      <c r="E1693" s="93" t="s">
        <v>837</v>
      </c>
      <c r="F1693" s="94">
        <v>0.81817667000000005</v>
      </c>
      <c r="G1693" s="95">
        <v>25.26</v>
      </c>
      <c r="H1693" s="117">
        <v>20.66</v>
      </c>
      <c r="I1693" s="43"/>
      <c r="J1693" s="81"/>
    </row>
    <row r="1694" spans="1:10" ht="15" customHeight="1" x14ac:dyDescent="0.2">
      <c r="A1694" s="89" t="s">
        <v>615</v>
      </c>
      <c r="B1694" s="90" t="s">
        <v>1414</v>
      </c>
      <c r="C1694" s="91" t="s">
        <v>1415</v>
      </c>
      <c r="D1694" s="92" t="s">
        <v>13</v>
      </c>
      <c r="E1694" s="93" t="s">
        <v>837</v>
      </c>
      <c r="F1694" s="94">
        <v>0.81864720000000002</v>
      </c>
      <c r="G1694" s="95">
        <v>31.13</v>
      </c>
      <c r="H1694" s="117">
        <v>25.48</v>
      </c>
      <c r="I1694" s="43"/>
      <c r="J1694" s="81"/>
    </row>
    <row r="1695" spans="1:10" ht="15" customHeight="1" x14ac:dyDescent="0.2">
      <c r="A1695" s="96"/>
      <c r="B1695" s="97"/>
      <c r="C1695" s="97"/>
      <c r="D1695" s="98"/>
      <c r="E1695" s="99"/>
      <c r="F1695" s="209" t="s">
        <v>840</v>
      </c>
      <c r="G1695" s="209"/>
      <c r="H1695" s="118">
        <v>188.88</v>
      </c>
      <c r="I1695" s="43"/>
      <c r="J1695" s="81"/>
    </row>
    <row r="1696" spans="1:10" ht="15" customHeight="1" x14ac:dyDescent="0.2">
      <c r="A1696" s="96"/>
      <c r="B1696" s="97"/>
      <c r="C1696" s="97"/>
      <c r="D1696" s="98"/>
      <c r="E1696" s="99"/>
      <c r="F1696" s="209" t="s">
        <v>841</v>
      </c>
      <c r="G1696" s="209"/>
      <c r="H1696" s="118">
        <v>51.94</v>
      </c>
      <c r="I1696" s="43"/>
      <c r="J1696" s="81"/>
    </row>
    <row r="1697" spans="1:10" ht="15" customHeight="1" x14ac:dyDescent="0.2">
      <c r="A1697" s="96"/>
      <c r="B1697" s="97"/>
      <c r="C1697" s="97"/>
      <c r="D1697" s="98"/>
      <c r="E1697" s="99"/>
      <c r="F1697" s="209" t="s">
        <v>842</v>
      </c>
      <c r="G1697" s="209"/>
      <c r="H1697" s="118">
        <v>240.82</v>
      </c>
      <c r="I1697" s="43"/>
      <c r="J1697" s="81"/>
    </row>
    <row r="1698" spans="1:10" ht="20.100000000000001" customHeight="1" x14ac:dyDescent="0.2">
      <c r="A1698" s="82" t="s">
        <v>618</v>
      </c>
      <c r="B1698" s="83" t="s">
        <v>618</v>
      </c>
      <c r="C1698" s="84" t="s">
        <v>619</v>
      </c>
      <c r="D1698" s="85" t="s">
        <v>187</v>
      </c>
      <c r="E1698" s="86" t="s">
        <v>390</v>
      </c>
      <c r="F1698" s="87"/>
      <c r="G1698" s="88">
        <v>88.77</v>
      </c>
      <c r="H1698" s="116">
        <v>0</v>
      </c>
      <c r="I1698" s="43"/>
      <c r="J1698" s="81"/>
    </row>
    <row r="1699" spans="1:10" ht="21" customHeight="1" x14ac:dyDescent="0.2">
      <c r="A1699" s="89" t="s">
        <v>618</v>
      </c>
      <c r="B1699" s="90" t="s">
        <v>1535</v>
      </c>
      <c r="C1699" s="91" t="s">
        <v>1536</v>
      </c>
      <c r="D1699" s="92" t="s">
        <v>187</v>
      </c>
      <c r="E1699" s="93" t="s">
        <v>275</v>
      </c>
      <c r="F1699" s="103">
        <v>1</v>
      </c>
      <c r="G1699" s="95">
        <v>56.04</v>
      </c>
      <c r="H1699" s="117">
        <v>56.04</v>
      </c>
      <c r="I1699" s="43"/>
      <c r="J1699" s="81"/>
    </row>
    <row r="1700" spans="1:10" ht="15" customHeight="1" x14ac:dyDescent="0.2">
      <c r="A1700" s="89" t="s">
        <v>618</v>
      </c>
      <c r="B1700" s="90" t="s">
        <v>1129</v>
      </c>
      <c r="C1700" s="91" t="s">
        <v>1130</v>
      </c>
      <c r="D1700" s="92" t="s">
        <v>187</v>
      </c>
      <c r="E1700" s="93" t="s">
        <v>837</v>
      </c>
      <c r="F1700" s="103">
        <v>0.89970680000000003</v>
      </c>
      <c r="G1700" s="95">
        <v>15.2</v>
      </c>
      <c r="H1700" s="117">
        <v>13.67</v>
      </c>
      <c r="I1700" s="43"/>
      <c r="J1700" s="81"/>
    </row>
    <row r="1701" spans="1:10" ht="15" customHeight="1" x14ac:dyDescent="0.2">
      <c r="A1701" s="89" t="s">
        <v>618</v>
      </c>
      <c r="B1701" s="90" t="s">
        <v>1418</v>
      </c>
      <c r="C1701" s="91" t="s">
        <v>1419</v>
      </c>
      <c r="D1701" s="92" t="s">
        <v>187</v>
      </c>
      <c r="E1701" s="93" t="s">
        <v>837</v>
      </c>
      <c r="F1701" s="103">
        <v>0.90923690000000001</v>
      </c>
      <c r="G1701" s="95">
        <v>20.97</v>
      </c>
      <c r="H1701" s="117">
        <v>19.059999999999999</v>
      </c>
      <c r="I1701" s="43"/>
      <c r="J1701" s="81"/>
    </row>
    <row r="1702" spans="1:10" ht="15" customHeight="1" x14ac:dyDescent="0.2">
      <c r="A1702" s="96"/>
      <c r="B1702" s="97"/>
      <c r="C1702" s="97"/>
      <c r="D1702" s="98"/>
      <c r="E1702" s="99"/>
      <c r="F1702" s="209" t="s">
        <v>840</v>
      </c>
      <c r="G1702" s="209"/>
      <c r="H1702" s="118">
        <v>88.77</v>
      </c>
      <c r="I1702" s="43"/>
      <c r="J1702" s="81"/>
    </row>
    <row r="1703" spans="1:10" ht="15" customHeight="1" x14ac:dyDescent="0.2">
      <c r="A1703" s="96"/>
      <c r="B1703" s="97"/>
      <c r="C1703" s="97"/>
      <c r="D1703" s="98"/>
      <c r="E1703" s="99"/>
      <c r="F1703" s="209" t="s">
        <v>841</v>
      </c>
      <c r="G1703" s="209"/>
      <c r="H1703" s="118">
        <v>24.41</v>
      </c>
      <c r="I1703" s="43"/>
      <c r="J1703" s="81"/>
    </row>
    <row r="1704" spans="1:10" ht="15" customHeight="1" x14ac:dyDescent="0.2">
      <c r="A1704" s="96"/>
      <c r="B1704" s="97"/>
      <c r="C1704" s="97"/>
      <c r="D1704" s="98"/>
      <c r="E1704" s="99"/>
      <c r="F1704" s="209" t="s">
        <v>842</v>
      </c>
      <c r="G1704" s="209"/>
      <c r="H1704" s="118">
        <v>113.18</v>
      </c>
      <c r="I1704" s="43"/>
      <c r="J1704" s="81"/>
    </row>
    <row r="1705" spans="1:10" ht="20.100000000000001" customHeight="1" x14ac:dyDescent="0.2">
      <c r="A1705" s="82" t="s">
        <v>621</v>
      </c>
      <c r="B1705" s="83" t="s">
        <v>621</v>
      </c>
      <c r="C1705" s="84" t="s">
        <v>622</v>
      </c>
      <c r="D1705" s="85" t="s">
        <v>13</v>
      </c>
      <c r="E1705" s="86" t="s">
        <v>275</v>
      </c>
      <c r="F1705" s="87"/>
      <c r="G1705" s="88">
        <v>76.14</v>
      </c>
      <c r="H1705" s="116">
        <v>4339.9799999999996</v>
      </c>
      <c r="I1705" s="43"/>
      <c r="J1705" s="81"/>
    </row>
    <row r="1706" spans="1:10" ht="21" customHeight="1" x14ac:dyDescent="0.2">
      <c r="A1706" s="89" t="s">
        <v>621</v>
      </c>
      <c r="B1706" s="90" t="s">
        <v>1537</v>
      </c>
      <c r="C1706" s="91" t="s">
        <v>1538</v>
      </c>
      <c r="D1706" s="92" t="s">
        <v>13</v>
      </c>
      <c r="E1706" s="93" t="s">
        <v>275</v>
      </c>
      <c r="F1706" s="94">
        <v>1</v>
      </c>
      <c r="G1706" s="95">
        <v>36.340000000000003</v>
      </c>
      <c r="H1706" s="117">
        <v>36.340000000000003</v>
      </c>
      <c r="I1706" s="43"/>
      <c r="J1706" s="81"/>
    </row>
    <row r="1707" spans="1:10" ht="21" customHeight="1" x14ac:dyDescent="0.2">
      <c r="A1707" s="89" t="s">
        <v>621</v>
      </c>
      <c r="B1707" s="90" t="s">
        <v>1412</v>
      </c>
      <c r="C1707" s="91" t="s">
        <v>1413</v>
      </c>
      <c r="D1707" s="92" t="s">
        <v>13</v>
      </c>
      <c r="E1707" s="93" t="s">
        <v>837</v>
      </c>
      <c r="F1707" s="94">
        <v>0.45486893</v>
      </c>
      <c r="G1707" s="95">
        <v>25.26</v>
      </c>
      <c r="H1707" s="117">
        <v>11.48</v>
      </c>
      <c r="I1707" s="43"/>
      <c r="J1707" s="81"/>
    </row>
    <row r="1708" spans="1:10" ht="15" customHeight="1" x14ac:dyDescent="0.2">
      <c r="A1708" s="89" t="s">
        <v>621</v>
      </c>
      <c r="B1708" s="90" t="s">
        <v>1414</v>
      </c>
      <c r="C1708" s="91" t="s">
        <v>1415</v>
      </c>
      <c r="D1708" s="92" t="s">
        <v>13</v>
      </c>
      <c r="E1708" s="93" t="s">
        <v>837</v>
      </c>
      <c r="F1708" s="94">
        <v>0.90973786000000001</v>
      </c>
      <c r="G1708" s="95">
        <v>31.13</v>
      </c>
      <c r="H1708" s="117">
        <v>28.32</v>
      </c>
      <c r="I1708" s="43"/>
      <c r="J1708" s="81"/>
    </row>
    <row r="1709" spans="1:10" ht="15" customHeight="1" x14ac:dyDescent="0.2">
      <c r="A1709" s="96"/>
      <c r="B1709" s="97"/>
      <c r="C1709" s="97"/>
      <c r="D1709" s="98"/>
      <c r="E1709" s="99"/>
      <c r="F1709" s="209" t="s">
        <v>840</v>
      </c>
      <c r="G1709" s="209"/>
      <c r="H1709" s="118">
        <v>76.14</v>
      </c>
      <c r="I1709" s="43"/>
      <c r="J1709" s="81"/>
    </row>
    <row r="1710" spans="1:10" ht="15" customHeight="1" x14ac:dyDescent="0.2">
      <c r="A1710" s="96"/>
      <c r="B1710" s="97"/>
      <c r="C1710" s="97"/>
      <c r="D1710" s="98"/>
      <c r="E1710" s="99"/>
      <c r="F1710" s="209" t="s">
        <v>841</v>
      </c>
      <c r="G1710" s="209"/>
      <c r="H1710" s="118">
        <v>20.94</v>
      </c>
      <c r="I1710" s="43"/>
      <c r="J1710" s="81"/>
    </row>
    <row r="1711" spans="1:10" ht="15" customHeight="1" x14ac:dyDescent="0.2">
      <c r="A1711" s="96"/>
      <c r="B1711" s="97"/>
      <c r="C1711" s="97"/>
      <c r="D1711" s="98"/>
      <c r="E1711" s="99"/>
      <c r="F1711" s="209" t="s">
        <v>842</v>
      </c>
      <c r="G1711" s="209"/>
      <c r="H1711" s="118">
        <v>97.08</v>
      </c>
      <c r="I1711" s="43"/>
      <c r="J1711" s="81"/>
    </row>
    <row r="1712" spans="1:10" ht="20.100000000000001" customHeight="1" x14ac:dyDescent="0.2">
      <c r="A1712" s="82" t="s">
        <v>626</v>
      </c>
      <c r="B1712" s="83" t="s">
        <v>626</v>
      </c>
      <c r="C1712" s="84" t="s">
        <v>627</v>
      </c>
      <c r="D1712" s="85" t="s">
        <v>13</v>
      </c>
      <c r="E1712" s="86" t="s">
        <v>275</v>
      </c>
      <c r="F1712" s="87"/>
      <c r="G1712" s="88">
        <v>21.04</v>
      </c>
      <c r="H1712" s="116">
        <v>631.20000000000005</v>
      </c>
      <c r="I1712" s="43"/>
      <c r="J1712" s="81"/>
    </row>
    <row r="1713" spans="1:10" ht="15" customHeight="1" x14ac:dyDescent="0.2">
      <c r="A1713" s="89" t="s">
        <v>626</v>
      </c>
      <c r="B1713" s="90" t="s">
        <v>1539</v>
      </c>
      <c r="C1713" s="91" t="s">
        <v>1540</v>
      </c>
      <c r="D1713" s="92" t="s">
        <v>13</v>
      </c>
      <c r="E1713" s="93" t="s">
        <v>275</v>
      </c>
      <c r="F1713" s="94">
        <v>1</v>
      </c>
      <c r="G1713" s="95">
        <v>10.28</v>
      </c>
      <c r="H1713" s="117">
        <v>10.28</v>
      </c>
      <c r="I1713" s="43"/>
      <c r="J1713" s="81"/>
    </row>
    <row r="1714" spans="1:10" ht="21" customHeight="1" x14ac:dyDescent="0.2">
      <c r="A1714" s="89" t="s">
        <v>626</v>
      </c>
      <c r="B1714" s="90" t="s">
        <v>1412</v>
      </c>
      <c r="C1714" s="91" t="s">
        <v>1413</v>
      </c>
      <c r="D1714" s="92" t="s">
        <v>13</v>
      </c>
      <c r="E1714" s="93" t="s">
        <v>837</v>
      </c>
      <c r="F1714" s="94">
        <v>0.19109904999999999</v>
      </c>
      <c r="G1714" s="95">
        <v>25.26</v>
      </c>
      <c r="H1714" s="117">
        <v>4.82</v>
      </c>
      <c r="I1714" s="43"/>
      <c r="J1714" s="81"/>
    </row>
    <row r="1715" spans="1:10" ht="15" customHeight="1" x14ac:dyDescent="0.2">
      <c r="A1715" s="89" t="s">
        <v>626</v>
      </c>
      <c r="B1715" s="90" t="s">
        <v>1414</v>
      </c>
      <c r="C1715" s="91" t="s">
        <v>1415</v>
      </c>
      <c r="D1715" s="92" t="s">
        <v>13</v>
      </c>
      <c r="E1715" s="93" t="s">
        <v>837</v>
      </c>
      <c r="F1715" s="94">
        <v>0.19109904999999999</v>
      </c>
      <c r="G1715" s="95">
        <v>31.13</v>
      </c>
      <c r="H1715" s="117">
        <v>5.94</v>
      </c>
      <c r="I1715" s="43"/>
      <c r="J1715" s="81"/>
    </row>
    <row r="1716" spans="1:10" ht="15" customHeight="1" x14ac:dyDescent="0.2">
      <c r="A1716" s="96"/>
      <c r="B1716" s="97"/>
      <c r="C1716" s="97"/>
      <c r="D1716" s="98"/>
      <c r="E1716" s="99"/>
      <c r="F1716" s="209" t="s">
        <v>840</v>
      </c>
      <c r="G1716" s="209"/>
      <c r="H1716" s="118">
        <v>21.04</v>
      </c>
      <c r="I1716" s="43"/>
      <c r="J1716" s="81"/>
    </row>
    <row r="1717" spans="1:10" ht="15" customHeight="1" x14ac:dyDescent="0.2">
      <c r="A1717" s="96"/>
      <c r="B1717" s="97"/>
      <c r="C1717" s="97"/>
      <c r="D1717" s="98"/>
      <c r="E1717" s="99"/>
      <c r="F1717" s="209" t="s">
        <v>841</v>
      </c>
      <c r="G1717" s="209"/>
      <c r="H1717" s="118">
        <v>5.79</v>
      </c>
      <c r="I1717" s="43"/>
      <c r="J1717" s="81"/>
    </row>
    <row r="1718" spans="1:10" ht="15" customHeight="1" x14ac:dyDescent="0.2">
      <c r="A1718" s="96"/>
      <c r="B1718" s="97"/>
      <c r="C1718" s="97"/>
      <c r="D1718" s="98"/>
      <c r="E1718" s="99"/>
      <c r="F1718" s="209" t="s">
        <v>842</v>
      </c>
      <c r="G1718" s="209"/>
      <c r="H1718" s="118">
        <v>26.83</v>
      </c>
      <c r="I1718" s="43"/>
      <c r="J1718" s="81"/>
    </row>
    <row r="1719" spans="1:10" ht="20.100000000000001" customHeight="1" x14ac:dyDescent="0.2">
      <c r="A1719" s="82" t="s">
        <v>629</v>
      </c>
      <c r="B1719" s="83" t="s">
        <v>629</v>
      </c>
      <c r="C1719" s="84" t="s">
        <v>630</v>
      </c>
      <c r="D1719" s="85" t="s">
        <v>13</v>
      </c>
      <c r="E1719" s="86" t="s">
        <v>275</v>
      </c>
      <c r="F1719" s="87"/>
      <c r="G1719" s="88">
        <v>53.7</v>
      </c>
      <c r="H1719" s="116">
        <v>53.7</v>
      </c>
      <c r="I1719" s="43"/>
      <c r="J1719" s="81"/>
    </row>
    <row r="1720" spans="1:10" ht="15" customHeight="1" x14ac:dyDescent="0.2">
      <c r="A1720" s="89" t="s">
        <v>629</v>
      </c>
      <c r="B1720" s="90" t="s">
        <v>1541</v>
      </c>
      <c r="C1720" s="91" t="s">
        <v>1542</v>
      </c>
      <c r="D1720" s="92" t="s">
        <v>13</v>
      </c>
      <c r="E1720" s="93" t="s">
        <v>275</v>
      </c>
      <c r="F1720" s="94">
        <v>1</v>
      </c>
      <c r="G1720" s="95">
        <v>26.54</v>
      </c>
      <c r="H1720" s="117">
        <v>26.54</v>
      </c>
      <c r="I1720" s="43"/>
      <c r="J1720" s="81"/>
    </row>
    <row r="1721" spans="1:10" ht="21" customHeight="1" x14ac:dyDescent="0.2">
      <c r="A1721" s="89" t="s">
        <v>629</v>
      </c>
      <c r="B1721" s="90" t="s">
        <v>1412</v>
      </c>
      <c r="C1721" s="91" t="s">
        <v>1413</v>
      </c>
      <c r="D1721" s="92" t="s">
        <v>13</v>
      </c>
      <c r="E1721" s="93" t="s">
        <v>837</v>
      </c>
      <c r="F1721" s="94">
        <v>0.48168708999999998</v>
      </c>
      <c r="G1721" s="95">
        <v>25.26</v>
      </c>
      <c r="H1721" s="117">
        <v>12.16</v>
      </c>
      <c r="I1721" s="43"/>
      <c r="J1721" s="81"/>
    </row>
    <row r="1722" spans="1:10" ht="15" customHeight="1" x14ac:dyDescent="0.2">
      <c r="A1722" s="89" t="s">
        <v>629</v>
      </c>
      <c r="B1722" s="90" t="s">
        <v>1414</v>
      </c>
      <c r="C1722" s="91" t="s">
        <v>1415</v>
      </c>
      <c r="D1722" s="92" t="s">
        <v>13</v>
      </c>
      <c r="E1722" s="93" t="s">
        <v>837</v>
      </c>
      <c r="F1722" s="94">
        <v>0.48208297</v>
      </c>
      <c r="G1722" s="95">
        <v>31.13</v>
      </c>
      <c r="H1722" s="117">
        <v>15</v>
      </c>
      <c r="I1722" s="43"/>
      <c r="J1722" s="81"/>
    </row>
    <row r="1723" spans="1:10" ht="15" customHeight="1" x14ac:dyDescent="0.2">
      <c r="A1723" s="96"/>
      <c r="B1723" s="97"/>
      <c r="C1723" s="97"/>
      <c r="D1723" s="98"/>
      <c r="E1723" s="99"/>
      <c r="F1723" s="209" t="s">
        <v>840</v>
      </c>
      <c r="G1723" s="209"/>
      <c r="H1723" s="118">
        <v>53.7</v>
      </c>
      <c r="I1723" s="43"/>
      <c r="J1723" s="81"/>
    </row>
    <row r="1724" spans="1:10" ht="15" customHeight="1" x14ac:dyDescent="0.2">
      <c r="A1724" s="96"/>
      <c r="B1724" s="97"/>
      <c r="C1724" s="97"/>
      <c r="D1724" s="98"/>
      <c r="E1724" s="99"/>
      <c r="F1724" s="209" t="s">
        <v>841</v>
      </c>
      <c r="G1724" s="209"/>
      <c r="H1724" s="118">
        <v>14.77</v>
      </c>
      <c r="I1724" s="43"/>
      <c r="J1724" s="81"/>
    </row>
    <row r="1725" spans="1:10" ht="15" customHeight="1" x14ac:dyDescent="0.2">
      <c r="A1725" s="96"/>
      <c r="B1725" s="97"/>
      <c r="C1725" s="97"/>
      <c r="D1725" s="98"/>
      <c r="E1725" s="99"/>
      <c r="F1725" s="209" t="s">
        <v>842</v>
      </c>
      <c r="G1725" s="209"/>
      <c r="H1725" s="118">
        <v>68.47</v>
      </c>
      <c r="I1725" s="43"/>
      <c r="J1725" s="81"/>
    </row>
    <row r="1726" spans="1:10" ht="20.100000000000001" customHeight="1" x14ac:dyDescent="0.2">
      <c r="A1726" s="82" t="s">
        <v>632</v>
      </c>
      <c r="B1726" s="83" t="s">
        <v>632</v>
      </c>
      <c r="C1726" s="84" t="s">
        <v>633</v>
      </c>
      <c r="D1726" s="85" t="s">
        <v>13</v>
      </c>
      <c r="E1726" s="86" t="s">
        <v>275</v>
      </c>
      <c r="F1726" s="87"/>
      <c r="G1726" s="88">
        <v>27.28</v>
      </c>
      <c r="H1726" s="116">
        <v>190.96</v>
      </c>
      <c r="I1726" s="43"/>
      <c r="J1726" s="81"/>
    </row>
    <row r="1727" spans="1:10" ht="15" customHeight="1" x14ac:dyDescent="0.2">
      <c r="A1727" s="89" t="s">
        <v>632</v>
      </c>
      <c r="B1727" s="90" t="s">
        <v>1543</v>
      </c>
      <c r="C1727" s="91" t="s">
        <v>1544</v>
      </c>
      <c r="D1727" s="92" t="s">
        <v>13</v>
      </c>
      <c r="E1727" s="93" t="s">
        <v>275</v>
      </c>
      <c r="F1727" s="94">
        <v>1</v>
      </c>
      <c r="G1727" s="95">
        <v>12.42</v>
      </c>
      <c r="H1727" s="117">
        <v>12.42</v>
      </c>
      <c r="I1727" s="43"/>
      <c r="J1727" s="81"/>
    </row>
    <row r="1728" spans="1:10" ht="21" customHeight="1" x14ac:dyDescent="0.2">
      <c r="A1728" s="89" t="s">
        <v>632</v>
      </c>
      <c r="B1728" s="90" t="s">
        <v>1412</v>
      </c>
      <c r="C1728" s="91" t="s">
        <v>1413</v>
      </c>
      <c r="D1728" s="92" t="s">
        <v>13</v>
      </c>
      <c r="E1728" s="93" t="s">
        <v>837</v>
      </c>
      <c r="F1728" s="94">
        <v>0.26368219999999998</v>
      </c>
      <c r="G1728" s="95">
        <v>25.26</v>
      </c>
      <c r="H1728" s="117">
        <v>6.66</v>
      </c>
      <c r="I1728" s="43"/>
      <c r="J1728" s="81"/>
    </row>
    <row r="1729" spans="1:10" ht="15" customHeight="1" x14ac:dyDescent="0.2">
      <c r="A1729" s="89" t="s">
        <v>632</v>
      </c>
      <c r="B1729" s="90" t="s">
        <v>1414</v>
      </c>
      <c r="C1729" s="91" t="s">
        <v>1415</v>
      </c>
      <c r="D1729" s="92" t="s">
        <v>13</v>
      </c>
      <c r="E1729" s="93" t="s">
        <v>837</v>
      </c>
      <c r="F1729" s="94">
        <v>0.26368219999999998</v>
      </c>
      <c r="G1729" s="95">
        <v>31.13</v>
      </c>
      <c r="H1729" s="117">
        <v>8.1999999999999993</v>
      </c>
      <c r="I1729" s="43"/>
      <c r="J1729" s="81"/>
    </row>
    <row r="1730" spans="1:10" ht="15" customHeight="1" x14ac:dyDescent="0.2">
      <c r="A1730" s="96"/>
      <c r="B1730" s="97"/>
      <c r="C1730" s="97"/>
      <c r="D1730" s="98"/>
      <c r="E1730" s="99"/>
      <c r="F1730" s="209" t="s">
        <v>840</v>
      </c>
      <c r="G1730" s="209"/>
      <c r="H1730" s="118">
        <v>27.28</v>
      </c>
      <c r="I1730" s="43"/>
      <c r="J1730" s="81"/>
    </row>
    <row r="1731" spans="1:10" ht="15" customHeight="1" x14ac:dyDescent="0.2">
      <c r="A1731" s="96"/>
      <c r="B1731" s="97"/>
      <c r="C1731" s="97"/>
      <c r="D1731" s="98"/>
      <c r="E1731" s="99"/>
      <c r="F1731" s="209" t="s">
        <v>841</v>
      </c>
      <c r="G1731" s="209"/>
      <c r="H1731" s="118">
        <v>7.5</v>
      </c>
      <c r="I1731" s="43"/>
      <c r="J1731" s="81"/>
    </row>
    <row r="1732" spans="1:10" ht="15" customHeight="1" x14ac:dyDescent="0.2">
      <c r="A1732" s="96"/>
      <c r="B1732" s="97"/>
      <c r="C1732" s="97"/>
      <c r="D1732" s="98"/>
      <c r="E1732" s="99"/>
      <c r="F1732" s="209" t="s">
        <v>842</v>
      </c>
      <c r="G1732" s="209"/>
      <c r="H1732" s="118">
        <v>34.78</v>
      </c>
      <c r="I1732" s="43"/>
      <c r="J1732" s="81"/>
    </row>
    <row r="1733" spans="1:10" ht="20.100000000000001" customHeight="1" x14ac:dyDescent="0.2">
      <c r="A1733" s="82" t="s">
        <v>635</v>
      </c>
      <c r="B1733" s="83" t="s">
        <v>635</v>
      </c>
      <c r="C1733" s="84" t="s">
        <v>636</v>
      </c>
      <c r="D1733" s="85" t="s">
        <v>13</v>
      </c>
      <c r="E1733" s="86" t="s">
        <v>275</v>
      </c>
      <c r="F1733" s="87"/>
      <c r="G1733" s="88">
        <v>32.799999999999997</v>
      </c>
      <c r="H1733" s="116">
        <v>1968</v>
      </c>
      <c r="I1733" s="43"/>
      <c r="J1733" s="81"/>
    </row>
    <row r="1734" spans="1:10" ht="15" customHeight="1" x14ac:dyDescent="0.2">
      <c r="A1734" s="89" t="s">
        <v>635</v>
      </c>
      <c r="B1734" s="90" t="s">
        <v>1545</v>
      </c>
      <c r="C1734" s="91" t="s">
        <v>1546</v>
      </c>
      <c r="D1734" s="92" t="s">
        <v>13</v>
      </c>
      <c r="E1734" s="93" t="s">
        <v>275</v>
      </c>
      <c r="F1734" s="94">
        <v>1</v>
      </c>
      <c r="G1734" s="95">
        <v>9.74</v>
      </c>
      <c r="H1734" s="117">
        <v>9.74</v>
      </c>
      <c r="I1734" s="43"/>
      <c r="J1734" s="81"/>
    </row>
    <row r="1735" spans="1:10" ht="21" customHeight="1" x14ac:dyDescent="0.2">
      <c r="A1735" s="89" t="s">
        <v>635</v>
      </c>
      <c r="B1735" s="90" t="s">
        <v>1412</v>
      </c>
      <c r="C1735" s="91" t="s">
        <v>1413</v>
      </c>
      <c r="D1735" s="92" t="s">
        <v>13</v>
      </c>
      <c r="E1735" s="93" t="s">
        <v>837</v>
      </c>
      <c r="F1735" s="94">
        <v>0.40910256</v>
      </c>
      <c r="G1735" s="95">
        <v>25.26</v>
      </c>
      <c r="H1735" s="117">
        <v>10.33</v>
      </c>
      <c r="I1735" s="43"/>
      <c r="J1735" s="81"/>
    </row>
    <row r="1736" spans="1:10" ht="15" customHeight="1" x14ac:dyDescent="0.2">
      <c r="A1736" s="89" t="s">
        <v>635</v>
      </c>
      <c r="B1736" s="90" t="s">
        <v>1414</v>
      </c>
      <c r="C1736" s="91" t="s">
        <v>1415</v>
      </c>
      <c r="D1736" s="92" t="s">
        <v>13</v>
      </c>
      <c r="E1736" s="93" t="s">
        <v>837</v>
      </c>
      <c r="F1736" s="94">
        <v>0.40910256</v>
      </c>
      <c r="G1736" s="95">
        <v>31.13</v>
      </c>
      <c r="H1736" s="117">
        <v>12.73</v>
      </c>
      <c r="I1736" s="43"/>
      <c r="J1736" s="81"/>
    </row>
    <row r="1737" spans="1:10" ht="15" customHeight="1" x14ac:dyDescent="0.2">
      <c r="A1737" s="96"/>
      <c r="B1737" s="97"/>
      <c r="C1737" s="97"/>
      <c r="D1737" s="98"/>
      <c r="E1737" s="99"/>
      <c r="F1737" s="209" t="s">
        <v>840</v>
      </c>
      <c r="G1737" s="209"/>
      <c r="H1737" s="118">
        <v>32.799999999999997</v>
      </c>
      <c r="I1737" s="43"/>
      <c r="J1737" s="81"/>
    </row>
    <row r="1738" spans="1:10" ht="15" customHeight="1" x14ac:dyDescent="0.2">
      <c r="A1738" s="96"/>
      <c r="B1738" s="97"/>
      <c r="C1738" s="97"/>
      <c r="D1738" s="98"/>
      <c r="E1738" s="99"/>
      <c r="F1738" s="209" t="s">
        <v>841</v>
      </c>
      <c r="G1738" s="209"/>
      <c r="H1738" s="118">
        <v>9.02</v>
      </c>
      <c r="I1738" s="43"/>
      <c r="J1738" s="81"/>
    </row>
    <row r="1739" spans="1:10" ht="15" customHeight="1" x14ac:dyDescent="0.2">
      <c r="A1739" s="96"/>
      <c r="B1739" s="97"/>
      <c r="C1739" s="97"/>
      <c r="D1739" s="98"/>
      <c r="E1739" s="99"/>
      <c r="F1739" s="209" t="s">
        <v>842</v>
      </c>
      <c r="G1739" s="209"/>
      <c r="H1739" s="118">
        <v>41.82</v>
      </c>
      <c r="I1739" s="43"/>
      <c r="J1739" s="81"/>
    </row>
    <row r="1740" spans="1:10" ht="27" customHeight="1" x14ac:dyDescent="0.2">
      <c r="A1740" s="82" t="s">
        <v>640</v>
      </c>
      <c r="B1740" s="83" t="s">
        <v>640</v>
      </c>
      <c r="C1740" s="84" t="s">
        <v>641</v>
      </c>
      <c r="D1740" s="85" t="s">
        <v>242</v>
      </c>
      <c r="E1740" s="86" t="s">
        <v>45</v>
      </c>
      <c r="F1740" s="87"/>
      <c r="G1740" s="100">
        <v>1191.9000000000001</v>
      </c>
      <c r="H1740" s="119">
        <v>9535.2000000000007</v>
      </c>
      <c r="I1740" s="43"/>
      <c r="J1740" s="81"/>
    </row>
    <row r="1741" spans="1:10" ht="15" customHeight="1" x14ac:dyDescent="0.2">
      <c r="A1741" s="89" t="s">
        <v>640</v>
      </c>
      <c r="B1741" s="90" t="s">
        <v>1547</v>
      </c>
      <c r="C1741" s="91" t="s">
        <v>1548</v>
      </c>
      <c r="D1741" s="92" t="s">
        <v>242</v>
      </c>
      <c r="E1741" s="93" t="s">
        <v>32</v>
      </c>
      <c r="F1741" s="94">
        <v>0.16789999999999999</v>
      </c>
      <c r="G1741" s="102">
        <v>76</v>
      </c>
      <c r="H1741" s="120">
        <v>12.760400000000001</v>
      </c>
      <c r="I1741" s="43"/>
      <c r="J1741" s="81"/>
    </row>
    <row r="1742" spans="1:10" ht="15" customHeight="1" x14ac:dyDescent="0.2">
      <c r="A1742" s="89" t="s">
        <v>640</v>
      </c>
      <c r="B1742" s="90" t="s">
        <v>1160</v>
      </c>
      <c r="C1742" s="91" t="s">
        <v>1161</v>
      </c>
      <c r="D1742" s="92" t="s">
        <v>242</v>
      </c>
      <c r="E1742" s="93" t="s">
        <v>32</v>
      </c>
      <c r="F1742" s="94">
        <v>0.21099999999999999</v>
      </c>
      <c r="G1742" s="102">
        <v>91.38</v>
      </c>
      <c r="H1742" s="120">
        <v>19.281199999999998</v>
      </c>
      <c r="I1742" s="43"/>
      <c r="J1742" s="81"/>
    </row>
    <row r="1743" spans="1:10" ht="15" customHeight="1" x14ac:dyDescent="0.2">
      <c r="A1743" s="89" t="s">
        <v>640</v>
      </c>
      <c r="B1743" s="90" t="s">
        <v>1549</v>
      </c>
      <c r="C1743" s="91" t="s">
        <v>1550</v>
      </c>
      <c r="D1743" s="92" t="s">
        <v>242</v>
      </c>
      <c r="E1743" s="93" t="s">
        <v>26</v>
      </c>
      <c r="F1743" s="94">
        <v>16</v>
      </c>
      <c r="G1743" s="102">
        <v>1.92</v>
      </c>
      <c r="H1743" s="120">
        <v>30.72</v>
      </c>
      <c r="I1743" s="43"/>
      <c r="J1743" s="81"/>
    </row>
    <row r="1744" spans="1:10" ht="15" customHeight="1" x14ac:dyDescent="0.2">
      <c r="A1744" s="89" t="s">
        <v>640</v>
      </c>
      <c r="B1744" s="90" t="s">
        <v>1391</v>
      </c>
      <c r="C1744" s="91" t="s">
        <v>1392</v>
      </c>
      <c r="D1744" s="92" t="s">
        <v>242</v>
      </c>
      <c r="E1744" s="93" t="s">
        <v>877</v>
      </c>
      <c r="F1744" s="94">
        <v>53</v>
      </c>
      <c r="G1744" s="102">
        <v>0.65</v>
      </c>
      <c r="H1744" s="120">
        <v>34.450000000000003</v>
      </c>
      <c r="I1744" s="43"/>
      <c r="J1744" s="81"/>
    </row>
    <row r="1745" spans="1:10" ht="21" customHeight="1" x14ac:dyDescent="0.2">
      <c r="A1745" s="89" t="s">
        <v>640</v>
      </c>
      <c r="B1745" s="90" t="s">
        <v>1551</v>
      </c>
      <c r="C1745" s="91" t="s">
        <v>1552</v>
      </c>
      <c r="D1745" s="92" t="s">
        <v>242</v>
      </c>
      <c r="E1745" s="93" t="s">
        <v>45</v>
      </c>
      <c r="F1745" s="94">
        <v>4</v>
      </c>
      <c r="G1745" s="102">
        <v>12.49</v>
      </c>
      <c r="H1745" s="120">
        <v>49.96</v>
      </c>
      <c r="I1745" s="43"/>
      <c r="J1745" s="81"/>
    </row>
    <row r="1746" spans="1:10" ht="21" customHeight="1" x14ac:dyDescent="0.2">
      <c r="A1746" s="89" t="s">
        <v>640</v>
      </c>
      <c r="B1746" s="90" t="s">
        <v>1553</v>
      </c>
      <c r="C1746" s="91" t="s">
        <v>1554</v>
      </c>
      <c r="D1746" s="92" t="s">
        <v>242</v>
      </c>
      <c r="E1746" s="93" t="s">
        <v>45</v>
      </c>
      <c r="F1746" s="94">
        <v>1</v>
      </c>
      <c r="G1746" s="102">
        <v>377.03</v>
      </c>
      <c r="H1746" s="120">
        <v>377.03</v>
      </c>
      <c r="I1746" s="43"/>
      <c r="J1746" s="81"/>
    </row>
    <row r="1747" spans="1:10" ht="21" customHeight="1" x14ac:dyDescent="0.2">
      <c r="A1747" s="89" t="s">
        <v>640</v>
      </c>
      <c r="B1747" s="90" t="s">
        <v>1555</v>
      </c>
      <c r="C1747" s="91" t="s">
        <v>1556</v>
      </c>
      <c r="D1747" s="92" t="s">
        <v>242</v>
      </c>
      <c r="E1747" s="93" t="s">
        <v>45</v>
      </c>
      <c r="F1747" s="94">
        <v>1</v>
      </c>
      <c r="G1747" s="102">
        <v>123.11</v>
      </c>
      <c r="H1747" s="120">
        <v>123.11</v>
      </c>
      <c r="I1747" s="43"/>
      <c r="J1747" s="81"/>
    </row>
    <row r="1748" spans="1:10" ht="15" customHeight="1" x14ac:dyDescent="0.2">
      <c r="A1748" s="89" t="s">
        <v>640</v>
      </c>
      <c r="B1748" s="90" t="s">
        <v>1446</v>
      </c>
      <c r="C1748" s="91" t="s">
        <v>1419</v>
      </c>
      <c r="D1748" s="92" t="s">
        <v>242</v>
      </c>
      <c r="E1748" s="93" t="s">
        <v>51</v>
      </c>
      <c r="F1748" s="94">
        <v>0.31812182999999999</v>
      </c>
      <c r="G1748" s="102">
        <v>24.15</v>
      </c>
      <c r="H1748" s="120">
        <v>7.6825999999999999</v>
      </c>
      <c r="I1748" s="43"/>
      <c r="J1748" s="81"/>
    </row>
    <row r="1749" spans="1:10" ht="15" customHeight="1" x14ac:dyDescent="0.2">
      <c r="A1749" s="89" t="s">
        <v>640</v>
      </c>
      <c r="B1749" s="90" t="s">
        <v>1162</v>
      </c>
      <c r="C1749" s="91" t="s">
        <v>1111</v>
      </c>
      <c r="D1749" s="92" t="s">
        <v>242</v>
      </c>
      <c r="E1749" s="93" t="s">
        <v>51</v>
      </c>
      <c r="F1749" s="94">
        <v>29.084882289999999</v>
      </c>
      <c r="G1749" s="102">
        <v>18.46</v>
      </c>
      <c r="H1749" s="120">
        <v>536.90689999999995</v>
      </c>
      <c r="I1749" s="43"/>
      <c r="J1749" s="81"/>
    </row>
    <row r="1750" spans="1:10" ht="15" customHeight="1" x14ac:dyDescent="0.2">
      <c r="A1750" s="96"/>
      <c r="B1750" s="97"/>
      <c r="C1750" s="97"/>
      <c r="D1750" s="98"/>
      <c r="E1750" s="99"/>
      <c r="F1750" s="209" t="s">
        <v>840</v>
      </c>
      <c r="G1750" s="209"/>
      <c r="H1750" s="118">
        <v>1191.9000000000001</v>
      </c>
      <c r="I1750" s="43"/>
      <c r="J1750" s="81"/>
    </row>
    <row r="1751" spans="1:10" ht="15" customHeight="1" x14ac:dyDescent="0.2">
      <c r="A1751" s="96"/>
      <c r="B1751" s="97"/>
      <c r="C1751" s="97"/>
      <c r="D1751" s="98"/>
      <c r="E1751" s="99"/>
      <c r="F1751" s="209" t="s">
        <v>841</v>
      </c>
      <c r="G1751" s="209"/>
      <c r="H1751" s="118">
        <v>327.77</v>
      </c>
      <c r="I1751" s="43"/>
      <c r="J1751" s="81"/>
    </row>
    <row r="1752" spans="1:10" ht="15" customHeight="1" x14ac:dyDescent="0.2">
      <c r="A1752" s="96"/>
      <c r="B1752" s="97"/>
      <c r="C1752" s="97"/>
      <c r="D1752" s="98"/>
      <c r="E1752" s="99"/>
      <c r="F1752" s="209" t="s">
        <v>842</v>
      </c>
      <c r="G1752" s="209"/>
      <c r="H1752" s="118">
        <v>1519.67</v>
      </c>
      <c r="I1752" s="43"/>
      <c r="J1752" s="81"/>
    </row>
    <row r="1753" spans="1:10" ht="20.100000000000001" customHeight="1" x14ac:dyDescent="0.2">
      <c r="A1753" s="82" t="s">
        <v>643</v>
      </c>
      <c r="B1753" s="83" t="s">
        <v>643</v>
      </c>
      <c r="C1753" s="84" t="s">
        <v>644</v>
      </c>
      <c r="D1753" s="85" t="s">
        <v>914</v>
      </c>
      <c r="E1753" s="86" t="s">
        <v>45</v>
      </c>
      <c r="F1753" s="87"/>
      <c r="G1753" s="88">
        <v>1448.33</v>
      </c>
      <c r="H1753" s="116">
        <v>24621.61</v>
      </c>
      <c r="I1753" s="43"/>
      <c r="J1753" s="81"/>
    </row>
    <row r="1754" spans="1:10" ht="15" customHeight="1" x14ac:dyDescent="0.2">
      <c r="A1754" s="89" t="s">
        <v>643</v>
      </c>
      <c r="B1754" s="90" t="s">
        <v>1263</v>
      </c>
      <c r="C1754" s="91" t="s">
        <v>1264</v>
      </c>
      <c r="D1754" s="92" t="s">
        <v>55</v>
      </c>
      <c r="E1754" s="93" t="s">
        <v>249</v>
      </c>
      <c r="F1754" s="94">
        <v>0.112</v>
      </c>
      <c r="G1754" s="95">
        <v>110.53</v>
      </c>
      <c r="H1754" s="117">
        <v>12.38</v>
      </c>
      <c r="I1754" s="43"/>
      <c r="J1754" s="81"/>
    </row>
    <row r="1755" spans="1:10" ht="21" customHeight="1" x14ac:dyDescent="0.2">
      <c r="A1755" s="89" t="s">
        <v>643</v>
      </c>
      <c r="B1755" s="90" t="s">
        <v>1265</v>
      </c>
      <c r="C1755" s="91" t="s">
        <v>1266</v>
      </c>
      <c r="D1755" s="92" t="s">
        <v>55</v>
      </c>
      <c r="E1755" s="93" t="s">
        <v>98</v>
      </c>
      <c r="F1755" s="94">
        <v>60</v>
      </c>
      <c r="G1755" s="95">
        <v>1</v>
      </c>
      <c r="H1755" s="117">
        <v>60</v>
      </c>
      <c r="I1755" s="43"/>
      <c r="J1755" s="81"/>
    </row>
    <row r="1756" spans="1:10" ht="15" customHeight="1" x14ac:dyDescent="0.2">
      <c r="A1756" s="89" t="s">
        <v>643</v>
      </c>
      <c r="B1756" s="90" t="s">
        <v>1267</v>
      </c>
      <c r="C1756" s="91" t="s">
        <v>1268</v>
      </c>
      <c r="D1756" s="92" t="s">
        <v>55</v>
      </c>
      <c r="E1756" s="93" t="s">
        <v>249</v>
      </c>
      <c r="F1756" s="94">
        <v>0.12775</v>
      </c>
      <c r="G1756" s="95">
        <v>229.28</v>
      </c>
      <c r="H1756" s="117">
        <v>29.29</v>
      </c>
      <c r="I1756" s="43"/>
      <c r="J1756" s="81"/>
    </row>
    <row r="1757" spans="1:10" ht="21" customHeight="1" x14ac:dyDescent="0.2">
      <c r="A1757" s="89" t="s">
        <v>643</v>
      </c>
      <c r="B1757" s="90" t="s">
        <v>1557</v>
      </c>
      <c r="C1757" s="91" t="s">
        <v>1558</v>
      </c>
      <c r="D1757" s="92" t="s">
        <v>55</v>
      </c>
      <c r="E1757" s="93" t="s">
        <v>45</v>
      </c>
      <c r="F1757" s="94">
        <v>1</v>
      </c>
      <c r="G1757" s="95">
        <v>1138.42</v>
      </c>
      <c r="H1757" s="117">
        <v>1138.42</v>
      </c>
      <c r="I1757" s="43"/>
      <c r="J1757" s="81"/>
    </row>
    <row r="1758" spans="1:10" ht="15" customHeight="1" x14ac:dyDescent="0.2">
      <c r="A1758" s="89" t="s">
        <v>643</v>
      </c>
      <c r="B1758" s="90" t="s">
        <v>1559</v>
      </c>
      <c r="C1758" s="91" t="s">
        <v>1560</v>
      </c>
      <c r="D1758" s="92" t="s">
        <v>55</v>
      </c>
      <c r="E1758" s="93" t="s">
        <v>51</v>
      </c>
      <c r="F1758" s="94">
        <v>0.46432853000000002</v>
      </c>
      <c r="G1758" s="95">
        <v>22.67</v>
      </c>
      <c r="H1758" s="117">
        <v>10.53</v>
      </c>
      <c r="I1758" s="43"/>
      <c r="J1758" s="81"/>
    </row>
    <row r="1759" spans="1:10" ht="15" customHeight="1" x14ac:dyDescent="0.2">
      <c r="A1759" s="89" t="s">
        <v>643</v>
      </c>
      <c r="B1759" s="90" t="s">
        <v>1269</v>
      </c>
      <c r="C1759" s="91" t="s">
        <v>1222</v>
      </c>
      <c r="D1759" s="92" t="s">
        <v>55</v>
      </c>
      <c r="E1759" s="93" t="s">
        <v>51</v>
      </c>
      <c r="F1759" s="94">
        <v>2.4129136099999999</v>
      </c>
      <c r="G1759" s="95">
        <v>20.45</v>
      </c>
      <c r="H1759" s="117">
        <v>49.34</v>
      </c>
      <c r="I1759" s="43"/>
      <c r="J1759" s="81"/>
    </row>
    <row r="1760" spans="1:10" ht="15" customHeight="1" x14ac:dyDescent="0.2">
      <c r="A1760" s="89" t="s">
        <v>643</v>
      </c>
      <c r="B1760" s="90" t="s">
        <v>1110</v>
      </c>
      <c r="C1760" s="91" t="s">
        <v>1111</v>
      </c>
      <c r="D1760" s="92" t="s">
        <v>55</v>
      </c>
      <c r="E1760" s="93" t="s">
        <v>51</v>
      </c>
      <c r="F1760" s="94">
        <v>10.025303170000001</v>
      </c>
      <c r="G1760" s="95">
        <v>14.8</v>
      </c>
      <c r="H1760" s="117">
        <v>148.37</v>
      </c>
      <c r="I1760" s="43"/>
      <c r="J1760" s="81"/>
    </row>
    <row r="1761" spans="1:10" ht="15" customHeight="1" x14ac:dyDescent="0.2">
      <c r="A1761" s="96"/>
      <c r="B1761" s="97"/>
      <c r="C1761" s="97"/>
      <c r="D1761" s="98"/>
      <c r="E1761" s="99"/>
      <c r="F1761" s="209" t="s">
        <v>840</v>
      </c>
      <c r="G1761" s="209"/>
      <c r="H1761" s="118">
        <v>1448.33</v>
      </c>
      <c r="I1761" s="43"/>
      <c r="J1761" s="81"/>
    </row>
    <row r="1762" spans="1:10" ht="15" customHeight="1" x14ac:dyDescent="0.2">
      <c r="A1762" s="96"/>
      <c r="B1762" s="97"/>
      <c r="C1762" s="97"/>
      <c r="D1762" s="98"/>
      <c r="E1762" s="99"/>
      <c r="F1762" s="209" t="s">
        <v>841</v>
      </c>
      <c r="G1762" s="209"/>
      <c r="H1762" s="118">
        <v>398.29</v>
      </c>
      <c r="I1762" s="43"/>
      <c r="J1762" s="81"/>
    </row>
    <row r="1763" spans="1:10" ht="15" customHeight="1" x14ac:dyDescent="0.2">
      <c r="A1763" s="96"/>
      <c r="B1763" s="97"/>
      <c r="C1763" s="97"/>
      <c r="D1763" s="98"/>
      <c r="E1763" s="99"/>
      <c r="F1763" s="209" t="s">
        <v>842</v>
      </c>
      <c r="G1763" s="209"/>
      <c r="H1763" s="118">
        <v>1846.62</v>
      </c>
      <c r="I1763" s="43"/>
      <c r="J1763" s="81"/>
    </row>
    <row r="1764" spans="1:10" ht="36" customHeight="1" x14ac:dyDescent="0.2">
      <c r="A1764" s="82" t="s">
        <v>646</v>
      </c>
      <c r="B1764" s="83" t="s">
        <v>646</v>
      </c>
      <c r="C1764" s="84" t="s">
        <v>647</v>
      </c>
      <c r="D1764" s="85" t="s">
        <v>21</v>
      </c>
      <c r="E1764" s="86" t="s">
        <v>45</v>
      </c>
      <c r="F1764" s="87"/>
      <c r="G1764" s="88">
        <v>2061.89</v>
      </c>
      <c r="H1764" s="116">
        <v>14433.23</v>
      </c>
      <c r="I1764" s="43"/>
      <c r="J1764" s="81"/>
    </row>
    <row r="1765" spans="1:10" ht="54.95" customHeight="1" x14ac:dyDescent="0.2">
      <c r="A1765" s="89" t="s">
        <v>646</v>
      </c>
      <c r="B1765" s="90" t="s">
        <v>1561</v>
      </c>
      <c r="C1765" s="91" t="s">
        <v>1562</v>
      </c>
      <c r="D1765" s="92" t="s">
        <v>21</v>
      </c>
      <c r="E1765" s="93" t="s">
        <v>869</v>
      </c>
      <c r="F1765" s="94">
        <v>0.93144844000000004</v>
      </c>
      <c r="G1765" s="95">
        <v>70.23</v>
      </c>
      <c r="H1765" s="117">
        <v>65.41</v>
      </c>
      <c r="I1765" s="43"/>
      <c r="J1765" s="81"/>
    </row>
    <row r="1766" spans="1:10" ht="54.95" customHeight="1" x14ac:dyDescent="0.2">
      <c r="A1766" s="89" t="s">
        <v>646</v>
      </c>
      <c r="B1766" s="90" t="s">
        <v>1563</v>
      </c>
      <c r="C1766" s="91" t="s">
        <v>1564</v>
      </c>
      <c r="D1766" s="92" t="s">
        <v>21</v>
      </c>
      <c r="E1766" s="93" t="s">
        <v>872</v>
      </c>
      <c r="F1766" s="94">
        <v>0.17002312999999999</v>
      </c>
      <c r="G1766" s="95">
        <v>266.89999999999998</v>
      </c>
      <c r="H1766" s="117">
        <v>45.37</v>
      </c>
      <c r="I1766" s="43"/>
      <c r="J1766" s="81"/>
    </row>
    <row r="1767" spans="1:10" ht="15" customHeight="1" x14ac:dyDescent="0.2">
      <c r="A1767" s="89" t="s">
        <v>646</v>
      </c>
      <c r="B1767" s="90" t="s">
        <v>1565</v>
      </c>
      <c r="C1767" s="91" t="s">
        <v>1566</v>
      </c>
      <c r="D1767" s="92" t="s">
        <v>21</v>
      </c>
      <c r="E1767" s="93" t="s">
        <v>26</v>
      </c>
      <c r="F1767" s="94">
        <v>9</v>
      </c>
      <c r="G1767" s="95">
        <v>38.65</v>
      </c>
      <c r="H1767" s="117">
        <v>347.85</v>
      </c>
      <c r="I1767" s="43"/>
      <c r="J1767" s="81"/>
    </row>
    <row r="1768" spans="1:10" ht="29.1" customHeight="1" x14ac:dyDescent="0.2">
      <c r="A1768" s="89" t="s">
        <v>646</v>
      </c>
      <c r="B1768" s="90" t="s">
        <v>1567</v>
      </c>
      <c r="C1768" s="91" t="s">
        <v>1568</v>
      </c>
      <c r="D1768" s="92" t="s">
        <v>21</v>
      </c>
      <c r="E1768" s="93" t="s">
        <v>45</v>
      </c>
      <c r="F1768" s="94">
        <v>1</v>
      </c>
      <c r="G1768" s="95">
        <v>1513.33</v>
      </c>
      <c r="H1768" s="117">
        <v>1513.33</v>
      </c>
      <c r="I1768" s="43"/>
      <c r="J1768" s="81"/>
    </row>
    <row r="1769" spans="1:10" ht="21" customHeight="1" x14ac:dyDescent="0.2">
      <c r="A1769" s="89" t="s">
        <v>646</v>
      </c>
      <c r="B1769" s="90" t="s">
        <v>1435</v>
      </c>
      <c r="C1769" s="91" t="s">
        <v>1413</v>
      </c>
      <c r="D1769" s="92" t="s">
        <v>21</v>
      </c>
      <c r="E1769" s="93" t="s">
        <v>51</v>
      </c>
      <c r="F1769" s="94">
        <v>0.58314896000000005</v>
      </c>
      <c r="G1769" s="95">
        <v>24.33</v>
      </c>
      <c r="H1769" s="117">
        <v>14.18</v>
      </c>
      <c r="I1769" s="43"/>
      <c r="J1769" s="81"/>
    </row>
    <row r="1770" spans="1:10" ht="15" customHeight="1" x14ac:dyDescent="0.2">
      <c r="A1770" s="89" t="s">
        <v>646</v>
      </c>
      <c r="B1770" s="90" t="s">
        <v>1436</v>
      </c>
      <c r="C1770" s="91" t="s">
        <v>1415</v>
      </c>
      <c r="D1770" s="92" t="s">
        <v>21</v>
      </c>
      <c r="E1770" s="93" t="s">
        <v>51</v>
      </c>
      <c r="F1770" s="94">
        <v>2.6268291800000001</v>
      </c>
      <c r="G1770" s="95">
        <v>28.84</v>
      </c>
      <c r="H1770" s="117">
        <v>75.75</v>
      </c>
      <c r="I1770" s="43"/>
      <c r="J1770" s="81"/>
    </row>
    <row r="1771" spans="1:10" ht="15" customHeight="1" x14ac:dyDescent="0.2">
      <c r="A1771" s="96"/>
      <c r="B1771" s="97"/>
      <c r="C1771" s="97"/>
      <c r="D1771" s="98"/>
      <c r="E1771" s="99"/>
      <c r="F1771" s="209" t="s">
        <v>840</v>
      </c>
      <c r="G1771" s="209"/>
      <c r="H1771" s="118">
        <v>2061.89</v>
      </c>
      <c r="I1771" s="43"/>
      <c r="J1771" s="81"/>
    </row>
    <row r="1772" spans="1:10" ht="15" customHeight="1" x14ac:dyDescent="0.2">
      <c r="A1772" s="96"/>
      <c r="B1772" s="97"/>
      <c r="C1772" s="97"/>
      <c r="D1772" s="98"/>
      <c r="E1772" s="99"/>
      <c r="F1772" s="209" t="s">
        <v>841</v>
      </c>
      <c r="G1772" s="209"/>
      <c r="H1772" s="118">
        <v>567.02</v>
      </c>
      <c r="I1772" s="43"/>
      <c r="J1772" s="81"/>
    </row>
    <row r="1773" spans="1:10" ht="15" customHeight="1" x14ac:dyDescent="0.2">
      <c r="A1773" s="96"/>
      <c r="B1773" s="97"/>
      <c r="C1773" s="97"/>
      <c r="D1773" s="98"/>
      <c r="E1773" s="99"/>
      <c r="F1773" s="209" t="s">
        <v>842</v>
      </c>
      <c r="G1773" s="209"/>
      <c r="H1773" s="118">
        <v>2628.91</v>
      </c>
      <c r="I1773" s="43"/>
      <c r="J1773" s="81"/>
    </row>
    <row r="1774" spans="1:10" ht="45" customHeight="1" x14ac:dyDescent="0.2">
      <c r="A1774" s="82" t="s">
        <v>649</v>
      </c>
      <c r="B1774" s="83" t="s">
        <v>649</v>
      </c>
      <c r="C1774" s="84" t="s">
        <v>650</v>
      </c>
      <c r="D1774" s="85" t="s">
        <v>21</v>
      </c>
      <c r="E1774" s="86" t="s">
        <v>45</v>
      </c>
      <c r="F1774" s="87"/>
      <c r="G1774" s="88">
        <v>128.27000000000001</v>
      </c>
      <c r="H1774" s="116">
        <v>6156.96</v>
      </c>
      <c r="I1774" s="43"/>
      <c r="J1774" s="81"/>
    </row>
    <row r="1775" spans="1:10" ht="54.95" customHeight="1" x14ac:dyDescent="0.2">
      <c r="A1775" s="89" t="s">
        <v>649</v>
      </c>
      <c r="B1775" s="90" t="s">
        <v>1561</v>
      </c>
      <c r="C1775" s="91" t="s">
        <v>1562</v>
      </c>
      <c r="D1775" s="92" t="s">
        <v>21</v>
      </c>
      <c r="E1775" s="93" t="s">
        <v>869</v>
      </c>
      <c r="F1775" s="94">
        <v>4.9683739999999997E-2</v>
      </c>
      <c r="G1775" s="95">
        <v>70.23</v>
      </c>
      <c r="H1775" s="117">
        <v>3.48</v>
      </c>
      <c r="I1775" s="43"/>
      <c r="J1775" s="81"/>
    </row>
    <row r="1776" spans="1:10" ht="54.95" customHeight="1" x14ac:dyDescent="0.2">
      <c r="A1776" s="89" t="s">
        <v>649</v>
      </c>
      <c r="B1776" s="90" t="s">
        <v>1563</v>
      </c>
      <c r="C1776" s="91" t="s">
        <v>1564</v>
      </c>
      <c r="D1776" s="92" t="s">
        <v>21</v>
      </c>
      <c r="E1776" s="93" t="s">
        <v>872</v>
      </c>
      <c r="F1776" s="94">
        <v>0.19373936</v>
      </c>
      <c r="G1776" s="95">
        <v>266.89999999999998</v>
      </c>
      <c r="H1776" s="117">
        <v>51.7</v>
      </c>
      <c r="I1776" s="43"/>
      <c r="J1776" s="81"/>
    </row>
    <row r="1777" spans="1:10" ht="21" customHeight="1" x14ac:dyDescent="0.2">
      <c r="A1777" s="89" t="s">
        <v>649</v>
      </c>
      <c r="B1777" s="90" t="s">
        <v>1569</v>
      </c>
      <c r="C1777" s="91" t="s">
        <v>1570</v>
      </c>
      <c r="D1777" s="92" t="s">
        <v>21</v>
      </c>
      <c r="E1777" s="93" t="s">
        <v>45</v>
      </c>
      <c r="F1777" s="94">
        <v>1</v>
      </c>
      <c r="G1777" s="95">
        <v>35.46</v>
      </c>
      <c r="H1777" s="117">
        <v>35.46</v>
      </c>
      <c r="I1777" s="43"/>
      <c r="J1777" s="81"/>
    </row>
    <row r="1778" spans="1:10" ht="38.1" customHeight="1" x14ac:dyDescent="0.2">
      <c r="A1778" s="89" t="s">
        <v>649</v>
      </c>
      <c r="B1778" s="90" t="s">
        <v>1571</v>
      </c>
      <c r="C1778" s="91" t="s">
        <v>1572</v>
      </c>
      <c r="D1778" s="92" t="s">
        <v>21</v>
      </c>
      <c r="E1778" s="93" t="s">
        <v>26</v>
      </c>
      <c r="F1778" s="94">
        <v>3</v>
      </c>
      <c r="G1778" s="95">
        <v>2.77</v>
      </c>
      <c r="H1778" s="117">
        <v>8.31</v>
      </c>
      <c r="I1778" s="43"/>
      <c r="J1778" s="81"/>
    </row>
    <row r="1779" spans="1:10" ht="21" customHeight="1" x14ac:dyDescent="0.2">
      <c r="A1779" s="89" t="s">
        <v>649</v>
      </c>
      <c r="B1779" s="90" t="s">
        <v>1435</v>
      </c>
      <c r="C1779" s="91" t="s">
        <v>1413</v>
      </c>
      <c r="D1779" s="92" t="s">
        <v>21</v>
      </c>
      <c r="E1779" s="93" t="s">
        <v>51</v>
      </c>
      <c r="F1779" s="94">
        <v>0.55159957999999998</v>
      </c>
      <c r="G1779" s="95">
        <v>24.33</v>
      </c>
      <c r="H1779" s="117">
        <v>13.42</v>
      </c>
      <c r="I1779" s="43"/>
      <c r="J1779" s="81"/>
    </row>
    <row r="1780" spans="1:10" ht="15" customHeight="1" x14ac:dyDescent="0.2">
      <c r="A1780" s="89" t="s">
        <v>649</v>
      </c>
      <c r="B1780" s="90" t="s">
        <v>1436</v>
      </c>
      <c r="C1780" s="91" t="s">
        <v>1415</v>
      </c>
      <c r="D1780" s="92" t="s">
        <v>21</v>
      </c>
      <c r="E1780" s="93" t="s">
        <v>51</v>
      </c>
      <c r="F1780" s="94">
        <v>0.55159957999999998</v>
      </c>
      <c r="G1780" s="95">
        <v>28.84</v>
      </c>
      <c r="H1780" s="117">
        <v>15.9</v>
      </c>
      <c r="I1780" s="43"/>
      <c r="J1780" s="81"/>
    </row>
    <row r="1781" spans="1:10" ht="15" customHeight="1" x14ac:dyDescent="0.2">
      <c r="A1781" s="96"/>
      <c r="B1781" s="97"/>
      <c r="C1781" s="97"/>
      <c r="D1781" s="98"/>
      <c r="E1781" s="99"/>
      <c r="F1781" s="209" t="s">
        <v>840</v>
      </c>
      <c r="G1781" s="209"/>
      <c r="H1781" s="118">
        <v>128.27000000000001</v>
      </c>
      <c r="I1781" s="43"/>
      <c r="J1781" s="81"/>
    </row>
    <row r="1782" spans="1:10" ht="15" customHeight="1" x14ac:dyDescent="0.2">
      <c r="A1782" s="96"/>
      <c r="B1782" s="97"/>
      <c r="C1782" s="97"/>
      <c r="D1782" s="98"/>
      <c r="E1782" s="99"/>
      <c r="F1782" s="209" t="s">
        <v>841</v>
      </c>
      <c r="G1782" s="209"/>
      <c r="H1782" s="118">
        <v>35.270000000000003</v>
      </c>
      <c r="I1782" s="43"/>
      <c r="J1782" s="81"/>
    </row>
    <row r="1783" spans="1:10" ht="15" customHeight="1" x14ac:dyDescent="0.2">
      <c r="A1783" s="96"/>
      <c r="B1783" s="97"/>
      <c r="C1783" s="97"/>
      <c r="D1783" s="98"/>
      <c r="E1783" s="99"/>
      <c r="F1783" s="209" t="s">
        <v>842</v>
      </c>
      <c r="G1783" s="209"/>
      <c r="H1783" s="118">
        <v>163.54</v>
      </c>
      <c r="I1783" s="43"/>
      <c r="J1783" s="81"/>
    </row>
    <row r="1784" spans="1:10" ht="20.100000000000001" customHeight="1" x14ac:dyDescent="0.2">
      <c r="A1784" s="82" t="s">
        <v>654</v>
      </c>
      <c r="B1784" s="83" t="s">
        <v>654</v>
      </c>
      <c r="C1784" s="84" t="s">
        <v>655</v>
      </c>
      <c r="D1784" s="85" t="s">
        <v>914</v>
      </c>
      <c r="E1784" s="86" t="s">
        <v>45</v>
      </c>
      <c r="F1784" s="87"/>
      <c r="G1784" s="88">
        <v>737.52</v>
      </c>
      <c r="H1784" s="116">
        <v>10325.280000000001</v>
      </c>
      <c r="I1784" s="43"/>
      <c r="J1784" s="81"/>
    </row>
    <row r="1785" spans="1:10" ht="15" customHeight="1" x14ac:dyDescent="0.2">
      <c r="A1785" s="89" t="s">
        <v>654</v>
      </c>
      <c r="B1785" s="90" t="s">
        <v>1573</v>
      </c>
      <c r="C1785" s="91" t="s">
        <v>1574</v>
      </c>
      <c r="D1785" s="92" t="s">
        <v>55</v>
      </c>
      <c r="E1785" s="93" t="s">
        <v>26</v>
      </c>
      <c r="F1785" s="94">
        <v>7.0000000000000007E-2</v>
      </c>
      <c r="G1785" s="95">
        <v>0.66</v>
      </c>
      <c r="H1785" s="117">
        <v>0.05</v>
      </c>
      <c r="I1785" s="43"/>
      <c r="J1785" s="81"/>
    </row>
    <row r="1786" spans="1:10" ht="21" customHeight="1" x14ac:dyDescent="0.2">
      <c r="A1786" s="89" t="s">
        <v>654</v>
      </c>
      <c r="B1786" s="90" t="s">
        <v>1575</v>
      </c>
      <c r="C1786" s="91" t="s">
        <v>1576</v>
      </c>
      <c r="D1786" s="92" t="s">
        <v>55</v>
      </c>
      <c r="E1786" s="93" t="s">
        <v>45</v>
      </c>
      <c r="F1786" s="94">
        <v>1</v>
      </c>
      <c r="G1786" s="95">
        <v>705.25</v>
      </c>
      <c r="H1786" s="117">
        <v>705.25</v>
      </c>
      <c r="I1786" s="43"/>
      <c r="J1786" s="81"/>
    </row>
    <row r="1787" spans="1:10" ht="15" customHeight="1" x14ac:dyDescent="0.2">
      <c r="A1787" s="89" t="s">
        <v>654</v>
      </c>
      <c r="B1787" s="90" t="s">
        <v>1531</v>
      </c>
      <c r="C1787" s="91" t="s">
        <v>1445</v>
      </c>
      <c r="D1787" s="92" t="s">
        <v>55</v>
      </c>
      <c r="E1787" s="93" t="s">
        <v>51</v>
      </c>
      <c r="F1787" s="94">
        <v>0.89916430999999997</v>
      </c>
      <c r="G1787" s="95">
        <v>15.34</v>
      </c>
      <c r="H1787" s="117">
        <v>13.79</v>
      </c>
      <c r="I1787" s="43"/>
      <c r="J1787" s="81"/>
    </row>
    <row r="1788" spans="1:10" ht="15" customHeight="1" x14ac:dyDescent="0.2">
      <c r="A1788" s="89" t="s">
        <v>654</v>
      </c>
      <c r="B1788" s="90" t="s">
        <v>1532</v>
      </c>
      <c r="C1788" s="91" t="s">
        <v>1419</v>
      </c>
      <c r="D1788" s="92" t="s">
        <v>55</v>
      </c>
      <c r="E1788" s="93" t="s">
        <v>51</v>
      </c>
      <c r="F1788" s="94">
        <v>0.90144511999999999</v>
      </c>
      <c r="G1788" s="95">
        <v>20.45</v>
      </c>
      <c r="H1788" s="117">
        <v>18.43</v>
      </c>
      <c r="I1788" s="43"/>
      <c r="J1788" s="81"/>
    </row>
    <row r="1789" spans="1:10" ht="15" customHeight="1" x14ac:dyDescent="0.2">
      <c r="A1789" s="96"/>
      <c r="B1789" s="97"/>
      <c r="C1789" s="97"/>
      <c r="D1789" s="98"/>
      <c r="E1789" s="99"/>
      <c r="F1789" s="209" t="s">
        <v>840</v>
      </c>
      <c r="G1789" s="209"/>
      <c r="H1789" s="118">
        <v>737.52</v>
      </c>
      <c r="I1789" s="43"/>
      <c r="J1789" s="81"/>
    </row>
    <row r="1790" spans="1:10" ht="15" customHeight="1" x14ac:dyDescent="0.2">
      <c r="A1790" s="96"/>
      <c r="B1790" s="97"/>
      <c r="C1790" s="97"/>
      <c r="D1790" s="98"/>
      <c r="E1790" s="99"/>
      <c r="F1790" s="209" t="s">
        <v>841</v>
      </c>
      <c r="G1790" s="209"/>
      <c r="H1790" s="118">
        <v>202.82</v>
      </c>
      <c r="I1790" s="43"/>
      <c r="J1790" s="81"/>
    </row>
    <row r="1791" spans="1:10" ht="15" customHeight="1" x14ac:dyDescent="0.2">
      <c r="A1791" s="96"/>
      <c r="B1791" s="97"/>
      <c r="C1791" s="97"/>
      <c r="D1791" s="98"/>
      <c r="E1791" s="99"/>
      <c r="F1791" s="209" t="s">
        <v>842</v>
      </c>
      <c r="G1791" s="209"/>
      <c r="H1791" s="118">
        <v>940.34</v>
      </c>
      <c r="I1791" s="43"/>
      <c r="J1791" s="81"/>
    </row>
    <row r="1792" spans="1:10" ht="20.100000000000001" customHeight="1" x14ac:dyDescent="0.2">
      <c r="A1792" s="82" t="s">
        <v>657</v>
      </c>
      <c r="B1792" s="83" t="s">
        <v>657</v>
      </c>
      <c r="C1792" s="84" t="s">
        <v>658</v>
      </c>
      <c r="D1792" s="85" t="s">
        <v>914</v>
      </c>
      <c r="E1792" s="86" t="s">
        <v>45</v>
      </c>
      <c r="F1792" s="87"/>
      <c r="G1792" s="88">
        <v>236.01</v>
      </c>
      <c r="H1792" s="116">
        <v>12744.54</v>
      </c>
      <c r="I1792" s="43"/>
      <c r="J1792" s="81"/>
    </row>
    <row r="1793" spans="1:10" ht="15" customHeight="1" x14ac:dyDescent="0.2">
      <c r="A1793" s="89" t="s">
        <v>657</v>
      </c>
      <c r="B1793" s="90" t="s">
        <v>1573</v>
      </c>
      <c r="C1793" s="91" t="s">
        <v>1574</v>
      </c>
      <c r="D1793" s="92" t="s">
        <v>55</v>
      </c>
      <c r="E1793" s="93" t="s">
        <v>26</v>
      </c>
      <c r="F1793" s="94">
        <v>0.26300000000000001</v>
      </c>
      <c r="G1793" s="95">
        <v>0.66</v>
      </c>
      <c r="H1793" s="117">
        <v>0.17</v>
      </c>
      <c r="I1793" s="43"/>
      <c r="J1793" s="81"/>
    </row>
    <row r="1794" spans="1:10" ht="21" customHeight="1" x14ac:dyDescent="0.2">
      <c r="A1794" s="89" t="s">
        <v>657</v>
      </c>
      <c r="B1794" s="90" t="s">
        <v>1577</v>
      </c>
      <c r="C1794" s="91" t="s">
        <v>1578</v>
      </c>
      <c r="D1794" s="92" t="s">
        <v>55</v>
      </c>
      <c r="E1794" s="93" t="s">
        <v>45</v>
      </c>
      <c r="F1794" s="94">
        <v>1</v>
      </c>
      <c r="G1794" s="95">
        <v>203.61</v>
      </c>
      <c r="H1794" s="117">
        <v>203.61</v>
      </c>
      <c r="I1794" s="43"/>
      <c r="J1794" s="81"/>
    </row>
    <row r="1795" spans="1:10" ht="15" customHeight="1" x14ac:dyDescent="0.2">
      <c r="A1795" s="89" t="s">
        <v>657</v>
      </c>
      <c r="B1795" s="90" t="s">
        <v>1531</v>
      </c>
      <c r="C1795" s="91" t="s">
        <v>1445</v>
      </c>
      <c r="D1795" s="92" t="s">
        <v>55</v>
      </c>
      <c r="E1795" s="93" t="s">
        <v>51</v>
      </c>
      <c r="F1795" s="94">
        <v>0.90042308000000004</v>
      </c>
      <c r="G1795" s="95">
        <v>15.34</v>
      </c>
      <c r="H1795" s="117">
        <v>13.81</v>
      </c>
      <c r="I1795" s="43"/>
      <c r="J1795" s="81"/>
    </row>
    <row r="1796" spans="1:10" ht="15" customHeight="1" x14ac:dyDescent="0.2">
      <c r="A1796" s="89" t="s">
        <v>657</v>
      </c>
      <c r="B1796" s="90" t="s">
        <v>1532</v>
      </c>
      <c r="C1796" s="91" t="s">
        <v>1419</v>
      </c>
      <c r="D1796" s="92" t="s">
        <v>55</v>
      </c>
      <c r="E1796" s="93" t="s">
        <v>51</v>
      </c>
      <c r="F1796" s="94">
        <v>0.90074885999999998</v>
      </c>
      <c r="G1796" s="95">
        <v>20.45</v>
      </c>
      <c r="H1796" s="117">
        <v>18.420000000000002</v>
      </c>
      <c r="I1796" s="43"/>
      <c r="J1796" s="81"/>
    </row>
    <row r="1797" spans="1:10" ht="15" customHeight="1" x14ac:dyDescent="0.2">
      <c r="A1797" s="96"/>
      <c r="B1797" s="97"/>
      <c r="C1797" s="97"/>
      <c r="D1797" s="98"/>
      <c r="E1797" s="99"/>
      <c r="F1797" s="209" t="s">
        <v>840</v>
      </c>
      <c r="G1797" s="209"/>
      <c r="H1797" s="118">
        <v>236.01</v>
      </c>
      <c r="I1797" s="43"/>
      <c r="J1797" s="81"/>
    </row>
    <row r="1798" spans="1:10" ht="15" customHeight="1" x14ac:dyDescent="0.2">
      <c r="A1798" s="96"/>
      <c r="B1798" s="97"/>
      <c r="C1798" s="97"/>
      <c r="D1798" s="98"/>
      <c r="E1798" s="99"/>
      <c r="F1798" s="209" t="s">
        <v>841</v>
      </c>
      <c r="G1798" s="209"/>
      <c r="H1798" s="118">
        <v>64.900000000000006</v>
      </c>
      <c r="I1798" s="43"/>
      <c r="J1798" s="81"/>
    </row>
    <row r="1799" spans="1:10" ht="15" customHeight="1" x14ac:dyDescent="0.2">
      <c r="A1799" s="96"/>
      <c r="B1799" s="97"/>
      <c r="C1799" s="97"/>
      <c r="D1799" s="98"/>
      <c r="E1799" s="99"/>
      <c r="F1799" s="209" t="s">
        <v>842</v>
      </c>
      <c r="G1799" s="209"/>
      <c r="H1799" s="118">
        <v>300.91000000000003</v>
      </c>
      <c r="I1799" s="43"/>
      <c r="J1799" s="81"/>
    </row>
    <row r="1800" spans="1:10" ht="20.100000000000001" customHeight="1" x14ac:dyDescent="0.2">
      <c r="A1800" s="82" t="s">
        <v>660</v>
      </c>
      <c r="B1800" s="83" t="s">
        <v>660</v>
      </c>
      <c r="C1800" s="84" t="s">
        <v>661</v>
      </c>
      <c r="D1800" s="85" t="s">
        <v>914</v>
      </c>
      <c r="E1800" s="86" t="s">
        <v>45</v>
      </c>
      <c r="F1800" s="87"/>
      <c r="G1800" s="88">
        <v>273.43</v>
      </c>
      <c r="H1800" s="116">
        <v>13124.64</v>
      </c>
      <c r="I1800" s="43"/>
      <c r="J1800" s="81"/>
    </row>
    <row r="1801" spans="1:10" ht="15" customHeight="1" x14ac:dyDescent="0.2">
      <c r="A1801" s="89" t="s">
        <v>660</v>
      </c>
      <c r="B1801" s="90" t="s">
        <v>1573</v>
      </c>
      <c r="C1801" s="91" t="s">
        <v>1574</v>
      </c>
      <c r="D1801" s="92" t="s">
        <v>55</v>
      </c>
      <c r="E1801" s="93" t="s">
        <v>26</v>
      </c>
      <c r="F1801" s="94">
        <v>0.1</v>
      </c>
      <c r="G1801" s="95">
        <v>0.66</v>
      </c>
      <c r="H1801" s="117">
        <v>7.0000000000000007E-2</v>
      </c>
      <c r="I1801" s="43"/>
      <c r="J1801" s="81"/>
    </row>
    <row r="1802" spans="1:10" ht="21" customHeight="1" x14ac:dyDescent="0.2">
      <c r="A1802" s="89" t="s">
        <v>660</v>
      </c>
      <c r="B1802" s="90" t="s">
        <v>1579</v>
      </c>
      <c r="C1802" s="91" t="s">
        <v>1580</v>
      </c>
      <c r="D1802" s="92" t="s">
        <v>55</v>
      </c>
      <c r="E1802" s="93" t="s">
        <v>45</v>
      </c>
      <c r="F1802" s="94">
        <v>1</v>
      </c>
      <c r="G1802" s="95">
        <v>254.96</v>
      </c>
      <c r="H1802" s="117">
        <v>254.96</v>
      </c>
      <c r="I1802" s="43"/>
      <c r="J1802" s="81"/>
    </row>
    <row r="1803" spans="1:10" ht="15" customHeight="1" x14ac:dyDescent="0.2">
      <c r="A1803" s="89" t="s">
        <v>660</v>
      </c>
      <c r="B1803" s="90" t="s">
        <v>1532</v>
      </c>
      <c r="C1803" s="91" t="s">
        <v>1419</v>
      </c>
      <c r="D1803" s="92" t="s">
        <v>55</v>
      </c>
      <c r="E1803" s="93" t="s">
        <v>51</v>
      </c>
      <c r="F1803" s="94">
        <v>0.89991167999999999</v>
      </c>
      <c r="G1803" s="95">
        <v>20.45</v>
      </c>
      <c r="H1803" s="117">
        <v>18.399999999999999</v>
      </c>
      <c r="I1803" s="43"/>
      <c r="J1803" s="81"/>
    </row>
    <row r="1804" spans="1:10" ht="15" customHeight="1" x14ac:dyDescent="0.2">
      <c r="A1804" s="96"/>
      <c r="B1804" s="97"/>
      <c r="C1804" s="97"/>
      <c r="D1804" s="98"/>
      <c r="E1804" s="99"/>
      <c r="F1804" s="209" t="s">
        <v>840</v>
      </c>
      <c r="G1804" s="209"/>
      <c r="H1804" s="118">
        <v>273.43</v>
      </c>
      <c r="I1804" s="43"/>
      <c r="J1804" s="81"/>
    </row>
    <row r="1805" spans="1:10" ht="15" customHeight="1" x14ac:dyDescent="0.2">
      <c r="A1805" s="96"/>
      <c r="B1805" s="97"/>
      <c r="C1805" s="97"/>
      <c r="D1805" s="98"/>
      <c r="E1805" s="99"/>
      <c r="F1805" s="209" t="s">
        <v>841</v>
      </c>
      <c r="G1805" s="209"/>
      <c r="H1805" s="118">
        <v>75.19</v>
      </c>
      <c r="I1805" s="43"/>
      <c r="J1805" s="81"/>
    </row>
    <row r="1806" spans="1:10" ht="15" customHeight="1" x14ac:dyDescent="0.2">
      <c r="A1806" s="96"/>
      <c r="B1806" s="97"/>
      <c r="C1806" s="97"/>
      <c r="D1806" s="98"/>
      <c r="E1806" s="99"/>
      <c r="F1806" s="209" t="s">
        <v>842</v>
      </c>
      <c r="G1806" s="209"/>
      <c r="H1806" s="118">
        <v>348.62</v>
      </c>
      <c r="I1806" s="43"/>
      <c r="J1806" s="81"/>
    </row>
    <row r="1807" spans="1:10" ht="20.100000000000001" customHeight="1" x14ac:dyDescent="0.2">
      <c r="A1807" s="82" t="s">
        <v>668</v>
      </c>
      <c r="B1807" s="83" t="s">
        <v>668</v>
      </c>
      <c r="C1807" s="84" t="s">
        <v>669</v>
      </c>
      <c r="D1807" s="85" t="s">
        <v>914</v>
      </c>
      <c r="E1807" s="86" t="s">
        <v>26</v>
      </c>
      <c r="F1807" s="87"/>
      <c r="G1807" s="88">
        <v>7.21</v>
      </c>
      <c r="H1807" s="116">
        <v>562.38</v>
      </c>
      <c r="I1807" s="43"/>
      <c r="J1807" s="81"/>
    </row>
    <row r="1808" spans="1:10" ht="15" customHeight="1" x14ac:dyDescent="0.2">
      <c r="A1808" s="89" t="s">
        <v>668</v>
      </c>
      <c r="B1808" s="90" t="s">
        <v>1581</v>
      </c>
      <c r="C1808" s="91" t="s">
        <v>1582</v>
      </c>
      <c r="D1808" s="92" t="s">
        <v>55</v>
      </c>
      <c r="E1808" s="93" t="s">
        <v>26</v>
      </c>
      <c r="F1808" s="94">
        <v>1.099</v>
      </c>
      <c r="G1808" s="95">
        <v>3.16</v>
      </c>
      <c r="H1808" s="117">
        <v>3.47</v>
      </c>
      <c r="I1808" s="43"/>
      <c r="J1808" s="81"/>
    </row>
    <row r="1809" spans="1:10" ht="15" customHeight="1" x14ac:dyDescent="0.2">
      <c r="A1809" s="89" t="s">
        <v>668</v>
      </c>
      <c r="B1809" s="90" t="s">
        <v>1248</v>
      </c>
      <c r="C1809" s="91" t="s">
        <v>1249</v>
      </c>
      <c r="D1809" s="92" t="s">
        <v>55</v>
      </c>
      <c r="E1809" s="93" t="s">
        <v>51</v>
      </c>
      <c r="F1809" s="94">
        <v>0.1041832</v>
      </c>
      <c r="G1809" s="95">
        <v>15.34</v>
      </c>
      <c r="H1809" s="117">
        <v>1.6</v>
      </c>
      <c r="I1809" s="43"/>
      <c r="J1809" s="81"/>
    </row>
    <row r="1810" spans="1:10" ht="15" customHeight="1" x14ac:dyDescent="0.2">
      <c r="A1810" s="89" t="s">
        <v>668</v>
      </c>
      <c r="B1810" s="90" t="s">
        <v>1250</v>
      </c>
      <c r="C1810" s="91" t="s">
        <v>1251</v>
      </c>
      <c r="D1810" s="92" t="s">
        <v>55</v>
      </c>
      <c r="E1810" s="93" t="s">
        <v>51</v>
      </c>
      <c r="F1810" s="94">
        <v>0.10483509000000001</v>
      </c>
      <c r="G1810" s="95">
        <v>20.45</v>
      </c>
      <c r="H1810" s="117">
        <v>2.14</v>
      </c>
      <c r="I1810" s="43"/>
      <c r="J1810" s="81"/>
    </row>
    <row r="1811" spans="1:10" ht="15" customHeight="1" x14ac:dyDescent="0.2">
      <c r="A1811" s="96"/>
      <c r="B1811" s="97"/>
      <c r="C1811" s="97"/>
      <c r="D1811" s="98"/>
      <c r="E1811" s="99"/>
      <c r="F1811" s="209" t="s">
        <v>840</v>
      </c>
      <c r="G1811" s="209"/>
      <c r="H1811" s="118">
        <v>7.21</v>
      </c>
      <c r="I1811" s="43"/>
      <c r="J1811" s="81"/>
    </row>
    <row r="1812" spans="1:10" ht="15" customHeight="1" x14ac:dyDescent="0.2">
      <c r="A1812" s="96"/>
      <c r="B1812" s="97"/>
      <c r="C1812" s="97"/>
      <c r="D1812" s="98"/>
      <c r="E1812" s="99"/>
      <c r="F1812" s="209" t="s">
        <v>841</v>
      </c>
      <c r="G1812" s="209"/>
      <c r="H1812" s="118">
        <v>1.98</v>
      </c>
      <c r="I1812" s="43"/>
      <c r="J1812" s="81"/>
    </row>
    <row r="1813" spans="1:10" ht="15" customHeight="1" x14ac:dyDescent="0.2">
      <c r="A1813" s="96"/>
      <c r="B1813" s="97"/>
      <c r="C1813" s="97"/>
      <c r="D1813" s="98"/>
      <c r="E1813" s="99"/>
      <c r="F1813" s="209" t="s">
        <v>842</v>
      </c>
      <c r="G1813" s="209"/>
      <c r="H1813" s="118">
        <v>9.19</v>
      </c>
      <c r="I1813" s="43"/>
      <c r="J1813" s="81"/>
    </row>
    <row r="1814" spans="1:10" ht="20.100000000000001" customHeight="1" x14ac:dyDescent="0.2">
      <c r="A1814" s="82" t="s">
        <v>671</v>
      </c>
      <c r="B1814" s="83" t="s">
        <v>671</v>
      </c>
      <c r="C1814" s="84" t="s">
        <v>672</v>
      </c>
      <c r="D1814" s="85" t="s">
        <v>914</v>
      </c>
      <c r="E1814" s="86" t="s">
        <v>377</v>
      </c>
      <c r="F1814" s="87"/>
      <c r="G1814" s="88">
        <v>7.78</v>
      </c>
      <c r="H1814" s="116">
        <v>513.48</v>
      </c>
      <c r="I1814" s="43"/>
      <c r="J1814" s="81"/>
    </row>
    <row r="1815" spans="1:10" ht="15" customHeight="1" x14ac:dyDescent="0.2">
      <c r="A1815" s="89" t="s">
        <v>671</v>
      </c>
      <c r="B1815" s="90" t="s">
        <v>1583</v>
      </c>
      <c r="C1815" s="91" t="s">
        <v>1584</v>
      </c>
      <c r="D1815" s="92" t="s">
        <v>55</v>
      </c>
      <c r="E1815" s="93" t="s">
        <v>26</v>
      </c>
      <c r="F1815" s="94">
        <v>1.1000000000000001</v>
      </c>
      <c r="G1815" s="95">
        <v>3.47</v>
      </c>
      <c r="H1815" s="117">
        <v>3.82</v>
      </c>
      <c r="I1815" s="43"/>
      <c r="J1815" s="81"/>
    </row>
    <row r="1816" spans="1:10" ht="15" customHeight="1" x14ac:dyDescent="0.2">
      <c r="A1816" s="89" t="s">
        <v>671</v>
      </c>
      <c r="B1816" s="90" t="s">
        <v>1248</v>
      </c>
      <c r="C1816" s="91" t="s">
        <v>1249</v>
      </c>
      <c r="D1816" s="92" t="s">
        <v>55</v>
      </c>
      <c r="E1816" s="93" t="s">
        <v>51</v>
      </c>
      <c r="F1816" s="94">
        <v>0.11046058</v>
      </c>
      <c r="G1816" s="95">
        <v>15.34</v>
      </c>
      <c r="H1816" s="117">
        <v>1.69</v>
      </c>
      <c r="I1816" s="43"/>
      <c r="J1816" s="81"/>
    </row>
    <row r="1817" spans="1:10" ht="15" customHeight="1" x14ac:dyDescent="0.2">
      <c r="A1817" s="89" t="s">
        <v>671</v>
      </c>
      <c r="B1817" s="90" t="s">
        <v>1250</v>
      </c>
      <c r="C1817" s="91" t="s">
        <v>1251</v>
      </c>
      <c r="D1817" s="92" t="s">
        <v>55</v>
      </c>
      <c r="E1817" s="93" t="s">
        <v>51</v>
      </c>
      <c r="F1817" s="94">
        <v>0.11111247</v>
      </c>
      <c r="G1817" s="95">
        <v>20.45</v>
      </c>
      <c r="H1817" s="117">
        <v>2.27</v>
      </c>
      <c r="I1817" s="43"/>
      <c r="J1817" s="81"/>
    </row>
    <row r="1818" spans="1:10" ht="15" customHeight="1" x14ac:dyDescent="0.2">
      <c r="A1818" s="96"/>
      <c r="B1818" s="97"/>
      <c r="C1818" s="97"/>
      <c r="D1818" s="98"/>
      <c r="E1818" s="99"/>
      <c r="F1818" s="209" t="s">
        <v>840</v>
      </c>
      <c r="G1818" s="209"/>
      <c r="H1818" s="118">
        <v>7.78</v>
      </c>
      <c r="I1818" s="43"/>
      <c r="J1818" s="81"/>
    </row>
    <row r="1819" spans="1:10" ht="15" customHeight="1" x14ac:dyDescent="0.2">
      <c r="A1819" s="96"/>
      <c r="B1819" s="97"/>
      <c r="C1819" s="97"/>
      <c r="D1819" s="98"/>
      <c r="E1819" s="99"/>
      <c r="F1819" s="209" t="s">
        <v>841</v>
      </c>
      <c r="G1819" s="209"/>
      <c r="H1819" s="118">
        <v>2.14</v>
      </c>
      <c r="I1819" s="43"/>
      <c r="J1819" s="81"/>
    </row>
    <row r="1820" spans="1:10" ht="15" customHeight="1" x14ac:dyDescent="0.2">
      <c r="A1820" s="96"/>
      <c r="B1820" s="97"/>
      <c r="C1820" s="97"/>
      <c r="D1820" s="98"/>
      <c r="E1820" s="99"/>
      <c r="F1820" s="209" t="s">
        <v>842</v>
      </c>
      <c r="G1820" s="209"/>
      <c r="H1820" s="118">
        <v>9.92</v>
      </c>
      <c r="I1820" s="43"/>
      <c r="J1820" s="81"/>
    </row>
    <row r="1821" spans="1:10" ht="20.100000000000001" customHeight="1" x14ac:dyDescent="0.2">
      <c r="A1821" s="82" t="s">
        <v>674</v>
      </c>
      <c r="B1821" s="83" t="s">
        <v>674</v>
      </c>
      <c r="C1821" s="84" t="s">
        <v>675</v>
      </c>
      <c r="D1821" s="85" t="s">
        <v>914</v>
      </c>
      <c r="E1821" s="86" t="s">
        <v>26</v>
      </c>
      <c r="F1821" s="87"/>
      <c r="G1821" s="88">
        <v>13.04</v>
      </c>
      <c r="H1821" s="116">
        <v>286.88</v>
      </c>
      <c r="I1821" s="43"/>
      <c r="J1821" s="81"/>
    </row>
    <row r="1822" spans="1:10" ht="15" customHeight="1" x14ac:dyDescent="0.2">
      <c r="A1822" s="89" t="s">
        <v>674</v>
      </c>
      <c r="B1822" s="90" t="s">
        <v>1585</v>
      </c>
      <c r="C1822" s="91" t="s">
        <v>1586</v>
      </c>
      <c r="D1822" s="92" t="s">
        <v>55</v>
      </c>
      <c r="E1822" s="93" t="s">
        <v>26</v>
      </c>
      <c r="F1822" s="94">
        <v>1.099</v>
      </c>
      <c r="G1822" s="95">
        <v>7.87</v>
      </c>
      <c r="H1822" s="117">
        <v>8.65</v>
      </c>
      <c r="I1822" s="43"/>
      <c r="J1822" s="81"/>
    </row>
    <row r="1823" spans="1:10" ht="15" customHeight="1" x14ac:dyDescent="0.2">
      <c r="A1823" s="89" t="s">
        <v>674</v>
      </c>
      <c r="B1823" s="90" t="s">
        <v>1248</v>
      </c>
      <c r="C1823" s="91" t="s">
        <v>1249</v>
      </c>
      <c r="D1823" s="92" t="s">
        <v>55</v>
      </c>
      <c r="E1823" s="93" t="s">
        <v>51</v>
      </c>
      <c r="F1823" s="94">
        <v>0.1223303</v>
      </c>
      <c r="G1823" s="95">
        <v>15.34</v>
      </c>
      <c r="H1823" s="117">
        <v>1.88</v>
      </c>
      <c r="I1823" s="43"/>
      <c r="J1823" s="81"/>
    </row>
    <row r="1824" spans="1:10" ht="15" customHeight="1" x14ac:dyDescent="0.2">
      <c r="A1824" s="89" t="s">
        <v>674</v>
      </c>
      <c r="B1824" s="90" t="s">
        <v>1250</v>
      </c>
      <c r="C1824" s="91" t="s">
        <v>1251</v>
      </c>
      <c r="D1824" s="92" t="s">
        <v>55</v>
      </c>
      <c r="E1824" s="93" t="s">
        <v>51</v>
      </c>
      <c r="F1824" s="94">
        <v>0.12298219000000001</v>
      </c>
      <c r="G1824" s="95">
        <v>20.45</v>
      </c>
      <c r="H1824" s="117">
        <v>2.5099999999999998</v>
      </c>
      <c r="I1824" s="43"/>
      <c r="J1824" s="81"/>
    </row>
    <row r="1825" spans="1:10" ht="15" customHeight="1" x14ac:dyDescent="0.2">
      <c r="A1825" s="96"/>
      <c r="B1825" s="97"/>
      <c r="C1825" s="97"/>
      <c r="D1825" s="98"/>
      <c r="E1825" s="99"/>
      <c r="F1825" s="209" t="s">
        <v>840</v>
      </c>
      <c r="G1825" s="209"/>
      <c r="H1825" s="118">
        <v>13.04</v>
      </c>
      <c r="I1825" s="43"/>
      <c r="J1825" s="81"/>
    </row>
    <row r="1826" spans="1:10" ht="15" customHeight="1" x14ac:dyDescent="0.2">
      <c r="A1826" s="96"/>
      <c r="B1826" s="97"/>
      <c r="C1826" s="97"/>
      <c r="D1826" s="98"/>
      <c r="E1826" s="99"/>
      <c r="F1826" s="209" t="s">
        <v>841</v>
      </c>
      <c r="G1826" s="209"/>
      <c r="H1826" s="118">
        <v>3.59</v>
      </c>
      <c r="I1826" s="43"/>
      <c r="J1826" s="81"/>
    </row>
    <row r="1827" spans="1:10" ht="15" customHeight="1" x14ac:dyDescent="0.2">
      <c r="A1827" s="96"/>
      <c r="B1827" s="97"/>
      <c r="C1827" s="97"/>
      <c r="D1827" s="98"/>
      <c r="E1827" s="99"/>
      <c r="F1827" s="209" t="s">
        <v>842</v>
      </c>
      <c r="G1827" s="209"/>
      <c r="H1827" s="118">
        <v>16.63</v>
      </c>
      <c r="I1827" s="43"/>
      <c r="J1827" s="81"/>
    </row>
    <row r="1828" spans="1:10" ht="20.100000000000001" customHeight="1" x14ac:dyDescent="0.2">
      <c r="A1828" s="82" t="s">
        <v>677</v>
      </c>
      <c r="B1828" s="83" t="s">
        <v>677</v>
      </c>
      <c r="C1828" s="84" t="s">
        <v>678</v>
      </c>
      <c r="D1828" s="85" t="s">
        <v>914</v>
      </c>
      <c r="E1828" s="86" t="s">
        <v>26</v>
      </c>
      <c r="F1828" s="87"/>
      <c r="G1828" s="88">
        <v>19.18</v>
      </c>
      <c r="H1828" s="116">
        <v>383.6</v>
      </c>
      <c r="I1828" s="43"/>
      <c r="J1828" s="81"/>
    </row>
    <row r="1829" spans="1:10" ht="15" customHeight="1" x14ac:dyDescent="0.2">
      <c r="A1829" s="89" t="s">
        <v>677</v>
      </c>
      <c r="B1829" s="90" t="s">
        <v>1587</v>
      </c>
      <c r="C1829" s="91" t="s">
        <v>1588</v>
      </c>
      <c r="D1829" s="92" t="s">
        <v>55</v>
      </c>
      <c r="E1829" s="93" t="s">
        <v>26</v>
      </c>
      <c r="F1829" s="94">
        <v>1.0993999999999999</v>
      </c>
      <c r="G1829" s="95">
        <v>12.71</v>
      </c>
      <c r="H1829" s="117">
        <v>13.97</v>
      </c>
      <c r="I1829" s="43"/>
      <c r="J1829" s="81"/>
    </row>
    <row r="1830" spans="1:10" ht="15" customHeight="1" x14ac:dyDescent="0.2">
      <c r="A1830" s="89" t="s">
        <v>677</v>
      </c>
      <c r="B1830" s="90" t="s">
        <v>1248</v>
      </c>
      <c r="C1830" s="91" t="s">
        <v>1249</v>
      </c>
      <c r="D1830" s="92" t="s">
        <v>55</v>
      </c>
      <c r="E1830" s="93" t="s">
        <v>51</v>
      </c>
      <c r="F1830" s="94">
        <v>0.14561344000000001</v>
      </c>
      <c r="G1830" s="95">
        <v>15.34</v>
      </c>
      <c r="H1830" s="117">
        <v>2.23</v>
      </c>
      <c r="I1830" s="43"/>
      <c r="J1830" s="81"/>
    </row>
    <row r="1831" spans="1:10" ht="15" customHeight="1" x14ac:dyDescent="0.2">
      <c r="A1831" s="89" t="s">
        <v>677</v>
      </c>
      <c r="B1831" s="90" t="s">
        <v>1250</v>
      </c>
      <c r="C1831" s="91" t="s">
        <v>1251</v>
      </c>
      <c r="D1831" s="92" t="s">
        <v>55</v>
      </c>
      <c r="E1831" s="93" t="s">
        <v>51</v>
      </c>
      <c r="F1831" s="94">
        <v>0.14593922000000001</v>
      </c>
      <c r="G1831" s="95">
        <v>20.45</v>
      </c>
      <c r="H1831" s="117">
        <v>2.98</v>
      </c>
      <c r="I1831" s="43"/>
      <c r="J1831" s="81"/>
    </row>
    <row r="1832" spans="1:10" ht="15" customHeight="1" x14ac:dyDescent="0.2">
      <c r="A1832" s="96"/>
      <c r="B1832" s="97"/>
      <c r="C1832" s="97"/>
      <c r="D1832" s="98"/>
      <c r="E1832" s="99"/>
      <c r="F1832" s="209" t="s">
        <v>840</v>
      </c>
      <c r="G1832" s="209"/>
      <c r="H1832" s="118">
        <v>19.18</v>
      </c>
      <c r="I1832" s="43"/>
      <c r="J1832" s="81"/>
    </row>
    <row r="1833" spans="1:10" ht="15" customHeight="1" x14ac:dyDescent="0.2">
      <c r="A1833" s="96"/>
      <c r="B1833" s="97"/>
      <c r="C1833" s="97"/>
      <c r="D1833" s="98"/>
      <c r="E1833" s="99"/>
      <c r="F1833" s="209" t="s">
        <v>841</v>
      </c>
      <c r="G1833" s="209"/>
      <c r="H1833" s="118">
        <v>5.27</v>
      </c>
      <c r="I1833" s="43"/>
      <c r="J1833" s="81"/>
    </row>
    <row r="1834" spans="1:10" ht="15" customHeight="1" x14ac:dyDescent="0.2">
      <c r="A1834" s="96"/>
      <c r="B1834" s="97"/>
      <c r="C1834" s="97"/>
      <c r="D1834" s="98"/>
      <c r="E1834" s="99"/>
      <c r="F1834" s="209" t="s">
        <v>842</v>
      </c>
      <c r="G1834" s="209"/>
      <c r="H1834" s="118">
        <v>24.45</v>
      </c>
      <c r="I1834" s="43"/>
      <c r="J1834" s="81"/>
    </row>
    <row r="1835" spans="1:10" ht="20.100000000000001" customHeight="1" x14ac:dyDescent="0.2">
      <c r="A1835" s="82" t="s">
        <v>680</v>
      </c>
      <c r="B1835" s="83" t="s">
        <v>680</v>
      </c>
      <c r="C1835" s="84" t="s">
        <v>681</v>
      </c>
      <c r="D1835" s="85" t="s">
        <v>914</v>
      </c>
      <c r="E1835" s="86" t="s">
        <v>26</v>
      </c>
      <c r="F1835" s="87"/>
      <c r="G1835" s="88">
        <v>19.760000000000002</v>
      </c>
      <c r="H1835" s="116">
        <v>1896.96</v>
      </c>
      <c r="I1835" s="43"/>
      <c r="J1835" s="81"/>
    </row>
    <row r="1836" spans="1:10" ht="15" customHeight="1" x14ac:dyDescent="0.2">
      <c r="A1836" s="89" t="s">
        <v>680</v>
      </c>
      <c r="B1836" s="90" t="s">
        <v>1589</v>
      </c>
      <c r="C1836" s="91" t="s">
        <v>1590</v>
      </c>
      <c r="D1836" s="92" t="s">
        <v>55</v>
      </c>
      <c r="E1836" s="93" t="s">
        <v>26</v>
      </c>
      <c r="F1836" s="94">
        <v>1.099</v>
      </c>
      <c r="G1836" s="95">
        <v>12.71</v>
      </c>
      <c r="H1836" s="117">
        <v>13.97</v>
      </c>
      <c r="I1836" s="43"/>
      <c r="J1836" s="81"/>
    </row>
    <row r="1837" spans="1:10" ht="15" customHeight="1" x14ac:dyDescent="0.2">
      <c r="A1837" s="89" t="s">
        <v>680</v>
      </c>
      <c r="B1837" s="90" t="s">
        <v>1248</v>
      </c>
      <c r="C1837" s="91" t="s">
        <v>1249</v>
      </c>
      <c r="D1837" s="92" t="s">
        <v>55</v>
      </c>
      <c r="E1837" s="93" t="s">
        <v>51</v>
      </c>
      <c r="F1837" s="94">
        <v>0.16168341</v>
      </c>
      <c r="G1837" s="95">
        <v>15.34</v>
      </c>
      <c r="H1837" s="117">
        <v>2.48</v>
      </c>
      <c r="I1837" s="43"/>
      <c r="J1837" s="81"/>
    </row>
    <row r="1838" spans="1:10" ht="15" customHeight="1" x14ac:dyDescent="0.2">
      <c r="A1838" s="89" t="s">
        <v>680</v>
      </c>
      <c r="B1838" s="90" t="s">
        <v>1250</v>
      </c>
      <c r="C1838" s="91" t="s">
        <v>1251</v>
      </c>
      <c r="D1838" s="92" t="s">
        <v>55</v>
      </c>
      <c r="E1838" s="93" t="s">
        <v>51</v>
      </c>
      <c r="F1838" s="94">
        <v>0.1618463</v>
      </c>
      <c r="G1838" s="95">
        <v>20.45</v>
      </c>
      <c r="H1838" s="117">
        <v>3.31</v>
      </c>
      <c r="I1838" s="43"/>
      <c r="J1838" s="81"/>
    </row>
    <row r="1839" spans="1:10" ht="15" customHeight="1" x14ac:dyDescent="0.2">
      <c r="A1839" s="96"/>
      <c r="B1839" s="97"/>
      <c r="C1839" s="97"/>
      <c r="D1839" s="98"/>
      <c r="E1839" s="99"/>
      <c r="F1839" s="209" t="s">
        <v>840</v>
      </c>
      <c r="G1839" s="209"/>
      <c r="H1839" s="118">
        <v>19.760000000000002</v>
      </c>
      <c r="I1839" s="43"/>
      <c r="J1839" s="81"/>
    </row>
    <row r="1840" spans="1:10" ht="15" customHeight="1" x14ac:dyDescent="0.2">
      <c r="A1840" s="96"/>
      <c r="B1840" s="97"/>
      <c r="C1840" s="97"/>
      <c r="D1840" s="98"/>
      <c r="E1840" s="99"/>
      <c r="F1840" s="209" t="s">
        <v>841</v>
      </c>
      <c r="G1840" s="209"/>
      <c r="H1840" s="118">
        <v>5.43</v>
      </c>
      <c r="I1840" s="43"/>
      <c r="J1840" s="81"/>
    </row>
    <row r="1841" spans="1:10" ht="15" customHeight="1" x14ac:dyDescent="0.2">
      <c r="A1841" s="96"/>
      <c r="B1841" s="97"/>
      <c r="C1841" s="97"/>
      <c r="D1841" s="98"/>
      <c r="E1841" s="99"/>
      <c r="F1841" s="209" t="s">
        <v>842</v>
      </c>
      <c r="G1841" s="209"/>
      <c r="H1841" s="118">
        <v>25.19</v>
      </c>
      <c r="I1841" s="43"/>
      <c r="J1841" s="81"/>
    </row>
    <row r="1842" spans="1:10" ht="20.100000000000001" customHeight="1" x14ac:dyDescent="0.2">
      <c r="A1842" s="82" t="s">
        <v>683</v>
      </c>
      <c r="B1842" s="83" t="s">
        <v>683</v>
      </c>
      <c r="C1842" s="84" t="s">
        <v>684</v>
      </c>
      <c r="D1842" s="85" t="s">
        <v>914</v>
      </c>
      <c r="E1842" s="86" t="s">
        <v>26</v>
      </c>
      <c r="F1842" s="87"/>
      <c r="G1842" s="88">
        <v>40.03</v>
      </c>
      <c r="H1842" s="116">
        <v>1601.2</v>
      </c>
      <c r="I1842" s="43"/>
      <c r="J1842" s="81"/>
    </row>
    <row r="1843" spans="1:10" ht="15" customHeight="1" x14ac:dyDescent="0.2">
      <c r="A1843" s="89" t="s">
        <v>683</v>
      </c>
      <c r="B1843" s="90" t="s">
        <v>1591</v>
      </c>
      <c r="C1843" s="91" t="s">
        <v>1592</v>
      </c>
      <c r="D1843" s="92" t="s">
        <v>55</v>
      </c>
      <c r="E1843" s="93" t="s">
        <v>26</v>
      </c>
      <c r="F1843" s="94">
        <v>1.0995999999999999</v>
      </c>
      <c r="G1843" s="95">
        <v>30.74</v>
      </c>
      <c r="H1843" s="117">
        <v>33.799999999999997</v>
      </c>
      <c r="I1843" s="43"/>
      <c r="J1843" s="81"/>
    </row>
    <row r="1844" spans="1:10" ht="15" customHeight="1" x14ac:dyDescent="0.2">
      <c r="A1844" s="89" t="s">
        <v>683</v>
      </c>
      <c r="B1844" s="90" t="s">
        <v>1248</v>
      </c>
      <c r="C1844" s="91" t="s">
        <v>1249</v>
      </c>
      <c r="D1844" s="92" t="s">
        <v>55</v>
      </c>
      <c r="E1844" s="93" t="s">
        <v>51</v>
      </c>
      <c r="F1844" s="94">
        <v>0.17362897999999999</v>
      </c>
      <c r="G1844" s="95">
        <v>15.34</v>
      </c>
      <c r="H1844" s="117">
        <v>2.66</v>
      </c>
      <c r="I1844" s="43"/>
      <c r="J1844" s="81"/>
    </row>
    <row r="1845" spans="1:10" ht="15" customHeight="1" x14ac:dyDescent="0.2">
      <c r="A1845" s="89" t="s">
        <v>683</v>
      </c>
      <c r="B1845" s="90" t="s">
        <v>1250</v>
      </c>
      <c r="C1845" s="91" t="s">
        <v>1251</v>
      </c>
      <c r="D1845" s="92" t="s">
        <v>55</v>
      </c>
      <c r="E1845" s="93" t="s">
        <v>51</v>
      </c>
      <c r="F1845" s="94">
        <v>0.17460665</v>
      </c>
      <c r="G1845" s="95">
        <v>20.45</v>
      </c>
      <c r="H1845" s="117">
        <v>3.57</v>
      </c>
      <c r="I1845" s="43"/>
      <c r="J1845" s="81"/>
    </row>
    <row r="1846" spans="1:10" ht="15" customHeight="1" x14ac:dyDescent="0.2">
      <c r="A1846" s="96"/>
      <c r="B1846" s="97"/>
      <c r="C1846" s="97"/>
      <c r="D1846" s="98"/>
      <c r="E1846" s="99"/>
      <c r="F1846" s="209" t="s">
        <v>840</v>
      </c>
      <c r="G1846" s="209"/>
      <c r="H1846" s="118">
        <v>40.03</v>
      </c>
      <c r="I1846" s="43"/>
      <c r="J1846" s="81"/>
    </row>
    <row r="1847" spans="1:10" ht="15" customHeight="1" x14ac:dyDescent="0.2">
      <c r="A1847" s="96"/>
      <c r="B1847" s="97"/>
      <c r="C1847" s="97"/>
      <c r="D1847" s="98"/>
      <c r="E1847" s="99"/>
      <c r="F1847" s="209" t="s">
        <v>841</v>
      </c>
      <c r="G1847" s="209"/>
      <c r="H1847" s="118">
        <v>11.01</v>
      </c>
      <c r="I1847" s="43"/>
      <c r="J1847" s="81"/>
    </row>
    <row r="1848" spans="1:10" ht="15" customHeight="1" x14ac:dyDescent="0.2">
      <c r="A1848" s="96"/>
      <c r="B1848" s="97"/>
      <c r="C1848" s="97"/>
      <c r="D1848" s="98"/>
      <c r="E1848" s="99"/>
      <c r="F1848" s="209" t="s">
        <v>842</v>
      </c>
      <c r="G1848" s="209"/>
      <c r="H1848" s="118">
        <v>51.04</v>
      </c>
      <c r="I1848" s="43"/>
      <c r="J1848" s="81"/>
    </row>
    <row r="1849" spans="1:10" ht="20.100000000000001" customHeight="1" x14ac:dyDescent="0.2">
      <c r="A1849" s="82" t="s">
        <v>686</v>
      </c>
      <c r="B1849" s="83" t="s">
        <v>686</v>
      </c>
      <c r="C1849" s="84" t="s">
        <v>687</v>
      </c>
      <c r="D1849" s="85" t="s">
        <v>242</v>
      </c>
      <c r="E1849" s="86" t="s">
        <v>45</v>
      </c>
      <c r="F1849" s="87"/>
      <c r="G1849" s="100">
        <v>70.709999999999994</v>
      </c>
      <c r="H1849" s="119">
        <v>1555.62</v>
      </c>
      <c r="I1849" s="43"/>
      <c r="J1849" s="81"/>
    </row>
    <row r="1850" spans="1:10" ht="15" customHeight="1" x14ac:dyDescent="0.2">
      <c r="A1850" s="89" t="s">
        <v>686</v>
      </c>
      <c r="B1850" s="90" t="s">
        <v>1593</v>
      </c>
      <c r="C1850" s="91" t="s">
        <v>1594</v>
      </c>
      <c r="D1850" s="92" t="s">
        <v>242</v>
      </c>
      <c r="E1850" s="93" t="s">
        <v>26</v>
      </c>
      <c r="F1850" s="94">
        <v>1.1599999999999999</v>
      </c>
      <c r="G1850" s="102">
        <v>0.33</v>
      </c>
      <c r="H1850" s="120">
        <v>0.38279999999999997</v>
      </c>
      <c r="I1850" s="43"/>
      <c r="J1850" s="81"/>
    </row>
    <row r="1851" spans="1:10" ht="15" customHeight="1" x14ac:dyDescent="0.2">
      <c r="A1851" s="89" t="s">
        <v>686</v>
      </c>
      <c r="B1851" s="90" t="s">
        <v>1595</v>
      </c>
      <c r="C1851" s="91" t="s">
        <v>1596</v>
      </c>
      <c r="D1851" s="92" t="s">
        <v>242</v>
      </c>
      <c r="E1851" s="93" t="s">
        <v>45</v>
      </c>
      <c r="F1851" s="94">
        <v>1</v>
      </c>
      <c r="G1851" s="102">
        <v>49.42</v>
      </c>
      <c r="H1851" s="120">
        <v>49.42</v>
      </c>
      <c r="I1851" s="43"/>
      <c r="J1851" s="81"/>
    </row>
    <row r="1852" spans="1:10" ht="15" customHeight="1" x14ac:dyDescent="0.2">
      <c r="A1852" s="89" t="s">
        <v>686</v>
      </c>
      <c r="B1852" s="90" t="s">
        <v>1597</v>
      </c>
      <c r="C1852" s="91" t="s">
        <v>1598</v>
      </c>
      <c r="D1852" s="92" t="s">
        <v>242</v>
      </c>
      <c r="E1852" s="93" t="s">
        <v>51</v>
      </c>
      <c r="F1852" s="94">
        <v>0.49081709000000001</v>
      </c>
      <c r="G1852" s="102">
        <v>19.100000000000001</v>
      </c>
      <c r="H1852" s="120">
        <v>9.3745999999999992</v>
      </c>
      <c r="I1852" s="43"/>
      <c r="J1852" s="81"/>
    </row>
    <row r="1853" spans="1:10" ht="15" customHeight="1" x14ac:dyDescent="0.2">
      <c r="A1853" s="89" t="s">
        <v>686</v>
      </c>
      <c r="B1853" s="90" t="s">
        <v>1599</v>
      </c>
      <c r="C1853" s="91" t="s">
        <v>1321</v>
      </c>
      <c r="D1853" s="92" t="s">
        <v>242</v>
      </c>
      <c r="E1853" s="93" t="s">
        <v>51</v>
      </c>
      <c r="F1853" s="94">
        <v>0.49134064999999999</v>
      </c>
      <c r="G1853" s="102">
        <v>23.48</v>
      </c>
      <c r="H1853" s="120">
        <v>11.5367</v>
      </c>
      <c r="I1853" s="43"/>
      <c r="J1853" s="81"/>
    </row>
    <row r="1854" spans="1:10" ht="15" customHeight="1" x14ac:dyDescent="0.2">
      <c r="A1854" s="96"/>
      <c r="B1854" s="97"/>
      <c r="C1854" s="97"/>
      <c r="D1854" s="98"/>
      <c r="E1854" s="99"/>
      <c r="F1854" s="209" t="s">
        <v>840</v>
      </c>
      <c r="G1854" s="209"/>
      <c r="H1854" s="118">
        <v>70.709999999999994</v>
      </c>
      <c r="I1854" s="43"/>
      <c r="J1854" s="81"/>
    </row>
    <row r="1855" spans="1:10" ht="15" customHeight="1" x14ac:dyDescent="0.2">
      <c r="A1855" s="96"/>
      <c r="B1855" s="97"/>
      <c r="C1855" s="97"/>
      <c r="D1855" s="98"/>
      <c r="E1855" s="99"/>
      <c r="F1855" s="209" t="s">
        <v>841</v>
      </c>
      <c r="G1855" s="209"/>
      <c r="H1855" s="118">
        <v>19.45</v>
      </c>
      <c r="I1855" s="43"/>
      <c r="J1855" s="81"/>
    </row>
    <row r="1856" spans="1:10" ht="15" customHeight="1" x14ac:dyDescent="0.2">
      <c r="A1856" s="96"/>
      <c r="B1856" s="97"/>
      <c r="C1856" s="97"/>
      <c r="D1856" s="98"/>
      <c r="E1856" s="99"/>
      <c r="F1856" s="209" t="s">
        <v>842</v>
      </c>
      <c r="G1856" s="209"/>
      <c r="H1856" s="118">
        <v>90.16</v>
      </c>
      <c r="I1856" s="43"/>
      <c r="J1856" s="81"/>
    </row>
    <row r="1857" spans="1:10" ht="20.100000000000001" customHeight="1" x14ac:dyDescent="0.2">
      <c r="A1857" s="82" t="s">
        <v>689</v>
      </c>
      <c r="B1857" s="83" t="s">
        <v>689</v>
      </c>
      <c r="C1857" s="84" t="s">
        <v>690</v>
      </c>
      <c r="D1857" s="85" t="s">
        <v>914</v>
      </c>
      <c r="E1857" s="86" t="s">
        <v>45</v>
      </c>
      <c r="F1857" s="87"/>
      <c r="G1857" s="88">
        <v>8.17</v>
      </c>
      <c r="H1857" s="116">
        <v>204.25</v>
      </c>
      <c r="I1857" s="43"/>
      <c r="J1857" s="81"/>
    </row>
    <row r="1858" spans="1:10" ht="15" customHeight="1" x14ac:dyDescent="0.2">
      <c r="A1858" s="89" t="s">
        <v>689</v>
      </c>
      <c r="B1858" s="90" t="s">
        <v>1331</v>
      </c>
      <c r="C1858" s="91" t="s">
        <v>1332</v>
      </c>
      <c r="D1858" s="92" t="s">
        <v>55</v>
      </c>
      <c r="E1858" s="93" t="s">
        <v>45</v>
      </c>
      <c r="F1858" s="94">
        <v>0.1</v>
      </c>
      <c r="G1858" s="95">
        <v>9</v>
      </c>
      <c r="H1858" s="117">
        <v>0.9</v>
      </c>
      <c r="I1858" s="43"/>
      <c r="J1858" s="81"/>
    </row>
    <row r="1859" spans="1:10" ht="21" customHeight="1" x14ac:dyDescent="0.2">
      <c r="A1859" s="89" t="s">
        <v>689</v>
      </c>
      <c r="B1859" s="90" t="s">
        <v>1600</v>
      </c>
      <c r="C1859" s="91" t="s">
        <v>1601</v>
      </c>
      <c r="D1859" s="92" t="s">
        <v>55</v>
      </c>
      <c r="E1859" s="93" t="s">
        <v>45</v>
      </c>
      <c r="F1859" s="94">
        <v>1</v>
      </c>
      <c r="G1859" s="95">
        <v>0.73</v>
      </c>
      <c r="H1859" s="117">
        <v>0.73</v>
      </c>
      <c r="I1859" s="43"/>
      <c r="J1859" s="81"/>
    </row>
    <row r="1860" spans="1:10" ht="21" customHeight="1" x14ac:dyDescent="0.2">
      <c r="A1860" s="89" t="s">
        <v>689</v>
      </c>
      <c r="B1860" s="90" t="s">
        <v>1337</v>
      </c>
      <c r="C1860" s="91" t="s">
        <v>1338</v>
      </c>
      <c r="D1860" s="92" t="s">
        <v>55</v>
      </c>
      <c r="E1860" s="93" t="s">
        <v>45</v>
      </c>
      <c r="F1860" s="94">
        <v>1.3599999999999999E-2</v>
      </c>
      <c r="G1860" s="95">
        <v>42.65</v>
      </c>
      <c r="H1860" s="117">
        <v>0.57999999999999996</v>
      </c>
      <c r="I1860" s="43"/>
      <c r="J1860" s="81"/>
    </row>
    <row r="1861" spans="1:10" ht="15" customHeight="1" x14ac:dyDescent="0.2">
      <c r="A1861" s="89" t="s">
        <v>689</v>
      </c>
      <c r="B1861" s="90" t="s">
        <v>1248</v>
      </c>
      <c r="C1861" s="91" t="s">
        <v>1249</v>
      </c>
      <c r="D1861" s="92" t="s">
        <v>55</v>
      </c>
      <c r="E1861" s="93" t="s">
        <v>51</v>
      </c>
      <c r="F1861" s="94">
        <v>0.16605359</v>
      </c>
      <c r="G1861" s="95">
        <v>15.34</v>
      </c>
      <c r="H1861" s="117">
        <v>2.5499999999999998</v>
      </c>
      <c r="I1861" s="43"/>
      <c r="J1861" s="81"/>
    </row>
    <row r="1862" spans="1:10" ht="15" customHeight="1" x14ac:dyDescent="0.2">
      <c r="A1862" s="89" t="s">
        <v>689</v>
      </c>
      <c r="B1862" s="90" t="s">
        <v>1250</v>
      </c>
      <c r="C1862" s="91" t="s">
        <v>1251</v>
      </c>
      <c r="D1862" s="92" t="s">
        <v>55</v>
      </c>
      <c r="E1862" s="93" t="s">
        <v>51</v>
      </c>
      <c r="F1862" s="94">
        <v>0.16670547999999999</v>
      </c>
      <c r="G1862" s="95">
        <v>20.45</v>
      </c>
      <c r="H1862" s="117">
        <v>3.41</v>
      </c>
      <c r="I1862" s="43"/>
      <c r="J1862" s="81"/>
    </row>
    <row r="1863" spans="1:10" ht="15" customHeight="1" x14ac:dyDescent="0.2">
      <c r="A1863" s="96"/>
      <c r="B1863" s="97"/>
      <c r="C1863" s="97"/>
      <c r="D1863" s="98"/>
      <c r="E1863" s="99"/>
      <c r="F1863" s="209" t="s">
        <v>840</v>
      </c>
      <c r="G1863" s="209"/>
      <c r="H1863" s="118">
        <v>8.17</v>
      </c>
      <c r="I1863" s="43"/>
      <c r="J1863" s="81"/>
    </row>
    <row r="1864" spans="1:10" ht="15" customHeight="1" x14ac:dyDescent="0.2">
      <c r="A1864" s="96"/>
      <c r="B1864" s="97"/>
      <c r="C1864" s="97"/>
      <c r="D1864" s="98"/>
      <c r="E1864" s="99"/>
      <c r="F1864" s="209" t="s">
        <v>841</v>
      </c>
      <c r="G1864" s="209"/>
      <c r="H1864" s="118">
        <v>2.25</v>
      </c>
      <c r="I1864" s="43"/>
      <c r="J1864" s="81"/>
    </row>
    <row r="1865" spans="1:10" ht="15" customHeight="1" x14ac:dyDescent="0.2">
      <c r="A1865" s="96"/>
      <c r="B1865" s="97"/>
      <c r="C1865" s="97"/>
      <c r="D1865" s="98"/>
      <c r="E1865" s="99"/>
      <c r="F1865" s="209" t="s">
        <v>842</v>
      </c>
      <c r="G1865" s="209"/>
      <c r="H1865" s="118">
        <v>10.42</v>
      </c>
      <c r="I1865" s="43"/>
      <c r="J1865" s="81"/>
    </row>
    <row r="1866" spans="1:10" ht="20.100000000000001" customHeight="1" x14ac:dyDescent="0.2">
      <c r="A1866" s="82" t="s">
        <v>692</v>
      </c>
      <c r="B1866" s="83" t="s">
        <v>692</v>
      </c>
      <c r="C1866" s="84" t="s">
        <v>693</v>
      </c>
      <c r="D1866" s="85" t="s">
        <v>914</v>
      </c>
      <c r="E1866" s="86" t="s">
        <v>45</v>
      </c>
      <c r="F1866" s="87"/>
      <c r="G1866" s="88">
        <v>9.4</v>
      </c>
      <c r="H1866" s="116">
        <v>18.8</v>
      </c>
      <c r="I1866" s="43"/>
      <c r="J1866" s="81"/>
    </row>
    <row r="1867" spans="1:10" ht="15" customHeight="1" x14ac:dyDescent="0.2">
      <c r="A1867" s="89" t="s">
        <v>692</v>
      </c>
      <c r="B1867" s="90" t="s">
        <v>1331</v>
      </c>
      <c r="C1867" s="91" t="s">
        <v>1332</v>
      </c>
      <c r="D1867" s="92" t="s">
        <v>55</v>
      </c>
      <c r="E1867" s="93" t="s">
        <v>45</v>
      </c>
      <c r="F1867" s="94">
        <v>0.107</v>
      </c>
      <c r="G1867" s="95">
        <v>9</v>
      </c>
      <c r="H1867" s="117">
        <v>0.96</v>
      </c>
      <c r="I1867" s="43"/>
      <c r="J1867" s="81"/>
    </row>
    <row r="1868" spans="1:10" ht="21" customHeight="1" x14ac:dyDescent="0.2">
      <c r="A1868" s="89" t="s">
        <v>692</v>
      </c>
      <c r="B1868" s="90" t="s">
        <v>1602</v>
      </c>
      <c r="C1868" s="91" t="s">
        <v>1603</v>
      </c>
      <c r="D1868" s="92" t="s">
        <v>55</v>
      </c>
      <c r="E1868" s="93" t="s">
        <v>45</v>
      </c>
      <c r="F1868" s="94">
        <v>1</v>
      </c>
      <c r="G1868" s="95">
        <v>1.0900000000000001</v>
      </c>
      <c r="H1868" s="117">
        <v>1.0900000000000001</v>
      </c>
      <c r="I1868" s="43"/>
      <c r="J1868" s="81"/>
    </row>
    <row r="1869" spans="1:10" ht="21" customHeight="1" x14ac:dyDescent="0.2">
      <c r="A1869" s="89" t="s">
        <v>692</v>
      </c>
      <c r="B1869" s="90" t="s">
        <v>1337</v>
      </c>
      <c r="C1869" s="91" t="s">
        <v>1338</v>
      </c>
      <c r="D1869" s="92" t="s">
        <v>55</v>
      </c>
      <c r="E1869" s="93" t="s">
        <v>45</v>
      </c>
      <c r="F1869" s="94">
        <v>1.6E-2</v>
      </c>
      <c r="G1869" s="95">
        <v>42.65</v>
      </c>
      <c r="H1869" s="117">
        <v>0.68</v>
      </c>
      <c r="I1869" s="43"/>
      <c r="J1869" s="81"/>
    </row>
    <row r="1870" spans="1:10" ht="15" customHeight="1" x14ac:dyDescent="0.2">
      <c r="A1870" s="89" t="s">
        <v>692</v>
      </c>
      <c r="B1870" s="90" t="s">
        <v>1248</v>
      </c>
      <c r="C1870" s="91" t="s">
        <v>1249</v>
      </c>
      <c r="D1870" s="92" t="s">
        <v>55</v>
      </c>
      <c r="E1870" s="93" t="s">
        <v>51</v>
      </c>
      <c r="F1870" s="94">
        <v>0.18645626000000001</v>
      </c>
      <c r="G1870" s="95">
        <v>15.34</v>
      </c>
      <c r="H1870" s="117">
        <v>2.86</v>
      </c>
      <c r="I1870" s="43"/>
      <c r="J1870" s="81"/>
    </row>
    <row r="1871" spans="1:10" ht="15" customHeight="1" x14ac:dyDescent="0.2">
      <c r="A1871" s="89" t="s">
        <v>692</v>
      </c>
      <c r="B1871" s="90" t="s">
        <v>1250</v>
      </c>
      <c r="C1871" s="91" t="s">
        <v>1251</v>
      </c>
      <c r="D1871" s="92" t="s">
        <v>55</v>
      </c>
      <c r="E1871" s="93" t="s">
        <v>51</v>
      </c>
      <c r="F1871" s="94">
        <v>0.18645626000000001</v>
      </c>
      <c r="G1871" s="95">
        <v>20.45</v>
      </c>
      <c r="H1871" s="117">
        <v>3.81</v>
      </c>
      <c r="I1871" s="43"/>
      <c r="J1871" s="81"/>
    </row>
    <row r="1872" spans="1:10" ht="15" customHeight="1" x14ac:dyDescent="0.2">
      <c r="A1872" s="96"/>
      <c r="B1872" s="97"/>
      <c r="C1872" s="97"/>
      <c r="D1872" s="98"/>
      <c r="E1872" s="99"/>
      <c r="F1872" s="209" t="s">
        <v>840</v>
      </c>
      <c r="G1872" s="209"/>
      <c r="H1872" s="118">
        <v>9.4</v>
      </c>
      <c r="I1872" s="43"/>
      <c r="J1872" s="81"/>
    </row>
    <row r="1873" spans="1:10" ht="15" customHeight="1" x14ac:dyDescent="0.2">
      <c r="A1873" s="96"/>
      <c r="B1873" s="97"/>
      <c r="C1873" s="97"/>
      <c r="D1873" s="98"/>
      <c r="E1873" s="99"/>
      <c r="F1873" s="209" t="s">
        <v>841</v>
      </c>
      <c r="G1873" s="209"/>
      <c r="H1873" s="118">
        <v>2.59</v>
      </c>
      <c r="I1873" s="43"/>
      <c r="J1873" s="81"/>
    </row>
    <row r="1874" spans="1:10" ht="15" customHeight="1" x14ac:dyDescent="0.2">
      <c r="A1874" s="96"/>
      <c r="B1874" s="97"/>
      <c r="C1874" s="97"/>
      <c r="D1874" s="98"/>
      <c r="E1874" s="99"/>
      <c r="F1874" s="209" t="s">
        <v>842</v>
      </c>
      <c r="G1874" s="209"/>
      <c r="H1874" s="118">
        <v>11.99</v>
      </c>
      <c r="I1874" s="43"/>
      <c r="J1874" s="81"/>
    </row>
    <row r="1875" spans="1:10" ht="20.100000000000001" customHeight="1" x14ac:dyDescent="0.2">
      <c r="A1875" s="82" t="s">
        <v>695</v>
      </c>
      <c r="B1875" s="83" t="s">
        <v>695</v>
      </c>
      <c r="C1875" s="84" t="s">
        <v>696</v>
      </c>
      <c r="D1875" s="85" t="s">
        <v>914</v>
      </c>
      <c r="E1875" s="86" t="s">
        <v>45</v>
      </c>
      <c r="F1875" s="87"/>
      <c r="G1875" s="88">
        <v>11.04</v>
      </c>
      <c r="H1875" s="116">
        <v>22.08</v>
      </c>
      <c r="I1875" s="43"/>
      <c r="J1875" s="81"/>
    </row>
    <row r="1876" spans="1:10" ht="15" customHeight="1" x14ac:dyDescent="0.2">
      <c r="A1876" s="89" t="s">
        <v>695</v>
      </c>
      <c r="B1876" s="90" t="s">
        <v>1331</v>
      </c>
      <c r="C1876" s="91" t="s">
        <v>1332</v>
      </c>
      <c r="D1876" s="92" t="s">
        <v>55</v>
      </c>
      <c r="E1876" s="93" t="s">
        <v>45</v>
      </c>
      <c r="F1876" s="94">
        <v>0.114</v>
      </c>
      <c r="G1876" s="95">
        <v>9</v>
      </c>
      <c r="H1876" s="117">
        <v>1.03</v>
      </c>
      <c r="I1876" s="43"/>
      <c r="J1876" s="81"/>
    </row>
    <row r="1877" spans="1:10" ht="21" customHeight="1" x14ac:dyDescent="0.2">
      <c r="A1877" s="89" t="s">
        <v>695</v>
      </c>
      <c r="B1877" s="90" t="s">
        <v>1604</v>
      </c>
      <c r="C1877" s="91" t="s">
        <v>1605</v>
      </c>
      <c r="D1877" s="92" t="s">
        <v>55</v>
      </c>
      <c r="E1877" s="93" t="s">
        <v>45</v>
      </c>
      <c r="F1877" s="94">
        <v>1</v>
      </c>
      <c r="G1877" s="95">
        <v>2.36</v>
      </c>
      <c r="H1877" s="117">
        <v>2.36</v>
      </c>
      <c r="I1877" s="43"/>
      <c r="J1877" s="81"/>
    </row>
    <row r="1878" spans="1:10" ht="21" customHeight="1" x14ac:dyDescent="0.2">
      <c r="A1878" s="89" t="s">
        <v>695</v>
      </c>
      <c r="B1878" s="90" t="s">
        <v>1606</v>
      </c>
      <c r="C1878" s="91" t="s">
        <v>1607</v>
      </c>
      <c r="D1878" s="92" t="s">
        <v>55</v>
      </c>
      <c r="E1878" s="93" t="s">
        <v>45</v>
      </c>
      <c r="F1878" s="94">
        <v>1.7000000000000001E-2</v>
      </c>
      <c r="G1878" s="95">
        <v>15.37</v>
      </c>
      <c r="H1878" s="117">
        <v>0.26</v>
      </c>
      <c r="I1878" s="43"/>
      <c r="J1878" s="81"/>
    </row>
    <row r="1879" spans="1:10" ht="15" customHeight="1" x14ac:dyDescent="0.2">
      <c r="A1879" s="89" t="s">
        <v>695</v>
      </c>
      <c r="B1879" s="90" t="s">
        <v>1248</v>
      </c>
      <c r="C1879" s="91" t="s">
        <v>1249</v>
      </c>
      <c r="D1879" s="92" t="s">
        <v>55</v>
      </c>
      <c r="E1879" s="93" t="s">
        <v>51</v>
      </c>
      <c r="F1879" s="94">
        <v>0.2065565</v>
      </c>
      <c r="G1879" s="95">
        <v>15.34</v>
      </c>
      <c r="H1879" s="117">
        <v>3.17</v>
      </c>
      <c r="I1879" s="43"/>
      <c r="J1879" s="81"/>
    </row>
    <row r="1880" spans="1:10" ht="15" customHeight="1" x14ac:dyDescent="0.2">
      <c r="A1880" s="89" t="s">
        <v>695</v>
      </c>
      <c r="B1880" s="90" t="s">
        <v>1250</v>
      </c>
      <c r="C1880" s="91" t="s">
        <v>1251</v>
      </c>
      <c r="D1880" s="92" t="s">
        <v>55</v>
      </c>
      <c r="E1880" s="93" t="s">
        <v>51</v>
      </c>
      <c r="F1880" s="94">
        <v>0.2065565</v>
      </c>
      <c r="G1880" s="95">
        <v>20.45</v>
      </c>
      <c r="H1880" s="117">
        <v>4.22</v>
      </c>
      <c r="I1880" s="43"/>
      <c r="J1880" s="81"/>
    </row>
    <row r="1881" spans="1:10" ht="15" customHeight="1" x14ac:dyDescent="0.2">
      <c r="A1881" s="96"/>
      <c r="B1881" s="97"/>
      <c r="C1881" s="97"/>
      <c r="D1881" s="98"/>
      <c r="E1881" s="99"/>
      <c r="F1881" s="209" t="s">
        <v>840</v>
      </c>
      <c r="G1881" s="209"/>
      <c r="H1881" s="118">
        <v>11.04</v>
      </c>
      <c r="I1881" s="43"/>
      <c r="J1881" s="81"/>
    </row>
    <row r="1882" spans="1:10" ht="15" customHeight="1" x14ac:dyDescent="0.2">
      <c r="A1882" s="96"/>
      <c r="B1882" s="97"/>
      <c r="C1882" s="97"/>
      <c r="D1882" s="98"/>
      <c r="E1882" s="99"/>
      <c r="F1882" s="209" t="s">
        <v>841</v>
      </c>
      <c r="G1882" s="209"/>
      <c r="H1882" s="118">
        <v>3.04</v>
      </c>
      <c r="I1882" s="43"/>
      <c r="J1882" s="81"/>
    </row>
    <row r="1883" spans="1:10" ht="15" customHeight="1" x14ac:dyDescent="0.2">
      <c r="A1883" s="96"/>
      <c r="B1883" s="97"/>
      <c r="C1883" s="97"/>
      <c r="D1883" s="98"/>
      <c r="E1883" s="99"/>
      <c r="F1883" s="209" t="s">
        <v>842</v>
      </c>
      <c r="G1883" s="209"/>
      <c r="H1883" s="118">
        <v>14.08</v>
      </c>
      <c r="I1883" s="43"/>
      <c r="J1883" s="81"/>
    </row>
    <row r="1884" spans="1:10" ht="20.100000000000001" customHeight="1" x14ac:dyDescent="0.2">
      <c r="A1884" s="82" t="s">
        <v>698</v>
      </c>
      <c r="B1884" s="83" t="s">
        <v>698</v>
      </c>
      <c r="C1884" s="84" t="s">
        <v>699</v>
      </c>
      <c r="D1884" s="85" t="s">
        <v>914</v>
      </c>
      <c r="E1884" s="86" t="s">
        <v>45</v>
      </c>
      <c r="F1884" s="87"/>
      <c r="G1884" s="88">
        <v>21.96</v>
      </c>
      <c r="H1884" s="116">
        <v>21.96</v>
      </c>
      <c r="I1884" s="43"/>
      <c r="J1884" s="81"/>
    </row>
    <row r="1885" spans="1:10" ht="15" customHeight="1" x14ac:dyDescent="0.2">
      <c r="A1885" s="89" t="s">
        <v>698</v>
      </c>
      <c r="B1885" s="90" t="s">
        <v>1331</v>
      </c>
      <c r="C1885" s="91" t="s">
        <v>1332</v>
      </c>
      <c r="D1885" s="92" t="s">
        <v>55</v>
      </c>
      <c r="E1885" s="93" t="s">
        <v>45</v>
      </c>
      <c r="F1885" s="94">
        <v>0.36</v>
      </c>
      <c r="G1885" s="95">
        <v>9</v>
      </c>
      <c r="H1885" s="117">
        <v>3.24</v>
      </c>
      <c r="I1885" s="43"/>
      <c r="J1885" s="81"/>
    </row>
    <row r="1886" spans="1:10" ht="21" customHeight="1" x14ac:dyDescent="0.2">
      <c r="A1886" s="89" t="s">
        <v>698</v>
      </c>
      <c r="B1886" s="90" t="s">
        <v>1608</v>
      </c>
      <c r="C1886" s="91" t="s">
        <v>1609</v>
      </c>
      <c r="D1886" s="92" t="s">
        <v>1610</v>
      </c>
      <c r="E1886" s="93" t="s">
        <v>45</v>
      </c>
      <c r="F1886" s="94">
        <v>1</v>
      </c>
      <c r="G1886" s="95">
        <v>7.73</v>
      </c>
      <c r="H1886" s="117">
        <v>7.73</v>
      </c>
      <c r="I1886" s="43"/>
      <c r="J1886" s="81"/>
    </row>
    <row r="1887" spans="1:10" ht="21" customHeight="1" x14ac:dyDescent="0.2">
      <c r="A1887" s="89" t="s">
        <v>698</v>
      </c>
      <c r="B1887" s="90" t="s">
        <v>1337</v>
      </c>
      <c r="C1887" s="91" t="s">
        <v>1338</v>
      </c>
      <c r="D1887" s="92" t="s">
        <v>55</v>
      </c>
      <c r="E1887" s="93" t="s">
        <v>45</v>
      </c>
      <c r="F1887" s="94">
        <v>3.6499999999999998E-2</v>
      </c>
      <c r="G1887" s="95">
        <v>42.65</v>
      </c>
      <c r="H1887" s="117">
        <v>1.56</v>
      </c>
      <c r="I1887" s="43"/>
      <c r="J1887" s="81"/>
    </row>
    <row r="1888" spans="1:10" ht="15" customHeight="1" x14ac:dyDescent="0.2">
      <c r="A1888" s="89" t="s">
        <v>698</v>
      </c>
      <c r="B1888" s="90" t="s">
        <v>1248</v>
      </c>
      <c r="C1888" s="91" t="s">
        <v>1249</v>
      </c>
      <c r="D1888" s="92" t="s">
        <v>55</v>
      </c>
      <c r="E1888" s="93" t="s">
        <v>51</v>
      </c>
      <c r="F1888" s="94">
        <v>0.26352532000000001</v>
      </c>
      <c r="G1888" s="95">
        <v>15.34</v>
      </c>
      <c r="H1888" s="117">
        <v>4.04</v>
      </c>
      <c r="I1888" s="43"/>
      <c r="J1888" s="81"/>
    </row>
    <row r="1889" spans="1:10" ht="15" customHeight="1" x14ac:dyDescent="0.2">
      <c r="A1889" s="89" t="s">
        <v>698</v>
      </c>
      <c r="B1889" s="90" t="s">
        <v>1250</v>
      </c>
      <c r="C1889" s="91" t="s">
        <v>1251</v>
      </c>
      <c r="D1889" s="92" t="s">
        <v>55</v>
      </c>
      <c r="E1889" s="93" t="s">
        <v>51</v>
      </c>
      <c r="F1889" s="94">
        <v>0.26368820999999998</v>
      </c>
      <c r="G1889" s="95">
        <v>20.45</v>
      </c>
      <c r="H1889" s="117">
        <v>5.39</v>
      </c>
      <c r="I1889" s="43"/>
      <c r="J1889" s="81"/>
    </row>
    <row r="1890" spans="1:10" ht="15" customHeight="1" x14ac:dyDescent="0.2">
      <c r="A1890" s="96"/>
      <c r="B1890" s="97"/>
      <c r="C1890" s="97"/>
      <c r="D1890" s="98"/>
      <c r="E1890" s="99"/>
      <c r="F1890" s="209" t="s">
        <v>840</v>
      </c>
      <c r="G1890" s="209"/>
      <c r="H1890" s="118">
        <v>21.96</v>
      </c>
      <c r="I1890" s="43"/>
      <c r="J1890" s="81"/>
    </row>
    <row r="1891" spans="1:10" ht="15" customHeight="1" x14ac:dyDescent="0.2">
      <c r="A1891" s="96"/>
      <c r="B1891" s="97"/>
      <c r="C1891" s="97"/>
      <c r="D1891" s="98"/>
      <c r="E1891" s="99"/>
      <c r="F1891" s="209" t="s">
        <v>841</v>
      </c>
      <c r="G1891" s="209"/>
      <c r="H1891" s="118">
        <v>6.04</v>
      </c>
      <c r="I1891" s="43"/>
      <c r="J1891" s="81"/>
    </row>
    <row r="1892" spans="1:10" ht="15" customHeight="1" x14ac:dyDescent="0.2">
      <c r="A1892" s="96"/>
      <c r="B1892" s="97"/>
      <c r="C1892" s="97"/>
      <c r="D1892" s="98"/>
      <c r="E1892" s="99"/>
      <c r="F1892" s="209" t="s">
        <v>842</v>
      </c>
      <c r="G1892" s="209"/>
      <c r="H1892" s="118">
        <v>28</v>
      </c>
      <c r="I1892" s="43"/>
      <c r="J1892" s="81"/>
    </row>
    <row r="1893" spans="1:10" ht="20.100000000000001" customHeight="1" x14ac:dyDescent="0.2">
      <c r="A1893" s="82" t="s">
        <v>701</v>
      </c>
      <c r="B1893" s="83" t="s">
        <v>701</v>
      </c>
      <c r="C1893" s="84" t="s">
        <v>702</v>
      </c>
      <c r="D1893" s="85" t="s">
        <v>914</v>
      </c>
      <c r="E1893" s="86" t="s">
        <v>45</v>
      </c>
      <c r="F1893" s="87"/>
      <c r="G1893" s="88">
        <v>9.65</v>
      </c>
      <c r="H1893" s="116">
        <v>19.3</v>
      </c>
      <c r="I1893" s="43"/>
      <c r="J1893" s="81"/>
    </row>
    <row r="1894" spans="1:10" ht="15" customHeight="1" x14ac:dyDescent="0.2">
      <c r="A1894" s="89" t="s">
        <v>701</v>
      </c>
      <c r="B1894" s="90" t="s">
        <v>1331</v>
      </c>
      <c r="C1894" s="91" t="s">
        <v>1332</v>
      </c>
      <c r="D1894" s="92" t="s">
        <v>55</v>
      </c>
      <c r="E1894" s="93" t="s">
        <v>45</v>
      </c>
      <c r="F1894" s="94">
        <v>0.04</v>
      </c>
      <c r="G1894" s="95">
        <v>9</v>
      </c>
      <c r="H1894" s="117">
        <v>0.36</v>
      </c>
      <c r="I1894" s="43"/>
      <c r="J1894" s="81"/>
    </row>
    <row r="1895" spans="1:10" ht="15" customHeight="1" x14ac:dyDescent="0.2">
      <c r="A1895" s="89" t="s">
        <v>701</v>
      </c>
      <c r="B1895" s="90" t="s">
        <v>1611</v>
      </c>
      <c r="C1895" s="91" t="s">
        <v>1612</v>
      </c>
      <c r="D1895" s="92" t="s">
        <v>55</v>
      </c>
      <c r="E1895" s="93" t="s">
        <v>45</v>
      </c>
      <c r="F1895" s="94">
        <v>1</v>
      </c>
      <c r="G1895" s="95">
        <v>2.91</v>
      </c>
      <c r="H1895" s="117">
        <v>2.91</v>
      </c>
      <c r="I1895" s="43"/>
      <c r="J1895" s="81"/>
    </row>
    <row r="1896" spans="1:10" ht="15" customHeight="1" x14ac:dyDescent="0.2">
      <c r="A1896" s="89" t="s">
        <v>701</v>
      </c>
      <c r="B1896" s="90" t="s">
        <v>1335</v>
      </c>
      <c r="C1896" s="91" t="s">
        <v>1336</v>
      </c>
      <c r="D1896" s="92" t="s">
        <v>55</v>
      </c>
      <c r="E1896" s="93" t="s">
        <v>45</v>
      </c>
      <c r="F1896" s="94">
        <v>4.0000000000000001E-3</v>
      </c>
      <c r="G1896" s="95">
        <v>46.37</v>
      </c>
      <c r="H1896" s="117">
        <v>0.19</v>
      </c>
      <c r="I1896" s="43"/>
      <c r="J1896" s="81"/>
    </row>
    <row r="1897" spans="1:10" ht="21" customHeight="1" x14ac:dyDescent="0.2">
      <c r="A1897" s="89" t="s">
        <v>701</v>
      </c>
      <c r="B1897" s="90" t="s">
        <v>1337</v>
      </c>
      <c r="C1897" s="91" t="s">
        <v>1338</v>
      </c>
      <c r="D1897" s="92" t="s">
        <v>55</v>
      </c>
      <c r="E1897" s="93" t="s">
        <v>45</v>
      </c>
      <c r="F1897" s="94">
        <v>5.4999999999999997E-3</v>
      </c>
      <c r="G1897" s="95">
        <v>42.65</v>
      </c>
      <c r="H1897" s="117">
        <v>0.23</v>
      </c>
      <c r="I1897" s="43"/>
      <c r="J1897" s="81"/>
    </row>
    <row r="1898" spans="1:10" ht="15" customHeight="1" x14ac:dyDescent="0.2">
      <c r="A1898" s="89" t="s">
        <v>701</v>
      </c>
      <c r="B1898" s="90" t="s">
        <v>1248</v>
      </c>
      <c r="C1898" s="91" t="s">
        <v>1249</v>
      </c>
      <c r="D1898" s="92" t="s">
        <v>55</v>
      </c>
      <c r="E1898" s="93" t="s">
        <v>51</v>
      </c>
      <c r="F1898" s="94">
        <v>0.16608540999999999</v>
      </c>
      <c r="G1898" s="95">
        <v>15.34</v>
      </c>
      <c r="H1898" s="117">
        <v>2.5499999999999998</v>
      </c>
      <c r="I1898" s="43"/>
      <c r="J1898" s="81"/>
    </row>
    <row r="1899" spans="1:10" ht="15" customHeight="1" x14ac:dyDescent="0.2">
      <c r="A1899" s="89" t="s">
        <v>701</v>
      </c>
      <c r="B1899" s="90" t="s">
        <v>1250</v>
      </c>
      <c r="C1899" s="91" t="s">
        <v>1251</v>
      </c>
      <c r="D1899" s="92" t="s">
        <v>55</v>
      </c>
      <c r="E1899" s="93" t="s">
        <v>51</v>
      </c>
      <c r="F1899" s="94">
        <v>0.1667373</v>
      </c>
      <c r="G1899" s="95">
        <v>20.45</v>
      </c>
      <c r="H1899" s="117">
        <v>3.41</v>
      </c>
      <c r="I1899" s="43"/>
      <c r="J1899" s="81"/>
    </row>
    <row r="1900" spans="1:10" ht="15" customHeight="1" x14ac:dyDescent="0.2">
      <c r="A1900" s="96"/>
      <c r="B1900" s="97"/>
      <c r="C1900" s="97"/>
      <c r="D1900" s="98"/>
      <c r="E1900" s="99"/>
      <c r="F1900" s="209" t="s">
        <v>840</v>
      </c>
      <c r="G1900" s="209"/>
      <c r="H1900" s="118">
        <v>9.65</v>
      </c>
      <c r="I1900" s="43"/>
      <c r="J1900" s="81"/>
    </row>
    <row r="1901" spans="1:10" ht="15" customHeight="1" x14ac:dyDescent="0.2">
      <c r="A1901" s="96"/>
      <c r="B1901" s="97"/>
      <c r="C1901" s="97"/>
      <c r="D1901" s="98"/>
      <c r="E1901" s="99"/>
      <c r="F1901" s="209" t="s">
        <v>841</v>
      </c>
      <c r="G1901" s="209"/>
      <c r="H1901" s="118">
        <v>2.65</v>
      </c>
      <c r="I1901" s="43"/>
      <c r="J1901" s="81"/>
    </row>
    <row r="1902" spans="1:10" ht="15" customHeight="1" x14ac:dyDescent="0.2">
      <c r="A1902" s="96"/>
      <c r="B1902" s="97"/>
      <c r="C1902" s="97"/>
      <c r="D1902" s="98"/>
      <c r="E1902" s="99"/>
      <c r="F1902" s="209" t="s">
        <v>842</v>
      </c>
      <c r="G1902" s="209"/>
      <c r="H1902" s="118">
        <v>12.3</v>
      </c>
      <c r="I1902" s="43"/>
      <c r="J1902" s="81"/>
    </row>
    <row r="1903" spans="1:10" ht="20.100000000000001" customHeight="1" x14ac:dyDescent="0.2">
      <c r="A1903" s="82" t="s">
        <v>704</v>
      </c>
      <c r="B1903" s="83" t="s">
        <v>704</v>
      </c>
      <c r="C1903" s="84" t="s">
        <v>705</v>
      </c>
      <c r="D1903" s="85" t="s">
        <v>914</v>
      </c>
      <c r="E1903" s="86" t="s">
        <v>45</v>
      </c>
      <c r="F1903" s="87"/>
      <c r="G1903" s="88">
        <v>7.24</v>
      </c>
      <c r="H1903" s="116">
        <v>543</v>
      </c>
      <c r="I1903" s="43"/>
      <c r="J1903" s="81"/>
    </row>
    <row r="1904" spans="1:10" ht="15" customHeight="1" x14ac:dyDescent="0.2">
      <c r="A1904" s="89" t="s">
        <v>704</v>
      </c>
      <c r="B1904" s="90" t="s">
        <v>1331</v>
      </c>
      <c r="C1904" s="91" t="s">
        <v>1332</v>
      </c>
      <c r="D1904" s="92" t="s">
        <v>55</v>
      </c>
      <c r="E1904" s="93" t="s">
        <v>45</v>
      </c>
      <c r="F1904" s="94">
        <v>0.04</v>
      </c>
      <c r="G1904" s="95">
        <v>9</v>
      </c>
      <c r="H1904" s="117">
        <v>0.36</v>
      </c>
      <c r="I1904" s="43"/>
      <c r="J1904" s="81"/>
    </row>
    <row r="1905" spans="1:10" ht="15" customHeight="1" x14ac:dyDescent="0.2">
      <c r="A1905" s="89" t="s">
        <v>704</v>
      </c>
      <c r="B1905" s="90" t="s">
        <v>1613</v>
      </c>
      <c r="C1905" s="91" t="s">
        <v>1614</v>
      </c>
      <c r="D1905" s="92" t="s">
        <v>55</v>
      </c>
      <c r="E1905" s="93" t="s">
        <v>45</v>
      </c>
      <c r="F1905" s="94">
        <v>1</v>
      </c>
      <c r="G1905" s="95">
        <v>0.5</v>
      </c>
      <c r="H1905" s="117">
        <v>0.5</v>
      </c>
      <c r="I1905" s="43"/>
      <c r="J1905" s="81"/>
    </row>
    <row r="1906" spans="1:10" ht="15" customHeight="1" x14ac:dyDescent="0.2">
      <c r="A1906" s="89" t="s">
        <v>704</v>
      </c>
      <c r="B1906" s="90" t="s">
        <v>1335</v>
      </c>
      <c r="C1906" s="91" t="s">
        <v>1336</v>
      </c>
      <c r="D1906" s="92" t="s">
        <v>55</v>
      </c>
      <c r="E1906" s="93" t="s">
        <v>45</v>
      </c>
      <c r="F1906" s="94">
        <v>4.0000000000000001E-3</v>
      </c>
      <c r="G1906" s="95">
        <v>46.37</v>
      </c>
      <c r="H1906" s="117">
        <v>0.19</v>
      </c>
      <c r="I1906" s="43"/>
      <c r="J1906" s="81"/>
    </row>
    <row r="1907" spans="1:10" ht="21" customHeight="1" x14ac:dyDescent="0.2">
      <c r="A1907" s="89" t="s">
        <v>704</v>
      </c>
      <c r="B1907" s="90" t="s">
        <v>1337</v>
      </c>
      <c r="C1907" s="91" t="s">
        <v>1338</v>
      </c>
      <c r="D1907" s="92" t="s">
        <v>55</v>
      </c>
      <c r="E1907" s="93" t="s">
        <v>45</v>
      </c>
      <c r="F1907" s="94">
        <v>5.4999999999999997E-3</v>
      </c>
      <c r="G1907" s="95">
        <v>42.65</v>
      </c>
      <c r="H1907" s="117">
        <v>0.23</v>
      </c>
      <c r="I1907" s="43"/>
      <c r="J1907" s="81"/>
    </row>
    <row r="1908" spans="1:10" ht="15" customHeight="1" x14ac:dyDescent="0.2">
      <c r="A1908" s="89" t="s">
        <v>704</v>
      </c>
      <c r="B1908" s="90" t="s">
        <v>1248</v>
      </c>
      <c r="C1908" s="91" t="s">
        <v>1249</v>
      </c>
      <c r="D1908" s="92" t="s">
        <v>55</v>
      </c>
      <c r="E1908" s="93" t="s">
        <v>51</v>
      </c>
      <c r="F1908" s="94">
        <v>0.16622166999999999</v>
      </c>
      <c r="G1908" s="95">
        <v>15.34</v>
      </c>
      <c r="H1908" s="117">
        <v>2.5499999999999998</v>
      </c>
      <c r="I1908" s="43"/>
      <c r="J1908" s="81"/>
    </row>
    <row r="1909" spans="1:10" ht="15" customHeight="1" x14ac:dyDescent="0.2">
      <c r="A1909" s="89" t="s">
        <v>704</v>
      </c>
      <c r="B1909" s="90" t="s">
        <v>1250</v>
      </c>
      <c r="C1909" s="91" t="s">
        <v>1251</v>
      </c>
      <c r="D1909" s="92" t="s">
        <v>55</v>
      </c>
      <c r="E1909" s="93" t="s">
        <v>51</v>
      </c>
      <c r="F1909" s="94">
        <v>0.16687356</v>
      </c>
      <c r="G1909" s="95">
        <v>20.45</v>
      </c>
      <c r="H1909" s="117">
        <v>3.41</v>
      </c>
      <c r="I1909" s="43"/>
      <c r="J1909" s="81"/>
    </row>
    <row r="1910" spans="1:10" ht="15" customHeight="1" x14ac:dyDescent="0.2">
      <c r="A1910" s="96"/>
      <c r="B1910" s="97"/>
      <c r="C1910" s="97"/>
      <c r="D1910" s="98"/>
      <c r="E1910" s="99"/>
      <c r="F1910" s="209" t="s">
        <v>840</v>
      </c>
      <c r="G1910" s="209"/>
      <c r="H1910" s="118">
        <v>7.24</v>
      </c>
      <c r="I1910" s="43"/>
      <c r="J1910" s="81"/>
    </row>
    <row r="1911" spans="1:10" ht="15" customHeight="1" x14ac:dyDescent="0.2">
      <c r="A1911" s="96"/>
      <c r="B1911" s="97"/>
      <c r="C1911" s="97"/>
      <c r="D1911" s="98"/>
      <c r="E1911" s="99"/>
      <c r="F1911" s="209" t="s">
        <v>841</v>
      </c>
      <c r="G1911" s="209"/>
      <c r="H1911" s="118">
        <v>1.99</v>
      </c>
      <c r="I1911" s="43"/>
      <c r="J1911" s="81"/>
    </row>
    <row r="1912" spans="1:10" ht="15" customHeight="1" x14ac:dyDescent="0.2">
      <c r="A1912" s="96"/>
      <c r="B1912" s="97"/>
      <c r="C1912" s="97"/>
      <c r="D1912" s="98"/>
      <c r="E1912" s="99"/>
      <c r="F1912" s="209" t="s">
        <v>842</v>
      </c>
      <c r="G1912" s="209"/>
      <c r="H1912" s="118">
        <v>9.23</v>
      </c>
      <c r="I1912" s="43"/>
      <c r="J1912" s="81"/>
    </row>
    <row r="1913" spans="1:10" ht="20.100000000000001" customHeight="1" x14ac:dyDescent="0.2">
      <c r="A1913" s="82" t="s">
        <v>404</v>
      </c>
      <c r="B1913" s="83" t="s">
        <v>404</v>
      </c>
      <c r="C1913" s="84" t="s">
        <v>405</v>
      </c>
      <c r="D1913" s="85" t="s">
        <v>914</v>
      </c>
      <c r="E1913" s="86" t="s">
        <v>45</v>
      </c>
      <c r="F1913" s="87"/>
      <c r="G1913" s="88">
        <v>8.49</v>
      </c>
      <c r="H1913" s="116">
        <v>152.82</v>
      </c>
      <c r="I1913" s="43"/>
      <c r="J1913" s="81"/>
    </row>
    <row r="1914" spans="1:10" ht="15" customHeight="1" x14ac:dyDescent="0.2">
      <c r="A1914" s="89" t="s">
        <v>404</v>
      </c>
      <c r="B1914" s="90" t="s">
        <v>1331</v>
      </c>
      <c r="C1914" s="91" t="s">
        <v>1332</v>
      </c>
      <c r="D1914" s="92" t="s">
        <v>55</v>
      </c>
      <c r="E1914" s="93" t="s">
        <v>45</v>
      </c>
      <c r="F1914" s="94">
        <v>6.6000000000000003E-2</v>
      </c>
      <c r="G1914" s="95">
        <v>9</v>
      </c>
      <c r="H1914" s="117">
        <v>0.59</v>
      </c>
      <c r="I1914" s="43"/>
      <c r="J1914" s="81"/>
    </row>
    <row r="1915" spans="1:10" ht="15" customHeight="1" x14ac:dyDescent="0.2">
      <c r="A1915" s="89" t="s">
        <v>404</v>
      </c>
      <c r="B1915" s="90" t="s">
        <v>1345</v>
      </c>
      <c r="C1915" s="91" t="s">
        <v>1346</v>
      </c>
      <c r="D1915" s="92" t="s">
        <v>55</v>
      </c>
      <c r="E1915" s="93" t="s">
        <v>45</v>
      </c>
      <c r="F1915" s="94">
        <v>1</v>
      </c>
      <c r="G1915" s="95">
        <v>0.89</v>
      </c>
      <c r="H1915" s="117">
        <v>0.89</v>
      </c>
      <c r="I1915" s="43"/>
      <c r="J1915" s="81"/>
    </row>
    <row r="1916" spans="1:10" ht="15" customHeight="1" x14ac:dyDescent="0.2">
      <c r="A1916" s="89" t="s">
        <v>404</v>
      </c>
      <c r="B1916" s="90" t="s">
        <v>1335</v>
      </c>
      <c r="C1916" s="91" t="s">
        <v>1336</v>
      </c>
      <c r="D1916" s="92" t="s">
        <v>55</v>
      </c>
      <c r="E1916" s="93" t="s">
        <v>45</v>
      </c>
      <c r="F1916" s="94">
        <v>4.0000000000000001E-3</v>
      </c>
      <c r="G1916" s="95">
        <v>46.37</v>
      </c>
      <c r="H1916" s="117">
        <v>0.19</v>
      </c>
      <c r="I1916" s="43"/>
      <c r="J1916" s="81"/>
    </row>
    <row r="1917" spans="1:10" ht="21" customHeight="1" x14ac:dyDescent="0.2">
      <c r="A1917" s="89" t="s">
        <v>404</v>
      </c>
      <c r="B1917" s="90" t="s">
        <v>1337</v>
      </c>
      <c r="C1917" s="91" t="s">
        <v>1338</v>
      </c>
      <c r="D1917" s="92" t="s">
        <v>55</v>
      </c>
      <c r="E1917" s="93" t="s">
        <v>45</v>
      </c>
      <c r="F1917" s="94">
        <v>7.4000000000000003E-3</v>
      </c>
      <c r="G1917" s="95">
        <v>42.65</v>
      </c>
      <c r="H1917" s="117">
        <v>0.32</v>
      </c>
      <c r="I1917" s="43"/>
      <c r="J1917" s="81"/>
    </row>
    <row r="1918" spans="1:10" ht="15" customHeight="1" x14ac:dyDescent="0.2">
      <c r="A1918" s="89" t="s">
        <v>404</v>
      </c>
      <c r="B1918" s="90" t="s">
        <v>1248</v>
      </c>
      <c r="C1918" s="91" t="s">
        <v>1249</v>
      </c>
      <c r="D1918" s="92" t="s">
        <v>55</v>
      </c>
      <c r="E1918" s="93" t="s">
        <v>51</v>
      </c>
      <c r="F1918" s="94">
        <v>0.18163934000000001</v>
      </c>
      <c r="G1918" s="95">
        <v>15.34</v>
      </c>
      <c r="H1918" s="117">
        <v>2.79</v>
      </c>
      <c r="I1918" s="43"/>
      <c r="J1918" s="81"/>
    </row>
    <row r="1919" spans="1:10" ht="15" customHeight="1" x14ac:dyDescent="0.2">
      <c r="A1919" s="89" t="s">
        <v>404</v>
      </c>
      <c r="B1919" s="90" t="s">
        <v>1250</v>
      </c>
      <c r="C1919" s="91" t="s">
        <v>1251</v>
      </c>
      <c r="D1919" s="92" t="s">
        <v>55</v>
      </c>
      <c r="E1919" s="93" t="s">
        <v>51</v>
      </c>
      <c r="F1919" s="94">
        <v>0.18163934000000001</v>
      </c>
      <c r="G1919" s="95">
        <v>20.45</v>
      </c>
      <c r="H1919" s="117">
        <v>3.71</v>
      </c>
      <c r="I1919" s="43"/>
      <c r="J1919" s="81"/>
    </row>
    <row r="1920" spans="1:10" ht="15" customHeight="1" x14ac:dyDescent="0.2">
      <c r="A1920" s="96"/>
      <c r="B1920" s="97"/>
      <c r="C1920" s="97"/>
      <c r="D1920" s="98"/>
      <c r="E1920" s="99"/>
      <c r="F1920" s="209" t="s">
        <v>840</v>
      </c>
      <c r="G1920" s="209"/>
      <c r="H1920" s="118">
        <v>8.49</v>
      </c>
      <c r="I1920" s="43"/>
      <c r="J1920" s="81"/>
    </row>
    <row r="1921" spans="1:10" ht="15" customHeight="1" x14ac:dyDescent="0.2">
      <c r="A1921" s="96"/>
      <c r="B1921" s="97"/>
      <c r="C1921" s="97"/>
      <c r="D1921" s="98"/>
      <c r="E1921" s="99"/>
      <c r="F1921" s="209" t="s">
        <v>841</v>
      </c>
      <c r="G1921" s="209"/>
      <c r="H1921" s="118">
        <v>2.33</v>
      </c>
      <c r="I1921" s="43"/>
      <c r="J1921" s="81"/>
    </row>
    <row r="1922" spans="1:10" ht="15" customHeight="1" x14ac:dyDescent="0.2">
      <c r="A1922" s="96"/>
      <c r="B1922" s="97"/>
      <c r="C1922" s="97"/>
      <c r="D1922" s="98"/>
      <c r="E1922" s="99"/>
      <c r="F1922" s="209" t="s">
        <v>842</v>
      </c>
      <c r="G1922" s="209"/>
      <c r="H1922" s="118">
        <v>10.82</v>
      </c>
      <c r="I1922" s="43"/>
      <c r="J1922" s="81"/>
    </row>
    <row r="1923" spans="1:10" ht="20.100000000000001" customHeight="1" x14ac:dyDescent="0.2">
      <c r="A1923" s="82" t="s">
        <v>708</v>
      </c>
      <c r="B1923" s="83" t="s">
        <v>708</v>
      </c>
      <c r="C1923" s="84" t="s">
        <v>709</v>
      </c>
      <c r="D1923" s="85" t="s">
        <v>914</v>
      </c>
      <c r="E1923" s="86" t="s">
        <v>45</v>
      </c>
      <c r="F1923" s="87"/>
      <c r="G1923" s="88">
        <v>15.71</v>
      </c>
      <c r="H1923" s="116">
        <v>31.42</v>
      </c>
      <c r="I1923" s="43"/>
      <c r="J1923" s="81"/>
    </row>
    <row r="1924" spans="1:10" ht="15" customHeight="1" x14ac:dyDescent="0.2">
      <c r="A1924" s="89" t="s">
        <v>708</v>
      </c>
      <c r="B1924" s="90" t="s">
        <v>1331</v>
      </c>
      <c r="C1924" s="91" t="s">
        <v>1332</v>
      </c>
      <c r="D1924" s="92" t="s">
        <v>55</v>
      </c>
      <c r="E1924" s="93" t="s">
        <v>45</v>
      </c>
      <c r="F1924" s="94">
        <v>0.13150000000000001</v>
      </c>
      <c r="G1924" s="95">
        <v>9</v>
      </c>
      <c r="H1924" s="117">
        <v>1.18</v>
      </c>
      <c r="I1924" s="43"/>
      <c r="J1924" s="81"/>
    </row>
    <row r="1925" spans="1:10" ht="15" customHeight="1" x14ac:dyDescent="0.2">
      <c r="A1925" s="89" t="s">
        <v>708</v>
      </c>
      <c r="B1925" s="90" t="s">
        <v>1615</v>
      </c>
      <c r="C1925" s="91" t="s">
        <v>1616</v>
      </c>
      <c r="D1925" s="92" t="s">
        <v>55</v>
      </c>
      <c r="E1925" s="93" t="s">
        <v>45</v>
      </c>
      <c r="F1925" s="94">
        <v>1</v>
      </c>
      <c r="G1925" s="95">
        <v>4.91</v>
      </c>
      <c r="H1925" s="117">
        <v>4.91</v>
      </c>
      <c r="I1925" s="43"/>
      <c r="J1925" s="81"/>
    </row>
    <row r="1926" spans="1:10" ht="15" customHeight="1" x14ac:dyDescent="0.2">
      <c r="A1926" s="89" t="s">
        <v>708</v>
      </c>
      <c r="B1926" s="90" t="s">
        <v>1335</v>
      </c>
      <c r="C1926" s="91" t="s">
        <v>1336</v>
      </c>
      <c r="D1926" s="92" t="s">
        <v>55</v>
      </c>
      <c r="E1926" s="93" t="s">
        <v>45</v>
      </c>
      <c r="F1926" s="94">
        <v>0.01</v>
      </c>
      <c r="G1926" s="95">
        <v>46.37</v>
      </c>
      <c r="H1926" s="117">
        <v>0.46</v>
      </c>
      <c r="I1926" s="43"/>
      <c r="J1926" s="81"/>
    </row>
    <row r="1927" spans="1:10" ht="21" customHeight="1" x14ac:dyDescent="0.2">
      <c r="A1927" s="89" t="s">
        <v>708</v>
      </c>
      <c r="B1927" s="90" t="s">
        <v>1337</v>
      </c>
      <c r="C1927" s="91" t="s">
        <v>1338</v>
      </c>
      <c r="D1927" s="92" t="s">
        <v>55</v>
      </c>
      <c r="E1927" s="93" t="s">
        <v>45</v>
      </c>
      <c r="F1927" s="94">
        <v>1.4E-2</v>
      </c>
      <c r="G1927" s="95">
        <v>42.65</v>
      </c>
      <c r="H1927" s="117">
        <v>0.6</v>
      </c>
      <c r="I1927" s="43"/>
      <c r="J1927" s="81"/>
    </row>
    <row r="1928" spans="1:10" ht="15" customHeight="1" x14ac:dyDescent="0.2">
      <c r="A1928" s="89" t="s">
        <v>708</v>
      </c>
      <c r="B1928" s="90" t="s">
        <v>1248</v>
      </c>
      <c r="C1928" s="91" t="s">
        <v>1249</v>
      </c>
      <c r="D1928" s="92" t="s">
        <v>55</v>
      </c>
      <c r="E1928" s="93" t="s">
        <v>51</v>
      </c>
      <c r="F1928" s="94">
        <v>0.23933635</v>
      </c>
      <c r="G1928" s="95">
        <v>15.34</v>
      </c>
      <c r="H1928" s="117">
        <v>3.67</v>
      </c>
      <c r="I1928" s="43"/>
      <c r="J1928" s="81"/>
    </row>
    <row r="1929" spans="1:10" ht="15" customHeight="1" x14ac:dyDescent="0.2">
      <c r="A1929" s="89" t="s">
        <v>708</v>
      </c>
      <c r="B1929" s="90" t="s">
        <v>1250</v>
      </c>
      <c r="C1929" s="91" t="s">
        <v>1251</v>
      </c>
      <c r="D1929" s="92" t="s">
        <v>55</v>
      </c>
      <c r="E1929" s="93" t="s">
        <v>51</v>
      </c>
      <c r="F1929" s="94">
        <v>0.23933635</v>
      </c>
      <c r="G1929" s="95">
        <v>20.45</v>
      </c>
      <c r="H1929" s="117">
        <v>4.8899999999999997</v>
      </c>
      <c r="I1929" s="43"/>
      <c r="J1929" s="81"/>
    </row>
    <row r="1930" spans="1:10" ht="15" customHeight="1" x14ac:dyDescent="0.2">
      <c r="A1930" s="96"/>
      <c r="B1930" s="97"/>
      <c r="C1930" s="97"/>
      <c r="D1930" s="98"/>
      <c r="E1930" s="99"/>
      <c r="F1930" s="209" t="s">
        <v>840</v>
      </c>
      <c r="G1930" s="209"/>
      <c r="H1930" s="118">
        <v>15.71</v>
      </c>
      <c r="I1930" s="43"/>
      <c r="J1930" s="81"/>
    </row>
    <row r="1931" spans="1:10" ht="15" customHeight="1" x14ac:dyDescent="0.2">
      <c r="A1931" s="96"/>
      <c r="B1931" s="97"/>
      <c r="C1931" s="97"/>
      <c r="D1931" s="98"/>
      <c r="E1931" s="99"/>
      <c r="F1931" s="209" t="s">
        <v>841</v>
      </c>
      <c r="G1931" s="209"/>
      <c r="H1931" s="118">
        <v>4.32</v>
      </c>
      <c r="I1931" s="43"/>
      <c r="J1931" s="81"/>
    </row>
    <row r="1932" spans="1:10" ht="15" customHeight="1" x14ac:dyDescent="0.2">
      <c r="A1932" s="96"/>
      <c r="B1932" s="97"/>
      <c r="C1932" s="97"/>
      <c r="D1932" s="98"/>
      <c r="E1932" s="99"/>
      <c r="F1932" s="209" t="s">
        <v>842</v>
      </c>
      <c r="G1932" s="209"/>
      <c r="H1932" s="118">
        <v>20.03</v>
      </c>
      <c r="I1932" s="43"/>
      <c r="J1932" s="81"/>
    </row>
    <row r="1933" spans="1:10" ht="20.100000000000001" customHeight="1" x14ac:dyDescent="0.2">
      <c r="A1933" s="82" t="s">
        <v>407</v>
      </c>
      <c r="B1933" s="83" t="s">
        <v>407</v>
      </c>
      <c r="C1933" s="84" t="s">
        <v>408</v>
      </c>
      <c r="D1933" s="85" t="s">
        <v>914</v>
      </c>
      <c r="E1933" s="86" t="s">
        <v>45</v>
      </c>
      <c r="F1933" s="87"/>
      <c r="G1933" s="88">
        <v>17.489999999999998</v>
      </c>
      <c r="H1933" s="116">
        <v>122.43</v>
      </c>
      <c r="I1933" s="43"/>
      <c r="J1933" s="81"/>
    </row>
    <row r="1934" spans="1:10" ht="15" customHeight="1" x14ac:dyDescent="0.2">
      <c r="A1934" s="89" t="s">
        <v>407</v>
      </c>
      <c r="B1934" s="90" t="s">
        <v>1331</v>
      </c>
      <c r="C1934" s="91" t="s">
        <v>1332</v>
      </c>
      <c r="D1934" s="92" t="s">
        <v>55</v>
      </c>
      <c r="E1934" s="93" t="s">
        <v>45</v>
      </c>
      <c r="F1934" s="94">
        <v>0.2</v>
      </c>
      <c r="G1934" s="95">
        <v>9</v>
      </c>
      <c r="H1934" s="117">
        <v>1.8</v>
      </c>
      <c r="I1934" s="43"/>
      <c r="J1934" s="81"/>
    </row>
    <row r="1935" spans="1:10" ht="15" customHeight="1" x14ac:dyDescent="0.2">
      <c r="A1935" s="89" t="s">
        <v>407</v>
      </c>
      <c r="B1935" s="90" t="s">
        <v>1347</v>
      </c>
      <c r="C1935" s="91" t="s">
        <v>1348</v>
      </c>
      <c r="D1935" s="92" t="s">
        <v>55</v>
      </c>
      <c r="E1935" s="93" t="s">
        <v>45</v>
      </c>
      <c r="F1935" s="94">
        <v>1</v>
      </c>
      <c r="G1935" s="95">
        <v>4.46</v>
      </c>
      <c r="H1935" s="117">
        <v>4.46</v>
      </c>
      <c r="I1935" s="43"/>
      <c r="J1935" s="81"/>
    </row>
    <row r="1936" spans="1:10" ht="15" customHeight="1" x14ac:dyDescent="0.2">
      <c r="A1936" s="89" t="s">
        <v>407</v>
      </c>
      <c r="B1936" s="90" t="s">
        <v>1335</v>
      </c>
      <c r="C1936" s="91" t="s">
        <v>1336</v>
      </c>
      <c r="D1936" s="92" t="s">
        <v>55</v>
      </c>
      <c r="E1936" s="93" t="s">
        <v>45</v>
      </c>
      <c r="F1936" s="94">
        <v>1.5800000000000002E-2</v>
      </c>
      <c r="G1936" s="95">
        <v>46.37</v>
      </c>
      <c r="H1936" s="117">
        <v>0.73</v>
      </c>
      <c r="I1936" s="43"/>
      <c r="J1936" s="81"/>
    </row>
    <row r="1937" spans="1:10" ht="21" customHeight="1" x14ac:dyDescent="0.2">
      <c r="A1937" s="89" t="s">
        <v>407</v>
      </c>
      <c r="B1937" s="90" t="s">
        <v>1337</v>
      </c>
      <c r="C1937" s="91" t="s">
        <v>1338</v>
      </c>
      <c r="D1937" s="92" t="s">
        <v>55</v>
      </c>
      <c r="E1937" s="93" t="s">
        <v>45</v>
      </c>
      <c r="F1937" s="94">
        <v>2.1999999999999999E-2</v>
      </c>
      <c r="G1937" s="95">
        <v>42.65</v>
      </c>
      <c r="H1937" s="117">
        <v>0.94</v>
      </c>
      <c r="I1937" s="43"/>
      <c r="J1937" s="81"/>
    </row>
    <row r="1938" spans="1:10" ht="15" customHeight="1" x14ac:dyDescent="0.2">
      <c r="A1938" s="89" t="s">
        <v>407</v>
      </c>
      <c r="B1938" s="90" t="s">
        <v>1248</v>
      </c>
      <c r="C1938" s="91" t="s">
        <v>1249</v>
      </c>
      <c r="D1938" s="92" t="s">
        <v>55</v>
      </c>
      <c r="E1938" s="93" t="s">
        <v>51</v>
      </c>
      <c r="F1938" s="94">
        <v>0.26689607999999998</v>
      </c>
      <c r="G1938" s="95">
        <v>15.34</v>
      </c>
      <c r="H1938" s="117">
        <v>4.09</v>
      </c>
      <c r="I1938" s="43"/>
      <c r="J1938" s="81"/>
    </row>
    <row r="1939" spans="1:10" ht="15" customHeight="1" x14ac:dyDescent="0.2">
      <c r="A1939" s="89" t="s">
        <v>407</v>
      </c>
      <c r="B1939" s="90" t="s">
        <v>1250</v>
      </c>
      <c r="C1939" s="91" t="s">
        <v>1251</v>
      </c>
      <c r="D1939" s="92" t="s">
        <v>55</v>
      </c>
      <c r="E1939" s="93" t="s">
        <v>51</v>
      </c>
      <c r="F1939" s="94">
        <v>0.26754797000000002</v>
      </c>
      <c r="G1939" s="95">
        <v>20.45</v>
      </c>
      <c r="H1939" s="117">
        <v>5.47</v>
      </c>
      <c r="I1939" s="43"/>
      <c r="J1939" s="81"/>
    </row>
    <row r="1940" spans="1:10" ht="15" customHeight="1" x14ac:dyDescent="0.2">
      <c r="A1940" s="96"/>
      <c r="B1940" s="97"/>
      <c r="C1940" s="97"/>
      <c r="D1940" s="98"/>
      <c r="E1940" s="99"/>
      <c r="F1940" s="209" t="s">
        <v>840</v>
      </c>
      <c r="G1940" s="209"/>
      <c r="H1940" s="118">
        <v>17.489999999999998</v>
      </c>
      <c r="I1940" s="43"/>
      <c r="J1940" s="81"/>
    </row>
    <row r="1941" spans="1:10" ht="15" customHeight="1" x14ac:dyDescent="0.2">
      <c r="A1941" s="96"/>
      <c r="B1941" s="97"/>
      <c r="C1941" s="97"/>
      <c r="D1941" s="98"/>
      <c r="E1941" s="99"/>
      <c r="F1941" s="209" t="s">
        <v>841</v>
      </c>
      <c r="G1941" s="209"/>
      <c r="H1941" s="118">
        <v>4.8099999999999996</v>
      </c>
      <c r="I1941" s="43"/>
      <c r="J1941" s="81"/>
    </row>
    <row r="1942" spans="1:10" ht="15" customHeight="1" x14ac:dyDescent="0.2">
      <c r="A1942" s="96"/>
      <c r="B1942" s="97"/>
      <c r="C1942" s="97"/>
      <c r="D1942" s="98"/>
      <c r="E1942" s="99"/>
      <c r="F1942" s="209" t="s">
        <v>842</v>
      </c>
      <c r="G1942" s="209"/>
      <c r="H1942" s="118">
        <v>22.3</v>
      </c>
      <c r="I1942" s="43"/>
      <c r="J1942" s="81"/>
    </row>
    <row r="1943" spans="1:10" ht="20.100000000000001" customHeight="1" x14ac:dyDescent="0.2">
      <c r="A1943" s="82" t="s">
        <v>410</v>
      </c>
      <c r="B1943" s="83" t="s">
        <v>410</v>
      </c>
      <c r="C1943" s="84" t="s">
        <v>411</v>
      </c>
      <c r="D1943" s="85" t="s">
        <v>914</v>
      </c>
      <c r="E1943" s="86" t="s">
        <v>45</v>
      </c>
      <c r="F1943" s="87"/>
      <c r="G1943" s="88">
        <v>38.51</v>
      </c>
      <c r="H1943" s="116">
        <v>38.51</v>
      </c>
      <c r="I1943" s="43"/>
      <c r="J1943" s="81"/>
    </row>
    <row r="1944" spans="1:10" ht="15" customHeight="1" x14ac:dyDescent="0.2">
      <c r="A1944" s="89" t="s">
        <v>410</v>
      </c>
      <c r="B1944" s="90" t="s">
        <v>1331</v>
      </c>
      <c r="C1944" s="91" t="s">
        <v>1332</v>
      </c>
      <c r="D1944" s="92" t="s">
        <v>55</v>
      </c>
      <c r="E1944" s="93" t="s">
        <v>45</v>
      </c>
      <c r="F1944" s="94">
        <v>0.26600000000000001</v>
      </c>
      <c r="G1944" s="95">
        <v>9</v>
      </c>
      <c r="H1944" s="117">
        <v>2.39</v>
      </c>
      <c r="I1944" s="43"/>
      <c r="J1944" s="81"/>
    </row>
    <row r="1945" spans="1:10" ht="15" customHeight="1" x14ac:dyDescent="0.2">
      <c r="A1945" s="89" t="s">
        <v>410</v>
      </c>
      <c r="B1945" s="90" t="s">
        <v>1349</v>
      </c>
      <c r="C1945" s="91" t="s">
        <v>1350</v>
      </c>
      <c r="D1945" s="92" t="s">
        <v>55</v>
      </c>
      <c r="E1945" s="93" t="s">
        <v>45</v>
      </c>
      <c r="F1945" s="94">
        <v>1</v>
      </c>
      <c r="G1945" s="95">
        <v>23.55</v>
      </c>
      <c r="H1945" s="117">
        <v>23.55</v>
      </c>
      <c r="I1945" s="43"/>
      <c r="J1945" s="81"/>
    </row>
    <row r="1946" spans="1:10" ht="15" customHeight="1" x14ac:dyDescent="0.2">
      <c r="A1946" s="89" t="s">
        <v>410</v>
      </c>
      <c r="B1946" s="90" t="s">
        <v>1335</v>
      </c>
      <c r="C1946" s="91" t="s">
        <v>1336</v>
      </c>
      <c r="D1946" s="92" t="s">
        <v>55</v>
      </c>
      <c r="E1946" s="93" t="s">
        <v>45</v>
      </c>
      <c r="F1946" s="94">
        <v>2.1499999999999998E-2</v>
      </c>
      <c r="G1946" s="95">
        <v>46.37</v>
      </c>
      <c r="H1946" s="117">
        <v>1</v>
      </c>
      <c r="I1946" s="43"/>
      <c r="J1946" s="81"/>
    </row>
    <row r="1947" spans="1:10" ht="21" customHeight="1" x14ac:dyDescent="0.2">
      <c r="A1947" s="89" t="s">
        <v>410</v>
      </c>
      <c r="B1947" s="90" t="s">
        <v>1337</v>
      </c>
      <c r="C1947" s="91" t="s">
        <v>1338</v>
      </c>
      <c r="D1947" s="92" t="s">
        <v>55</v>
      </c>
      <c r="E1947" s="93" t="s">
        <v>45</v>
      </c>
      <c r="F1947" s="94">
        <v>0.03</v>
      </c>
      <c r="G1947" s="95">
        <v>42.65</v>
      </c>
      <c r="H1947" s="117">
        <v>1.28</v>
      </c>
      <c r="I1947" s="43"/>
      <c r="J1947" s="81"/>
    </row>
    <row r="1948" spans="1:10" ht="15" customHeight="1" x14ac:dyDescent="0.2">
      <c r="A1948" s="89" t="s">
        <v>410</v>
      </c>
      <c r="B1948" s="90" t="s">
        <v>1248</v>
      </c>
      <c r="C1948" s="91" t="s">
        <v>1249</v>
      </c>
      <c r="D1948" s="92" t="s">
        <v>55</v>
      </c>
      <c r="E1948" s="93" t="s">
        <v>51</v>
      </c>
      <c r="F1948" s="94">
        <v>0.28752924000000002</v>
      </c>
      <c r="G1948" s="95">
        <v>15.34</v>
      </c>
      <c r="H1948" s="117">
        <v>4.41</v>
      </c>
      <c r="I1948" s="43"/>
      <c r="J1948" s="81"/>
    </row>
    <row r="1949" spans="1:10" ht="15" customHeight="1" x14ac:dyDescent="0.2">
      <c r="A1949" s="89" t="s">
        <v>410</v>
      </c>
      <c r="B1949" s="90" t="s">
        <v>1250</v>
      </c>
      <c r="C1949" s="91" t="s">
        <v>1251</v>
      </c>
      <c r="D1949" s="92" t="s">
        <v>55</v>
      </c>
      <c r="E1949" s="93" t="s">
        <v>51</v>
      </c>
      <c r="F1949" s="94">
        <v>0.28769212999999999</v>
      </c>
      <c r="G1949" s="95">
        <v>20.45</v>
      </c>
      <c r="H1949" s="117">
        <v>5.88</v>
      </c>
      <c r="I1949" s="43"/>
      <c r="J1949" s="81"/>
    </row>
    <row r="1950" spans="1:10" ht="15" customHeight="1" x14ac:dyDescent="0.2">
      <c r="A1950" s="96"/>
      <c r="B1950" s="97"/>
      <c r="C1950" s="97"/>
      <c r="D1950" s="98"/>
      <c r="E1950" s="99"/>
      <c r="F1950" s="209" t="s">
        <v>840</v>
      </c>
      <c r="G1950" s="209"/>
      <c r="H1950" s="118">
        <v>38.51</v>
      </c>
      <c r="I1950" s="43"/>
      <c r="J1950" s="81"/>
    </row>
    <row r="1951" spans="1:10" ht="15" customHeight="1" x14ac:dyDescent="0.2">
      <c r="A1951" s="96"/>
      <c r="B1951" s="97"/>
      <c r="C1951" s="97"/>
      <c r="D1951" s="98"/>
      <c r="E1951" s="99"/>
      <c r="F1951" s="209" t="s">
        <v>841</v>
      </c>
      <c r="G1951" s="209"/>
      <c r="H1951" s="118">
        <v>10.59</v>
      </c>
      <c r="I1951" s="43"/>
      <c r="J1951" s="81"/>
    </row>
    <row r="1952" spans="1:10" ht="15" customHeight="1" x14ac:dyDescent="0.2">
      <c r="A1952" s="96"/>
      <c r="B1952" s="97"/>
      <c r="C1952" s="97"/>
      <c r="D1952" s="98"/>
      <c r="E1952" s="99"/>
      <c r="F1952" s="209" t="s">
        <v>842</v>
      </c>
      <c r="G1952" s="209"/>
      <c r="H1952" s="118">
        <v>49.1</v>
      </c>
      <c r="I1952" s="43"/>
      <c r="J1952" s="81"/>
    </row>
    <row r="1953" spans="1:10" ht="20.100000000000001" customHeight="1" x14ac:dyDescent="0.2">
      <c r="A1953" s="82" t="s">
        <v>713</v>
      </c>
      <c r="B1953" s="83" t="s">
        <v>713</v>
      </c>
      <c r="C1953" s="84" t="s">
        <v>714</v>
      </c>
      <c r="D1953" s="85" t="s">
        <v>187</v>
      </c>
      <c r="E1953" s="86" t="s">
        <v>390</v>
      </c>
      <c r="F1953" s="87"/>
      <c r="G1953" s="88">
        <v>13.24</v>
      </c>
      <c r="H1953" s="116">
        <v>92.68</v>
      </c>
      <c r="I1953" s="43"/>
      <c r="J1953" s="81"/>
    </row>
    <row r="1954" spans="1:10" ht="21" customHeight="1" x14ac:dyDescent="0.2">
      <c r="A1954" s="89" t="s">
        <v>713</v>
      </c>
      <c r="B1954" s="90" t="s">
        <v>1617</v>
      </c>
      <c r="C1954" s="91" t="s">
        <v>1618</v>
      </c>
      <c r="D1954" s="92" t="s">
        <v>187</v>
      </c>
      <c r="E1954" s="93" t="s">
        <v>275</v>
      </c>
      <c r="F1954" s="103">
        <v>1</v>
      </c>
      <c r="G1954" s="95">
        <v>7.03</v>
      </c>
      <c r="H1954" s="117">
        <v>7.03</v>
      </c>
      <c r="I1954" s="43"/>
      <c r="J1954" s="81"/>
    </row>
    <row r="1955" spans="1:10" ht="15" customHeight="1" x14ac:dyDescent="0.2">
      <c r="A1955" s="89" t="s">
        <v>713</v>
      </c>
      <c r="B1955" s="90" t="s">
        <v>1129</v>
      </c>
      <c r="C1955" s="91" t="s">
        <v>1130</v>
      </c>
      <c r="D1955" s="92" t="s">
        <v>187</v>
      </c>
      <c r="E1955" s="93" t="s">
        <v>837</v>
      </c>
      <c r="F1955" s="103">
        <v>0.17104469999999999</v>
      </c>
      <c r="G1955" s="95">
        <v>15.2</v>
      </c>
      <c r="H1955" s="117">
        <v>2.59</v>
      </c>
      <c r="I1955" s="43"/>
      <c r="J1955" s="81"/>
    </row>
    <row r="1956" spans="1:10" ht="15" customHeight="1" x14ac:dyDescent="0.2">
      <c r="A1956" s="89" t="s">
        <v>713</v>
      </c>
      <c r="B1956" s="90" t="s">
        <v>1320</v>
      </c>
      <c r="C1956" s="91" t="s">
        <v>1321</v>
      </c>
      <c r="D1956" s="92" t="s">
        <v>187</v>
      </c>
      <c r="E1956" s="93" t="s">
        <v>837</v>
      </c>
      <c r="F1956" s="103">
        <v>0.1728643</v>
      </c>
      <c r="G1956" s="95">
        <v>20.97</v>
      </c>
      <c r="H1956" s="117">
        <v>3.62</v>
      </c>
      <c r="I1956" s="43"/>
      <c r="J1956" s="81"/>
    </row>
    <row r="1957" spans="1:10" ht="15" customHeight="1" x14ac:dyDescent="0.2">
      <c r="A1957" s="96"/>
      <c r="B1957" s="97"/>
      <c r="C1957" s="97"/>
      <c r="D1957" s="98"/>
      <c r="E1957" s="99"/>
      <c r="F1957" s="209" t="s">
        <v>840</v>
      </c>
      <c r="G1957" s="209"/>
      <c r="H1957" s="118">
        <v>13.24</v>
      </c>
      <c r="I1957" s="43"/>
      <c r="J1957" s="81"/>
    </row>
    <row r="1958" spans="1:10" ht="15" customHeight="1" x14ac:dyDescent="0.2">
      <c r="A1958" s="96"/>
      <c r="B1958" s="97"/>
      <c r="C1958" s="97"/>
      <c r="D1958" s="98"/>
      <c r="E1958" s="99"/>
      <c r="F1958" s="209" t="s">
        <v>841</v>
      </c>
      <c r="G1958" s="209"/>
      <c r="H1958" s="118">
        <v>3.64</v>
      </c>
      <c r="I1958" s="43"/>
      <c r="J1958" s="81"/>
    </row>
    <row r="1959" spans="1:10" ht="15" customHeight="1" x14ac:dyDescent="0.2">
      <c r="A1959" s="96"/>
      <c r="B1959" s="97"/>
      <c r="C1959" s="97"/>
      <c r="D1959" s="98"/>
      <c r="E1959" s="99"/>
      <c r="F1959" s="209" t="s">
        <v>842</v>
      </c>
      <c r="G1959" s="209"/>
      <c r="H1959" s="118">
        <v>16.88</v>
      </c>
      <c r="I1959" s="43"/>
      <c r="J1959" s="81"/>
    </row>
    <row r="1960" spans="1:10" ht="20.100000000000001" customHeight="1" x14ac:dyDescent="0.2">
      <c r="A1960" s="82" t="s">
        <v>716</v>
      </c>
      <c r="B1960" s="83" t="s">
        <v>716</v>
      </c>
      <c r="C1960" s="84" t="s">
        <v>717</v>
      </c>
      <c r="D1960" s="85" t="s">
        <v>187</v>
      </c>
      <c r="E1960" s="86" t="s">
        <v>390</v>
      </c>
      <c r="F1960" s="87"/>
      <c r="G1960" s="88">
        <v>17.600000000000001</v>
      </c>
      <c r="H1960" s="116">
        <v>123.2</v>
      </c>
      <c r="I1960" s="43"/>
      <c r="J1960" s="81"/>
    </row>
    <row r="1961" spans="1:10" ht="21" customHeight="1" x14ac:dyDescent="0.2">
      <c r="A1961" s="89" t="s">
        <v>716</v>
      </c>
      <c r="B1961" s="90" t="s">
        <v>1619</v>
      </c>
      <c r="C1961" s="91" t="s">
        <v>1620</v>
      </c>
      <c r="D1961" s="92" t="s">
        <v>187</v>
      </c>
      <c r="E1961" s="93" t="s">
        <v>275</v>
      </c>
      <c r="F1961" s="103">
        <v>1</v>
      </c>
      <c r="G1961" s="95">
        <v>7.8</v>
      </c>
      <c r="H1961" s="117">
        <v>7.8</v>
      </c>
      <c r="I1961" s="43"/>
      <c r="J1961" s="81"/>
    </row>
    <row r="1962" spans="1:10" ht="15" customHeight="1" x14ac:dyDescent="0.2">
      <c r="A1962" s="89" t="s">
        <v>716</v>
      </c>
      <c r="B1962" s="90" t="s">
        <v>1129</v>
      </c>
      <c r="C1962" s="91" t="s">
        <v>1130</v>
      </c>
      <c r="D1962" s="92" t="s">
        <v>187</v>
      </c>
      <c r="E1962" s="93" t="s">
        <v>837</v>
      </c>
      <c r="F1962" s="103">
        <v>0.26955440000000003</v>
      </c>
      <c r="G1962" s="95">
        <v>15.2</v>
      </c>
      <c r="H1962" s="117">
        <v>4.09</v>
      </c>
      <c r="I1962" s="43"/>
      <c r="J1962" s="81"/>
    </row>
    <row r="1963" spans="1:10" ht="15" customHeight="1" x14ac:dyDescent="0.2">
      <c r="A1963" s="89" t="s">
        <v>716</v>
      </c>
      <c r="B1963" s="90" t="s">
        <v>1320</v>
      </c>
      <c r="C1963" s="91" t="s">
        <v>1321</v>
      </c>
      <c r="D1963" s="92" t="s">
        <v>187</v>
      </c>
      <c r="E1963" s="93" t="s">
        <v>837</v>
      </c>
      <c r="F1963" s="103">
        <v>0.27272020000000002</v>
      </c>
      <c r="G1963" s="95">
        <v>20.97</v>
      </c>
      <c r="H1963" s="117">
        <v>5.71</v>
      </c>
      <c r="I1963" s="43"/>
      <c r="J1963" s="81"/>
    </row>
    <row r="1964" spans="1:10" ht="15" customHeight="1" x14ac:dyDescent="0.2">
      <c r="A1964" s="96"/>
      <c r="B1964" s="97"/>
      <c r="C1964" s="97"/>
      <c r="D1964" s="98"/>
      <c r="E1964" s="99"/>
      <c r="F1964" s="209" t="s">
        <v>840</v>
      </c>
      <c r="G1964" s="209"/>
      <c r="H1964" s="118">
        <v>17.600000000000001</v>
      </c>
      <c r="I1964" s="43"/>
      <c r="J1964" s="81"/>
    </row>
    <row r="1965" spans="1:10" ht="15" customHeight="1" x14ac:dyDescent="0.2">
      <c r="A1965" s="96"/>
      <c r="B1965" s="97"/>
      <c r="C1965" s="97"/>
      <c r="D1965" s="98"/>
      <c r="E1965" s="99"/>
      <c r="F1965" s="209" t="s">
        <v>841</v>
      </c>
      <c r="G1965" s="209"/>
      <c r="H1965" s="118">
        <v>4.84</v>
      </c>
      <c r="I1965" s="43"/>
      <c r="J1965" s="81"/>
    </row>
    <row r="1966" spans="1:10" ht="15" customHeight="1" x14ac:dyDescent="0.2">
      <c r="A1966" s="96"/>
      <c r="B1966" s="97"/>
      <c r="C1966" s="97"/>
      <c r="D1966" s="98"/>
      <c r="E1966" s="99"/>
      <c r="F1966" s="209" t="s">
        <v>842</v>
      </c>
      <c r="G1966" s="209"/>
      <c r="H1966" s="118">
        <v>22.44</v>
      </c>
      <c r="I1966" s="43"/>
      <c r="J1966" s="81"/>
    </row>
    <row r="1967" spans="1:10" ht="20.100000000000001" customHeight="1" x14ac:dyDescent="0.2">
      <c r="A1967" s="82" t="s">
        <v>719</v>
      </c>
      <c r="B1967" s="83" t="s">
        <v>719</v>
      </c>
      <c r="C1967" s="84" t="s">
        <v>720</v>
      </c>
      <c r="D1967" s="85" t="s">
        <v>187</v>
      </c>
      <c r="E1967" s="86" t="s">
        <v>390</v>
      </c>
      <c r="F1967" s="87"/>
      <c r="G1967" s="88">
        <v>18.52</v>
      </c>
      <c r="H1967" s="116">
        <v>111.12</v>
      </c>
      <c r="I1967" s="43"/>
      <c r="J1967" s="81"/>
    </row>
    <row r="1968" spans="1:10" ht="15" customHeight="1" x14ac:dyDescent="0.2">
      <c r="A1968" s="89" t="s">
        <v>719</v>
      </c>
      <c r="B1968" s="90" t="s">
        <v>1621</v>
      </c>
      <c r="C1968" s="91" t="s">
        <v>720</v>
      </c>
      <c r="D1968" s="92" t="s">
        <v>187</v>
      </c>
      <c r="E1968" s="93" t="s">
        <v>275</v>
      </c>
      <c r="F1968" s="103">
        <v>1</v>
      </c>
      <c r="G1968" s="95">
        <v>8.7100000000000009</v>
      </c>
      <c r="H1968" s="117">
        <v>8.7100000000000009</v>
      </c>
      <c r="I1968" s="43"/>
      <c r="J1968" s="81"/>
    </row>
    <row r="1969" spans="1:10" ht="15" customHeight="1" x14ac:dyDescent="0.2">
      <c r="A1969" s="89" t="s">
        <v>719</v>
      </c>
      <c r="B1969" s="90" t="s">
        <v>1129</v>
      </c>
      <c r="C1969" s="91" t="s">
        <v>1130</v>
      </c>
      <c r="D1969" s="92" t="s">
        <v>187</v>
      </c>
      <c r="E1969" s="93" t="s">
        <v>837</v>
      </c>
      <c r="F1969" s="103">
        <v>0.269648</v>
      </c>
      <c r="G1969" s="95">
        <v>15.2</v>
      </c>
      <c r="H1969" s="117">
        <v>4.09</v>
      </c>
      <c r="I1969" s="43"/>
      <c r="J1969" s="81"/>
    </row>
    <row r="1970" spans="1:10" ht="15" customHeight="1" x14ac:dyDescent="0.2">
      <c r="A1970" s="89" t="s">
        <v>719</v>
      </c>
      <c r="B1970" s="90" t="s">
        <v>1320</v>
      </c>
      <c r="C1970" s="91" t="s">
        <v>1321</v>
      </c>
      <c r="D1970" s="92" t="s">
        <v>187</v>
      </c>
      <c r="E1970" s="93" t="s">
        <v>837</v>
      </c>
      <c r="F1970" s="103">
        <v>0.27292309999999997</v>
      </c>
      <c r="G1970" s="95">
        <v>20.97</v>
      </c>
      <c r="H1970" s="117">
        <v>5.72</v>
      </c>
      <c r="I1970" s="43"/>
      <c r="J1970" s="81"/>
    </row>
    <row r="1971" spans="1:10" ht="15" customHeight="1" x14ac:dyDescent="0.2">
      <c r="A1971" s="96"/>
      <c r="B1971" s="97"/>
      <c r="C1971" s="97"/>
      <c r="D1971" s="98"/>
      <c r="E1971" s="99"/>
      <c r="F1971" s="209" t="s">
        <v>840</v>
      </c>
      <c r="G1971" s="209"/>
      <c r="H1971" s="118">
        <v>18.52</v>
      </c>
      <c r="I1971" s="43"/>
      <c r="J1971" s="81"/>
    </row>
    <row r="1972" spans="1:10" ht="15" customHeight="1" x14ac:dyDescent="0.2">
      <c r="A1972" s="96"/>
      <c r="B1972" s="97"/>
      <c r="C1972" s="97"/>
      <c r="D1972" s="98"/>
      <c r="E1972" s="99"/>
      <c r="F1972" s="209" t="s">
        <v>841</v>
      </c>
      <c r="G1972" s="209"/>
      <c r="H1972" s="118">
        <v>5.09</v>
      </c>
      <c r="I1972" s="43"/>
      <c r="J1972" s="81"/>
    </row>
    <row r="1973" spans="1:10" ht="15" customHeight="1" x14ac:dyDescent="0.2">
      <c r="A1973" s="96"/>
      <c r="B1973" s="97"/>
      <c r="C1973" s="97"/>
      <c r="D1973" s="98"/>
      <c r="E1973" s="99"/>
      <c r="F1973" s="209" t="s">
        <v>842</v>
      </c>
      <c r="G1973" s="209"/>
      <c r="H1973" s="118">
        <v>23.61</v>
      </c>
      <c r="I1973" s="43"/>
      <c r="J1973" s="81"/>
    </row>
    <row r="1974" spans="1:10" ht="20.100000000000001" customHeight="1" x14ac:dyDescent="0.2">
      <c r="A1974" s="82" t="s">
        <v>722</v>
      </c>
      <c r="B1974" s="83" t="s">
        <v>722</v>
      </c>
      <c r="C1974" s="84" t="s">
        <v>723</v>
      </c>
      <c r="D1974" s="85" t="s">
        <v>914</v>
      </c>
      <c r="E1974" s="86" t="s">
        <v>45</v>
      </c>
      <c r="F1974" s="87"/>
      <c r="G1974" s="88">
        <v>36.770000000000003</v>
      </c>
      <c r="H1974" s="116">
        <v>36.770000000000003</v>
      </c>
      <c r="I1974" s="43"/>
      <c r="J1974" s="81"/>
    </row>
    <row r="1975" spans="1:10" ht="15" customHeight="1" x14ac:dyDescent="0.2">
      <c r="A1975" s="89" t="s">
        <v>722</v>
      </c>
      <c r="B1975" s="90" t="s">
        <v>1331</v>
      </c>
      <c r="C1975" s="91" t="s">
        <v>1332</v>
      </c>
      <c r="D1975" s="92" t="s">
        <v>55</v>
      </c>
      <c r="E1975" s="93" t="s">
        <v>45</v>
      </c>
      <c r="F1975" s="94">
        <v>0.26700000000000002</v>
      </c>
      <c r="G1975" s="95">
        <v>9</v>
      </c>
      <c r="H1975" s="117">
        <v>2.4</v>
      </c>
      <c r="I1975" s="43"/>
      <c r="J1975" s="81"/>
    </row>
    <row r="1976" spans="1:10" ht="15" customHeight="1" x14ac:dyDescent="0.2">
      <c r="A1976" s="89" t="s">
        <v>722</v>
      </c>
      <c r="B1976" s="90" t="s">
        <v>1335</v>
      </c>
      <c r="C1976" s="91" t="s">
        <v>1336</v>
      </c>
      <c r="D1976" s="92" t="s">
        <v>55</v>
      </c>
      <c r="E1976" s="93" t="s">
        <v>45</v>
      </c>
      <c r="F1976" s="94">
        <v>2.1000000000000001E-2</v>
      </c>
      <c r="G1976" s="95">
        <v>46.37</v>
      </c>
      <c r="H1976" s="117">
        <v>0.97</v>
      </c>
      <c r="I1976" s="43"/>
      <c r="J1976" s="81"/>
    </row>
    <row r="1977" spans="1:10" ht="21" customHeight="1" x14ac:dyDescent="0.2">
      <c r="A1977" s="89" t="s">
        <v>722</v>
      </c>
      <c r="B1977" s="90" t="s">
        <v>1337</v>
      </c>
      <c r="C1977" s="91" t="s">
        <v>1338</v>
      </c>
      <c r="D1977" s="92" t="s">
        <v>55</v>
      </c>
      <c r="E1977" s="93" t="s">
        <v>45</v>
      </c>
      <c r="F1977" s="94">
        <v>2.9000000000000001E-2</v>
      </c>
      <c r="G1977" s="95">
        <v>42.65</v>
      </c>
      <c r="H1977" s="117">
        <v>1.24</v>
      </c>
      <c r="I1977" s="43"/>
      <c r="J1977" s="81"/>
    </row>
    <row r="1978" spans="1:10" ht="15" customHeight="1" x14ac:dyDescent="0.2">
      <c r="A1978" s="89" t="s">
        <v>722</v>
      </c>
      <c r="B1978" s="90" t="s">
        <v>1622</v>
      </c>
      <c r="C1978" s="91" t="s">
        <v>1623</v>
      </c>
      <c r="D1978" s="92" t="s">
        <v>55</v>
      </c>
      <c r="E1978" s="93" t="s">
        <v>45</v>
      </c>
      <c r="F1978" s="94">
        <v>1</v>
      </c>
      <c r="G1978" s="95">
        <v>18.3</v>
      </c>
      <c r="H1978" s="117">
        <v>18.3</v>
      </c>
      <c r="I1978" s="43"/>
      <c r="J1978" s="81"/>
    </row>
    <row r="1979" spans="1:10" ht="15" customHeight="1" x14ac:dyDescent="0.2">
      <c r="A1979" s="89" t="s">
        <v>722</v>
      </c>
      <c r="B1979" s="90" t="s">
        <v>1248</v>
      </c>
      <c r="C1979" s="91" t="s">
        <v>1249</v>
      </c>
      <c r="D1979" s="92" t="s">
        <v>55</v>
      </c>
      <c r="E1979" s="93" t="s">
        <v>51</v>
      </c>
      <c r="F1979" s="94">
        <v>0.38727052000000001</v>
      </c>
      <c r="G1979" s="95">
        <v>15.34</v>
      </c>
      <c r="H1979" s="117">
        <v>5.94</v>
      </c>
      <c r="I1979" s="43"/>
      <c r="J1979" s="81"/>
    </row>
    <row r="1980" spans="1:10" ht="15" customHeight="1" x14ac:dyDescent="0.2">
      <c r="A1980" s="89" t="s">
        <v>722</v>
      </c>
      <c r="B1980" s="90" t="s">
        <v>1250</v>
      </c>
      <c r="C1980" s="91" t="s">
        <v>1251</v>
      </c>
      <c r="D1980" s="92" t="s">
        <v>55</v>
      </c>
      <c r="E1980" s="93" t="s">
        <v>51</v>
      </c>
      <c r="F1980" s="94">
        <v>0.38743340999999998</v>
      </c>
      <c r="G1980" s="95">
        <v>20.45</v>
      </c>
      <c r="H1980" s="117">
        <v>7.92</v>
      </c>
      <c r="I1980" s="43"/>
      <c r="J1980" s="81"/>
    </row>
    <row r="1981" spans="1:10" ht="15" customHeight="1" x14ac:dyDescent="0.2">
      <c r="A1981" s="96"/>
      <c r="B1981" s="97"/>
      <c r="C1981" s="97"/>
      <c r="D1981" s="98"/>
      <c r="E1981" s="99"/>
      <c r="F1981" s="209" t="s">
        <v>840</v>
      </c>
      <c r="G1981" s="209"/>
      <c r="H1981" s="118">
        <v>36.770000000000003</v>
      </c>
      <c r="I1981" s="43"/>
      <c r="J1981" s="81"/>
    </row>
    <row r="1982" spans="1:10" ht="15" customHeight="1" x14ac:dyDescent="0.2">
      <c r="A1982" s="96"/>
      <c r="B1982" s="97"/>
      <c r="C1982" s="97"/>
      <c r="D1982" s="98"/>
      <c r="E1982" s="99"/>
      <c r="F1982" s="209" t="s">
        <v>841</v>
      </c>
      <c r="G1982" s="209"/>
      <c r="H1982" s="118">
        <v>10.11</v>
      </c>
      <c r="I1982" s="43"/>
      <c r="J1982" s="81"/>
    </row>
    <row r="1983" spans="1:10" ht="15" customHeight="1" x14ac:dyDescent="0.2">
      <c r="A1983" s="96"/>
      <c r="B1983" s="97"/>
      <c r="C1983" s="97"/>
      <c r="D1983" s="98"/>
      <c r="E1983" s="99"/>
      <c r="F1983" s="209" t="s">
        <v>842</v>
      </c>
      <c r="G1983" s="209"/>
      <c r="H1983" s="118">
        <v>46.88</v>
      </c>
      <c r="I1983" s="43"/>
      <c r="J1983" s="81"/>
    </row>
    <row r="1984" spans="1:10" ht="20.100000000000001" customHeight="1" x14ac:dyDescent="0.2">
      <c r="A1984" s="82" t="s">
        <v>725</v>
      </c>
      <c r="B1984" s="83" t="s">
        <v>725</v>
      </c>
      <c r="C1984" s="84" t="s">
        <v>726</v>
      </c>
      <c r="D1984" s="85" t="s">
        <v>187</v>
      </c>
      <c r="E1984" s="86" t="s">
        <v>390</v>
      </c>
      <c r="F1984" s="87"/>
      <c r="G1984" s="88">
        <v>7.37</v>
      </c>
      <c r="H1984" s="116">
        <v>51.59</v>
      </c>
      <c r="I1984" s="43"/>
      <c r="J1984" s="81"/>
    </row>
    <row r="1985" spans="1:10" ht="15" customHeight="1" x14ac:dyDescent="0.2">
      <c r="A1985" s="89" t="s">
        <v>725</v>
      </c>
      <c r="B1985" s="90" t="s">
        <v>1624</v>
      </c>
      <c r="C1985" s="91" t="s">
        <v>726</v>
      </c>
      <c r="D1985" s="92" t="s">
        <v>187</v>
      </c>
      <c r="E1985" s="93" t="s">
        <v>275</v>
      </c>
      <c r="F1985" s="103">
        <v>1</v>
      </c>
      <c r="G1985" s="95">
        <v>1.1599999999999999</v>
      </c>
      <c r="H1985" s="117">
        <v>1.1599999999999999</v>
      </c>
      <c r="I1985" s="43"/>
      <c r="J1985" s="81"/>
    </row>
    <row r="1986" spans="1:10" ht="15" customHeight="1" x14ac:dyDescent="0.2">
      <c r="A1986" s="89" t="s">
        <v>725</v>
      </c>
      <c r="B1986" s="90" t="s">
        <v>1129</v>
      </c>
      <c r="C1986" s="91" t="s">
        <v>1130</v>
      </c>
      <c r="D1986" s="92" t="s">
        <v>187</v>
      </c>
      <c r="E1986" s="93" t="s">
        <v>837</v>
      </c>
      <c r="F1986" s="103">
        <v>0.17082349999999999</v>
      </c>
      <c r="G1986" s="95">
        <v>15.2</v>
      </c>
      <c r="H1986" s="117">
        <v>2.59</v>
      </c>
      <c r="I1986" s="43"/>
      <c r="J1986" s="81"/>
    </row>
    <row r="1987" spans="1:10" ht="15" customHeight="1" x14ac:dyDescent="0.2">
      <c r="A1987" s="89" t="s">
        <v>725</v>
      </c>
      <c r="B1987" s="90" t="s">
        <v>1320</v>
      </c>
      <c r="C1987" s="91" t="s">
        <v>1321</v>
      </c>
      <c r="D1987" s="92" t="s">
        <v>187</v>
      </c>
      <c r="E1987" s="93" t="s">
        <v>837</v>
      </c>
      <c r="F1987" s="103">
        <v>0.17264080000000001</v>
      </c>
      <c r="G1987" s="95">
        <v>20.97</v>
      </c>
      <c r="H1987" s="117">
        <v>3.62</v>
      </c>
      <c r="I1987" s="43"/>
      <c r="J1987" s="81"/>
    </row>
    <row r="1988" spans="1:10" ht="15" customHeight="1" x14ac:dyDescent="0.2">
      <c r="A1988" s="96"/>
      <c r="B1988" s="97"/>
      <c r="C1988" s="97"/>
      <c r="D1988" s="98"/>
      <c r="E1988" s="99"/>
      <c r="F1988" s="209" t="s">
        <v>840</v>
      </c>
      <c r="G1988" s="209"/>
      <c r="H1988" s="118">
        <v>7.37</v>
      </c>
      <c r="I1988" s="43"/>
      <c r="J1988" s="81"/>
    </row>
    <row r="1989" spans="1:10" ht="15" customHeight="1" x14ac:dyDescent="0.2">
      <c r="A1989" s="96"/>
      <c r="B1989" s="97"/>
      <c r="C1989" s="97"/>
      <c r="D1989" s="98"/>
      <c r="E1989" s="99"/>
      <c r="F1989" s="209" t="s">
        <v>841</v>
      </c>
      <c r="G1989" s="209"/>
      <c r="H1989" s="118">
        <v>2.0299999999999998</v>
      </c>
      <c r="I1989" s="43"/>
      <c r="J1989" s="81"/>
    </row>
    <row r="1990" spans="1:10" ht="15" customHeight="1" x14ac:dyDescent="0.2">
      <c r="A1990" s="96"/>
      <c r="B1990" s="97"/>
      <c r="C1990" s="97"/>
      <c r="D1990" s="98"/>
      <c r="E1990" s="99"/>
      <c r="F1990" s="209" t="s">
        <v>842</v>
      </c>
      <c r="G1990" s="209"/>
      <c r="H1990" s="118">
        <v>9.4</v>
      </c>
      <c r="I1990" s="43"/>
      <c r="J1990" s="81"/>
    </row>
    <row r="1991" spans="1:10" ht="20.100000000000001" customHeight="1" x14ac:dyDescent="0.2">
      <c r="A1991" s="82" t="s">
        <v>422</v>
      </c>
      <c r="B1991" s="83" t="s">
        <v>422</v>
      </c>
      <c r="C1991" s="84" t="s">
        <v>423</v>
      </c>
      <c r="D1991" s="85" t="s">
        <v>187</v>
      </c>
      <c r="E1991" s="86" t="s">
        <v>390</v>
      </c>
      <c r="F1991" s="87"/>
      <c r="G1991" s="88">
        <v>7.57</v>
      </c>
      <c r="H1991" s="116">
        <v>37.85</v>
      </c>
      <c r="I1991" s="43"/>
      <c r="J1991" s="81"/>
    </row>
    <row r="1992" spans="1:10" ht="15" customHeight="1" x14ac:dyDescent="0.2">
      <c r="A1992" s="89" t="s">
        <v>422</v>
      </c>
      <c r="B1992" s="90" t="s">
        <v>1357</v>
      </c>
      <c r="C1992" s="91" t="s">
        <v>423</v>
      </c>
      <c r="D1992" s="92" t="s">
        <v>187</v>
      </c>
      <c r="E1992" s="93" t="s">
        <v>275</v>
      </c>
      <c r="F1992" s="103">
        <v>1</v>
      </c>
      <c r="G1992" s="95">
        <v>1.36</v>
      </c>
      <c r="H1992" s="117">
        <v>1.36</v>
      </c>
      <c r="I1992" s="43"/>
      <c r="J1992" s="81"/>
    </row>
    <row r="1993" spans="1:10" ht="15" customHeight="1" x14ac:dyDescent="0.2">
      <c r="A1993" s="89" t="s">
        <v>422</v>
      </c>
      <c r="B1993" s="90" t="s">
        <v>1129</v>
      </c>
      <c r="C1993" s="91" t="s">
        <v>1130</v>
      </c>
      <c r="D1993" s="92" t="s">
        <v>187</v>
      </c>
      <c r="E1993" s="93" t="s">
        <v>837</v>
      </c>
      <c r="F1993" s="103">
        <v>0.17084750000000001</v>
      </c>
      <c r="G1993" s="95">
        <v>15.2</v>
      </c>
      <c r="H1993" s="117">
        <v>2.59</v>
      </c>
      <c r="I1993" s="43"/>
      <c r="J1993" s="81"/>
    </row>
    <row r="1994" spans="1:10" ht="15" customHeight="1" x14ac:dyDescent="0.2">
      <c r="A1994" s="89" t="s">
        <v>422</v>
      </c>
      <c r="B1994" s="90" t="s">
        <v>1320</v>
      </c>
      <c r="C1994" s="91" t="s">
        <v>1321</v>
      </c>
      <c r="D1994" s="92" t="s">
        <v>187</v>
      </c>
      <c r="E1994" s="93" t="s">
        <v>837</v>
      </c>
      <c r="F1994" s="103">
        <v>0.17266500000000001</v>
      </c>
      <c r="G1994" s="95">
        <v>20.97</v>
      </c>
      <c r="H1994" s="117">
        <v>3.62</v>
      </c>
      <c r="I1994" s="43"/>
      <c r="J1994" s="81"/>
    </row>
    <row r="1995" spans="1:10" ht="15" customHeight="1" x14ac:dyDescent="0.2">
      <c r="A1995" s="96"/>
      <c r="B1995" s="97"/>
      <c r="C1995" s="97"/>
      <c r="D1995" s="98"/>
      <c r="E1995" s="99"/>
      <c r="F1995" s="209" t="s">
        <v>840</v>
      </c>
      <c r="G1995" s="209"/>
      <c r="H1995" s="118">
        <v>7.57</v>
      </c>
      <c r="I1995" s="43"/>
      <c r="J1995" s="81"/>
    </row>
    <row r="1996" spans="1:10" ht="15" customHeight="1" x14ac:dyDescent="0.2">
      <c r="A1996" s="96"/>
      <c r="B1996" s="97"/>
      <c r="C1996" s="97"/>
      <c r="D1996" s="98"/>
      <c r="E1996" s="99"/>
      <c r="F1996" s="209" t="s">
        <v>841</v>
      </c>
      <c r="G1996" s="209"/>
      <c r="H1996" s="118">
        <v>2.08</v>
      </c>
      <c r="I1996" s="43"/>
      <c r="J1996" s="81"/>
    </row>
    <row r="1997" spans="1:10" ht="15" customHeight="1" x14ac:dyDescent="0.2">
      <c r="A1997" s="96"/>
      <c r="B1997" s="97"/>
      <c r="C1997" s="97"/>
      <c r="D1997" s="98"/>
      <c r="E1997" s="99"/>
      <c r="F1997" s="209" t="s">
        <v>842</v>
      </c>
      <c r="G1997" s="209"/>
      <c r="H1997" s="118">
        <v>9.65</v>
      </c>
      <c r="I1997" s="43"/>
      <c r="J1997" s="81"/>
    </row>
    <row r="1998" spans="1:10" ht="20.100000000000001" customHeight="1" x14ac:dyDescent="0.2">
      <c r="A1998" s="82" t="s">
        <v>731</v>
      </c>
      <c r="B1998" s="83" t="s">
        <v>731</v>
      </c>
      <c r="C1998" s="84" t="s">
        <v>732</v>
      </c>
      <c r="D1998" s="85" t="s">
        <v>13</v>
      </c>
      <c r="E1998" s="86" t="s">
        <v>275</v>
      </c>
      <c r="F1998" s="87"/>
      <c r="G1998" s="88">
        <v>610.36</v>
      </c>
      <c r="H1998" s="116">
        <v>3051.8</v>
      </c>
      <c r="I1998" s="43"/>
      <c r="J1998" s="81"/>
    </row>
    <row r="1999" spans="1:10" ht="15" customHeight="1" x14ac:dyDescent="0.2">
      <c r="A1999" s="89" t="s">
        <v>731</v>
      </c>
      <c r="B1999" s="90" t="s">
        <v>1625</v>
      </c>
      <c r="C1999" s="91" t="s">
        <v>1626</v>
      </c>
      <c r="D1999" s="92" t="s">
        <v>13</v>
      </c>
      <c r="E1999" s="93" t="s">
        <v>275</v>
      </c>
      <c r="F1999" s="94">
        <v>1</v>
      </c>
      <c r="G1999" s="95">
        <v>47.65</v>
      </c>
      <c r="H1999" s="117">
        <v>47.65</v>
      </c>
      <c r="I1999" s="43"/>
      <c r="J1999" s="81"/>
    </row>
    <row r="2000" spans="1:10" ht="15" customHeight="1" x14ac:dyDescent="0.2">
      <c r="A2000" s="89" t="s">
        <v>731</v>
      </c>
      <c r="B2000" s="90" t="s">
        <v>1627</v>
      </c>
      <c r="C2000" s="91" t="s">
        <v>1628</v>
      </c>
      <c r="D2000" s="92" t="s">
        <v>13</v>
      </c>
      <c r="E2000" s="93" t="s">
        <v>275</v>
      </c>
      <c r="F2000" s="94">
        <v>1</v>
      </c>
      <c r="G2000" s="95">
        <v>372.36</v>
      </c>
      <c r="H2000" s="117">
        <v>372.36</v>
      </c>
      <c r="I2000" s="43"/>
      <c r="J2000" s="81"/>
    </row>
    <row r="2001" spans="1:10" ht="15" customHeight="1" x14ac:dyDescent="0.2">
      <c r="A2001" s="89" t="s">
        <v>731</v>
      </c>
      <c r="B2001" s="90" t="s">
        <v>1629</v>
      </c>
      <c r="C2001" s="91" t="s">
        <v>1630</v>
      </c>
      <c r="D2001" s="92" t="s">
        <v>13</v>
      </c>
      <c r="E2001" s="93" t="s">
        <v>275</v>
      </c>
      <c r="F2001" s="94">
        <v>1</v>
      </c>
      <c r="G2001" s="95">
        <v>8.56</v>
      </c>
      <c r="H2001" s="117">
        <v>8.56</v>
      </c>
      <c r="I2001" s="43"/>
      <c r="J2001" s="81"/>
    </row>
    <row r="2002" spans="1:10" ht="15" customHeight="1" x14ac:dyDescent="0.2">
      <c r="A2002" s="89" t="s">
        <v>731</v>
      </c>
      <c r="B2002" s="90" t="s">
        <v>853</v>
      </c>
      <c r="C2002" s="91" t="s">
        <v>854</v>
      </c>
      <c r="D2002" s="92" t="s">
        <v>13</v>
      </c>
      <c r="E2002" s="93" t="s">
        <v>98</v>
      </c>
      <c r="F2002" s="94">
        <v>1</v>
      </c>
      <c r="G2002" s="95">
        <v>16.12</v>
      </c>
      <c r="H2002" s="117">
        <v>16.12</v>
      </c>
      <c r="I2002" s="43"/>
      <c r="J2002" s="81"/>
    </row>
    <row r="2003" spans="1:10" ht="15" customHeight="1" x14ac:dyDescent="0.2">
      <c r="A2003" s="89" t="s">
        <v>731</v>
      </c>
      <c r="B2003" s="90" t="s">
        <v>1631</v>
      </c>
      <c r="C2003" s="91" t="s">
        <v>1632</v>
      </c>
      <c r="D2003" s="92" t="s">
        <v>13</v>
      </c>
      <c r="E2003" s="93" t="s">
        <v>275</v>
      </c>
      <c r="F2003" s="94">
        <v>2</v>
      </c>
      <c r="G2003" s="95">
        <v>8.5500000000000007</v>
      </c>
      <c r="H2003" s="117">
        <v>17.100000000000001</v>
      </c>
      <c r="I2003" s="43"/>
      <c r="J2003" s="81"/>
    </row>
    <row r="2004" spans="1:10" ht="21" customHeight="1" x14ac:dyDescent="0.2">
      <c r="A2004" s="89" t="s">
        <v>731</v>
      </c>
      <c r="B2004" s="90" t="s">
        <v>1029</v>
      </c>
      <c r="C2004" s="91" t="s">
        <v>1030</v>
      </c>
      <c r="D2004" s="92" t="s">
        <v>13</v>
      </c>
      <c r="E2004" s="93" t="s">
        <v>98</v>
      </c>
      <c r="F2004" s="94">
        <v>0.09</v>
      </c>
      <c r="G2004" s="95">
        <v>5.08</v>
      </c>
      <c r="H2004" s="117">
        <v>0.45</v>
      </c>
      <c r="I2004" s="43"/>
      <c r="J2004" s="81"/>
    </row>
    <row r="2005" spans="1:10" ht="21" customHeight="1" x14ac:dyDescent="0.2">
      <c r="A2005" s="89" t="s">
        <v>731</v>
      </c>
      <c r="B2005" s="90" t="s">
        <v>1372</v>
      </c>
      <c r="C2005" s="91" t="s">
        <v>1373</v>
      </c>
      <c r="D2005" s="92" t="s">
        <v>13</v>
      </c>
      <c r="E2005" s="93" t="s">
        <v>837</v>
      </c>
      <c r="F2005" s="94">
        <v>2.72782517</v>
      </c>
      <c r="G2005" s="95">
        <v>24.27</v>
      </c>
      <c r="H2005" s="117">
        <v>66.2</v>
      </c>
      <c r="I2005" s="43"/>
      <c r="J2005" s="81"/>
    </row>
    <row r="2006" spans="1:10" ht="21" customHeight="1" x14ac:dyDescent="0.2">
      <c r="A2006" s="89" t="s">
        <v>731</v>
      </c>
      <c r="B2006" s="90" t="s">
        <v>1374</v>
      </c>
      <c r="C2006" s="91" t="s">
        <v>1375</v>
      </c>
      <c r="D2006" s="92" t="s">
        <v>13</v>
      </c>
      <c r="E2006" s="93" t="s">
        <v>837</v>
      </c>
      <c r="F2006" s="94">
        <v>2.7282372000000001</v>
      </c>
      <c r="G2006" s="95">
        <v>30.03</v>
      </c>
      <c r="H2006" s="117">
        <v>81.92</v>
      </c>
      <c r="I2006" s="43"/>
      <c r="J2006" s="81"/>
    </row>
    <row r="2007" spans="1:10" ht="15" customHeight="1" x14ac:dyDescent="0.2">
      <c r="A2007" s="96"/>
      <c r="B2007" s="97"/>
      <c r="C2007" s="97"/>
      <c r="D2007" s="98"/>
      <c r="E2007" s="99"/>
      <c r="F2007" s="209" t="s">
        <v>840</v>
      </c>
      <c r="G2007" s="209"/>
      <c r="H2007" s="118">
        <v>610.36</v>
      </c>
      <c r="I2007" s="43"/>
      <c r="J2007" s="81"/>
    </row>
    <row r="2008" spans="1:10" ht="15" customHeight="1" x14ac:dyDescent="0.2">
      <c r="A2008" s="96"/>
      <c r="B2008" s="97"/>
      <c r="C2008" s="97"/>
      <c r="D2008" s="98"/>
      <c r="E2008" s="99"/>
      <c r="F2008" s="209" t="s">
        <v>841</v>
      </c>
      <c r="G2008" s="209"/>
      <c r="H2008" s="118">
        <v>167.85</v>
      </c>
      <c r="I2008" s="43"/>
      <c r="J2008" s="81"/>
    </row>
    <row r="2009" spans="1:10" ht="15" customHeight="1" x14ac:dyDescent="0.2">
      <c r="A2009" s="96"/>
      <c r="B2009" s="97"/>
      <c r="C2009" s="97"/>
      <c r="D2009" s="98"/>
      <c r="E2009" s="99"/>
      <c r="F2009" s="209" t="s">
        <v>842</v>
      </c>
      <c r="G2009" s="209"/>
      <c r="H2009" s="118">
        <v>778.21</v>
      </c>
      <c r="I2009" s="43"/>
      <c r="J2009" s="81"/>
    </row>
    <row r="2010" spans="1:10" ht="20.100000000000001" customHeight="1" x14ac:dyDescent="0.2">
      <c r="A2010" s="82" t="s">
        <v>734</v>
      </c>
      <c r="B2010" s="83" t="s">
        <v>734</v>
      </c>
      <c r="C2010" s="84" t="s">
        <v>735</v>
      </c>
      <c r="D2010" s="85" t="s">
        <v>242</v>
      </c>
      <c r="E2010" s="86" t="s">
        <v>45</v>
      </c>
      <c r="F2010" s="87"/>
      <c r="G2010" s="100">
        <v>679.12</v>
      </c>
      <c r="H2010" s="119">
        <v>1358.24</v>
      </c>
      <c r="I2010" s="43"/>
      <c r="J2010" s="81"/>
    </row>
    <row r="2011" spans="1:10" ht="15" customHeight="1" x14ac:dyDescent="0.2">
      <c r="A2011" s="89" t="s">
        <v>734</v>
      </c>
      <c r="B2011" s="90" t="s">
        <v>1633</v>
      </c>
      <c r="C2011" s="91" t="s">
        <v>1634</v>
      </c>
      <c r="D2011" s="92" t="s">
        <v>242</v>
      </c>
      <c r="E2011" s="93" t="s">
        <v>22</v>
      </c>
      <c r="F2011" s="94">
        <v>1.32</v>
      </c>
      <c r="G2011" s="102">
        <v>336.84</v>
      </c>
      <c r="H2011" s="120">
        <v>444.62880000000001</v>
      </c>
      <c r="I2011" s="43"/>
      <c r="J2011" s="81"/>
    </row>
    <row r="2012" spans="1:10" ht="15" customHeight="1" x14ac:dyDescent="0.2">
      <c r="A2012" s="89" t="s">
        <v>734</v>
      </c>
      <c r="B2012" s="90" t="s">
        <v>1635</v>
      </c>
      <c r="C2012" s="91" t="s">
        <v>1636</v>
      </c>
      <c r="D2012" s="92" t="s">
        <v>242</v>
      </c>
      <c r="E2012" s="93" t="s">
        <v>45</v>
      </c>
      <c r="F2012" s="94">
        <v>2</v>
      </c>
      <c r="G2012" s="102">
        <v>85.53</v>
      </c>
      <c r="H2012" s="120">
        <v>171.06</v>
      </c>
      <c r="I2012" s="43"/>
      <c r="J2012" s="81"/>
    </row>
    <row r="2013" spans="1:10" ht="15" customHeight="1" x14ac:dyDescent="0.2">
      <c r="A2013" s="89" t="s">
        <v>734</v>
      </c>
      <c r="B2013" s="90" t="s">
        <v>1637</v>
      </c>
      <c r="C2013" s="91" t="s">
        <v>1638</v>
      </c>
      <c r="D2013" s="92" t="s">
        <v>242</v>
      </c>
      <c r="E2013" s="93" t="s">
        <v>877</v>
      </c>
      <c r="F2013" s="94">
        <v>0.59399999999999997</v>
      </c>
      <c r="G2013" s="102">
        <v>1.93</v>
      </c>
      <c r="H2013" s="120">
        <v>1.1464000000000001</v>
      </c>
      <c r="I2013" s="43"/>
      <c r="J2013" s="81"/>
    </row>
    <row r="2014" spans="1:10" ht="15" customHeight="1" x14ac:dyDescent="0.2">
      <c r="A2014" s="89" t="s">
        <v>734</v>
      </c>
      <c r="B2014" s="90" t="s">
        <v>1287</v>
      </c>
      <c r="C2014" s="91" t="s">
        <v>1222</v>
      </c>
      <c r="D2014" s="92" t="s">
        <v>242</v>
      </c>
      <c r="E2014" s="93" t="s">
        <v>51</v>
      </c>
      <c r="F2014" s="94">
        <v>1.27524076</v>
      </c>
      <c r="G2014" s="102">
        <v>24.16</v>
      </c>
      <c r="H2014" s="120">
        <v>30.809799999999999</v>
      </c>
      <c r="I2014" s="43"/>
      <c r="J2014" s="81"/>
    </row>
    <row r="2015" spans="1:10" ht="15" customHeight="1" x14ac:dyDescent="0.2">
      <c r="A2015" s="89" t="s">
        <v>734</v>
      </c>
      <c r="B2015" s="90" t="s">
        <v>1162</v>
      </c>
      <c r="C2015" s="91" t="s">
        <v>1111</v>
      </c>
      <c r="D2015" s="92" t="s">
        <v>242</v>
      </c>
      <c r="E2015" s="93" t="s">
        <v>51</v>
      </c>
      <c r="F2015" s="94">
        <v>1.6390344800000001</v>
      </c>
      <c r="G2015" s="102">
        <v>18.46</v>
      </c>
      <c r="H2015" s="120">
        <v>30.256599999999999</v>
      </c>
      <c r="I2015" s="43"/>
      <c r="J2015" s="81"/>
    </row>
    <row r="2016" spans="1:10" ht="21" customHeight="1" x14ac:dyDescent="0.2">
      <c r="A2016" s="89" t="s">
        <v>734</v>
      </c>
      <c r="B2016" s="90" t="s">
        <v>1639</v>
      </c>
      <c r="C2016" s="91" t="s">
        <v>1640</v>
      </c>
      <c r="D2016" s="92" t="s">
        <v>242</v>
      </c>
      <c r="E2016" s="93" t="s">
        <v>32</v>
      </c>
      <c r="F2016" s="94">
        <v>2.06266E-3</v>
      </c>
      <c r="G2016" s="102">
        <v>592.91999999999996</v>
      </c>
      <c r="H2016" s="120">
        <v>1.2230000000000001</v>
      </c>
      <c r="I2016" s="43"/>
      <c r="J2016" s="81"/>
    </row>
    <row r="2017" spans="1:10" ht="15" customHeight="1" x14ac:dyDescent="0.2">
      <c r="A2017" s="96"/>
      <c r="B2017" s="97"/>
      <c r="C2017" s="97"/>
      <c r="D2017" s="98"/>
      <c r="E2017" s="99"/>
      <c r="F2017" s="209" t="s">
        <v>840</v>
      </c>
      <c r="G2017" s="209"/>
      <c r="H2017" s="118">
        <v>679.12</v>
      </c>
      <c r="I2017" s="43"/>
      <c r="J2017" s="81"/>
    </row>
    <row r="2018" spans="1:10" ht="15" customHeight="1" x14ac:dyDescent="0.2">
      <c r="A2018" s="96"/>
      <c r="B2018" s="97"/>
      <c r="C2018" s="97"/>
      <c r="D2018" s="98"/>
      <c r="E2018" s="99"/>
      <c r="F2018" s="209" t="s">
        <v>841</v>
      </c>
      <c r="G2018" s="209"/>
      <c r="H2018" s="118">
        <v>186.76</v>
      </c>
      <c r="I2018" s="43"/>
      <c r="J2018" s="81"/>
    </row>
    <row r="2019" spans="1:10" ht="15" customHeight="1" x14ac:dyDescent="0.2">
      <c r="A2019" s="96"/>
      <c r="B2019" s="97"/>
      <c r="C2019" s="97"/>
      <c r="D2019" s="98"/>
      <c r="E2019" s="99"/>
      <c r="F2019" s="209" t="s">
        <v>842</v>
      </c>
      <c r="G2019" s="209"/>
      <c r="H2019" s="118">
        <v>865.88</v>
      </c>
      <c r="I2019" s="43"/>
      <c r="J2019" s="81"/>
    </row>
    <row r="2020" spans="1:10" ht="20.100000000000001" customHeight="1" x14ac:dyDescent="0.2">
      <c r="A2020" s="82" t="s">
        <v>737</v>
      </c>
      <c r="B2020" s="83" t="s">
        <v>737</v>
      </c>
      <c r="C2020" s="84" t="s">
        <v>738</v>
      </c>
      <c r="D2020" s="85" t="s">
        <v>13</v>
      </c>
      <c r="E2020" s="86" t="s">
        <v>275</v>
      </c>
      <c r="F2020" s="87"/>
      <c r="G2020" s="88">
        <v>842.4</v>
      </c>
      <c r="H2020" s="116">
        <v>842.4</v>
      </c>
      <c r="I2020" s="43"/>
      <c r="J2020" s="81"/>
    </row>
    <row r="2021" spans="1:10" ht="15" customHeight="1" x14ac:dyDescent="0.2">
      <c r="A2021" s="89" t="s">
        <v>737</v>
      </c>
      <c r="B2021" s="90" t="s">
        <v>1360</v>
      </c>
      <c r="C2021" s="91" t="s">
        <v>1361</v>
      </c>
      <c r="D2021" s="92" t="s">
        <v>13</v>
      </c>
      <c r="E2021" s="93" t="s">
        <v>377</v>
      </c>
      <c r="F2021" s="94">
        <v>0.84</v>
      </c>
      <c r="G2021" s="95">
        <v>0.26</v>
      </c>
      <c r="H2021" s="117">
        <v>0.21</v>
      </c>
      <c r="I2021" s="43"/>
      <c r="J2021" s="81"/>
    </row>
    <row r="2022" spans="1:10" ht="21" customHeight="1" x14ac:dyDescent="0.2">
      <c r="A2022" s="89" t="s">
        <v>737</v>
      </c>
      <c r="B2022" s="90" t="s">
        <v>1641</v>
      </c>
      <c r="C2022" s="91" t="s">
        <v>1642</v>
      </c>
      <c r="D2022" s="92" t="s">
        <v>13</v>
      </c>
      <c r="E2022" s="93" t="s">
        <v>275</v>
      </c>
      <c r="F2022" s="94">
        <v>1</v>
      </c>
      <c r="G2022" s="95">
        <v>98.74</v>
      </c>
      <c r="H2022" s="117">
        <v>98.74</v>
      </c>
      <c r="I2022" s="43"/>
      <c r="J2022" s="81"/>
    </row>
    <row r="2023" spans="1:10" ht="15" customHeight="1" x14ac:dyDescent="0.2">
      <c r="A2023" s="89" t="s">
        <v>737</v>
      </c>
      <c r="B2023" s="90" t="s">
        <v>1631</v>
      </c>
      <c r="C2023" s="91" t="s">
        <v>1632</v>
      </c>
      <c r="D2023" s="92" t="s">
        <v>13</v>
      </c>
      <c r="E2023" s="93" t="s">
        <v>275</v>
      </c>
      <c r="F2023" s="94">
        <v>2</v>
      </c>
      <c r="G2023" s="95">
        <v>8.5500000000000007</v>
      </c>
      <c r="H2023" s="117">
        <v>17.100000000000001</v>
      </c>
      <c r="I2023" s="43"/>
      <c r="J2023" s="81"/>
    </row>
    <row r="2024" spans="1:10" ht="15" customHeight="1" x14ac:dyDescent="0.2">
      <c r="A2024" s="89" t="s">
        <v>737</v>
      </c>
      <c r="B2024" s="90" t="s">
        <v>1643</v>
      </c>
      <c r="C2024" s="91" t="s">
        <v>1644</v>
      </c>
      <c r="D2024" s="92" t="s">
        <v>13</v>
      </c>
      <c r="E2024" s="93" t="s">
        <v>275</v>
      </c>
      <c r="F2024" s="94">
        <v>1</v>
      </c>
      <c r="G2024" s="95">
        <v>430.96</v>
      </c>
      <c r="H2024" s="117">
        <v>430.96</v>
      </c>
      <c r="I2024" s="43"/>
      <c r="J2024" s="81"/>
    </row>
    <row r="2025" spans="1:10" ht="15" customHeight="1" x14ac:dyDescent="0.2">
      <c r="A2025" s="89" t="s">
        <v>737</v>
      </c>
      <c r="B2025" s="90" t="s">
        <v>1645</v>
      </c>
      <c r="C2025" s="91" t="s">
        <v>1646</v>
      </c>
      <c r="D2025" s="92" t="s">
        <v>13</v>
      </c>
      <c r="E2025" s="93" t="s">
        <v>275</v>
      </c>
      <c r="F2025" s="94">
        <v>1</v>
      </c>
      <c r="G2025" s="95">
        <v>90.87</v>
      </c>
      <c r="H2025" s="117">
        <v>90.87</v>
      </c>
      <c r="I2025" s="43"/>
      <c r="J2025" s="81"/>
    </row>
    <row r="2026" spans="1:10" ht="15" customHeight="1" x14ac:dyDescent="0.2">
      <c r="A2026" s="89" t="s">
        <v>737</v>
      </c>
      <c r="B2026" s="90" t="s">
        <v>1647</v>
      </c>
      <c r="C2026" s="91" t="s">
        <v>1648</v>
      </c>
      <c r="D2026" s="92" t="s">
        <v>13</v>
      </c>
      <c r="E2026" s="93" t="s">
        <v>275</v>
      </c>
      <c r="F2026" s="94">
        <v>1</v>
      </c>
      <c r="G2026" s="95">
        <v>68.739999999999995</v>
      </c>
      <c r="H2026" s="117">
        <v>68.739999999999995</v>
      </c>
      <c r="I2026" s="43"/>
      <c r="J2026" s="81"/>
    </row>
    <row r="2027" spans="1:10" ht="21" customHeight="1" x14ac:dyDescent="0.2">
      <c r="A2027" s="89" t="s">
        <v>737</v>
      </c>
      <c r="B2027" s="90" t="s">
        <v>1372</v>
      </c>
      <c r="C2027" s="91" t="s">
        <v>1373</v>
      </c>
      <c r="D2027" s="92" t="s">
        <v>13</v>
      </c>
      <c r="E2027" s="93" t="s">
        <v>837</v>
      </c>
      <c r="F2027" s="94">
        <v>2.5004814</v>
      </c>
      <c r="G2027" s="95">
        <v>24.27</v>
      </c>
      <c r="H2027" s="117">
        <v>60.68</v>
      </c>
      <c r="I2027" s="43"/>
      <c r="J2027" s="81"/>
    </row>
    <row r="2028" spans="1:10" ht="21" customHeight="1" x14ac:dyDescent="0.2">
      <c r="A2028" s="89" t="s">
        <v>737</v>
      </c>
      <c r="B2028" s="90" t="s">
        <v>1374</v>
      </c>
      <c r="C2028" s="91" t="s">
        <v>1375</v>
      </c>
      <c r="D2028" s="92" t="s">
        <v>13</v>
      </c>
      <c r="E2028" s="93" t="s">
        <v>837</v>
      </c>
      <c r="F2028" s="94">
        <v>2.5011305199999998</v>
      </c>
      <c r="G2028" s="95">
        <v>30.03</v>
      </c>
      <c r="H2028" s="117">
        <v>75.099999999999994</v>
      </c>
      <c r="I2028" s="43"/>
      <c r="J2028" s="81"/>
    </row>
    <row r="2029" spans="1:10" ht="15" customHeight="1" x14ac:dyDescent="0.2">
      <c r="A2029" s="96"/>
      <c r="B2029" s="97"/>
      <c r="C2029" s="97"/>
      <c r="D2029" s="98"/>
      <c r="E2029" s="99"/>
      <c r="F2029" s="209" t="s">
        <v>840</v>
      </c>
      <c r="G2029" s="209"/>
      <c r="H2029" s="118">
        <v>842.4</v>
      </c>
      <c r="I2029" s="43"/>
      <c r="J2029" s="81"/>
    </row>
    <row r="2030" spans="1:10" ht="15" customHeight="1" x14ac:dyDescent="0.2">
      <c r="A2030" s="96"/>
      <c r="B2030" s="97"/>
      <c r="C2030" s="97"/>
      <c r="D2030" s="98"/>
      <c r="E2030" s="99"/>
      <c r="F2030" s="209" t="s">
        <v>841</v>
      </c>
      <c r="G2030" s="209"/>
      <c r="H2030" s="118">
        <v>231.66</v>
      </c>
      <c r="I2030" s="43"/>
      <c r="J2030" s="81"/>
    </row>
    <row r="2031" spans="1:10" ht="15" customHeight="1" x14ac:dyDescent="0.2">
      <c r="A2031" s="96"/>
      <c r="B2031" s="97"/>
      <c r="C2031" s="97"/>
      <c r="D2031" s="98"/>
      <c r="E2031" s="99"/>
      <c r="F2031" s="209" t="s">
        <v>842</v>
      </c>
      <c r="G2031" s="209"/>
      <c r="H2031" s="118">
        <v>1074.06</v>
      </c>
      <c r="I2031" s="43"/>
      <c r="J2031" s="81"/>
    </row>
    <row r="2032" spans="1:10" ht="20.100000000000001" customHeight="1" x14ac:dyDescent="0.2">
      <c r="A2032" s="82" t="s">
        <v>740</v>
      </c>
      <c r="B2032" s="83" t="s">
        <v>740</v>
      </c>
      <c r="C2032" s="84" t="s">
        <v>741</v>
      </c>
      <c r="D2032" s="85" t="s">
        <v>13</v>
      </c>
      <c r="E2032" s="86" t="s">
        <v>275</v>
      </c>
      <c r="F2032" s="87"/>
      <c r="G2032" s="88">
        <v>88.95</v>
      </c>
      <c r="H2032" s="116">
        <v>444.75</v>
      </c>
      <c r="I2032" s="43"/>
      <c r="J2032" s="81"/>
    </row>
    <row r="2033" spans="1:10" ht="15" customHeight="1" x14ac:dyDescent="0.2">
      <c r="A2033" s="89" t="s">
        <v>740</v>
      </c>
      <c r="B2033" s="90" t="s">
        <v>1360</v>
      </c>
      <c r="C2033" s="91" t="s">
        <v>1361</v>
      </c>
      <c r="D2033" s="92" t="s">
        <v>13</v>
      </c>
      <c r="E2033" s="93" t="s">
        <v>377</v>
      </c>
      <c r="F2033" s="94">
        <v>0.42</v>
      </c>
      <c r="G2033" s="95">
        <v>0.26</v>
      </c>
      <c r="H2033" s="117">
        <v>0.1</v>
      </c>
      <c r="I2033" s="43"/>
      <c r="J2033" s="81"/>
    </row>
    <row r="2034" spans="1:10" ht="21" customHeight="1" x14ac:dyDescent="0.2">
      <c r="A2034" s="89" t="s">
        <v>740</v>
      </c>
      <c r="B2034" s="90" t="s">
        <v>1649</v>
      </c>
      <c r="C2034" s="91" t="s">
        <v>1650</v>
      </c>
      <c r="D2034" s="92" t="s">
        <v>13</v>
      </c>
      <c r="E2034" s="93" t="s">
        <v>275</v>
      </c>
      <c r="F2034" s="94">
        <v>1</v>
      </c>
      <c r="G2034" s="95">
        <v>85.46</v>
      </c>
      <c r="H2034" s="117">
        <v>85.46</v>
      </c>
      <c r="I2034" s="43"/>
      <c r="J2034" s="81"/>
    </row>
    <row r="2035" spans="1:10" ht="21" customHeight="1" x14ac:dyDescent="0.2">
      <c r="A2035" s="89" t="s">
        <v>740</v>
      </c>
      <c r="B2035" s="90" t="s">
        <v>1372</v>
      </c>
      <c r="C2035" s="91" t="s">
        <v>1373</v>
      </c>
      <c r="D2035" s="92" t="s">
        <v>13</v>
      </c>
      <c r="E2035" s="93" t="s">
        <v>837</v>
      </c>
      <c r="F2035" s="94">
        <v>2.4948910000000001E-2</v>
      </c>
      <c r="G2035" s="95">
        <v>24.27</v>
      </c>
      <c r="H2035" s="117">
        <v>0.6</v>
      </c>
      <c r="I2035" s="43"/>
      <c r="J2035" s="81"/>
    </row>
    <row r="2036" spans="1:10" ht="21" customHeight="1" x14ac:dyDescent="0.2">
      <c r="A2036" s="89" t="s">
        <v>740</v>
      </c>
      <c r="B2036" s="90" t="s">
        <v>1374</v>
      </c>
      <c r="C2036" s="91" t="s">
        <v>1375</v>
      </c>
      <c r="D2036" s="92" t="s">
        <v>13</v>
      </c>
      <c r="E2036" s="93" t="s">
        <v>837</v>
      </c>
      <c r="F2036" s="94">
        <v>9.3234399999999995E-2</v>
      </c>
      <c r="G2036" s="95">
        <v>30.03</v>
      </c>
      <c r="H2036" s="117">
        <v>2.79</v>
      </c>
      <c r="I2036" s="43"/>
      <c r="J2036" s="81"/>
    </row>
    <row r="2037" spans="1:10" ht="15" customHeight="1" x14ac:dyDescent="0.2">
      <c r="A2037" s="96"/>
      <c r="B2037" s="97"/>
      <c r="C2037" s="97"/>
      <c r="D2037" s="98"/>
      <c r="E2037" s="99"/>
      <c r="F2037" s="209" t="s">
        <v>840</v>
      </c>
      <c r="G2037" s="209"/>
      <c r="H2037" s="118">
        <v>88.95</v>
      </c>
      <c r="I2037" s="43"/>
      <c r="J2037" s="81"/>
    </row>
    <row r="2038" spans="1:10" ht="15" customHeight="1" x14ac:dyDescent="0.2">
      <c r="A2038" s="96"/>
      <c r="B2038" s="97"/>
      <c r="C2038" s="97"/>
      <c r="D2038" s="98"/>
      <c r="E2038" s="99"/>
      <c r="F2038" s="209" t="s">
        <v>841</v>
      </c>
      <c r="G2038" s="209"/>
      <c r="H2038" s="118">
        <v>24.46</v>
      </c>
      <c r="I2038" s="43"/>
      <c r="J2038" s="81"/>
    </row>
    <row r="2039" spans="1:10" ht="15" customHeight="1" x14ac:dyDescent="0.2">
      <c r="A2039" s="96"/>
      <c r="B2039" s="97"/>
      <c r="C2039" s="97"/>
      <c r="D2039" s="98"/>
      <c r="E2039" s="99"/>
      <c r="F2039" s="209" t="s">
        <v>842</v>
      </c>
      <c r="G2039" s="209"/>
      <c r="H2039" s="118">
        <v>113.41</v>
      </c>
      <c r="I2039" s="43"/>
      <c r="J2039" s="81"/>
    </row>
    <row r="2040" spans="1:10" ht="20.100000000000001" customHeight="1" x14ac:dyDescent="0.2">
      <c r="A2040" s="82" t="s">
        <v>743</v>
      </c>
      <c r="B2040" s="83" t="s">
        <v>743</v>
      </c>
      <c r="C2040" s="84" t="s">
        <v>744</v>
      </c>
      <c r="D2040" s="85" t="s">
        <v>13</v>
      </c>
      <c r="E2040" s="86" t="s">
        <v>275</v>
      </c>
      <c r="F2040" s="87"/>
      <c r="G2040" s="88">
        <v>798.47</v>
      </c>
      <c r="H2040" s="116">
        <v>14372.46</v>
      </c>
      <c r="I2040" s="43"/>
      <c r="J2040" s="81"/>
    </row>
    <row r="2041" spans="1:10" ht="15" customHeight="1" x14ac:dyDescent="0.2">
      <c r="A2041" s="89" t="s">
        <v>743</v>
      </c>
      <c r="B2041" s="90" t="s">
        <v>1360</v>
      </c>
      <c r="C2041" s="91" t="s">
        <v>1361</v>
      </c>
      <c r="D2041" s="92" t="s">
        <v>13</v>
      </c>
      <c r="E2041" s="93" t="s">
        <v>377</v>
      </c>
      <c r="F2041" s="94">
        <v>2.5</v>
      </c>
      <c r="G2041" s="95">
        <v>0.26</v>
      </c>
      <c r="H2041" s="117">
        <v>0.65</v>
      </c>
      <c r="I2041" s="43"/>
      <c r="J2041" s="81"/>
    </row>
    <row r="2042" spans="1:10" ht="15" customHeight="1" x14ac:dyDescent="0.2">
      <c r="A2042" s="89" t="s">
        <v>743</v>
      </c>
      <c r="B2042" s="90" t="s">
        <v>1651</v>
      </c>
      <c r="C2042" s="91" t="s">
        <v>1652</v>
      </c>
      <c r="D2042" s="92" t="s">
        <v>13</v>
      </c>
      <c r="E2042" s="93" t="s">
        <v>275</v>
      </c>
      <c r="F2042" s="94">
        <v>1</v>
      </c>
      <c r="G2042" s="95">
        <v>318.16000000000003</v>
      </c>
      <c r="H2042" s="117">
        <v>318.16000000000003</v>
      </c>
      <c r="I2042" s="43"/>
      <c r="J2042" s="81"/>
    </row>
    <row r="2043" spans="1:10" ht="15" customHeight="1" x14ac:dyDescent="0.2">
      <c r="A2043" s="89" t="s">
        <v>743</v>
      </c>
      <c r="B2043" s="90" t="s">
        <v>1653</v>
      </c>
      <c r="C2043" s="91" t="s">
        <v>1654</v>
      </c>
      <c r="D2043" s="92" t="s">
        <v>13</v>
      </c>
      <c r="E2043" s="93" t="s">
        <v>275</v>
      </c>
      <c r="F2043" s="94">
        <v>1</v>
      </c>
      <c r="G2043" s="95">
        <v>189.54</v>
      </c>
      <c r="H2043" s="117">
        <v>189.54</v>
      </c>
      <c r="I2043" s="43"/>
      <c r="J2043" s="81"/>
    </row>
    <row r="2044" spans="1:10" ht="15" customHeight="1" x14ac:dyDescent="0.2">
      <c r="A2044" s="89" t="s">
        <v>743</v>
      </c>
      <c r="B2044" s="90" t="s">
        <v>1655</v>
      </c>
      <c r="C2044" s="91" t="s">
        <v>1656</v>
      </c>
      <c r="D2044" s="92" t="s">
        <v>13</v>
      </c>
      <c r="E2044" s="93" t="s">
        <v>275</v>
      </c>
      <c r="F2044" s="94">
        <v>1</v>
      </c>
      <c r="G2044" s="95">
        <v>64.58</v>
      </c>
      <c r="H2044" s="117">
        <v>64.58</v>
      </c>
      <c r="I2044" s="43"/>
      <c r="J2044" s="81"/>
    </row>
    <row r="2045" spans="1:10" ht="15" customHeight="1" x14ac:dyDescent="0.2">
      <c r="A2045" s="89" t="s">
        <v>743</v>
      </c>
      <c r="B2045" s="90" t="s">
        <v>1657</v>
      </c>
      <c r="C2045" s="91" t="s">
        <v>1658</v>
      </c>
      <c r="D2045" s="92" t="s">
        <v>13</v>
      </c>
      <c r="E2045" s="93" t="s">
        <v>275</v>
      </c>
      <c r="F2045" s="94">
        <v>1</v>
      </c>
      <c r="G2045" s="95">
        <v>52.73</v>
      </c>
      <c r="H2045" s="117">
        <v>52.73</v>
      </c>
      <c r="I2045" s="43"/>
      <c r="J2045" s="81"/>
    </row>
    <row r="2046" spans="1:10" ht="21" customHeight="1" x14ac:dyDescent="0.2">
      <c r="A2046" s="89" t="s">
        <v>743</v>
      </c>
      <c r="B2046" s="90" t="s">
        <v>1372</v>
      </c>
      <c r="C2046" s="91" t="s">
        <v>1373</v>
      </c>
      <c r="D2046" s="92" t="s">
        <v>13</v>
      </c>
      <c r="E2046" s="93" t="s">
        <v>837</v>
      </c>
      <c r="F2046" s="94">
        <v>3.18267042</v>
      </c>
      <c r="G2046" s="95">
        <v>24.27</v>
      </c>
      <c r="H2046" s="117">
        <v>77.239999999999995</v>
      </c>
      <c r="I2046" s="43"/>
      <c r="J2046" s="81"/>
    </row>
    <row r="2047" spans="1:10" ht="21" customHeight="1" x14ac:dyDescent="0.2">
      <c r="A2047" s="89" t="s">
        <v>743</v>
      </c>
      <c r="B2047" s="90" t="s">
        <v>1374</v>
      </c>
      <c r="C2047" s="91" t="s">
        <v>1375</v>
      </c>
      <c r="D2047" s="92" t="s">
        <v>13</v>
      </c>
      <c r="E2047" s="93" t="s">
        <v>837</v>
      </c>
      <c r="F2047" s="94">
        <v>3.1827494500000002</v>
      </c>
      <c r="G2047" s="95">
        <v>30.03</v>
      </c>
      <c r="H2047" s="117">
        <v>95.57</v>
      </c>
      <c r="I2047" s="43"/>
      <c r="J2047" s="81"/>
    </row>
    <row r="2048" spans="1:10" ht="15" customHeight="1" x14ac:dyDescent="0.2">
      <c r="A2048" s="96"/>
      <c r="B2048" s="97"/>
      <c r="C2048" s="97"/>
      <c r="D2048" s="98"/>
      <c r="E2048" s="99"/>
      <c r="F2048" s="209" t="s">
        <v>840</v>
      </c>
      <c r="G2048" s="209"/>
      <c r="H2048" s="118">
        <v>798.47</v>
      </c>
      <c r="I2048" s="43"/>
      <c r="J2048" s="81"/>
    </row>
    <row r="2049" spans="1:10" ht="15" customHeight="1" x14ac:dyDescent="0.2">
      <c r="A2049" s="96"/>
      <c r="B2049" s="97"/>
      <c r="C2049" s="97"/>
      <c r="D2049" s="98"/>
      <c r="E2049" s="99"/>
      <c r="F2049" s="209" t="s">
        <v>841</v>
      </c>
      <c r="G2049" s="209"/>
      <c r="H2049" s="118">
        <v>219.58</v>
      </c>
      <c r="I2049" s="43"/>
      <c r="J2049" s="81"/>
    </row>
    <row r="2050" spans="1:10" ht="15" customHeight="1" x14ac:dyDescent="0.2">
      <c r="A2050" s="96"/>
      <c r="B2050" s="97"/>
      <c r="C2050" s="97"/>
      <c r="D2050" s="98"/>
      <c r="E2050" s="99"/>
      <c r="F2050" s="209" t="s">
        <v>842</v>
      </c>
      <c r="G2050" s="209"/>
      <c r="H2050" s="118">
        <v>1018.05</v>
      </c>
      <c r="I2050" s="43"/>
      <c r="J2050" s="81"/>
    </row>
    <row r="2051" spans="1:10" ht="20.100000000000001" customHeight="1" x14ac:dyDescent="0.2">
      <c r="A2051" s="82" t="s">
        <v>746</v>
      </c>
      <c r="B2051" s="83" t="s">
        <v>746</v>
      </c>
      <c r="C2051" s="84" t="s">
        <v>747</v>
      </c>
      <c r="D2051" s="85" t="s">
        <v>13</v>
      </c>
      <c r="E2051" s="86" t="s">
        <v>275</v>
      </c>
      <c r="F2051" s="87"/>
      <c r="G2051" s="88">
        <v>68.05</v>
      </c>
      <c r="H2051" s="116">
        <v>272.2</v>
      </c>
      <c r="I2051" s="43"/>
      <c r="J2051" s="81"/>
    </row>
    <row r="2052" spans="1:10" ht="15" customHeight="1" x14ac:dyDescent="0.2">
      <c r="A2052" s="89" t="s">
        <v>746</v>
      </c>
      <c r="B2052" s="90" t="s">
        <v>1360</v>
      </c>
      <c r="C2052" s="91" t="s">
        <v>1361</v>
      </c>
      <c r="D2052" s="92" t="s">
        <v>13</v>
      </c>
      <c r="E2052" s="93" t="s">
        <v>377</v>
      </c>
      <c r="F2052" s="94">
        <v>0.21</v>
      </c>
      <c r="G2052" s="95">
        <v>0.26</v>
      </c>
      <c r="H2052" s="117">
        <v>0.05</v>
      </c>
      <c r="I2052" s="43"/>
      <c r="J2052" s="81"/>
    </row>
    <row r="2053" spans="1:10" ht="15" customHeight="1" x14ac:dyDescent="0.2">
      <c r="A2053" s="89" t="s">
        <v>746</v>
      </c>
      <c r="B2053" s="90" t="s">
        <v>1659</v>
      </c>
      <c r="C2053" s="91" t="s">
        <v>1660</v>
      </c>
      <c r="D2053" s="92" t="s">
        <v>13</v>
      </c>
      <c r="E2053" s="93" t="s">
        <v>275</v>
      </c>
      <c r="F2053" s="94">
        <v>1</v>
      </c>
      <c r="G2053" s="95">
        <v>62.81</v>
      </c>
      <c r="H2053" s="117">
        <v>62.81</v>
      </c>
      <c r="I2053" s="43"/>
      <c r="J2053" s="81"/>
    </row>
    <row r="2054" spans="1:10" ht="21" customHeight="1" x14ac:dyDescent="0.2">
      <c r="A2054" s="89" t="s">
        <v>746</v>
      </c>
      <c r="B2054" s="90" t="s">
        <v>1372</v>
      </c>
      <c r="C2054" s="91" t="s">
        <v>1373</v>
      </c>
      <c r="D2054" s="92" t="s">
        <v>13</v>
      </c>
      <c r="E2054" s="93" t="s">
        <v>837</v>
      </c>
      <c r="F2054" s="94">
        <v>4.6095190000000001E-2</v>
      </c>
      <c r="G2054" s="95">
        <v>24.27</v>
      </c>
      <c r="H2054" s="117">
        <v>1.1100000000000001</v>
      </c>
      <c r="I2054" s="43"/>
      <c r="J2054" s="81"/>
    </row>
    <row r="2055" spans="1:10" ht="21" customHeight="1" x14ac:dyDescent="0.2">
      <c r="A2055" s="89" t="s">
        <v>746</v>
      </c>
      <c r="B2055" s="90" t="s">
        <v>1374</v>
      </c>
      <c r="C2055" s="91" t="s">
        <v>1375</v>
      </c>
      <c r="D2055" s="92" t="s">
        <v>13</v>
      </c>
      <c r="E2055" s="93" t="s">
        <v>837</v>
      </c>
      <c r="F2055" s="94">
        <v>0.13619165999999999</v>
      </c>
      <c r="G2055" s="95">
        <v>30.03</v>
      </c>
      <c r="H2055" s="117">
        <v>4.08</v>
      </c>
      <c r="I2055" s="43"/>
      <c r="J2055" s="81"/>
    </row>
    <row r="2056" spans="1:10" ht="15" customHeight="1" x14ac:dyDescent="0.2">
      <c r="A2056" s="96"/>
      <c r="B2056" s="97"/>
      <c r="C2056" s="97"/>
      <c r="D2056" s="98"/>
      <c r="E2056" s="99"/>
      <c r="F2056" s="209" t="s">
        <v>840</v>
      </c>
      <c r="G2056" s="209"/>
      <c r="H2056" s="118">
        <v>68.05</v>
      </c>
      <c r="I2056" s="43"/>
      <c r="J2056" s="81"/>
    </row>
    <row r="2057" spans="1:10" ht="15" customHeight="1" x14ac:dyDescent="0.2">
      <c r="A2057" s="96"/>
      <c r="B2057" s="97"/>
      <c r="C2057" s="97"/>
      <c r="D2057" s="98"/>
      <c r="E2057" s="99"/>
      <c r="F2057" s="209" t="s">
        <v>841</v>
      </c>
      <c r="G2057" s="209"/>
      <c r="H2057" s="118">
        <v>18.71</v>
      </c>
      <c r="I2057" s="43"/>
      <c r="J2057" s="81"/>
    </row>
    <row r="2058" spans="1:10" ht="15" customHeight="1" x14ac:dyDescent="0.2">
      <c r="A2058" s="96"/>
      <c r="B2058" s="97"/>
      <c r="C2058" s="97"/>
      <c r="D2058" s="98"/>
      <c r="E2058" s="99"/>
      <c r="F2058" s="209" t="s">
        <v>842</v>
      </c>
      <c r="G2058" s="209"/>
      <c r="H2058" s="118">
        <v>86.76</v>
      </c>
      <c r="I2058" s="43"/>
      <c r="J2058" s="81"/>
    </row>
    <row r="2059" spans="1:10" ht="20.100000000000001" customHeight="1" x14ac:dyDescent="0.2">
      <c r="A2059" s="82" t="s">
        <v>751</v>
      </c>
      <c r="B2059" s="83" t="s">
        <v>751</v>
      </c>
      <c r="C2059" s="84" t="s">
        <v>752</v>
      </c>
      <c r="D2059" s="85" t="s">
        <v>13</v>
      </c>
      <c r="E2059" s="86" t="s">
        <v>275</v>
      </c>
      <c r="F2059" s="87"/>
      <c r="G2059" s="88">
        <v>36043.82</v>
      </c>
      <c r="H2059" s="116">
        <v>36043.82</v>
      </c>
      <c r="I2059" s="43"/>
      <c r="J2059" s="81"/>
    </row>
    <row r="2060" spans="1:10" ht="15" customHeight="1" x14ac:dyDescent="0.2">
      <c r="A2060" s="89" t="s">
        <v>751</v>
      </c>
      <c r="B2060" s="90" t="s">
        <v>1661</v>
      </c>
      <c r="C2060" s="91" t="s">
        <v>1662</v>
      </c>
      <c r="D2060" s="92" t="s">
        <v>13</v>
      </c>
      <c r="E2060" s="93" t="s">
        <v>837</v>
      </c>
      <c r="F2060" s="94">
        <v>24</v>
      </c>
      <c r="G2060" s="95">
        <v>58.31</v>
      </c>
      <c r="H2060" s="117">
        <v>1399.44</v>
      </c>
      <c r="I2060" s="43"/>
      <c r="J2060" s="81"/>
    </row>
    <row r="2061" spans="1:10" ht="15" customHeight="1" x14ac:dyDescent="0.2">
      <c r="A2061" s="89" t="s">
        <v>751</v>
      </c>
      <c r="B2061" s="90" t="s">
        <v>1663</v>
      </c>
      <c r="C2061" s="91" t="s">
        <v>1664</v>
      </c>
      <c r="D2061" s="92" t="s">
        <v>13</v>
      </c>
      <c r="E2061" s="93" t="s">
        <v>377</v>
      </c>
      <c r="F2061" s="94">
        <v>5</v>
      </c>
      <c r="G2061" s="95">
        <v>76.78</v>
      </c>
      <c r="H2061" s="117">
        <v>383.9</v>
      </c>
      <c r="I2061" s="43"/>
      <c r="J2061" s="81"/>
    </row>
    <row r="2062" spans="1:10" ht="15" customHeight="1" x14ac:dyDescent="0.2">
      <c r="A2062" s="89" t="s">
        <v>751</v>
      </c>
      <c r="B2062" s="90" t="s">
        <v>1665</v>
      </c>
      <c r="C2062" s="91" t="s">
        <v>1666</v>
      </c>
      <c r="D2062" s="92" t="s">
        <v>13</v>
      </c>
      <c r="E2062" s="93" t="s">
        <v>837</v>
      </c>
      <c r="F2062" s="94">
        <v>24</v>
      </c>
      <c r="G2062" s="95">
        <v>17.420000000000002</v>
      </c>
      <c r="H2062" s="117">
        <v>418.08</v>
      </c>
      <c r="I2062" s="43"/>
      <c r="J2062" s="81"/>
    </row>
    <row r="2063" spans="1:10" ht="21" customHeight="1" x14ac:dyDescent="0.2">
      <c r="A2063" s="89" t="s">
        <v>751</v>
      </c>
      <c r="B2063" s="90" t="s">
        <v>1667</v>
      </c>
      <c r="C2063" s="91" t="s">
        <v>1668</v>
      </c>
      <c r="D2063" s="92" t="s">
        <v>13</v>
      </c>
      <c r="E2063" s="93" t="s">
        <v>275</v>
      </c>
      <c r="F2063" s="94">
        <v>1</v>
      </c>
      <c r="G2063" s="95">
        <v>918.82</v>
      </c>
      <c r="H2063" s="117">
        <v>918.82</v>
      </c>
      <c r="I2063" s="43"/>
      <c r="J2063" s="81"/>
    </row>
    <row r="2064" spans="1:10" ht="29.1" customHeight="1" x14ac:dyDescent="0.2">
      <c r="A2064" s="89" t="s">
        <v>751</v>
      </c>
      <c r="B2064" s="90" t="s">
        <v>1669</v>
      </c>
      <c r="C2064" s="91" t="s">
        <v>1670</v>
      </c>
      <c r="D2064" s="92" t="s">
        <v>13</v>
      </c>
      <c r="E2064" s="93" t="s">
        <v>62</v>
      </c>
      <c r="F2064" s="94">
        <v>4</v>
      </c>
      <c r="G2064" s="95">
        <v>605.33000000000004</v>
      </c>
      <c r="H2064" s="117">
        <v>2421.3200000000002</v>
      </c>
      <c r="I2064" s="43"/>
      <c r="J2064" s="81"/>
    </row>
    <row r="2065" spans="1:10" ht="21" customHeight="1" x14ac:dyDescent="0.2">
      <c r="A2065" s="89" t="s">
        <v>751</v>
      </c>
      <c r="B2065" s="90" t="s">
        <v>1671</v>
      </c>
      <c r="C2065" s="91" t="s">
        <v>1672</v>
      </c>
      <c r="D2065" s="92" t="s">
        <v>13</v>
      </c>
      <c r="E2065" s="93" t="s">
        <v>275</v>
      </c>
      <c r="F2065" s="94">
        <v>1</v>
      </c>
      <c r="G2065" s="95">
        <v>1461.91</v>
      </c>
      <c r="H2065" s="117">
        <v>1461.91</v>
      </c>
      <c r="I2065" s="43"/>
      <c r="J2065" s="81"/>
    </row>
    <row r="2066" spans="1:10" ht="21" customHeight="1" x14ac:dyDescent="0.2">
      <c r="A2066" s="89" t="s">
        <v>751</v>
      </c>
      <c r="B2066" s="90" t="s">
        <v>1673</v>
      </c>
      <c r="C2066" s="91" t="s">
        <v>1674</v>
      </c>
      <c r="D2066" s="92" t="s">
        <v>13</v>
      </c>
      <c r="E2066" s="93" t="s">
        <v>377</v>
      </c>
      <c r="F2066" s="94">
        <v>45</v>
      </c>
      <c r="G2066" s="95">
        <v>61.51</v>
      </c>
      <c r="H2066" s="117">
        <v>2767.95</v>
      </c>
      <c r="I2066" s="43"/>
      <c r="J2066" s="81"/>
    </row>
    <row r="2067" spans="1:10" ht="21" customHeight="1" x14ac:dyDescent="0.2">
      <c r="A2067" s="89" t="s">
        <v>751</v>
      </c>
      <c r="B2067" s="90" t="s">
        <v>1675</v>
      </c>
      <c r="C2067" s="91" t="s">
        <v>1676</v>
      </c>
      <c r="D2067" s="92" t="s">
        <v>13</v>
      </c>
      <c r="E2067" s="93" t="s">
        <v>275</v>
      </c>
      <c r="F2067" s="94">
        <v>1</v>
      </c>
      <c r="G2067" s="95">
        <v>239.75</v>
      </c>
      <c r="H2067" s="117">
        <v>239.75</v>
      </c>
      <c r="I2067" s="43"/>
      <c r="J2067" s="81"/>
    </row>
    <row r="2068" spans="1:10" ht="21" customHeight="1" x14ac:dyDescent="0.2">
      <c r="A2068" s="89" t="s">
        <v>751</v>
      </c>
      <c r="B2068" s="90" t="s">
        <v>1677</v>
      </c>
      <c r="C2068" s="91" t="s">
        <v>1678</v>
      </c>
      <c r="D2068" s="92" t="s">
        <v>13</v>
      </c>
      <c r="E2068" s="93" t="s">
        <v>377</v>
      </c>
      <c r="F2068" s="94">
        <v>15</v>
      </c>
      <c r="G2068" s="95">
        <v>242.11</v>
      </c>
      <c r="H2068" s="117">
        <v>3631.65</v>
      </c>
      <c r="I2068" s="43"/>
      <c r="J2068" s="81"/>
    </row>
    <row r="2069" spans="1:10" ht="21" customHeight="1" x14ac:dyDescent="0.2">
      <c r="A2069" s="89" t="s">
        <v>751</v>
      </c>
      <c r="B2069" s="90" t="s">
        <v>1679</v>
      </c>
      <c r="C2069" s="91" t="s">
        <v>1680</v>
      </c>
      <c r="D2069" s="92" t="s">
        <v>13</v>
      </c>
      <c r="E2069" s="93" t="s">
        <v>275</v>
      </c>
      <c r="F2069" s="94">
        <v>1</v>
      </c>
      <c r="G2069" s="95">
        <v>144.87</v>
      </c>
      <c r="H2069" s="117">
        <v>144.87</v>
      </c>
      <c r="I2069" s="43"/>
      <c r="J2069" s="81"/>
    </row>
    <row r="2070" spans="1:10" ht="21" customHeight="1" x14ac:dyDescent="0.2">
      <c r="A2070" s="89" t="s">
        <v>751</v>
      </c>
      <c r="B2070" s="90" t="s">
        <v>1681</v>
      </c>
      <c r="C2070" s="91" t="s">
        <v>1682</v>
      </c>
      <c r="D2070" s="92" t="s">
        <v>13</v>
      </c>
      <c r="E2070" s="93" t="s">
        <v>377</v>
      </c>
      <c r="F2070" s="94">
        <v>3</v>
      </c>
      <c r="G2070" s="95">
        <v>1196.76</v>
      </c>
      <c r="H2070" s="117">
        <v>3590.28</v>
      </c>
      <c r="I2070" s="43"/>
      <c r="J2070" s="81"/>
    </row>
    <row r="2071" spans="1:10" ht="29.1" customHeight="1" x14ac:dyDescent="0.2">
      <c r="A2071" s="89" t="s">
        <v>751</v>
      </c>
      <c r="B2071" s="90" t="s">
        <v>1683</v>
      </c>
      <c r="C2071" s="91" t="s">
        <v>1684</v>
      </c>
      <c r="D2071" s="92" t="s">
        <v>13</v>
      </c>
      <c r="E2071" s="93" t="s">
        <v>377</v>
      </c>
      <c r="F2071" s="94">
        <v>12</v>
      </c>
      <c r="G2071" s="95">
        <v>21.61</v>
      </c>
      <c r="H2071" s="117">
        <v>259.32</v>
      </c>
      <c r="I2071" s="43"/>
      <c r="J2071" s="81"/>
    </row>
    <row r="2072" spans="1:10" ht="15" customHeight="1" x14ac:dyDescent="0.2">
      <c r="A2072" s="89" t="s">
        <v>751</v>
      </c>
      <c r="B2072" s="90" t="s">
        <v>1685</v>
      </c>
      <c r="C2072" s="91" t="s">
        <v>1686</v>
      </c>
      <c r="D2072" s="92" t="s">
        <v>13</v>
      </c>
      <c r="E2072" s="93" t="s">
        <v>275</v>
      </c>
      <c r="F2072" s="94">
        <v>4</v>
      </c>
      <c r="G2072" s="95">
        <v>203.78</v>
      </c>
      <c r="H2072" s="117">
        <v>815.12</v>
      </c>
      <c r="I2072" s="43"/>
      <c r="J2072" s="81"/>
    </row>
    <row r="2073" spans="1:10" ht="15" customHeight="1" x14ac:dyDescent="0.2">
      <c r="A2073" s="89" t="s">
        <v>751</v>
      </c>
      <c r="B2073" s="90" t="s">
        <v>1687</v>
      </c>
      <c r="C2073" s="91" t="s">
        <v>1688</v>
      </c>
      <c r="D2073" s="92" t="s">
        <v>13</v>
      </c>
      <c r="E2073" s="93" t="s">
        <v>275</v>
      </c>
      <c r="F2073" s="94">
        <v>1</v>
      </c>
      <c r="G2073" s="95">
        <v>228.89</v>
      </c>
      <c r="H2073" s="117">
        <v>228.89</v>
      </c>
      <c r="I2073" s="43"/>
      <c r="J2073" s="81"/>
    </row>
    <row r="2074" spans="1:10" ht="21" customHeight="1" x14ac:dyDescent="0.2">
      <c r="A2074" s="89" t="s">
        <v>751</v>
      </c>
      <c r="B2074" s="90" t="s">
        <v>1689</v>
      </c>
      <c r="C2074" s="91" t="s">
        <v>1690</v>
      </c>
      <c r="D2074" s="92" t="s">
        <v>13</v>
      </c>
      <c r="E2074" s="93" t="s">
        <v>275</v>
      </c>
      <c r="F2074" s="94">
        <v>1</v>
      </c>
      <c r="G2074" s="95">
        <v>720.61</v>
      </c>
      <c r="H2074" s="117">
        <v>720.61</v>
      </c>
      <c r="I2074" s="43"/>
      <c r="J2074" s="81"/>
    </row>
    <row r="2075" spans="1:10" ht="15" customHeight="1" x14ac:dyDescent="0.2">
      <c r="A2075" s="89" t="s">
        <v>751</v>
      </c>
      <c r="B2075" s="90" t="s">
        <v>1691</v>
      </c>
      <c r="C2075" s="91" t="s">
        <v>1692</v>
      </c>
      <c r="D2075" s="92" t="s">
        <v>13</v>
      </c>
      <c r="E2075" s="93" t="s">
        <v>275</v>
      </c>
      <c r="F2075" s="94">
        <v>1</v>
      </c>
      <c r="G2075" s="95">
        <v>1624.35</v>
      </c>
      <c r="H2075" s="117">
        <v>1624.35</v>
      </c>
      <c r="I2075" s="43"/>
      <c r="J2075" s="81"/>
    </row>
    <row r="2076" spans="1:10" ht="21" customHeight="1" x14ac:dyDescent="0.2">
      <c r="A2076" s="89" t="s">
        <v>751</v>
      </c>
      <c r="B2076" s="90" t="s">
        <v>1693</v>
      </c>
      <c r="C2076" s="91" t="s">
        <v>1694</v>
      </c>
      <c r="D2076" s="92" t="s">
        <v>13</v>
      </c>
      <c r="E2076" s="93" t="s">
        <v>377</v>
      </c>
      <c r="F2076" s="94">
        <v>50</v>
      </c>
      <c r="G2076" s="95">
        <v>273.18</v>
      </c>
      <c r="H2076" s="117">
        <v>13659</v>
      </c>
      <c r="I2076" s="43"/>
      <c r="J2076" s="81"/>
    </row>
    <row r="2077" spans="1:10" ht="15" customHeight="1" x14ac:dyDescent="0.2">
      <c r="A2077" s="89" t="s">
        <v>751</v>
      </c>
      <c r="B2077" s="90" t="s">
        <v>1695</v>
      </c>
      <c r="C2077" s="91" t="s">
        <v>1696</v>
      </c>
      <c r="D2077" s="92" t="s">
        <v>13</v>
      </c>
      <c r="E2077" s="93" t="s">
        <v>275</v>
      </c>
      <c r="F2077" s="94">
        <v>1</v>
      </c>
      <c r="G2077" s="95">
        <v>1358.56</v>
      </c>
      <c r="H2077" s="117">
        <v>1358.56</v>
      </c>
      <c r="I2077" s="43"/>
      <c r="J2077" s="81"/>
    </row>
    <row r="2078" spans="1:10" ht="15" customHeight="1" x14ac:dyDescent="0.2">
      <c r="A2078" s="96"/>
      <c r="B2078" s="97"/>
      <c r="C2078" s="97"/>
      <c r="D2078" s="98"/>
      <c r="E2078" s="99"/>
      <c r="F2078" s="209" t="s">
        <v>840</v>
      </c>
      <c r="G2078" s="209"/>
      <c r="H2078" s="118">
        <v>36043.82</v>
      </c>
      <c r="I2078" s="43"/>
      <c r="J2078" s="81"/>
    </row>
    <row r="2079" spans="1:10" ht="15" customHeight="1" x14ac:dyDescent="0.2">
      <c r="A2079" s="96"/>
      <c r="B2079" s="97"/>
      <c r="C2079" s="97"/>
      <c r="D2079" s="98"/>
      <c r="E2079" s="99"/>
      <c r="F2079" s="209" t="s">
        <v>841</v>
      </c>
      <c r="G2079" s="209"/>
      <c r="H2079" s="118">
        <v>9912.0499999999993</v>
      </c>
      <c r="I2079" s="43"/>
      <c r="J2079" s="81"/>
    </row>
    <row r="2080" spans="1:10" ht="15" customHeight="1" x14ac:dyDescent="0.2">
      <c r="A2080" s="96"/>
      <c r="B2080" s="97"/>
      <c r="C2080" s="97"/>
      <c r="D2080" s="98"/>
      <c r="E2080" s="99"/>
      <c r="F2080" s="209" t="s">
        <v>842</v>
      </c>
      <c r="G2080" s="209"/>
      <c r="H2080" s="118">
        <v>45955.87</v>
      </c>
      <c r="I2080" s="43"/>
      <c r="J2080" s="81"/>
    </row>
    <row r="2081" spans="1:10" ht="27" customHeight="1" x14ac:dyDescent="0.2">
      <c r="A2081" s="82" t="s">
        <v>754</v>
      </c>
      <c r="B2081" s="83" t="s">
        <v>754</v>
      </c>
      <c r="C2081" s="84" t="s">
        <v>755</v>
      </c>
      <c r="D2081" s="85" t="s">
        <v>187</v>
      </c>
      <c r="E2081" s="86" t="s">
        <v>275</v>
      </c>
      <c r="F2081" s="87"/>
      <c r="G2081" s="88">
        <v>34227.160000000003</v>
      </c>
      <c r="H2081" s="116">
        <v>34227.160000000003</v>
      </c>
      <c r="I2081" s="43"/>
      <c r="J2081" s="81"/>
    </row>
    <row r="2082" spans="1:10" ht="15" customHeight="1" x14ac:dyDescent="0.2">
      <c r="A2082" s="89" t="s">
        <v>754</v>
      </c>
      <c r="B2082" s="90" t="s">
        <v>1697</v>
      </c>
      <c r="C2082" s="91" t="s">
        <v>1698</v>
      </c>
      <c r="D2082" s="92" t="s">
        <v>187</v>
      </c>
      <c r="E2082" s="93" t="s">
        <v>1173</v>
      </c>
      <c r="F2082" s="103">
        <v>28.05</v>
      </c>
      <c r="G2082" s="95">
        <v>6.33</v>
      </c>
      <c r="H2082" s="117">
        <v>177.55</v>
      </c>
      <c r="I2082" s="43"/>
      <c r="J2082" s="81"/>
    </row>
    <row r="2083" spans="1:10" ht="15" customHeight="1" x14ac:dyDescent="0.2">
      <c r="A2083" s="89" t="s">
        <v>754</v>
      </c>
      <c r="B2083" s="90" t="s">
        <v>1699</v>
      </c>
      <c r="C2083" s="91" t="s">
        <v>1700</v>
      </c>
      <c r="D2083" s="92" t="s">
        <v>187</v>
      </c>
      <c r="E2083" s="93" t="s">
        <v>1173</v>
      </c>
      <c r="F2083" s="103">
        <v>82.12</v>
      </c>
      <c r="G2083" s="95">
        <v>6.28</v>
      </c>
      <c r="H2083" s="117">
        <v>515.71</v>
      </c>
      <c r="I2083" s="43"/>
      <c r="J2083" s="81"/>
    </row>
    <row r="2084" spans="1:10" ht="15" customHeight="1" x14ac:dyDescent="0.2">
      <c r="A2084" s="89" t="s">
        <v>754</v>
      </c>
      <c r="B2084" s="90" t="s">
        <v>1176</v>
      </c>
      <c r="C2084" s="91" t="s">
        <v>1177</v>
      </c>
      <c r="D2084" s="92" t="s">
        <v>187</v>
      </c>
      <c r="E2084" s="93" t="s">
        <v>1173</v>
      </c>
      <c r="F2084" s="103">
        <v>5.2</v>
      </c>
      <c r="G2084" s="95">
        <v>7.37</v>
      </c>
      <c r="H2084" s="117">
        <v>38.32</v>
      </c>
      <c r="I2084" s="43"/>
      <c r="J2084" s="81"/>
    </row>
    <row r="2085" spans="1:10" ht="15" customHeight="1" x14ac:dyDescent="0.2">
      <c r="A2085" s="89" t="s">
        <v>754</v>
      </c>
      <c r="B2085" s="90" t="s">
        <v>1701</v>
      </c>
      <c r="C2085" s="91" t="s">
        <v>1702</v>
      </c>
      <c r="D2085" s="92" t="s">
        <v>187</v>
      </c>
      <c r="E2085" s="93" t="s">
        <v>1173</v>
      </c>
      <c r="F2085" s="103">
        <v>0.06</v>
      </c>
      <c r="G2085" s="95">
        <v>15.26</v>
      </c>
      <c r="H2085" s="117">
        <v>0.91</v>
      </c>
      <c r="I2085" s="43"/>
      <c r="J2085" s="81"/>
    </row>
    <row r="2086" spans="1:10" ht="15" customHeight="1" x14ac:dyDescent="0.2">
      <c r="A2086" s="89" t="s">
        <v>754</v>
      </c>
      <c r="B2086" s="90" t="s">
        <v>1178</v>
      </c>
      <c r="C2086" s="91" t="s">
        <v>1179</v>
      </c>
      <c r="D2086" s="92" t="s">
        <v>187</v>
      </c>
      <c r="E2086" s="93" t="s">
        <v>1173</v>
      </c>
      <c r="F2086" s="103">
        <v>2.1</v>
      </c>
      <c r="G2086" s="95">
        <v>13.09</v>
      </c>
      <c r="H2086" s="117">
        <v>27.48</v>
      </c>
      <c r="I2086" s="43"/>
      <c r="J2086" s="81"/>
    </row>
    <row r="2087" spans="1:10" ht="15" customHeight="1" x14ac:dyDescent="0.2">
      <c r="A2087" s="89" t="s">
        <v>754</v>
      </c>
      <c r="B2087" s="90" t="s">
        <v>1180</v>
      </c>
      <c r="C2087" s="91" t="s">
        <v>1181</v>
      </c>
      <c r="D2087" s="92" t="s">
        <v>187</v>
      </c>
      <c r="E2087" s="93" t="s">
        <v>249</v>
      </c>
      <c r="F2087" s="103">
        <v>3.63</v>
      </c>
      <c r="G2087" s="95">
        <v>143.85</v>
      </c>
      <c r="H2087" s="117">
        <v>522.16999999999996</v>
      </c>
      <c r="I2087" s="43"/>
      <c r="J2087" s="81"/>
    </row>
    <row r="2088" spans="1:10" ht="15" customHeight="1" x14ac:dyDescent="0.2">
      <c r="A2088" s="89" t="s">
        <v>754</v>
      </c>
      <c r="B2088" s="90" t="s">
        <v>1182</v>
      </c>
      <c r="C2088" s="91" t="s">
        <v>1183</v>
      </c>
      <c r="D2088" s="92" t="s">
        <v>187</v>
      </c>
      <c r="E2088" s="93" t="s">
        <v>249</v>
      </c>
      <c r="F2088" s="103">
        <v>1.7</v>
      </c>
      <c r="G2088" s="95">
        <v>143.72</v>
      </c>
      <c r="H2088" s="117">
        <v>244.32</v>
      </c>
      <c r="I2088" s="43"/>
      <c r="J2088" s="81"/>
    </row>
    <row r="2089" spans="1:10" ht="15" customHeight="1" x14ac:dyDescent="0.2">
      <c r="A2089" s="89" t="s">
        <v>754</v>
      </c>
      <c r="B2089" s="90" t="s">
        <v>1184</v>
      </c>
      <c r="C2089" s="91" t="s">
        <v>1185</v>
      </c>
      <c r="D2089" s="92" t="s">
        <v>187</v>
      </c>
      <c r="E2089" s="93" t="s">
        <v>249</v>
      </c>
      <c r="F2089" s="103">
        <v>1.7</v>
      </c>
      <c r="G2089" s="95">
        <v>138.61000000000001</v>
      </c>
      <c r="H2089" s="117">
        <v>235.63</v>
      </c>
      <c r="I2089" s="43"/>
      <c r="J2089" s="81"/>
    </row>
    <row r="2090" spans="1:10" ht="15" customHeight="1" x14ac:dyDescent="0.2">
      <c r="A2090" s="89" t="s">
        <v>754</v>
      </c>
      <c r="B2090" s="90" t="s">
        <v>1186</v>
      </c>
      <c r="C2090" s="91" t="s">
        <v>1187</v>
      </c>
      <c r="D2090" s="92" t="s">
        <v>187</v>
      </c>
      <c r="E2090" s="93" t="s">
        <v>1173</v>
      </c>
      <c r="F2090" s="103">
        <v>1241.54</v>
      </c>
      <c r="G2090" s="95">
        <v>0.55000000000000004</v>
      </c>
      <c r="H2090" s="117">
        <v>682.84</v>
      </c>
      <c r="I2090" s="43"/>
      <c r="J2090" s="81"/>
    </row>
    <row r="2091" spans="1:10" ht="15" customHeight="1" x14ac:dyDescent="0.2">
      <c r="A2091" s="89" t="s">
        <v>754</v>
      </c>
      <c r="B2091" s="90" t="s">
        <v>1703</v>
      </c>
      <c r="C2091" s="91" t="s">
        <v>1704</v>
      </c>
      <c r="D2091" s="92" t="s">
        <v>187</v>
      </c>
      <c r="E2091" s="93" t="s">
        <v>1192</v>
      </c>
      <c r="F2091" s="103">
        <v>2.16</v>
      </c>
      <c r="G2091" s="95">
        <v>12.21</v>
      </c>
      <c r="H2091" s="117">
        <v>26.37</v>
      </c>
      <c r="I2091" s="43"/>
      <c r="J2091" s="81"/>
    </row>
    <row r="2092" spans="1:10" ht="15" customHeight="1" x14ac:dyDescent="0.2">
      <c r="A2092" s="89" t="s">
        <v>754</v>
      </c>
      <c r="B2092" s="90" t="s">
        <v>1705</v>
      </c>
      <c r="C2092" s="91" t="s">
        <v>1706</v>
      </c>
      <c r="D2092" s="92" t="s">
        <v>187</v>
      </c>
      <c r="E2092" s="93" t="s">
        <v>377</v>
      </c>
      <c r="F2092" s="103">
        <v>0.13</v>
      </c>
      <c r="G2092" s="95">
        <v>8.3699999999999992</v>
      </c>
      <c r="H2092" s="117">
        <v>1.08</v>
      </c>
      <c r="I2092" s="43"/>
      <c r="J2092" s="81"/>
    </row>
    <row r="2093" spans="1:10" ht="15" customHeight="1" x14ac:dyDescent="0.2">
      <c r="A2093" s="89" t="s">
        <v>754</v>
      </c>
      <c r="B2093" s="90" t="s">
        <v>1707</v>
      </c>
      <c r="C2093" s="91" t="s">
        <v>1708</v>
      </c>
      <c r="D2093" s="92" t="s">
        <v>187</v>
      </c>
      <c r="E2093" s="93" t="s">
        <v>1173</v>
      </c>
      <c r="F2093" s="103">
        <v>0.04</v>
      </c>
      <c r="G2093" s="95">
        <v>18.32</v>
      </c>
      <c r="H2093" s="117">
        <v>0.73</v>
      </c>
      <c r="I2093" s="43"/>
      <c r="J2093" s="81"/>
    </row>
    <row r="2094" spans="1:10" ht="15" customHeight="1" x14ac:dyDescent="0.2">
      <c r="A2094" s="89" t="s">
        <v>754</v>
      </c>
      <c r="B2094" s="90" t="s">
        <v>1709</v>
      </c>
      <c r="C2094" s="91" t="s">
        <v>1710</v>
      </c>
      <c r="D2094" s="92" t="s">
        <v>187</v>
      </c>
      <c r="E2094" s="93" t="s">
        <v>1173</v>
      </c>
      <c r="F2094" s="103">
        <v>0.81</v>
      </c>
      <c r="G2094" s="95">
        <v>19.239999999999998</v>
      </c>
      <c r="H2094" s="117">
        <v>15.58</v>
      </c>
      <c r="I2094" s="43"/>
      <c r="J2094" s="81"/>
    </row>
    <row r="2095" spans="1:10" ht="29.1" customHeight="1" x14ac:dyDescent="0.2">
      <c r="A2095" s="89" t="s">
        <v>754</v>
      </c>
      <c r="B2095" s="90" t="s">
        <v>1711</v>
      </c>
      <c r="C2095" s="91" t="s">
        <v>1712</v>
      </c>
      <c r="D2095" s="92" t="s">
        <v>187</v>
      </c>
      <c r="E2095" s="93" t="s">
        <v>275</v>
      </c>
      <c r="F2095" s="103">
        <v>1</v>
      </c>
      <c r="G2095" s="95">
        <v>29661.18</v>
      </c>
      <c r="H2095" s="117">
        <v>29661.18</v>
      </c>
      <c r="I2095" s="43"/>
      <c r="J2095" s="81"/>
    </row>
    <row r="2096" spans="1:10" ht="15" customHeight="1" x14ac:dyDescent="0.2">
      <c r="A2096" s="89" t="s">
        <v>754</v>
      </c>
      <c r="B2096" s="90" t="s">
        <v>1713</v>
      </c>
      <c r="C2096" s="91" t="s">
        <v>1714</v>
      </c>
      <c r="D2096" s="92" t="s">
        <v>187</v>
      </c>
      <c r="E2096" s="93" t="s">
        <v>377</v>
      </c>
      <c r="F2096" s="103">
        <v>2.7</v>
      </c>
      <c r="G2096" s="95">
        <v>5.72</v>
      </c>
      <c r="H2096" s="117">
        <v>15.44</v>
      </c>
      <c r="I2096" s="43"/>
      <c r="J2096" s="81"/>
    </row>
    <row r="2097" spans="1:10" ht="15" customHeight="1" x14ac:dyDescent="0.2">
      <c r="A2097" s="89" t="s">
        <v>754</v>
      </c>
      <c r="B2097" s="90" t="s">
        <v>1715</v>
      </c>
      <c r="C2097" s="91" t="s">
        <v>1716</v>
      </c>
      <c r="D2097" s="92" t="s">
        <v>187</v>
      </c>
      <c r="E2097" s="93" t="s">
        <v>377</v>
      </c>
      <c r="F2097" s="103">
        <v>8.36</v>
      </c>
      <c r="G2097" s="95">
        <v>11.62</v>
      </c>
      <c r="H2097" s="117">
        <v>97.14</v>
      </c>
      <c r="I2097" s="43"/>
      <c r="J2097" s="81"/>
    </row>
    <row r="2098" spans="1:10" ht="15" customHeight="1" x14ac:dyDescent="0.2">
      <c r="A2098" s="89" t="s">
        <v>754</v>
      </c>
      <c r="B2098" s="90" t="s">
        <v>1129</v>
      </c>
      <c r="C2098" s="91" t="s">
        <v>1130</v>
      </c>
      <c r="D2098" s="92" t="s">
        <v>187</v>
      </c>
      <c r="E2098" s="93" t="s">
        <v>837</v>
      </c>
      <c r="F2098" s="103">
        <v>14.011405399999999</v>
      </c>
      <c r="G2098" s="95">
        <v>15.2</v>
      </c>
      <c r="H2098" s="117">
        <v>212.97</v>
      </c>
      <c r="I2098" s="43"/>
      <c r="J2098" s="81"/>
    </row>
    <row r="2099" spans="1:10" ht="15" customHeight="1" x14ac:dyDescent="0.2">
      <c r="A2099" s="89" t="s">
        <v>754</v>
      </c>
      <c r="B2099" s="90" t="s">
        <v>1217</v>
      </c>
      <c r="C2099" s="91" t="s">
        <v>1218</v>
      </c>
      <c r="D2099" s="92" t="s">
        <v>187</v>
      </c>
      <c r="E2099" s="93" t="s">
        <v>837</v>
      </c>
      <c r="F2099" s="103">
        <v>7.6076356000000001</v>
      </c>
      <c r="G2099" s="95">
        <v>20.97</v>
      </c>
      <c r="H2099" s="117">
        <v>159.53</v>
      </c>
      <c r="I2099" s="43"/>
      <c r="J2099" s="81"/>
    </row>
    <row r="2100" spans="1:10" ht="15" customHeight="1" x14ac:dyDescent="0.2">
      <c r="A2100" s="89" t="s">
        <v>754</v>
      </c>
      <c r="B2100" s="90" t="s">
        <v>1717</v>
      </c>
      <c r="C2100" s="91" t="s">
        <v>1718</v>
      </c>
      <c r="D2100" s="92" t="s">
        <v>187</v>
      </c>
      <c r="E2100" s="93" t="s">
        <v>837</v>
      </c>
      <c r="F2100" s="103">
        <v>6.7318816999999997</v>
      </c>
      <c r="G2100" s="95">
        <v>20.97</v>
      </c>
      <c r="H2100" s="117">
        <v>141.16</v>
      </c>
      <c r="I2100" s="43"/>
      <c r="J2100" s="81"/>
    </row>
    <row r="2101" spans="1:10" ht="15" customHeight="1" x14ac:dyDescent="0.2">
      <c r="A2101" s="89" t="s">
        <v>754</v>
      </c>
      <c r="B2101" s="90" t="s">
        <v>1219</v>
      </c>
      <c r="C2101" s="91" t="s">
        <v>1220</v>
      </c>
      <c r="D2101" s="92" t="s">
        <v>187</v>
      </c>
      <c r="E2101" s="93" t="s">
        <v>837</v>
      </c>
      <c r="F2101" s="103">
        <v>6.4307100999999998</v>
      </c>
      <c r="G2101" s="95">
        <v>16.45</v>
      </c>
      <c r="H2101" s="117">
        <v>105.78</v>
      </c>
      <c r="I2101" s="43"/>
      <c r="J2101" s="81"/>
    </row>
    <row r="2102" spans="1:10" ht="15" customHeight="1" x14ac:dyDescent="0.2">
      <c r="A2102" s="89" t="s">
        <v>754</v>
      </c>
      <c r="B2102" s="90" t="s">
        <v>1221</v>
      </c>
      <c r="C2102" s="91" t="s">
        <v>1222</v>
      </c>
      <c r="D2102" s="92" t="s">
        <v>187</v>
      </c>
      <c r="E2102" s="93" t="s">
        <v>837</v>
      </c>
      <c r="F2102" s="103">
        <v>14.8283138</v>
      </c>
      <c r="G2102" s="95">
        <v>20.97</v>
      </c>
      <c r="H2102" s="117">
        <v>310.94</v>
      </c>
      <c r="I2102" s="43"/>
      <c r="J2102" s="81"/>
    </row>
    <row r="2103" spans="1:10" ht="15" customHeight="1" x14ac:dyDescent="0.2">
      <c r="A2103" s="89" t="s">
        <v>754</v>
      </c>
      <c r="B2103" s="90" t="s">
        <v>1224</v>
      </c>
      <c r="C2103" s="91" t="s">
        <v>1111</v>
      </c>
      <c r="D2103" s="92" t="s">
        <v>187</v>
      </c>
      <c r="E2103" s="93" t="s">
        <v>837</v>
      </c>
      <c r="F2103" s="103">
        <v>75.499111799999994</v>
      </c>
      <c r="G2103" s="95">
        <v>13.7</v>
      </c>
      <c r="H2103" s="117">
        <v>1034.33</v>
      </c>
      <c r="I2103" s="43"/>
      <c r="J2103" s="81"/>
    </row>
    <row r="2104" spans="1:10" ht="15" customHeight="1" x14ac:dyDescent="0.2">
      <c r="A2104" s="96"/>
      <c r="B2104" s="97"/>
      <c r="C2104" s="97"/>
      <c r="D2104" s="98"/>
      <c r="E2104" s="99"/>
      <c r="F2104" s="209" t="s">
        <v>840</v>
      </c>
      <c r="G2104" s="209"/>
      <c r="H2104" s="118">
        <v>34227.160000000003</v>
      </c>
      <c r="I2104" s="43"/>
      <c r="J2104" s="81"/>
    </row>
    <row r="2105" spans="1:10" ht="15" customHeight="1" x14ac:dyDescent="0.2">
      <c r="A2105" s="96"/>
      <c r="B2105" s="97"/>
      <c r="C2105" s="97"/>
      <c r="D2105" s="98"/>
      <c r="E2105" s="99"/>
      <c r="F2105" s="209" t="s">
        <v>841</v>
      </c>
      <c r="G2105" s="209"/>
      <c r="H2105" s="118">
        <v>9412.4699999999993</v>
      </c>
      <c r="I2105" s="43"/>
      <c r="J2105" s="81"/>
    </row>
    <row r="2106" spans="1:10" ht="15" customHeight="1" x14ac:dyDescent="0.2">
      <c r="A2106" s="96"/>
      <c r="B2106" s="97"/>
      <c r="C2106" s="97"/>
      <c r="D2106" s="98"/>
      <c r="E2106" s="99"/>
      <c r="F2106" s="209" t="s">
        <v>842</v>
      </c>
      <c r="G2106" s="209"/>
      <c r="H2106" s="118">
        <v>43639.63</v>
      </c>
      <c r="I2106" s="43"/>
      <c r="J2106" s="81"/>
    </row>
    <row r="2107" spans="1:10" ht="20.100000000000001" customHeight="1" x14ac:dyDescent="0.2">
      <c r="A2107" s="82" t="s">
        <v>760</v>
      </c>
      <c r="B2107" s="83" t="s">
        <v>760</v>
      </c>
      <c r="C2107" s="84" t="s">
        <v>761</v>
      </c>
      <c r="D2107" s="85" t="s">
        <v>914</v>
      </c>
      <c r="E2107" s="86" t="s">
        <v>26</v>
      </c>
      <c r="F2107" s="87"/>
      <c r="G2107" s="88">
        <v>17.98</v>
      </c>
      <c r="H2107" s="116">
        <v>215.76</v>
      </c>
      <c r="I2107" s="43"/>
      <c r="J2107" s="81"/>
    </row>
    <row r="2108" spans="1:10" ht="21" customHeight="1" x14ac:dyDescent="0.2">
      <c r="A2108" s="89" t="s">
        <v>760</v>
      </c>
      <c r="B2108" s="90" t="s">
        <v>1719</v>
      </c>
      <c r="C2108" s="91" t="s">
        <v>1720</v>
      </c>
      <c r="D2108" s="92" t="s">
        <v>55</v>
      </c>
      <c r="E2108" s="93" t="s">
        <v>45</v>
      </c>
      <c r="F2108" s="94">
        <v>0.155</v>
      </c>
      <c r="G2108" s="95">
        <v>2.09</v>
      </c>
      <c r="H2108" s="117">
        <v>0.32</v>
      </c>
      <c r="I2108" s="43"/>
      <c r="J2108" s="81"/>
    </row>
    <row r="2109" spans="1:10" ht="15" customHeight="1" x14ac:dyDescent="0.2">
      <c r="A2109" s="89" t="s">
        <v>760</v>
      </c>
      <c r="B2109" s="90" t="s">
        <v>1721</v>
      </c>
      <c r="C2109" s="91" t="s">
        <v>1722</v>
      </c>
      <c r="D2109" s="92" t="s">
        <v>55</v>
      </c>
      <c r="E2109" s="93" t="s">
        <v>26</v>
      </c>
      <c r="F2109" s="94">
        <v>1.1000000000000001</v>
      </c>
      <c r="G2109" s="95">
        <v>10.18</v>
      </c>
      <c r="H2109" s="117">
        <v>11.2</v>
      </c>
      <c r="I2109" s="43"/>
      <c r="J2109" s="81"/>
    </row>
    <row r="2110" spans="1:10" ht="21" customHeight="1" x14ac:dyDescent="0.2">
      <c r="A2110" s="89" t="s">
        <v>760</v>
      </c>
      <c r="B2110" s="90" t="s">
        <v>1246</v>
      </c>
      <c r="C2110" s="91" t="s">
        <v>1247</v>
      </c>
      <c r="D2110" s="92" t="s">
        <v>55</v>
      </c>
      <c r="E2110" s="93" t="s">
        <v>45</v>
      </c>
      <c r="F2110" s="94">
        <v>0.01</v>
      </c>
      <c r="G2110" s="95">
        <v>48.89</v>
      </c>
      <c r="H2110" s="117">
        <v>0.49</v>
      </c>
      <c r="I2110" s="43"/>
      <c r="J2110" s="81"/>
    </row>
    <row r="2111" spans="1:10" ht="15" customHeight="1" x14ac:dyDescent="0.2">
      <c r="A2111" s="89" t="s">
        <v>760</v>
      </c>
      <c r="B2111" s="90" t="s">
        <v>1248</v>
      </c>
      <c r="C2111" s="91" t="s">
        <v>1249</v>
      </c>
      <c r="D2111" s="92" t="s">
        <v>55</v>
      </c>
      <c r="E2111" s="93" t="s">
        <v>51</v>
      </c>
      <c r="F2111" s="94">
        <v>0.16692834000000001</v>
      </c>
      <c r="G2111" s="95">
        <v>15.34</v>
      </c>
      <c r="H2111" s="117">
        <v>2.56</v>
      </c>
      <c r="I2111" s="43"/>
      <c r="J2111" s="81"/>
    </row>
    <row r="2112" spans="1:10" ht="15" customHeight="1" x14ac:dyDescent="0.2">
      <c r="A2112" s="89" t="s">
        <v>760</v>
      </c>
      <c r="B2112" s="90" t="s">
        <v>1250</v>
      </c>
      <c r="C2112" s="91" t="s">
        <v>1251</v>
      </c>
      <c r="D2112" s="92" t="s">
        <v>55</v>
      </c>
      <c r="E2112" s="93" t="s">
        <v>51</v>
      </c>
      <c r="F2112" s="94">
        <v>0.16692834000000001</v>
      </c>
      <c r="G2112" s="95">
        <v>20.45</v>
      </c>
      <c r="H2112" s="117">
        <v>3.41</v>
      </c>
      <c r="I2112" s="43"/>
      <c r="J2112" s="81"/>
    </row>
    <row r="2113" spans="1:10" ht="15" customHeight="1" x14ac:dyDescent="0.2">
      <c r="A2113" s="96"/>
      <c r="B2113" s="97"/>
      <c r="C2113" s="97"/>
      <c r="D2113" s="98"/>
      <c r="E2113" s="99"/>
      <c r="F2113" s="209" t="s">
        <v>840</v>
      </c>
      <c r="G2113" s="209"/>
      <c r="H2113" s="118">
        <v>17.98</v>
      </c>
      <c r="I2113" s="43"/>
      <c r="J2113" s="81"/>
    </row>
    <row r="2114" spans="1:10" ht="15" customHeight="1" x14ac:dyDescent="0.2">
      <c r="A2114" s="96"/>
      <c r="B2114" s="97"/>
      <c r="C2114" s="97"/>
      <c r="D2114" s="98"/>
      <c r="E2114" s="99"/>
      <c r="F2114" s="209" t="s">
        <v>841</v>
      </c>
      <c r="G2114" s="209"/>
      <c r="H2114" s="118">
        <v>4.9400000000000004</v>
      </c>
      <c r="I2114" s="43"/>
      <c r="J2114" s="81"/>
    </row>
    <row r="2115" spans="1:10" ht="15" customHeight="1" x14ac:dyDescent="0.2">
      <c r="A2115" s="96"/>
      <c r="B2115" s="97"/>
      <c r="C2115" s="97"/>
      <c r="D2115" s="98"/>
      <c r="E2115" s="99"/>
      <c r="F2115" s="209" t="s">
        <v>842</v>
      </c>
      <c r="G2115" s="209"/>
      <c r="H2115" s="118">
        <v>22.92</v>
      </c>
      <c r="I2115" s="43"/>
      <c r="J2115" s="81"/>
    </row>
    <row r="2116" spans="1:10" ht="20.100000000000001" customHeight="1" x14ac:dyDescent="0.2">
      <c r="A2116" s="82" t="s">
        <v>763</v>
      </c>
      <c r="B2116" s="83" t="s">
        <v>763</v>
      </c>
      <c r="C2116" s="84" t="s">
        <v>764</v>
      </c>
      <c r="D2116" s="85" t="s">
        <v>914</v>
      </c>
      <c r="E2116" s="86" t="s">
        <v>26</v>
      </c>
      <c r="F2116" s="87"/>
      <c r="G2116" s="88">
        <v>23.49</v>
      </c>
      <c r="H2116" s="116">
        <v>1409.4</v>
      </c>
      <c r="I2116" s="43"/>
      <c r="J2116" s="81"/>
    </row>
    <row r="2117" spans="1:10" ht="21" customHeight="1" x14ac:dyDescent="0.2">
      <c r="A2117" s="89" t="s">
        <v>763</v>
      </c>
      <c r="B2117" s="90" t="s">
        <v>1723</v>
      </c>
      <c r="C2117" s="91" t="s">
        <v>1724</v>
      </c>
      <c r="D2117" s="92" t="s">
        <v>55</v>
      </c>
      <c r="E2117" s="93" t="s">
        <v>45</v>
      </c>
      <c r="F2117" s="94">
        <v>0.15</v>
      </c>
      <c r="G2117" s="95">
        <v>2.38</v>
      </c>
      <c r="H2117" s="117">
        <v>0.36</v>
      </c>
      <c r="I2117" s="43"/>
      <c r="J2117" s="81"/>
    </row>
    <row r="2118" spans="1:10" ht="21" customHeight="1" x14ac:dyDescent="0.2">
      <c r="A2118" s="89" t="s">
        <v>763</v>
      </c>
      <c r="B2118" s="90" t="s">
        <v>1725</v>
      </c>
      <c r="C2118" s="91" t="s">
        <v>1726</v>
      </c>
      <c r="D2118" s="92" t="s">
        <v>55</v>
      </c>
      <c r="E2118" s="93" t="s">
        <v>26</v>
      </c>
      <c r="F2118" s="94">
        <v>1.1000000000000001</v>
      </c>
      <c r="G2118" s="95">
        <v>14.05</v>
      </c>
      <c r="H2118" s="117">
        <v>15.46</v>
      </c>
      <c r="I2118" s="43"/>
      <c r="J2118" s="81"/>
    </row>
    <row r="2119" spans="1:10" ht="21" customHeight="1" x14ac:dyDescent="0.2">
      <c r="A2119" s="89" t="s">
        <v>763</v>
      </c>
      <c r="B2119" s="90" t="s">
        <v>1246</v>
      </c>
      <c r="C2119" s="91" t="s">
        <v>1247</v>
      </c>
      <c r="D2119" s="92" t="s">
        <v>55</v>
      </c>
      <c r="E2119" s="93" t="s">
        <v>45</v>
      </c>
      <c r="F2119" s="94">
        <v>1.4999999999999999E-2</v>
      </c>
      <c r="G2119" s="95">
        <v>48.89</v>
      </c>
      <c r="H2119" s="117">
        <v>0.73</v>
      </c>
      <c r="I2119" s="43"/>
      <c r="J2119" s="81"/>
    </row>
    <row r="2120" spans="1:10" ht="15" customHeight="1" x14ac:dyDescent="0.2">
      <c r="A2120" s="89" t="s">
        <v>763</v>
      </c>
      <c r="B2120" s="90" t="s">
        <v>1248</v>
      </c>
      <c r="C2120" s="91" t="s">
        <v>1249</v>
      </c>
      <c r="D2120" s="92" t="s">
        <v>55</v>
      </c>
      <c r="E2120" s="93" t="s">
        <v>51</v>
      </c>
      <c r="F2120" s="94">
        <v>0.19354982000000001</v>
      </c>
      <c r="G2120" s="95">
        <v>15.34</v>
      </c>
      <c r="H2120" s="117">
        <v>2.97</v>
      </c>
      <c r="I2120" s="43"/>
      <c r="J2120" s="81"/>
    </row>
    <row r="2121" spans="1:10" ht="15" customHeight="1" x14ac:dyDescent="0.2">
      <c r="A2121" s="89" t="s">
        <v>763</v>
      </c>
      <c r="B2121" s="90" t="s">
        <v>1250</v>
      </c>
      <c r="C2121" s="91" t="s">
        <v>1251</v>
      </c>
      <c r="D2121" s="92" t="s">
        <v>55</v>
      </c>
      <c r="E2121" s="93" t="s">
        <v>51</v>
      </c>
      <c r="F2121" s="94">
        <v>0.1943646</v>
      </c>
      <c r="G2121" s="95">
        <v>20.45</v>
      </c>
      <c r="H2121" s="117">
        <v>3.97</v>
      </c>
      <c r="I2121" s="43"/>
      <c r="J2121" s="81"/>
    </row>
    <row r="2122" spans="1:10" ht="15" customHeight="1" x14ac:dyDescent="0.2">
      <c r="A2122" s="96"/>
      <c r="B2122" s="97"/>
      <c r="C2122" s="97"/>
      <c r="D2122" s="98"/>
      <c r="E2122" s="99"/>
      <c r="F2122" s="209" t="s">
        <v>840</v>
      </c>
      <c r="G2122" s="209"/>
      <c r="H2122" s="118">
        <v>23.49</v>
      </c>
      <c r="I2122" s="43"/>
      <c r="J2122" s="81"/>
    </row>
    <row r="2123" spans="1:10" ht="15" customHeight="1" x14ac:dyDescent="0.2">
      <c r="A2123" s="96"/>
      <c r="B2123" s="97"/>
      <c r="C2123" s="97"/>
      <c r="D2123" s="98"/>
      <c r="E2123" s="99"/>
      <c r="F2123" s="209" t="s">
        <v>841</v>
      </c>
      <c r="G2123" s="209"/>
      <c r="H2123" s="118">
        <v>6.46</v>
      </c>
      <c r="I2123" s="43"/>
      <c r="J2123" s="81"/>
    </row>
    <row r="2124" spans="1:10" ht="15" customHeight="1" x14ac:dyDescent="0.2">
      <c r="A2124" s="96"/>
      <c r="B2124" s="97"/>
      <c r="C2124" s="97"/>
      <c r="D2124" s="98"/>
      <c r="E2124" s="99"/>
      <c r="F2124" s="209" t="s">
        <v>842</v>
      </c>
      <c r="G2124" s="209"/>
      <c r="H2124" s="118">
        <v>29.95</v>
      </c>
      <c r="I2124" s="43"/>
      <c r="J2124" s="81"/>
    </row>
    <row r="2125" spans="1:10" ht="20.100000000000001" customHeight="1" x14ac:dyDescent="0.2">
      <c r="A2125" s="82" t="s">
        <v>766</v>
      </c>
      <c r="B2125" s="83" t="s">
        <v>766</v>
      </c>
      <c r="C2125" s="84" t="s">
        <v>767</v>
      </c>
      <c r="D2125" s="85" t="s">
        <v>914</v>
      </c>
      <c r="E2125" s="86" t="s">
        <v>26</v>
      </c>
      <c r="F2125" s="87"/>
      <c r="G2125" s="88">
        <v>26.05</v>
      </c>
      <c r="H2125" s="116">
        <v>625.20000000000005</v>
      </c>
      <c r="I2125" s="43"/>
      <c r="J2125" s="81"/>
    </row>
    <row r="2126" spans="1:10" ht="15" customHeight="1" x14ac:dyDescent="0.2">
      <c r="A2126" s="89" t="s">
        <v>766</v>
      </c>
      <c r="B2126" s="90" t="s">
        <v>1727</v>
      </c>
      <c r="C2126" s="91" t="s">
        <v>1728</v>
      </c>
      <c r="D2126" s="92" t="s">
        <v>55</v>
      </c>
      <c r="E2126" s="93" t="s">
        <v>45</v>
      </c>
      <c r="F2126" s="94">
        <v>0.16</v>
      </c>
      <c r="G2126" s="95">
        <v>2.67</v>
      </c>
      <c r="H2126" s="117">
        <v>0.43</v>
      </c>
      <c r="I2126" s="43"/>
      <c r="J2126" s="81"/>
    </row>
    <row r="2127" spans="1:10" ht="21" customHeight="1" x14ac:dyDescent="0.2">
      <c r="A2127" s="89" t="s">
        <v>766</v>
      </c>
      <c r="B2127" s="90" t="s">
        <v>1729</v>
      </c>
      <c r="C2127" s="91" t="s">
        <v>1730</v>
      </c>
      <c r="D2127" s="92" t="s">
        <v>55</v>
      </c>
      <c r="E2127" s="93" t="s">
        <v>26</v>
      </c>
      <c r="F2127" s="94">
        <v>1.1000000000000001</v>
      </c>
      <c r="G2127" s="95">
        <v>14.19</v>
      </c>
      <c r="H2127" s="117">
        <v>15.61</v>
      </c>
      <c r="I2127" s="43"/>
      <c r="J2127" s="81"/>
    </row>
    <row r="2128" spans="1:10" ht="21" customHeight="1" x14ac:dyDescent="0.2">
      <c r="A2128" s="89" t="s">
        <v>766</v>
      </c>
      <c r="B2128" s="90" t="s">
        <v>1246</v>
      </c>
      <c r="C2128" s="91" t="s">
        <v>1247</v>
      </c>
      <c r="D2128" s="92" t="s">
        <v>55</v>
      </c>
      <c r="E2128" s="93" t="s">
        <v>45</v>
      </c>
      <c r="F2128" s="94">
        <v>2.3E-2</v>
      </c>
      <c r="G2128" s="95">
        <v>48.89</v>
      </c>
      <c r="H2128" s="117">
        <v>1.1200000000000001</v>
      </c>
      <c r="I2128" s="43"/>
      <c r="J2128" s="81"/>
    </row>
    <row r="2129" spans="1:10" ht="15" customHeight="1" x14ac:dyDescent="0.2">
      <c r="A2129" s="89" t="s">
        <v>766</v>
      </c>
      <c r="B2129" s="90" t="s">
        <v>1248</v>
      </c>
      <c r="C2129" s="91" t="s">
        <v>1249</v>
      </c>
      <c r="D2129" s="92" t="s">
        <v>55</v>
      </c>
      <c r="E2129" s="93" t="s">
        <v>51</v>
      </c>
      <c r="F2129" s="94">
        <v>0.24842386</v>
      </c>
      <c r="G2129" s="95">
        <v>15.34</v>
      </c>
      <c r="H2129" s="117">
        <v>3.81</v>
      </c>
      <c r="I2129" s="43"/>
      <c r="J2129" s="81"/>
    </row>
    <row r="2130" spans="1:10" ht="15" customHeight="1" x14ac:dyDescent="0.2">
      <c r="A2130" s="89" t="s">
        <v>766</v>
      </c>
      <c r="B2130" s="90" t="s">
        <v>1250</v>
      </c>
      <c r="C2130" s="91" t="s">
        <v>1251</v>
      </c>
      <c r="D2130" s="92" t="s">
        <v>55</v>
      </c>
      <c r="E2130" s="93" t="s">
        <v>51</v>
      </c>
      <c r="F2130" s="94">
        <v>0.24858675</v>
      </c>
      <c r="G2130" s="95">
        <v>20.45</v>
      </c>
      <c r="H2130" s="117">
        <v>5.08</v>
      </c>
      <c r="I2130" s="43"/>
      <c r="J2130" s="81"/>
    </row>
    <row r="2131" spans="1:10" ht="15" customHeight="1" x14ac:dyDescent="0.2">
      <c r="A2131" s="96"/>
      <c r="B2131" s="97"/>
      <c r="C2131" s="97"/>
      <c r="D2131" s="98"/>
      <c r="E2131" s="99"/>
      <c r="F2131" s="209" t="s">
        <v>840</v>
      </c>
      <c r="G2131" s="209"/>
      <c r="H2131" s="118">
        <v>26.05</v>
      </c>
      <c r="I2131" s="43"/>
      <c r="J2131" s="81"/>
    </row>
    <row r="2132" spans="1:10" ht="15" customHeight="1" x14ac:dyDescent="0.2">
      <c r="A2132" s="96"/>
      <c r="B2132" s="97"/>
      <c r="C2132" s="97"/>
      <c r="D2132" s="98"/>
      <c r="E2132" s="99"/>
      <c r="F2132" s="209" t="s">
        <v>841</v>
      </c>
      <c r="G2132" s="209"/>
      <c r="H2132" s="118">
        <v>7.16</v>
      </c>
      <c r="I2132" s="43"/>
      <c r="J2132" s="81"/>
    </row>
    <row r="2133" spans="1:10" ht="15" customHeight="1" x14ac:dyDescent="0.2">
      <c r="A2133" s="96"/>
      <c r="B2133" s="97"/>
      <c r="C2133" s="97"/>
      <c r="D2133" s="98"/>
      <c r="E2133" s="99"/>
      <c r="F2133" s="209" t="s">
        <v>842</v>
      </c>
      <c r="G2133" s="209"/>
      <c r="H2133" s="118">
        <v>33.21</v>
      </c>
      <c r="I2133" s="43"/>
      <c r="J2133" s="81"/>
    </row>
    <row r="2134" spans="1:10" ht="20.100000000000001" customHeight="1" x14ac:dyDescent="0.2">
      <c r="A2134" s="82" t="s">
        <v>769</v>
      </c>
      <c r="B2134" s="83" t="s">
        <v>769</v>
      </c>
      <c r="C2134" s="84" t="s">
        <v>770</v>
      </c>
      <c r="D2134" s="85" t="s">
        <v>187</v>
      </c>
      <c r="E2134" s="86" t="s">
        <v>390</v>
      </c>
      <c r="F2134" s="87"/>
      <c r="G2134" s="88">
        <v>6.86</v>
      </c>
      <c r="H2134" s="116">
        <v>20.58</v>
      </c>
      <c r="I2134" s="43"/>
      <c r="J2134" s="81"/>
    </row>
    <row r="2135" spans="1:10" ht="21" customHeight="1" x14ac:dyDescent="0.2">
      <c r="A2135" s="89" t="s">
        <v>769</v>
      </c>
      <c r="B2135" s="90" t="s">
        <v>1731</v>
      </c>
      <c r="C2135" s="91" t="s">
        <v>1732</v>
      </c>
      <c r="D2135" s="92" t="s">
        <v>187</v>
      </c>
      <c r="E2135" s="93" t="s">
        <v>275</v>
      </c>
      <c r="F2135" s="103">
        <v>1</v>
      </c>
      <c r="G2135" s="95">
        <v>2.2799999999999998</v>
      </c>
      <c r="H2135" s="117">
        <v>2.2799999999999998</v>
      </c>
      <c r="I2135" s="43"/>
      <c r="J2135" s="81"/>
    </row>
    <row r="2136" spans="1:10" ht="15" customHeight="1" x14ac:dyDescent="0.2">
      <c r="A2136" s="89" t="s">
        <v>769</v>
      </c>
      <c r="B2136" s="90" t="s">
        <v>1129</v>
      </c>
      <c r="C2136" s="91" t="s">
        <v>1130</v>
      </c>
      <c r="D2136" s="92" t="s">
        <v>187</v>
      </c>
      <c r="E2136" s="93" t="s">
        <v>837</v>
      </c>
      <c r="F2136" s="103">
        <v>0.1260935</v>
      </c>
      <c r="G2136" s="95">
        <v>15.2</v>
      </c>
      <c r="H2136" s="117">
        <v>1.91</v>
      </c>
      <c r="I2136" s="43"/>
      <c r="J2136" s="81"/>
    </row>
    <row r="2137" spans="1:10" ht="15" customHeight="1" x14ac:dyDescent="0.2">
      <c r="A2137" s="89" t="s">
        <v>769</v>
      </c>
      <c r="B2137" s="90" t="s">
        <v>1320</v>
      </c>
      <c r="C2137" s="91" t="s">
        <v>1321</v>
      </c>
      <c r="D2137" s="92" t="s">
        <v>187</v>
      </c>
      <c r="E2137" s="93" t="s">
        <v>837</v>
      </c>
      <c r="F2137" s="103">
        <v>0.12755130000000001</v>
      </c>
      <c r="G2137" s="95">
        <v>20.97</v>
      </c>
      <c r="H2137" s="117">
        <v>2.67</v>
      </c>
      <c r="I2137" s="43"/>
      <c r="J2137" s="81"/>
    </row>
    <row r="2138" spans="1:10" ht="15" customHeight="1" x14ac:dyDescent="0.2">
      <c r="A2138" s="96"/>
      <c r="B2138" s="97"/>
      <c r="C2138" s="97"/>
      <c r="D2138" s="98"/>
      <c r="E2138" s="99"/>
      <c r="F2138" s="209" t="s">
        <v>840</v>
      </c>
      <c r="G2138" s="209"/>
      <c r="H2138" s="118">
        <v>6.86</v>
      </c>
      <c r="I2138" s="43"/>
      <c r="J2138" s="81"/>
    </row>
    <row r="2139" spans="1:10" ht="15" customHeight="1" x14ac:dyDescent="0.2">
      <c r="A2139" s="96"/>
      <c r="B2139" s="97"/>
      <c r="C2139" s="97"/>
      <c r="D2139" s="98"/>
      <c r="E2139" s="99"/>
      <c r="F2139" s="209" t="s">
        <v>841</v>
      </c>
      <c r="G2139" s="209"/>
      <c r="H2139" s="118">
        <v>1.89</v>
      </c>
      <c r="I2139" s="43"/>
      <c r="J2139" s="81"/>
    </row>
    <row r="2140" spans="1:10" ht="15" customHeight="1" x14ac:dyDescent="0.2">
      <c r="A2140" s="96"/>
      <c r="B2140" s="97"/>
      <c r="C2140" s="97"/>
      <c r="D2140" s="98"/>
      <c r="E2140" s="99"/>
      <c r="F2140" s="209" t="s">
        <v>842</v>
      </c>
      <c r="G2140" s="209"/>
      <c r="H2140" s="118">
        <v>8.75</v>
      </c>
      <c r="I2140" s="43"/>
      <c r="J2140" s="81"/>
    </row>
    <row r="2141" spans="1:10" ht="20.100000000000001" customHeight="1" x14ac:dyDescent="0.2">
      <c r="A2141" s="82" t="s">
        <v>772</v>
      </c>
      <c r="B2141" s="83" t="s">
        <v>772</v>
      </c>
      <c r="C2141" s="84" t="s">
        <v>773</v>
      </c>
      <c r="D2141" s="85" t="s">
        <v>187</v>
      </c>
      <c r="E2141" s="86" t="s">
        <v>390</v>
      </c>
      <c r="F2141" s="87"/>
      <c r="G2141" s="88">
        <v>12.38</v>
      </c>
      <c r="H2141" s="116">
        <v>148.56</v>
      </c>
      <c r="I2141" s="43"/>
      <c r="J2141" s="81"/>
    </row>
    <row r="2142" spans="1:10" ht="15" customHeight="1" x14ac:dyDescent="0.2">
      <c r="A2142" s="89" t="s">
        <v>772</v>
      </c>
      <c r="B2142" s="90" t="s">
        <v>1733</v>
      </c>
      <c r="C2142" s="91" t="s">
        <v>1734</v>
      </c>
      <c r="D2142" s="92" t="s">
        <v>187</v>
      </c>
      <c r="E2142" s="93" t="s">
        <v>275</v>
      </c>
      <c r="F2142" s="103">
        <v>1</v>
      </c>
      <c r="G2142" s="95">
        <v>3.23</v>
      </c>
      <c r="H2142" s="117">
        <v>3.23</v>
      </c>
      <c r="I2142" s="43"/>
      <c r="J2142" s="81"/>
    </row>
    <row r="2143" spans="1:10" ht="15" customHeight="1" x14ac:dyDescent="0.2">
      <c r="A2143" s="89" t="s">
        <v>772</v>
      </c>
      <c r="B2143" s="90" t="s">
        <v>1129</v>
      </c>
      <c r="C2143" s="91" t="s">
        <v>1130</v>
      </c>
      <c r="D2143" s="92" t="s">
        <v>187</v>
      </c>
      <c r="E2143" s="93" t="s">
        <v>837</v>
      </c>
      <c r="F2143" s="103">
        <v>0.25166939999999999</v>
      </c>
      <c r="G2143" s="95">
        <v>15.2</v>
      </c>
      <c r="H2143" s="117">
        <v>3.82</v>
      </c>
      <c r="I2143" s="43"/>
      <c r="J2143" s="81"/>
    </row>
    <row r="2144" spans="1:10" ht="15" customHeight="1" x14ac:dyDescent="0.2">
      <c r="A2144" s="89" t="s">
        <v>772</v>
      </c>
      <c r="B2144" s="90" t="s">
        <v>1320</v>
      </c>
      <c r="C2144" s="91" t="s">
        <v>1321</v>
      </c>
      <c r="D2144" s="92" t="s">
        <v>187</v>
      </c>
      <c r="E2144" s="93" t="s">
        <v>837</v>
      </c>
      <c r="F2144" s="103">
        <v>0.25447049999999999</v>
      </c>
      <c r="G2144" s="95">
        <v>20.97</v>
      </c>
      <c r="H2144" s="117">
        <v>5.33</v>
      </c>
      <c r="I2144" s="43"/>
      <c r="J2144" s="81"/>
    </row>
    <row r="2145" spans="1:10" ht="15" customHeight="1" x14ac:dyDescent="0.2">
      <c r="A2145" s="96"/>
      <c r="B2145" s="97"/>
      <c r="C2145" s="97"/>
      <c r="D2145" s="98"/>
      <c r="E2145" s="99"/>
      <c r="F2145" s="209" t="s">
        <v>840</v>
      </c>
      <c r="G2145" s="209"/>
      <c r="H2145" s="118">
        <v>12.38</v>
      </c>
      <c r="I2145" s="43"/>
      <c r="J2145" s="81"/>
    </row>
    <row r="2146" spans="1:10" ht="15" customHeight="1" x14ac:dyDescent="0.2">
      <c r="A2146" s="96"/>
      <c r="B2146" s="97"/>
      <c r="C2146" s="97"/>
      <c r="D2146" s="98"/>
      <c r="E2146" s="99"/>
      <c r="F2146" s="209" t="s">
        <v>841</v>
      </c>
      <c r="G2146" s="209"/>
      <c r="H2146" s="118">
        <v>3.4</v>
      </c>
      <c r="I2146" s="43"/>
      <c r="J2146" s="81"/>
    </row>
    <row r="2147" spans="1:10" ht="15" customHeight="1" x14ac:dyDescent="0.2">
      <c r="A2147" s="96"/>
      <c r="B2147" s="97"/>
      <c r="C2147" s="97"/>
      <c r="D2147" s="98"/>
      <c r="E2147" s="99"/>
      <c r="F2147" s="209" t="s">
        <v>842</v>
      </c>
      <c r="G2147" s="209"/>
      <c r="H2147" s="118">
        <v>15.78</v>
      </c>
      <c r="I2147" s="43"/>
      <c r="J2147" s="81"/>
    </row>
    <row r="2148" spans="1:10" ht="20.100000000000001" customHeight="1" x14ac:dyDescent="0.2">
      <c r="A2148" s="82" t="s">
        <v>775</v>
      </c>
      <c r="B2148" s="83" t="s">
        <v>775</v>
      </c>
      <c r="C2148" s="84" t="s">
        <v>776</v>
      </c>
      <c r="D2148" s="85" t="s">
        <v>187</v>
      </c>
      <c r="E2148" s="86" t="s">
        <v>390</v>
      </c>
      <c r="F2148" s="87"/>
      <c r="G2148" s="88">
        <v>12.03</v>
      </c>
      <c r="H2148" s="116">
        <v>72.180000000000007</v>
      </c>
      <c r="I2148" s="43"/>
      <c r="J2148" s="81"/>
    </row>
    <row r="2149" spans="1:10" ht="15" customHeight="1" x14ac:dyDescent="0.2">
      <c r="A2149" s="89" t="s">
        <v>775</v>
      </c>
      <c r="B2149" s="90" t="s">
        <v>1735</v>
      </c>
      <c r="C2149" s="91" t="s">
        <v>1736</v>
      </c>
      <c r="D2149" s="92" t="s">
        <v>187</v>
      </c>
      <c r="E2149" s="93" t="s">
        <v>275</v>
      </c>
      <c r="F2149" s="103">
        <v>1</v>
      </c>
      <c r="G2149" s="95">
        <v>2.87</v>
      </c>
      <c r="H2149" s="117">
        <v>2.87</v>
      </c>
      <c r="I2149" s="43"/>
      <c r="J2149" s="81"/>
    </row>
    <row r="2150" spans="1:10" ht="15" customHeight="1" x14ac:dyDescent="0.2">
      <c r="A2150" s="89" t="s">
        <v>775</v>
      </c>
      <c r="B2150" s="90" t="s">
        <v>1129</v>
      </c>
      <c r="C2150" s="91" t="s">
        <v>1130</v>
      </c>
      <c r="D2150" s="92" t="s">
        <v>187</v>
      </c>
      <c r="E2150" s="93" t="s">
        <v>837</v>
      </c>
      <c r="F2150" s="103">
        <v>0.25192700000000001</v>
      </c>
      <c r="G2150" s="95">
        <v>15.2</v>
      </c>
      <c r="H2150" s="117">
        <v>3.82</v>
      </c>
      <c r="I2150" s="43"/>
      <c r="J2150" s="81"/>
    </row>
    <row r="2151" spans="1:10" ht="15" customHeight="1" x14ac:dyDescent="0.2">
      <c r="A2151" s="89" t="s">
        <v>775</v>
      </c>
      <c r="B2151" s="90" t="s">
        <v>1320</v>
      </c>
      <c r="C2151" s="91" t="s">
        <v>1321</v>
      </c>
      <c r="D2151" s="92" t="s">
        <v>187</v>
      </c>
      <c r="E2151" s="93" t="s">
        <v>837</v>
      </c>
      <c r="F2151" s="103">
        <v>0.25511590000000001</v>
      </c>
      <c r="G2151" s="95">
        <v>20.97</v>
      </c>
      <c r="H2151" s="117">
        <v>5.34</v>
      </c>
      <c r="I2151" s="43"/>
      <c r="J2151" s="81"/>
    </row>
    <row r="2152" spans="1:10" ht="15" customHeight="1" x14ac:dyDescent="0.2">
      <c r="A2152" s="96"/>
      <c r="B2152" s="97"/>
      <c r="C2152" s="97"/>
      <c r="D2152" s="98"/>
      <c r="E2152" s="99"/>
      <c r="F2152" s="209" t="s">
        <v>840</v>
      </c>
      <c r="G2152" s="209"/>
      <c r="H2152" s="118">
        <v>12.03</v>
      </c>
      <c r="I2152" s="43"/>
      <c r="J2152" s="81"/>
    </row>
    <row r="2153" spans="1:10" ht="15" customHeight="1" x14ac:dyDescent="0.2">
      <c r="A2153" s="96"/>
      <c r="B2153" s="97"/>
      <c r="C2153" s="97"/>
      <c r="D2153" s="98"/>
      <c r="E2153" s="99"/>
      <c r="F2153" s="209" t="s">
        <v>841</v>
      </c>
      <c r="G2153" s="209"/>
      <c r="H2153" s="118">
        <v>3.31</v>
      </c>
      <c r="I2153" s="43"/>
      <c r="J2153" s="81"/>
    </row>
    <row r="2154" spans="1:10" ht="15" customHeight="1" x14ac:dyDescent="0.2">
      <c r="A2154" s="96"/>
      <c r="B2154" s="97"/>
      <c r="C2154" s="97"/>
      <c r="D2154" s="98"/>
      <c r="E2154" s="99"/>
      <c r="F2154" s="209" t="s">
        <v>842</v>
      </c>
      <c r="G2154" s="209"/>
      <c r="H2154" s="118">
        <v>15.34</v>
      </c>
      <c r="I2154" s="43"/>
      <c r="J2154" s="81"/>
    </row>
    <row r="2155" spans="1:10" ht="20.100000000000001" customHeight="1" x14ac:dyDescent="0.2">
      <c r="A2155" s="82" t="s">
        <v>778</v>
      </c>
      <c r="B2155" s="83" t="s">
        <v>778</v>
      </c>
      <c r="C2155" s="84" t="s">
        <v>779</v>
      </c>
      <c r="D2155" s="85" t="s">
        <v>187</v>
      </c>
      <c r="E2155" s="86" t="s">
        <v>390</v>
      </c>
      <c r="F2155" s="87"/>
      <c r="G2155" s="88">
        <v>19.45</v>
      </c>
      <c r="H2155" s="116">
        <v>700.2</v>
      </c>
      <c r="I2155" s="43"/>
      <c r="J2155" s="81"/>
    </row>
    <row r="2156" spans="1:10" ht="15" customHeight="1" x14ac:dyDescent="0.2">
      <c r="A2156" s="89" t="s">
        <v>778</v>
      </c>
      <c r="B2156" s="90" t="s">
        <v>1737</v>
      </c>
      <c r="C2156" s="91" t="s">
        <v>1738</v>
      </c>
      <c r="D2156" s="92" t="s">
        <v>187</v>
      </c>
      <c r="E2156" s="93" t="s">
        <v>275</v>
      </c>
      <c r="F2156" s="103">
        <v>1</v>
      </c>
      <c r="G2156" s="95">
        <v>7.67</v>
      </c>
      <c r="H2156" s="117">
        <v>7.67</v>
      </c>
      <c r="I2156" s="43"/>
      <c r="J2156" s="81"/>
    </row>
    <row r="2157" spans="1:10" ht="15" customHeight="1" x14ac:dyDescent="0.2">
      <c r="A2157" s="89" t="s">
        <v>778</v>
      </c>
      <c r="B2157" s="90" t="s">
        <v>1129</v>
      </c>
      <c r="C2157" s="91" t="s">
        <v>1130</v>
      </c>
      <c r="D2157" s="92" t="s">
        <v>187</v>
      </c>
      <c r="E2157" s="93" t="s">
        <v>837</v>
      </c>
      <c r="F2157" s="103">
        <v>0.32388749999999999</v>
      </c>
      <c r="G2157" s="95">
        <v>15.2</v>
      </c>
      <c r="H2157" s="117">
        <v>4.92</v>
      </c>
      <c r="I2157" s="43"/>
      <c r="J2157" s="81"/>
    </row>
    <row r="2158" spans="1:10" ht="15" customHeight="1" x14ac:dyDescent="0.2">
      <c r="A2158" s="89" t="s">
        <v>778</v>
      </c>
      <c r="B2158" s="90" t="s">
        <v>1320</v>
      </c>
      <c r="C2158" s="91" t="s">
        <v>1321</v>
      </c>
      <c r="D2158" s="92" t="s">
        <v>187</v>
      </c>
      <c r="E2158" s="93" t="s">
        <v>837</v>
      </c>
      <c r="F2158" s="103">
        <v>0.3275267</v>
      </c>
      <c r="G2158" s="95">
        <v>20.97</v>
      </c>
      <c r="H2158" s="117">
        <v>6.86</v>
      </c>
      <c r="I2158" s="43"/>
      <c r="J2158" s="81"/>
    </row>
    <row r="2159" spans="1:10" ht="15" customHeight="1" x14ac:dyDescent="0.2">
      <c r="A2159" s="96"/>
      <c r="B2159" s="97"/>
      <c r="C2159" s="97"/>
      <c r="D2159" s="98"/>
      <c r="E2159" s="99"/>
      <c r="F2159" s="209" t="s">
        <v>840</v>
      </c>
      <c r="G2159" s="209"/>
      <c r="H2159" s="118">
        <v>19.45</v>
      </c>
      <c r="I2159" s="43"/>
      <c r="J2159" s="81"/>
    </row>
    <row r="2160" spans="1:10" ht="15" customHeight="1" x14ac:dyDescent="0.2">
      <c r="A2160" s="96"/>
      <c r="B2160" s="97"/>
      <c r="C2160" s="97"/>
      <c r="D2160" s="98"/>
      <c r="E2160" s="99"/>
      <c r="F2160" s="209" t="s">
        <v>841</v>
      </c>
      <c r="G2160" s="209"/>
      <c r="H2160" s="118">
        <v>5.35</v>
      </c>
      <c r="I2160" s="43"/>
      <c r="J2160" s="81"/>
    </row>
    <row r="2161" spans="1:10" ht="15" customHeight="1" x14ac:dyDescent="0.2">
      <c r="A2161" s="96"/>
      <c r="B2161" s="97"/>
      <c r="C2161" s="97"/>
      <c r="D2161" s="98"/>
      <c r="E2161" s="99"/>
      <c r="F2161" s="209" t="s">
        <v>842</v>
      </c>
      <c r="G2161" s="209"/>
      <c r="H2161" s="118">
        <v>24.8</v>
      </c>
      <c r="I2161" s="43"/>
      <c r="J2161" s="81"/>
    </row>
    <row r="2162" spans="1:10" ht="20.100000000000001" customHeight="1" x14ac:dyDescent="0.2">
      <c r="A2162" s="82" t="s">
        <v>781</v>
      </c>
      <c r="B2162" s="83" t="s">
        <v>781</v>
      </c>
      <c r="C2162" s="84" t="s">
        <v>782</v>
      </c>
      <c r="D2162" s="85" t="s">
        <v>187</v>
      </c>
      <c r="E2162" s="86" t="s">
        <v>390</v>
      </c>
      <c r="F2162" s="87"/>
      <c r="G2162" s="88">
        <v>22.51</v>
      </c>
      <c r="H2162" s="116">
        <v>450.2</v>
      </c>
      <c r="I2162" s="43"/>
      <c r="J2162" s="81"/>
    </row>
    <row r="2163" spans="1:10" ht="15" customHeight="1" x14ac:dyDescent="0.2">
      <c r="A2163" s="89" t="s">
        <v>781</v>
      </c>
      <c r="B2163" s="90" t="s">
        <v>1739</v>
      </c>
      <c r="C2163" s="91" t="s">
        <v>1740</v>
      </c>
      <c r="D2163" s="92" t="s">
        <v>187</v>
      </c>
      <c r="E2163" s="93" t="s">
        <v>275</v>
      </c>
      <c r="F2163" s="103">
        <v>1</v>
      </c>
      <c r="G2163" s="95">
        <v>7.79</v>
      </c>
      <c r="H2163" s="117">
        <v>7.79</v>
      </c>
      <c r="I2163" s="43"/>
      <c r="J2163" s="81"/>
    </row>
    <row r="2164" spans="1:10" ht="15" customHeight="1" x14ac:dyDescent="0.2">
      <c r="A2164" s="89" t="s">
        <v>781</v>
      </c>
      <c r="B2164" s="90" t="s">
        <v>1129</v>
      </c>
      <c r="C2164" s="91" t="s">
        <v>1130</v>
      </c>
      <c r="D2164" s="92" t="s">
        <v>187</v>
      </c>
      <c r="E2164" s="93" t="s">
        <v>837</v>
      </c>
      <c r="F2164" s="103">
        <v>0.40491660000000002</v>
      </c>
      <c r="G2164" s="95">
        <v>15.2</v>
      </c>
      <c r="H2164" s="117">
        <v>6.15</v>
      </c>
      <c r="I2164" s="43"/>
      <c r="J2164" s="81"/>
    </row>
    <row r="2165" spans="1:10" ht="15" customHeight="1" x14ac:dyDescent="0.2">
      <c r="A2165" s="89" t="s">
        <v>781</v>
      </c>
      <c r="B2165" s="90" t="s">
        <v>1320</v>
      </c>
      <c r="C2165" s="91" t="s">
        <v>1321</v>
      </c>
      <c r="D2165" s="92" t="s">
        <v>187</v>
      </c>
      <c r="E2165" s="93" t="s">
        <v>837</v>
      </c>
      <c r="F2165" s="103">
        <v>0.4089894</v>
      </c>
      <c r="G2165" s="95">
        <v>20.97</v>
      </c>
      <c r="H2165" s="117">
        <v>8.57</v>
      </c>
      <c r="I2165" s="43"/>
      <c r="J2165" s="81"/>
    </row>
    <row r="2166" spans="1:10" ht="15" customHeight="1" x14ac:dyDescent="0.2">
      <c r="A2166" s="96"/>
      <c r="B2166" s="97"/>
      <c r="C2166" s="97"/>
      <c r="D2166" s="98"/>
      <c r="E2166" s="99"/>
      <c r="F2166" s="209" t="s">
        <v>840</v>
      </c>
      <c r="G2166" s="209"/>
      <c r="H2166" s="118">
        <v>22.51</v>
      </c>
      <c r="I2166" s="43"/>
      <c r="J2166" s="81"/>
    </row>
    <row r="2167" spans="1:10" ht="15" customHeight="1" x14ac:dyDescent="0.2">
      <c r="A2167" s="96"/>
      <c r="B2167" s="97"/>
      <c r="C2167" s="97"/>
      <c r="D2167" s="98"/>
      <c r="E2167" s="99"/>
      <c r="F2167" s="209" t="s">
        <v>841</v>
      </c>
      <c r="G2167" s="209"/>
      <c r="H2167" s="118">
        <v>6.19</v>
      </c>
      <c r="I2167" s="43"/>
      <c r="J2167" s="81"/>
    </row>
    <row r="2168" spans="1:10" ht="15" customHeight="1" x14ac:dyDescent="0.2">
      <c r="A2168" s="96"/>
      <c r="B2168" s="97"/>
      <c r="C2168" s="97"/>
      <c r="D2168" s="98"/>
      <c r="E2168" s="99"/>
      <c r="F2168" s="209" t="s">
        <v>842</v>
      </c>
      <c r="G2168" s="209"/>
      <c r="H2168" s="118">
        <v>28.7</v>
      </c>
      <c r="I2168" s="43"/>
      <c r="J2168" s="81"/>
    </row>
    <row r="2169" spans="1:10" ht="20.100000000000001" customHeight="1" x14ac:dyDescent="0.2">
      <c r="A2169" s="82" t="s">
        <v>784</v>
      </c>
      <c r="B2169" s="83" t="s">
        <v>784</v>
      </c>
      <c r="C2169" s="84" t="s">
        <v>785</v>
      </c>
      <c r="D2169" s="85" t="s">
        <v>187</v>
      </c>
      <c r="E2169" s="86" t="s">
        <v>390</v>
      </c>
      <c r="F2169" s="87"/>
      <c r="G2169" s="88">
        <v>6.96</v>
      </c>
      <c r="H2169" s="116">
        <v>160.08000000000001</v>
      </c>
      <c r="I2169" s="43"/>
      <c r="J2169" s="81"/>
    </row>
    <row r="2170" spans="1:10" ht="15" customHeight="1" x14ac:dyDescent="0.2">
      <c r="A2170" s="89" t="s">
        <v>784</v>
      </c>
      <c r="B2170" s="90" t="s">
        <v>1741</v>
      </c>
      <c r="C2170" s="91" t="s">
        <v>1742</v>
      </c>
      <c r="D2170" s="92" t="s">
        <v>187</v>
      </c>
      <c r="E2170" s="93" t="s">
        <v>275</v>
      </c>
      <c r="F2170" s="103">
        <v>1</v>
      </c>
      <c r="G2170" s="95">
        <v>2.38</v>
      </c>
      <c r="H2170" s="117">
        <v>2.38</v>
      </c>
      <c r="I2170" s="43"/>
      <c r="J2170" s="81"/>
    </row>
    <row r="2171" spans="1:10" ht="15" customHeight="1" x14ac:dyDescent="0.2">
      <c r="A2171" s="89" t="s">
        <v>784</v>
      </c>
      <c r="B2171" s="90" t="s">
        <v>1129</v>
      </c>
      <c r="C2171" s="91" t="s">
        <v>1130</v>
      </c>
      <c r="D2171" s="92" t="s">
        <v>187</v>
      </c>
      <c r="E2171" s="93" t="s">
        <v>837</v>
      </c>
      <c r="F2171" s="103">
        <v>0.12607280000000001</v>
      </c>
      <c r="G2171" s="95">
        <v>15.2</v>
      </c>
      <c r="H2171" s="117">
        <v>1.91</v>
      </c>
      <c r="I2171" s="43"/>
      <c r="J2171" s="81"/>
    </row>
    <row r="2172" spans="1:10" ht="15" customHeight="1" x14ac:dyDescent="0.2">
      <c r="A2172" s="89" t="s">
        <v>784</v>
      </c>
      <c r="B2172" s="90" t="s">
        <v>1320</v>
      </c>
      <c r="C2172" s="91" t="s">
        <v>1321</v>
      </c>
      <c r="D2172" s="92" t="s">
        <v>187</v>
      </c>
      <c r="E2172" s="93" t="s">
        <v>837</v>
      </c>
      <c r="F2172" s="103">
        <v>0.12753030000000001</v>
      </c>
      <c r="G2172" s="95">
        <v>20.97</v>
      </c>
      <c r="H2172" s="117">
        <v>2.67</v>
      </c>
      <c r="I2172" s="43"/>
      <c r="J2172" s="81"/>
    </row>
    <row r="2173" spans="1:10" ht="15" customHeight="1" x14ac:dyDescent="0.2">
      <c r="A2173" s="96"/>
      <c r="B2173" s="97"/>
      <c r="C2173" s="97"/>
      <c r="D2173" s="98"/>
      <c r="E2173" s="99"/>
      <c r="F2173" s="209" t="s">
        <v>840</v>
      </c>
      <c r="G2173" s="209"/>
      <c r="H2173" s="118">
        <v>6.96</v>
      </c>
      <c r="I2173" s="43"/>
      <c r="J2173" s="81"/>
    </row>
    <row r="2174" spans="1:10" ht="15" customHeight="1" x14ac:dyDescent="0.2">
      <c r="A2174" s="96"/>
      <c r="B2174" s="97"/>
      <c r="C2174" s="97"/>
      <c r="D2174" s="98"/>
      <c r="E2174" s="99"/>
      <c r="F2174" s="209" t="s">
        <v>841</v>
      </c>
      <c r="G2174" s="209"/>
      <c r="H2174" s="118">
        <v>1.91</v>
      </c>
      <c r="I2174" s="43"/>
      <c r="J2174" s="81"/>
    </row>
    <row r="2175" spans="1:10" ht="15" customHeight="1" x14ac:dyDescent="0.2">
      <c r="A2175" s="96"/>
      <c r="B2175" s="97"/>
      <c r="C2175" s="97"/>
      <c r="D2175" s="98"/>
      <c r="E2175" s="99"/>
      <c r="F2175" s="209" t="s">
        <v>842</v>
      </c>
      <c r="G2175" s="209"/>
      <c r="H2175" s="118">
        <v>8.8699999999999992</v>
      </c>
      <c r="I2175" s="43"/>
      <c r="J2175" s="81"/>
    </row>
    <row r="2176" spans="1:10" ht="20.100000000000001" customHeight="1" x14ac:dyDescent="0.2">
      <c r="A2176" s="82" t="s">
        <v>787</v>
      </c>
      <c r="B2176" s="83" t="s">
        <v>787</v>
      </c>
      <c r="C2176" s="84" t="s">
        <v>788</v>
      </c>
      <c r="D2176" s="85" t="s">
        <v>187</v>
      </c>
      <c r="E2176" s="86" t="s">
        <v>390</v>
      </c>
      <c r="F2176" s="87"/>
      <c r="G2176" s="88">
        <v>10.63</v>
      </c>
      <c r="H2176" s="116">
        <v>382.68</v>
      </c>
      <c r="I2176" s="43"/>
      <c r="J2176" s="81"/>
    </row>
    <row r="2177" spans="1:10" ht="15" customHeight="1" x14ac:dyDescent="0.2">
      <c r="A2177" s="89" t="s">
        <v>787</v>
      </c>
      <c r="B2177" s="90" t="s">
        <v>1743</v>
      </c>
      <c r="C2177" s="91" t="s">
        <v>1744</v>
      </c>
      <c r="D2177" s="92" t="s">
        <v>187</v>
      </c>
      <c r="E2177" s="93" t="s">
        <v>275</v>
      </c>
      <c r="F2177" s="103">
        <v>1</v>
      </c>
      <c r="G2177" s="95">
        <v>4.75</v>
      </c>
      <c r="H2177" s="117">
        <v>4.75</v>
      </c>
      <c r="I2177" s="43"/>
      <c r="J2177" s="81"/>
    </row>
    <row r="2178" spans="1:10" ht="15" customHeight="1" x14ac:dyDescent="0.2">
      <c r="A2178" s="89" t="s">
        <v>787</v>
      </c>
      <c r="B2178" s="90" t="s">
        <v>1129</v>
      </c>
      <c r="C2178" s="91" t="s">
        <v>1130</v>
      </c>
      <c r="D2178" s="92" t="s">
        <v>187</v>
      </c>
      <c r="E2178" s="93" t="s">
        <v>837</v>
      </c>
      <c r="F2178" s="103">
        <v>0.1618182</v>
      </c>
      <c r="G2178" s="95">
        <v>15.2</v>
      </c>
      <c r="H2178" s="117">
        <v>2.4500000000000002</v>
      </c>
      <c r="I2178" s="43"/>
      <c r="J2178" s="81"/>
    </row>
    <row r="2179" spans="1:10" ht="15" customHeight="1" x14ac:dyDescent="0.2">
      <c r="A2179" s="89" t="s">
        <v>787</v>
      </c>
      <c r="B2179" s="90" t="s">
        <v>1320</v>
      </c>
      <c r="C2179" s="91" t="s">
        <v>1321</v>
      </c>
      <c r="D2179" s="92" t="s">
        <v>187</v>
      </c>
      <c r="E2179" s="93" t="s">
        <v>837</v>
      </c>
      <c r="F2179" s="103">
        <v>0.16363630000000001</v>
      </c>
      <c r="G2179" s="95">
        <v>20.97</v>
      </c>
      <c r="H2179" s="117">
        <v>3.43</v>
      </c>
      <c r="I2179" s="43"/>
      <c r="J2179" s="81"/>
    </row>
    <row r="2180" spans="1:10" ht="15" customHeight="1" x14ac:dyDescent="0.2">
      <c r="A2180" s="96"/>
      <c r="B2180" s="97"/>
      <c r="C2180" s="97"/>
      <c r="D2180" s="98"/>
      <c r="E2180" s="99"/>
      <c r="F2180" s="209" t="s">
        <v>840</v>
      </c>
      <c r="G2180" s="209"/>
      <c r="H2180" s="118">
        <v>10.63</v>
      </c>
      <c r="I2180" s="43"/>
      <c r="J2180" s="81"/>
    </row>
    <row r="2181" spans="1:10" ht="15" customHeight="1" x14ac:dyDescent="0.2">
      <c r="A2181" s="96"/>
      <c r="B2181" s="97"/>
      <c r="C2181" s="97"/>
      <c r="D2181" s="98"/>
      <c r="E2181" s="99"/>
      <c r="F2181" s="209" t="s">
        <v>841</v>
      </c>
      <c r="G2181" s="209"/>
      <c r="H2181" s="118">
        <v>2.92</v>
      </c>
      <c r="I2181" s="43"/>
      <c r="J2181" s="81"/>
    </row>
    <row r="2182" spans="1:10" ht="15" customHeight="1" x14ac:dyDescent="0.2">
      <c r="A2182" s="96"/>
      <c r="B2182" s="97"/>
      <c r="C2182" s="97"/>
      <c r="D2182" s="98"/>
      <c r="E2182" s="99"/>
      <c r="F2182" s="209" t="s">
        <v>842</v>
      </c>
      <c r="G2182" s="209"/>
      <c r="H2182" s="118">
        <v>13.55</v>
      </c>
      <c r="I2182" s="43"/>
      <c r="J2182" s="81"/>
    </row>
    <row r="2183" spans="1:10" ht="20.100000000000001" customHeight="1" x14ac:dyDescent="0.2">
      <c r="A2183" s="82" t="s">
        <v>790</v>
      </c>
      <c r="B2183" s="83" t="s">
        <v>790</v>
      </c>
      <c r="C2183" s="84" t="s">
        <v>791</v>
      </c>
      <c r="D2183" s="85" t="s">
        <v>187</v>
      </c>
      <c r="E2183" s="86" t="s">
        <v>390</v>
      </c>
      <c r="F2183" s="87"/>
      <c r="G2183" s="88">
        <v>12.42</v>
      </c>
      <c r="H2183" s="116">
        <v>496.8</v>
      </c>
      <c r="I2183" s="43"/>
      <c r="J2183" s="81"/>
    </row>
    <row r="2184" spans="1:10" ht="15" customHeight="1" x14ac:dyDescent="0.2">
      <c r="A2184" s="89" t="s">
        <v>790</v>
      </c>
      <c r="B2184" s="90" t="s">
        <v>1745</v>
      </c>
      <c r="C2184" s="91" t="s">
        <v>791</v>
      </c>
      <c r="D2184" s="92" t="s">
        <v>187</v>
      </c>
      <c r="E2184" s="93" t="s">
        <v>275</v>
      </c>
      <c r="F2184" s="103">
        <v>1</v>
      </c>
      <c r="G2184" s="95">
        <v>4.9000000000000004</v>
      </c>
      <c r="H2184" s="117">
        <v>4.9000000000000004</v>
      </c>
      <c r="I2184" s="43"/>
      <c r="J2184" s="81"/>
    </row>
    <row r="2185" spans="1:10" ht="15" customHeight="1" x14ac:dyDescent="0.2">
      <c r="A2185" s="89" t="s">
        <v>790</v>
      </c>
      <c r="B2185" s="90" t="s">
        <v>1129</v>
      </c>
      <c r="C2185" s="91" t="s">
        <v>1130</v>
      </c>
      <c r="D2185" s="92" t="s">
        <v>187</v>
      </c>
      <c r="E2185" s="93" t="s">
        <v>837</v>
      </c>
      <c r="F2185" s="103">
        <v>0.207006</v>
      </c>
      <c r="G2185" s="95">
        <v>15.2</v>
      </c>
      <c r="H2185" s="117">
        <v>3.14</v>
      </c>
      <c r="I2185" s="43"/>
      <c r="J2185" s="81"/>
    </row>
    <row r="2186" spans="1:10" ht="15" customHeight="1" x14ac:dyDescent="0.2">
      <c r="A2186" s="89" t="s">
        <v>790</v>
      </c>
      <c r="B2186" s="90" t="s">
        <v>1320</v>
      </c>
      <c r="C2186" s="91" t="s">
        <v>1321</v>
      </c>
      <c r="D2186" s="92" t="s">
        <v>187</v>
      </c>
      <c r="E2186" s="93" t="s">
        <v>837</v>
      </c>
      <c r="F2186" s="103">
        <v>0.20926500000000001</v>
      </c>
      <c r="G2186" s="95">
        <v>20.97</v>
      </c>
      <c r="H2186" s="117">
        <v>4.38</v>
      </c>
      <c r="I2186" s="43"/>
      <c r="J2186" s="81"/>
    </row>
    <row r="2187" spans="1:10" ht="15" customHeight="1" x14ac:dyDescent="0.2">
      <c r="A2187" s="96"/>
      <c r="B2187" s="97"/>
      <c r="C2187" s="97"/>
      <c r="D2187" s="98"/>
      <c r="E2187" s="99"/>
      <c r="F2187" s="209" t="s">
        <v>840</v>
      </c>
      <c r="G2187" s="209"/>
      <c r="H2187" s="118">
        <v>12.42</v>
      </c>
      <c r="I2187" s="43"/>
      <c r="J2187" s="81"/>
    </row>
    <row r="2188" spans="1:10" ht="15" customHeight="1" x14ac:dyDescent="0.2">
      <c r="A2188" s="96"/>
      <c r="B2188" s="97"/>
      <c r="C2188" s="97"/>
      <c r="D2188" s="98"/>
      <c r="E2188" s="99"/>
      <c r="F2188" s="209" t="s">
        <v>841</v>
      </c>
      <c r="G2188" s="209"/>
      <c r="H2188" s="118">
        <v>3.42</v>
      </c>
      <c r="I2188" s="43"/>
      <c r="J2188" s="81"/>
    </row>
    <row r="2189" spans="1:10" ht="15" customHeight="1" x14ac:dyDescent="0.2">
      <c r="A2189" s="96"/>
      <c r="B2189" s="97"/>
      <c r="C2189" s="97"/>
      <c r="D2189" s="98"/>
      <c r="E2189" s="99"/>
      <c r="F2189" s="209" t="s">
        <v>842</v>
      </c>
      <c r="G2189" s="209"/>
      <c r="H2189" s="118">
        <v>15.84</v>
      </c>
      <c r="I2189" s="43"/>
      <c r="J2189" s="81"/>
    </row>
    <row r="2190" spans="1:10" ht="20.100000000000001" customHeight="1" x14ac:dyDescent="0.2">
      <c r="A2190" s="82" t="s">
        <v>794</v>
      </c>
      <c r="B2190" s="83" t="s">
        <v>794</v>
      </c>
      <c r="C2190" s="84" t="s">
        <v>795</v>
      </c>
      <c r="D2190" s="85" t="s">
        <v>13</v>
      </c>
      <c r="E2190" s="86" t="s">
        <v>275</v>
      </c>
      <c r="F2190" s="87"/>
      <c r="G2190" s="88">
        <v>6491.1</v>
      </c>
      <c r="H2190" s="116">
        <v>19473.3</v>
      </c>
      <c r="I2190" s="43"/>
      <c r="J2190" s="81"/>
    </row>
    <row r="2191" spans="1:10" ht="21" customHeight="1" x14ac:dyDescent="0.2">
      <c r="A2191" s="89" t="s">
        <v>794</v>
      </c>
      <c r="B2191" s="90" t="s">
        <v>1746</v>
      </c>
      <c r="C2191" s="91" t="s">
        <v>1747</v>
      </c>
      <c r="D2191" s="92" t="s">
        <v>13</v>
      </c>
      <c r="E2191" s="93" t="s">
        <v>275</v>
      </c>
      <c r="F2191" s="94">
        <v>2</v>
      </c>
      <c r="G2191" s="95">
        <v>9.2799999999999994</v>
      </c>
      <c r="H2191" s="117">
        <v>18.559999999999999</v>
      </c>
      <c r="I2191" s="43"/>
      <c r="J2191" s="81"/>
    </row>
    <row r="2192" spans="1:10" ht="15" customHeight="1" x14ac:dyDescent="0.2">
      <c r="A2192" s="89" t="s">
        <v>794</v>
      </c>
      <c r="B2192" s="90" t="s">
        <v>1748</v>
      </c>
      <c r="C2192" s="91" t="s">
        <v>1749</v>
      </c>
      <c r="D2192" s="92" t="s">
        <v>13</v>
      </c>
      <c r="E2192" s="93" t="s">
        <v>14</v>
      </c>
      <c r="F2192" s="94">
        <v>0.27978408999999999</v>
      </c>
      <c r="G2192" s="95">
        <v>82.84</v>
      </c>
      <c r="H2192" s="117">
        <v>23.17</v>
      </c>
      <c r="I2192" s="43"/>
      <c r="J2192" s="81"/>
    </row>
    <row r="2193" spans="1:10" ht="21" customHeight="1" x14ac:dyDescent="0.2">
      <c r="A2193" s="89" t="s">
        <v>794</v>
      </c>
      <c r="B2193" s="90" t="s">
        <v>1254</v>
      </c>
      <c r="C2193" s="91" t="s">
        <v>1255</v>
      </c>
      <c r="D2193" s="92" t="s">
        <v>13</v>
      </c>
      <c r="E2193" s="93" t="s">
        <v>62</v>
      </c>
      <c r="F2193" s="94">
        <v>1.2059659199999999</v>
      </c>
      <c r="G2193" s="95">
        <v>4023.13</v>
      </c>
      <c r="H2193" s="117">
        <v>4851.75</v>
      </c>
      <c r="I2193" s="43"/>
      <c r="J2193" s="81"/>
    </row>
    <row r="2194" spans="1:10" ht="15" customHeight="1" x14ac:dyDescent="0.2">
      <c r="A2194" s="89" t="s">
        <v>794</v>
      </c>
      <c r="B2194" s="90" t="s">
        <v>71</v>
      </c>
      <c r="C2194" s="91" t="s">
        <v>72</v>
      </c>
      <c r="D2194" s="92" t="s">
        <v>13</v>
      </c>
      <c r="E2194" s="93" t="s">
        <v>62</v>
      </c>
      <c r="F2194" s="94">
        <v>7.8241964599999996</v>
      </c>
      <c r="G2194" s="95">
        <v>90.53</v>
      </c>
      <c r="H2194" s="117">
        <v>708.32</v>
      </c>
      <c r="I2194" s="43"/>
      <c r="J2194" s="81"/>
    </row>
    <row r="2195" spans="1:10" ht="15" customHeight="1" x14ac:dyDescent="0.2">
      <c r="A2195" s="89" t="s">
        <v>794</v>
      </c>
      <c r="B2195" s="90" t="s">
        <v>64</v>
      </c>
      <c r="C2195" s="91" t="s">
        <v>65</v>
      </c>
      <c r="D2195" s="92" t="s">
        <v>13</v>
      </c>
      <c r="E2195" s="93" t="s">
        <v>62</v>
      </c>
      <c r="F2195" s="94">
        <v>2.6627727600000002</v>
      </c>
      <c r="G2195" s="95">
        <v>18.440000000000001</v>
      </c>
      <c r="H2195" s="117">
        <v>49.1</v>
      </c>
      <c r="I2195" s="43"/>
      <c r="J2195" s="81"/>
    </row>
    <row r="2196" spans="1:10" ht="21" customHeight="1" x14ac:dyDescent="0.2">
      <c r="A2196" s="89" t="s">
        <v>794</v>
      </c>
      <c r="B2196" s="90" t="s">
        <v>1258</v>
      </c>
      <c r="C2196" s="91" t="s">
        <v>1259</v>
      </c>
      <c r="D2196" s="92" t="s">
        <v>13</v>
      </c>
      <c r="E2196" s="93" t="s">
        <v>62</v>
      </c>
      <c r="F2196" s="94">
        <v>6.7148182700000003</v>
      </c>
      <c r="G2196" s="95">
        <v>93.39</v>
      </c>
      <c r="H2196" s="117">
        <v>627.09</v>
      </c>
      <c r="I2196" s="43"/>
      <c r="J2196" s="81"/>
    </row>
    <row r="2197" spans="1:10" ht="15" customHeight="1" x14ac:dyDescent="0.2">
      <c r="A2197" s="89" t="s">
        <v>794</v>
      </c>
      <c r="B2197" s="90" t="s">
        <v>1750</v>
      </c>
      <c r="C2197" s="91" t="s">
        <v>1751</v>
      </c>
      <c r="D2197" s="92" t="s">
        <v>13</v>
      </c>
      <c r="E2197" s="93" t="s">
        <v>377</v>
      </c>
      <c r="F2197" s="94">
        <v>0.96477274000000002</v>
      </c>
      <c r="G2197" s="95">
        <v>46.22</v>
      </c>
      <c r="H2197" s="117">
        <v>44.59</v>
      </c>
      <c r="I2197" s="43"/>
      <c r="J2197" s="81"/>
    </row>
    <row r="2198" spans="1:10" ht="15" customHeight="1" x14ac:dyDescent="0.2">
      <c r="A2198" s="89" t="s">
        <v>794</v>
      </c>
      <c r="B2198" s="90" t="s">
        <v>1752</v>
      </c>
      <c r="C2198" s="91" t="s">
        <v>1753</v>
      </c>
      <c r="D2198" s="92" t="s">
        <v>13</v>
      </c>
      <c r="E2198" s="93" t="s">
        <v>377</v>
      </c>
      <c r="F2198" s="94">
        <v>2.1225000199999999</v>
      </c>
      <c r="G2198" s="95">
        <v>79.400000000000006</v>
      </c>
      <c r="H2198" s="117">
        <v>168.52</v>
      </c>
      <c r="I2198" s="43"/>
      <c r="J2198" s="81"/>
    </row>
    <row r="2199" spans="1:10" ht="15" customHeight="1" x14ac:dyDescent="0.2">
      <c r="A2199" s="96"/>
      <c r="B2199" s="97"/>
      <c r="C2199" s="97"/>
      <c r="D2199" s="98"/>
      <c r="E2199" s="99"/>
      <c r="F2199" s="209" t="s">
        <v>840</v>
      </c>
      <c r="G2199" s="209"/>
      <c r="H2199" s="118">
        <v>6491.1</v>
      </c>
      <c r="I2199" s="43"/>
      <c r="J2199" s="81"/>
    </row>
    <row r="2200" spans="1:10" ht="15" customHeight="1" x14ac:dyDescent="0.2">
      <c r="A2200" s="96"/>
      <c r="B2200" s="97"/>
      <c r="C2200" s="97"/>
      <c r="D2200" s="98"/>
      <c r="E2200" s="99"/>
      <c r="F2200" s="209" t="s">
        <v>841</v>
      </c>
      <c r="G2200" s="209"/>
      <c r="H2200" s="118">
        <v>1785.05</v>
      </c>
      <c r="I2200" s="43"/>
      <c r="J2200" s="81"/>
    </row>
    <row r="2201" spans="1:10" ht="15" customHeight="1" x14ac:dyDescent="0.2">
      <c r="A2201" s="96"/>
      <c r="B2201" s="97"/>
      <c r="C2201" s="97"/>
      <c r="D2201" s="98"/>
      <c r="E2201" s="99"/>
      <c r="F2201" s="209" t="s">
        <v>842</v>
      </c>
      <c r="G2201" s="209"/>
      <c r="H2201" s="118">
        <v>8276.15</v>
      </c>
      <c r="I2201" s="43"/>
      <c r="J2201" s="81"/>
    </row>
    <row r="2202" spans="1:10" ht="20.100000000000001" customHeight="1" x14ac:dyDescent="0.2">
      <c r="A2202" s="82" t="s">
        <v>797</v>
      </c>
      <c r="B2202" s="83" t="s">
        <v>797</v>
      </c>
      <c r="C2202" s="84" t="s">
        <v>798</v>
      </c>
      <c r="D2202" s="85" t="s">
        <v>13</v>
      </c>
      <c r="E2202" s="86" t="s">
        <v>275</v>
      </c>
      <c r="F2202" s="87"/>
      <c r="G2202" s="88">
        <v>3414.81</v>
      </c>
      <c r="H2202" s="116">
        <v>10244.43</v>
      </c>
      <c r="I2202" s="43"/>
      <c r="J2202" s="81"/>
    </row>
    <row r="2203" spans="1:10" ht="15" customHeight="1" x14ac:dyDescent="0.2">
      <c r="A2203" s="89" t="s">
        <v>797</v>
      </c>
      <c r="B2203" s="90" t="s">
        <v>953</v>
      </c>
      <c r="C2203" s="91" t="s">
        <v>954</v>
      </c>
      <c r="D2203" s="92" t="s">
        <v>13</v>
      </c>
      <c r="E2203" s="93" t="s">
        <v>62</v>
      </c>
      <c r="F2203" s="94">
        <v>1.3</v>
      </c>
      <c r="G2203" s="95">
        <v>209.14</v>
      </c>
      <c r="H2203" s="117">
        <v>271.88</v>
      </c>
      <c r="I2203" s="43"/>
      <c r="J2203" s="81"/>
    </row>
    <row r="2204" spans="1:10" ht="15" customHeight="1" x14ac:dyDescent="0.2">
      <c r="A2204" s="89" t="s">
        <v>797</v>
      </c>
      <c r="B2204" s="90" t="s">
        <v>108</v>
      </c>
      <c r="C2204" s="91" t="s">
        <v>109</v>
      </c>
      <c r="D2204" s="92" t="s">
        <v>13</v>
      </c>
      <c r="E2204" s="93" t="s">
        <v>14</v>
      </c>
      <c r="F2204" s="94">
        <v>8.2629242600000001</v>
      </c>
      <c r="G2204" s="95">
        <v>117.62</v>
      </c>
      <c r="H2204" s="117">
        <v>971.88</v>
      </c>
      <c r="I2204" s="43"/>
      <c r="J2204" s="81"/>
    </row>
    <row r="2205" spans="1:10" ht="21" customHeight="1" x14ac:dyDescent="0.2">
      <c r="A2205" s="89" t="s">
        <v>797</v>
      </c>
      <c r="B2205" s="90" t="s">
        <v>1376</v>
      </c>
      <c r="C2205" s="91" t="s">
        <v>1377</v>
      </c>
      <c r="D2205" s="92" t="s">
        <v>13</v>
      </c>
      <c r="E2205" s="93" t="s">
        <v>62</v>
      </c>
      <c r="F2205" s="94">
        <v>4.9184569999999997E-2</v>
      </c>
      <c r="G2205" s="95">
        <v>1894.57</v>
      </c>
      <c r="H2205" s="117">
        <v>93.18</v>
      </c>
      <c r="I2205" s="43"/>
      <c r="J2205" s="81"/>
    </row>
    <row r="2206" spans="1:10" ht="21" customHeight="1" x14ac:dyDescent="0.2">
      <c r="A2206" s="89" t="s">
        <v>797</v>
      </c>
      <c r="B2206" s="90" t="s">
        <v>1254</v>
      </c>
      <c r="C2206" s="91" t="s">
        <v>1255</v>
      </c>
      <c r="D2206" s="92" t="s">
        <v>13</v>
      </c>
      <c r="E2206" s="93" t="s">
        <v>62</v>
      </c>
      <c r="F2206" s="94">
        <v>0.14755372999999999</v>
      </c>
      <c r="G2206" s="95">
        <v>4023.13</v>
      </c>
      <c r="H2206" s="117">
        <v>593.62</v>
      </c>
      <c r="I2206" s="43"/>
      <c r="J2206" s="81"/>
    </row>
    <row r="2207" spans="1:10" ht="15" customHeight="1" x14ac:dyDescent="0.2">
      <c r="A2207" s="89" t="s">
        <v>797</v>
      </c>
      <c r="B2207" s="90" t="s">
        <v>71</v>
      </c>
      <c r="C2207" s="91" t="s">
        <v>72</v>
      </c>
      <c r="D2207" s="92" t="s">
        <v>13</v>
      </c>
      <c r="E2207" s="93" t="s">
        <v>62</v>
      </c>
      <c r="F2207" s="94">
        <v>5.9021494800000003</v>
      </c>
      <c r="G2207" s="95">
        <v>90.53</v>
      </c>
      <c r="H2207" s="117">
        <v>534.32000000000005</v>
      </c>
      <c r="I2207" s="43"/>
      <c r="J2207" s="81"/>
    </row>
    <row r="2208" spans="1:10" ht="15" customHeight="1" x14ac:dyDescent="0.2">
      <c r="A2208" s="89" t="s">
        <v>797</v>
      </c>
      <c r="B2208" s="90" t="s">
        <v>1380</v>
      </c>
      <c r="C2208" s="91" t="s">
        <v>1381</v>
      </c>
      <c r="D2208" s="92" t="s">
        <v>13</v>
      </c>
      <c r="E2208" s="93" t="s">
        <v>62</v>
      </c>
      <c r="F2208" s="94">
        <v>0.22624906</v>
      </c>
      <c r="G2208" s="95">
        <v>1031.49</v>
      </c>
      <c r="H2208" s="117">
        <v>233.37</v>
      </c>
      <c r="I2208" s="43"/>
      <c r="J2208" s="81"/>
    </row>
    <row r="2209" spans="1:10" ht="21" customHeight="1" x14ac:dyDescent="0.2">
      <c r="A2209" s="89" t="s">
        <v>797</v>
      </c>
      <c r="B2209" s="90" t="s">
        <v>1258</v>
      </c>
      <c r="C2209" s="91" t="s">
        <v>1259</v>
      </c>
      <c r="D2209" s="92" t="s">
        <v>13</v>
      </c>
      <c r="E2209" s="93" t="s">
        <v>62</v>
      </c>
      <c r="F2209" s="94">
        <v>7.6727943200000004</v>
      </c>
      <c r="G2209" s="95">
        <v>93.39</v>
      </c>
      <c r="H2209" s="117">
        <v>716.56</v>
      </c>
      <c r="I2209" s="43"/>
      <c r="J2209" s="81"/>
    </row>
    <row r="2210" spans="1:10" ht="15" customHeight="1" x14ac:dyDescent="0.2">
      <c r="A2210" s="96"/>
      <c r="B2210" s="97"/>
      <c r="C2210" s="97"/>
      <c r="D2210" s="98"/>
      <c r="E2210" s="99"/>
      <c r="F2210" s="209" t="s">
        <v>840</v>
      </c>
      <c r="G2210" s="209"/>
      <c r="H2210" s="118">
        <v>3414.81</v>
      </c>
      <c r="I2210" s="43"/>
      <c r="J2210" s="81"/>
    </row>
    <row r="2211" spans="1:10" ht="15" customHeight="1" x14ac:dyDescent="0.2">
      <c r="A2211" s="96"/>
      <c r="B2211" s="97"/>
      <c r="C2211" s="97"/>
      <c r="D2211" s="98"/>
      <c r="E2211" s="99"/>
      <c r="F2211" s="209" t="s">
        <v>841</v>
      </c>
      <c r="G2211" s="209"/>
      <c r="H2211" s="118">
        <v>939.07</v>
      </c>
      <c r="I2211" s="43"/>
      <c r="J2211" s="81"/>
    </row>
    <row r="2212" spans="1:10" ht="15" customHeight="1" x14ac:dyDescent="0.2">
      <c r="A2212" s="96"/>
      <c r="B2212" s="97"/>
      <c r="C2212" s="97"/>
      <c r="D2212" s="98"/>
      <c r="E2212" s="99"/>
      <c r="F2212" s="209" t="s">
        <v>842</v>
      </c>
      <c r="G2212" s="209"/>
      <c r="H2212" s="118">
        <v>4353.88</v>
      </c>
      <c r="I2212" s="43"/>
      <c r="J2212" s="81"/>
    </row>
    <row r="2213" spans="1:10" ht="20.100000000000001" customHeight="1" x14ac:dyDescent="0.2">
      <c r="A2213" s="82" t="s">
        <v>800</v>
      </c>
      <c r="B2213" s="83" t="s">
        <v>800</v>
      </c>
      <c r="C2213" s="84" t="s">
        <v>801</v>
      </c>
      <c r="D2213" s="85" t="s">
        <v>13</v>
      </c>
      <c r="E2213" s="86" t="s">
        <v>275</v>
      </c>
      <c r="F2213" s="87"/>
      <c r="G2213" s="88">
        <v>4002.15</v>
      </c>
      <c r="H2213" s="116">
        <v>8004.3</v>
      </c>
      <c r="I2213" s="43"/>
      <c r="J2213" s="81"/>
    </row>
    <row r="2214" spans="1:10" ht="15" customHeight="1" x14ac:dyDescent="0.2">
      <c r="A2214" s="89" t="s">
        <v>800</v>
      </c>
      <c r="B2214" s="90" t="s">
        <v>953</v>
      </c>
      <c r="C2214" s="91" t="s">
        <v>954</v>
      </c>
      <c r="D2214" s="92" t="s">
        <v>13</v>
      </c>
      <c r="E2214" s="93" t="s">
        <v>62</v>
      </c>
      <c r="F2214" s="94">
        <v>2.77</v>
      </c>
      <c r="G2214" s="95">
        <v>209.14</v>
      </c>
      <c r="H2214" s="117">
        <v>579.30999999999995</v>
      </c>
      <c r="I2214" s="43"/>
      <c r="J2214" s="81"/>
    </row>
    <row r="2215" spans="1:10" ht="15" customHeight="1" x14ac:dyDescent="0.2">
      <c r="A2215" s="89" t="s">
        <v>800</v>
      </c>
      <c r="B2215" s="90" t="s">
        <v>1754</v>
      </c>
      <c r="C2215" s="91" t="s">
        <v>1755</v>
      </c>
      <c r="D2215" s="92" t="s">
        <v>13</v>
      </c>
      <c r="E2215" s="93" t="s">
        <v>275</v>
      </c>
      <c r="F2215" s="94">
        <v>1</v>
      </c>
      <c r="G2215" s="95">
        <v>472.45</v>
      </c>
      <c r="H2215" s="117">
        <v>472.45</v>
      </c>
      <c r="I2215" s="43"/>
      <c r="J2215" s="81"/>
    </row>
    <row r="2216" spans="1:10" ht="21" customHeight="1" x14ac:dyDescent="0.2">
      <c r="A2216" s="89" t="s">
        <v>800</v>
      </c>
      <c r="B2216" s="90" t="s">
        <v>1005</v>
      </c>
      <c r="C2216" s="91" t="s">
        <v>1006</v>
      </c>
      <c r="D2216" s="92" t="s">
        <v>13</v>
      </c>
      <c r="E2216" s="93" t="s">
        <v>837</v>
      </c>
      <c r="F2216" s="94">
        <v>0.96401782000000003</v>
      </c>
      <c r="G2216" s="95">
        <v>24.87</v>
      </c>
      <c r="H2216" s="117">
        <v>23.97</v>
      </c>
      <c r="I2216" s="43"/>
      <c r="J2216" s="81"/>
    </row>
    <row r="2217" spans="1:10" ht="15" customHeight="1" x14ac:dyDescent="0.2">
      <c r="A2217" s="89" t="s">
        <v>800</v>
      </c>
      <c r="B2217" s="90" t="s">
        <v>955</v>
      </c>
      <c r="C2217" s="91" t="s">
        <v>908</v>
      </c>
      <c r="D2217" s="92" t="s">
        <v>13</v>
      </c>
      <c r="E2217" s="93" t="s">
        <v>837</v>
      </c>
      <c r="F2217" s="94">
        <v>0.96401782000000003</v>
      </c>
      <c r="G2217" s="95">
        <v>30.75</v>
      </c>
      <c r="H2217" s="117">
        <v>29.64</v>
      </c>
      <c r="I2217" s="43"/>
      <c r="J2217" s="81"/>
    </row>
    <row r="2218" spans="1:10" ht="21" customHeight="1" x14ac:dyDescent="0.2">
      <c r="A2218" s="89" t="s">
        <v>800</v>
      </c>
      <c r="B2218" s="90" t="s">
        <v>1254</v>
      </c>
      <c r="C2218" s="91" t="s">
        <v>1255</v>
      </c>
      <c r="D2218" s="92" t="s">
        <v>13</v>
      </c>
      <c r="E2218" s="93" t="s">
        <v>62</v>
      </c>
      <c r="F2218" s="94">
        <v>0.53984997000000001</v>
      </c>
      <c r="G2218" s="95">
        <v>4023.13</v>
      </c>
      <c r="H2218" s="117">
        <v>2171.88</v>
      </c>
      <c r="I2218" s="43"/>
      <c r="J2218" s="81"/>
    </row>
    <row r="2219" spans="1:10" ht="15" customHeight="1" x14ac:dyDescent="0.2">
      <c r="A2219" s="89" t="s">
        <v>800</v>
      </c>
      <c r="B2219" s="90" t="s">
        <v>71</v>
      </c>
      <c r="C2219" s="91" t="s">
        <v>72</v>
      </c>
      <c r="D2219" s="92" t="s">
        <v>13</v>
      </c>
      <c r="E2219" s="93" t="s">
        <v>62</v>
      </c>
      <c r="F2219" s="94">
        <v>3.3162213</v>
      </c>
      <c r="G2219" s="95">
        <v>90.53</v>
      </c>
      <c r="H2219" s="117">
        <v>300.20999999999998</v>
      </c>
      <c r="I2219" s="43"/>
      <c r="J2219" s="81"/>
    </row>
    <row r="2220" spans="1:10" ht="21" customHeight="1" x14ac:dyDescent="0.2">
      <c r="A2220" s="89" t="s">
        <v>800</v>
      </c>
      <c r="B2220" s="90" t="s">
        <v>1258</v>
      </c>
      <c r="C2220" s="91" t="s">
        <v>1259</v>
      </c>
      <c r="D2220" s="92" t="s">
        <v>13</v>
      </c>
      <c r="E2220" s="93" t="s">
        <v>62</v>
      </c>
      <c r="F2220" s="94">
        <v>4.3090525800000004</v>
      </c>
      <c r="G2220" s="95">
        <v>93.39</v>
      </c>
      <c r="H2220" s="117">
        <v>402.42</v>
      </c>
      <c r="I2220" s="43"/>
      <c r="J2220" s="81"/>
    </row>
    <row r="2221" spans="1:10" ht="15" customHeight="1" x14ac:dyDescent="0.2">
      <c r="A2221" s="89" t="s">
        <v>800</v>
      </c>
      <c r="B2221" s="90" t="s">
        <v>1750</v>
      </c>
      <c r="C2221" s="91" t="s">
        <v>1751</v>
      </c>
      <c r="D2221" s="92" t="s">
        <v>13</v>
      </c>
      <c r="E2221" s="93" t="s">
        <v>377</v>
      </c>
      <c r="F2221" s="94">
        <v>0.48200891000000001</v>
      </c>
      <c r="G2221" s="95">
        <v>46.22</v>
      </c>
      <c r="H2221" s="117">
        <v>22.27</v>
      </c>
      <c r="I2221" s="43"/>
      <c r="J2221" s="81"/>
    </row>
    <row r="2222" spans="1:10" ht="15" customHeight="1" x14ac:dyDescent="0.2">
      <c r="A2222" s="96"/>
      <c r="B2222" s="97"/>
      <c r="C2222" s="97"/>
      <c r="D2222" s="98"/>
      <c r="E2222" s="99"/>
      <c r="F2222" s="209" t="s">
        <v>840</v>
      </c>
      <c r="G2222" s="209"/>
      <c r="H2222" s="118">
        <v>4002.15</v>
      </c>
      <c r="I2222" s="43"/>
      <c r="J2222" s="81"/>
    </row>
    <row r="2223" spans="1:10" ht="15" customHeight="1" x14ac:dyDescent="0.2">
      <c r="A2223" s="96"/>
      <c r="B2223" s="97"/>
      <c r="C2223" s="97"/>
      <c r="D2223" s="98"/>
      <c r="E2223" s="99"/>
      <c r="F2223" s="209" t="s">
        <v>841</v>
      </c>
      <c r="G2223" s="209"/>
      <c r="H2223" s="118">
        <v>1100.5899999999999</v>
      </c>
      <c r="I2223" s="43"/>
      <c r="J2223" s="81"/>
    </row>
    <row r="2224" spans="1:10" ht="15" customHeight="1" x14ac:dyDescent="0.2">
      <c r="A2224" s="96"/>
      <c r="B2224" s="97"/>
      <c r="C2224" s="97"/>
      <c r="D2224" s="98"/>
      <c r="E2224" s="99"/>
      <c r="F2224" s="209" t="s">
        <v>842</v>
      </c>
      <c r="G2224" s="209"/>
      <c r="H2224" s="118">
        <v>5102.74</v>
      </c>
      <c r="I2224" s="43"/>
      <c r="J2224" s="81"/>
    </row>
    <row r="2225" spans="1:10" ht="20.100000000000001" customHeight="1" x14ac:dyDescent="0.2">
      <c r="A2225" s="82" t="s">
        <v>803</v>
      </c>
      <c r="B2225" s="83" t="s">
        <v>803</v>
      </c>
      <c r="C2225" s="84" t="s">
        <v>804</v>
      </c>
      <c r="D2225" s="85" t="s">
        <v>187</v>
      </c>
      <c r="E2225" s="86" t="s">
        <v>390</v>
      </c>
      <c r="F2225" s="87"/>
      <c r="G2225" s="88">
        <v>2690.33</v>
      </c>
      <c r="H2225" s="116">
        <v>5380.66</v>
      </c>
      <c r="I2225" s="43"/>
      <c r="J2225" s="81"/>
    </row>
    <row r="2226" spans="1:10" ht="15" customHeight="1" x14ac:dyDescent="0.2">
      <c r="A2226" s="89" t="s">
        <v>803</v>
      </c>
      <c r="B2226" s="90" t="s">
        <v>1697</v>
      </c>
      <c r="C2226" s="91" t="s">
        <v>1698</v>
      </c>
      <c r="D2226" s="92" t="s">
        <v>187</v>
      </c>
      <c r="E2226" s="93" t="s">
        <v>1173</v>
      </c>
      <c r="F2226" s="103">
        <v>7.94</v>
      </c>
      <c r="G2226" s="95">
        <v>6.33</v>
      </c>
      <c r="H2226" s="117">
        <v>50.26</v>
      </c>
      <c r="I2226" s="43"/>
      <c r="J2226" s="81"/>
    </row>
    <row r="2227" spans="1:10" ht="15" customHeight="1" x14ac:dyDescent="0.2">
      <c r="A2227" s="89" t="s">
        <v>803</v>
      </c>
      <c r="B2227" s="90" t="s">
        <v>1178</v>
      </c>
      <c r="C2227" s="91" t="s">
        <v>1179</v>
      </c>
      <c r="D2227" s="92" t="s">
        <v>187</v>
      </c>
      <c r="E2227" s="93" t="s">
        <v>1173</v>
      </c>
      <c r="F2227" s="103">
        <v>0.43</v>
      </c>
      <c r="G2227" s="95">
        <v>13.09</v>
      </c>
      <c r="H2227" s="117">
        <v>5.62</v>
      </c>
      <c r="I2227" s="43"/>
      <c r="J2227" s="81"/>
    </row>
    <row r="2228" spans="1:10" ht="15" customHeight="1" x14ac:dyDescent="0.2">
      <c r="A2228" s="89" t="s">
        <v>803</v>
      </c>
      <c r="B2228" s="90" t="s">
        <v>1180</v>
      </c>
      <c r="C2228" s="91" t="s">
        <v>1181</v>
      </c>
      <c r="D2228" s="92" t="s">
        <v>187</v>
      </c>
      <c r="E2228" s="93" t="s">
        <v>249</v>
      </c>
      <c r="F2228" s="103">
        <v>0.104</v>
      </c>
      <c r="G2228" s="95">
        <v>143.85</v>
      </c>
      <c r="H2228" s="117">
        <v>14.96</v>
      </c>
      <c r="I2228" s="43"/>
      <c r="J2228" s="81"/>
    </row>
    <row r="2229" spans="1:10" ht="15" customHeight="1" x14ac:dyDescent="0.2">
      <c r="A2229" s="89" t="s">
        <v>803</v>
      </c>
      <c r="B2229" s="90" t="s">
        <v>1756</v>
      </c>
      <c r="C2229" s="91" t="s">
        <v>1757</v>
      </c>
      <c r="D2229" s="92" t="s">
        <v>187</v>
      </c>
      <c r="E2229" s="93" t="s">
        <v>249</v>
      </c>
      <c r="F2229" s="103">
        <v>0.61570000000000003</v>
      </c>
      <c r="G2229" s="95">
        <v>136.47999999999999</v>
      </c>
      <c r="H2229" s="117">
        <v>84.03</v>
      </c>
      <c r="I2229" s="43"/>
      <c r="J2229" s="81"/>
    </row>
    <row r="2230" spans="1:10" ht="15" customHeight="1" x14ac:dyDescent="0.2">
      <c r="A2230" s="89" t="s">
        <v>803</v>
      </c>
      <c r="B2230" s="90" t="s">
        <v>1182</v>
      </c>
      <c r="C2230" s="91" t="s">
        <v>1183</v>
      </c>
      <c r="D2230" s="92" t="s">
        <v>187</v>
      </c>
      <c r="E2230" s="93" t="s">
        <v>249</v>
      </c>
      <c r="F2230" s="103">
        <v>5.8500000000000003E-2</v>
      </c>
      <c r="G2230" s="95">
        <v>143.72</v>
      </c>
      <c r="H2230" s="117">
        <v>8.4</v>
      </c>
      <c r="I2230" s="43"/>
      <c r="J2230" s="81"/>
    </row>
    <row r="2231" spans="1:10" ht="15" customHeight="1" x14ac:dyDescent="0.2">
      <c r="A2231" s="89" t="s">
        <v>803</v>
      </c>
      <c r="B2231" s="90" t="s">
        <v>1184</v>
      </c>
      <c r="C2231" s="91" t="s">
        <v>1185</v>
      </c>
      <c r="D2231" s="92" t="s">
        <v>187</v>
      </c>
      <c r="E2231" s="93" t="s">
        <v>249</v>
      </c>
      <c r="F2231" s="103">
        <v>5.8500000000000003E-2</v>
      </c>
      <c r="G2231" s="95">
        <v>138.61000000000001</v>
      </c>
      <c r="H2231" s="117">
        <v>8.1</v>
      </c>
      <c r="I2231" s="43"/>
      <c r="J2231" s="81"/>
    </row>
    <row r="2232" spans="1:10" ht="15" customHeight="1" x14ac:dyDescent="0.2">
      <c r="A2232" s="89" t="s">
        <v>803</v>
      </c>
      <c r="B2232" s="90" t="s">
        <v>1186</v>
      </c>
      <c r="C2232" s="91" t="s">
        <v>1187</v>
      </c>
      <c r="D2232" s="92" t="s">
        <v>187</v>
      </c>
      <c r="E2232" s="93" t="s">
        <v>1173</v>
      </c>
      <c r="F2232" s="103">
        <v>54.8</v>
      </c>
      <c r="G2232" s="95">
        <v>0.55000000000000004</v>
      </c>
      <c r="H2232" s="117">
        <v>30.14</v>
      </c>
      <c r="I2232" s="43"/>
      <c r="J2232" s="81"/>
    </row>
    <row r="2233" spans="1:10" ht="15" customHeight="1" x14ac:dyDescent="0.2">
      <c r="A2233" s="89" t="s">
        <v>803</v>
      </c>
      <c r="B2233" s="90" t="s">
        <v>1707</v>
      </c>
      <c r="C2233" s="91" t="s">
        <v>1708</v>
      </c>
      <c r="D2233" s="92" t="s">
        <v>187</v>
      </c>
      <c r="E2233" s="93" t="s">
        <v>1173</v>
      </c>
      <c r="F2233" s="103">
        <v>0.1</v>
      </c>
      <c r="G2233" s="95">
        <v>18.32</v>
      </c>
      <c r="H2233" s="117">
        <v>1.83</v>
      </c>
      <c r="I2233" s="43"/>
      <c r="J2233" s="81"/>
    </row>
    <row r="2234" spans="1:10" ht="15" customHeight="1" x14ac:dyDescent="0.2">
      <c r="A2234" s="89" t="s">
        <v>803</v>
      </c>
      <c r="B2234" s="90" t="s">
        <v>1713</v>
      </c>
      <c r="C2234" s="91" t="s">
        <v>1714</v>
      </c>
      <c r="D2234" s="92" t="s">
        <v>187</v>
      </c>
      <c r="E2234" s="93" t="s">
        <v>377</v>
      </c>
      <c r="F2234" s="103">
        <v>5.05</v>
      </c>
      <c r="G2234" s="95">
        <v>5.72</v>
      </c>
      <c r="H2234" s="117">
        <v>28.88</v>
      </c>
      <c r="I2234" s="43"/>
      <c r="J2234" s="81"/>
    </row>
    <row r="2235" spans="1:10" ht="15" customHeight="1" x14ac:dyDescent="0.2">
      <c r="A2235" s="89" t="s">
        <v>803</v>
      </c>
      <c r="B2235" s="90" t="s">
        <v>1758</v>
      </c>
      <c r="C2235" s="91" t="s">
        <v>1759</v>
      </c>
      <c r="D2235" s="92" t="s">
        <v>187</v>
      </c>
      <c r="E2235" s="93" t="s">
        <v>275</v>
      </c>
      <c r="F2235" s="103">
        <v>1267</v>
      </c>
      <c r="G2235" s="95">
        <v>0.45</v>
      </c>
      <c r="H2235" s="117">
        <v>570.15</v>
      </c>
      <c r="I2235" s="43"/>
      <c r="J2235" s="81"/>
    </row>
    <row r="2236" spans="1:10" ht="15" customHeight="1" x14ac:dyDescent="0.2">
      <c r="A2236" s="89" t="s">
        <v>803</v>
      </c>
      <c r="B2236" s="90" t="s">
        <v>1217</v>
      </c>
      <c r="C2236" s="91" t="s">
        <v>1218</v>
      </c>
      <c r="D2236" s="92" t="s">
        <v>187</v>
      </c>
      <c r="E2236" s="93" t="s">
        <v>837</v>
      </c>
      <c r="F2236" s="103">
        <v>0.45613369999999998</v>
      </c>
      <c r="G2236" s="95">
        <v>20.97</v>
      </c>
      <c r="H2236" s="117">
        <v>9.56</v>
      </c>
      <c r="I2236" s="43"/>
      <c r="J2236" s="81"/>
    </row>
    <row r="2237" spans="1:10" ht="15" customHeight="1" x14ac:dyDescent="0.2">
      <c r="A2237" s="89" t="s">
        <v>803</v>
      </c>
      <c r="B2237" s="90" t="s">
        <v>1221</v>
      </c>
      <c r="C2237" s="91" t="s">
        <v>1222</v>
      </c>
      <c r="D2237" s="92" t="s">
        <v>187</v>
      </c>
      <c r="E2237" s="93" t="s">
        <v>837</v>
      </c>
      <c r="F2237" s="103">
        <v>27.738402499999999</v>
      </c>
      <c r="G2237" s="95">
        <v>20.97</v>
      </c>
      <c r="H2237" s="117">
        <v>581.66999999999996</v>
      </c>
      <c r="I2237" s="43"/>
      <c r="J2237" s="81"/>
    </row>
    <row r="2238" spans="1:10" ht="15" customHeight="1" x14ac:dyDescent="0.2">
      <c r="A2238" s="89" t="s">
        <v>803</v>
      </c>
      <c r="B2238" s="90" t="s">
        <v>1760</v>
      </c>
      <c r="C2238" s="91" t="s">
        <v>1761</v>
      </c>
      <c r="D2238" s="92" t="s">
        <v>187</v>
      </c>
      <c r="E2238" s="93" t="s">
        <v>837</v>
      </c>
      <c r="F2238" s="103">
        <v>37.457699400000003</v>
      </c>
      <c r="G2238" s="95">
        <v>20.97</v>
      </c>
      <c r="H2238" s="117">
        <v>785.48</v>
      </c>
      <c r="I2238" s="43"/>
      <c r="J2238" s="81"/>
    </row>
    <row r="2239" spans="1:10" ht="15" customHeight="1" x14ac:dyDescent="0.2">
      <c r="A2239" s="89" t="s">
        <v>803</v>
      </c>
      <c r="B2239" s="90" t="s">
        <v>1224</v>
      </c>
      <c r="C2239" s="91" t="s">
        <v>1111</v>
      </c>
      <c r="D2239" s="92" t="s">
        <v>187</v>
      </c>
      <c r="E2239" s="93" t="s">
        <v>837</v>
      </c>
      <c r="F2239" s="103">
        <v>37.318122500000001</v>
      </c>
      <c r="G2239" s="95">
        <v>13.7</v>
      </c>
      <c r="H2239" s="117">
        <v>511.25</v>
      </c>
      <c r="I2239" s="43"/>
      <c r="J2239" s="81"/>
    </row>
    <row r="2240" spans="1:10" ht="15" customHeight="1" x14ac:dyDescent="0.2">
      <c r="A2240" s="96"/>
      <c r="B2240" s="97"/>
      <c r="C2240" s="97"/>
      <c r="D2240" s="98"/>
      <c r="E2240" s="99"/>
      <c r="F2240" s="209" t="s">
        <v>840</v>
      </c>
      <c r="G2240" s="209"/>
      <c r="H2240" s="118">
        <v>2690.33</v>
      </c>
      <c r="I2240" s="43"/>
      <c r="J2240" s="81"/>
    </row>
    <row r="2241" spans="1:10" ht="15" customHeight="1" x14ac:dyDescent="0.2">
      <c r="A2241" s="96"/>
      <c r="B2241" s="97"/>
      <c r="C2241" s="97"/>
      <c r="D2241" s="98"/>
      <c r="E2241" s="99"/>
      <c r="F2241" s="209" t="s">
        <v>841</v>
      </c>
      <c r="G2241" s="209"/>
      <c r="H2241" s="118">
        <v>739.84</v>
      </c>
      <c r="I2241" s="43"/>
      <c r="J2241" s="81"/>
    </row>
    <row r="2242" spans="1:10" ht="15" customHeight="1" x14ac:dyDescent="0.2">
      <c r="A2242" s="96"/>
      <c r="B2242" s="97"/>
      <c r="C2242" s="97"/>
      <c r="D2242" s="98"/>
      <c r="E2242" s="99"/>
      <c r="F2242" s="209" t="s">
        <v>842</v>
      </c>
      <c r="G2242" s="209"/>
      <c r="H2242" s="118">
        <v>3430.17</v>
      </c>
      <c r="I2242" s="43"/>
      <c r="J2242" s="81"/>
    </row>
    <row r="2243" spans="1:10" ht="20.100000000000001" customHeight="1" x14ac:dyDescent="0.2">
      <c r="A2243" s="82" t="s">
        <v>806</v>
      </c>
      <c r="B2243" s="83" t="s">
        <v>806</v>
      </c>
      <c r="C2243" s="84" t="s">
        <v>807</v>
      </c>
      <c r="D2243" s="85" t="s">
        <v>914</v>
      </c>
      <c r="E2243" s="86" t="s">
        <v>45</v>
      </c>
      <c r="F2243" s="87"/>
      <c r="G2243" s="88">
        <v>379.51</v>
      </c>
      <c r="H2243" s="116">
        <v>6831.18</v>
      </c>
      <c r="I2243" s="43"/>
      <c r="J2243" s="81"/>
    </row>
    <row r="2244" spans="1:10" ht="21" customHeight="1" x14ac:dyDescent="0.2">
      <c r="A2244" s="89" t="s">
        <v>806</v>
      </c>
      <c r="B2244" s="90" t="s">
        <v>1762</v>
      </c>
      <c r="C2244" s="91" t="s">
        <v>1763</v>
      </c>
      <c r="D2244" s="92" t="s">
        <v>55</v>
      </c>
      <c r="E2244" s="93" t="s">
        <v>45</v>
      </c>
      <c r="F2244" s="94">
        <v>0.99994000000000005</v>
      </c>
      <c r="G2244" s="95">
        <v>254.51</v>
      </c>
      <c r="H2244" s="117">
        <v>254.49</v>
      </c>
      <c r="I2244" s="43"/>
      <c r="J2244" s="81"/>
    </row>
    <row r="2245" spans="1:10" ht="15" customHeight="1" x14ac:dyDescent="0.2">
      <c r="A2245" s="89" t="s">
        <v>806</v>
      </c>
      <c r="B2245" s="90" t="s">
        <v>1248</v>
      </c>
      <c r="C2245" s="91" t="s">
        <v>1249</v>
      </c>
      <c r="D2245" s="92" t="s">
        <v>55</v>
      </c>
      <c r="E2245" s="93" t="s">
        <v>51</v>
      </c>
      <c r="F2245" s="94">
        <v>4.0679214100000003</v>
      </c>
      <c r="G2245" s="95">
        <v>15.34</v>
      </c>
      <c r="H2245" s="117">
        <v>62.4</v>
      </c>
      <c r="I2245" s="43"/>
      <c r="J2245" s="81"/>
    </row>
    <row r="2246" spans="1:10" ht="15" customHeight="1" x14ac:dyDescent="0.2">
      <c r="A2246" s="89" t="s">
        <v>806</v>
      </c>
      <c r="B2246" s="90" t="s">
        <v>1250</v>
      </c>
      <c r="C2246" s="91" t="s">
        <v>1251</v>
      </c>
      <c r="D2246" s="92" t="s">
        <v>55</v>
      </c>
      <c r="E2246" s="93" t="s">
        <v>51</v>
      </c>
      <c r="F2246" s="94">
        <v>3.0620833900000002</v>
      </c>
      <c r="G2246" s="95">
        <v>20.45</v>
      </c>
      <c r="H2246" s="117">
        <v>62.62</v>
      </c>
      <c r="I2246" s="43"/>
      <c r="J2246" s="81"/>
    </row>
    <row r="2247" spans="1:10" ht="15" customHeight="1" x14ac:dyDescent="0.2">
      <c r="A2247" s="96"/>
      <c r="B2247" s="97"/>
      <c r="C2247" s="97"/>
      <c r="D2247" s="98"/>
      <c r="E2247" s="99"/>
      <c r="F2247" s="209" t="s">
        <v>840</v>
      </c>
      <c r="G2247" s="209"/>
      <c r="H2247" s="118">
        <v>379.51</v>
      </c>
      <c r="I2247" s="43"/>
      <c r="J2247" s="81"/>
    </row>
    <row r="2248" spans="1:10" ht="15" customHeight="1" x14ac:dyDescent="0.2">
      <c r="A2248" s="96"/>
      <c r="B2248" s="97"/>
      <c r="C2248" s="97"/>
      <c r="D2248" s="98"/>
      <c r="E2248" s="99"/>
      <c r="F2248" s="209" t="s">
        <v>841</v>
      </c>
      <c r="G2248" s="209"/>
      <c r="H2248" s="118">
        <v>104.37</v>
      </c>
      <c r="I2248" s="43"/>
      <c r="J2248" s="81"/>
    </row>
    <row r="2249" spans="1:10" ht="15" customHeight="1" x14ac:dyDescent="0.2">
      <c r="A2249" s="96"/>
      <c r="B2249" s="97"/>
      <c r="C2249" s="97"/>
      <c r="D2249" s="98"/>
      <c r="E2249" s="99"/>
      <c r="F2249" s="209" t="s">
        <v>842</v>
      </c>
      <c r="G2249" s="209"/>
      <c r="H2249" s="118">
        <v>483.88</v>
      </c>
      <c r="I2249" s="43"/>
      <c r="J2249" s="81"/>
    </row>
    <row r="2250" spans="1:10" ht="20.100000000000001" customHeight="1" x14ac:dyDescent="0.2">
      <c r="A2250" s="82" t="s">
        <v>809</v>
      </c>
      <c r="B2250" s="83" t="s">
        <v>809</v>
      </c>
      <c r="C2250" s="84" t="s">
        <v>810</v>
      </c>
      <c r="D2250" s="85" t="s">
        <v>13</v>
      </c>
      <c r="E2250" s="86" t="s">
        <v>275</v>
      </c>
      <c r="F2250" s="87"/>
      <c r="G2250" s="88">
        <v>44.02</v>
      </c>
      <c r="H2250" s="116">
        <v>132.06</v>
      </c>
      <c r="I2250" s="43"/>
      <c r="J2250" s="81"/>
    </row>
    <row r="2251" spans="1:10" ht="21" customHeight="1" x14ac:dyDescent="0.2">
      <c r="A2251" s="89" t="s">
        <v>809</v>
      </c>
      <c r="B2251" s="90" t="s">
        <v>1764</v>
      </c>
      <c r="C2251" s="91" t="s">
        <v>1765</v>
      </c>
      <c r="D2251" s="92" t="s">
        <v>13</v>
      </c>
      <c r="E2251" s="93" t="s">
        <v>275</v>
      </c>
      <c r="F2251" s="94">
        <v>1</v>
      </c>
      <c r="G2251" s="95">
        <v>24.28</v>
      </c>
      <c r="H2251" s="117">
        <v>24.28</v>
      </c>
      <c r="I2251" s="43"/>
      <c r="J2251" s="81"/>
    </row>
    <row r="2252" spans="1:10" ht="21" customHeight="1" x14ac:dyDescent="0.2">
      <c r="A2252" s="89" t="s">
        <v>809</v>
      </c>
      <c r="B2252" s="90" t="s">
        <v>1372</v>
      </c>
      <c r="C2252" s="91" t="s">
        <v>1373</v>
      </c>
      <c r="D2252" s="92" t="s">
        <v>13</v>
      </c>
      <c r="E2252" s="93" t="s">
        <v>837</v>
      </c>
      <c r="F2252" s="94">
        <v>0.36375410000000002</v>
      </c>
      <c r="G2252" s="95">
        <v>24.27</v>
      </c>
      <c r="H2252" s="117">
        <v>8.82</v>
      </c>
      <c r="I2252" s="43"/>
      <c r="J2252" s="81"/>
    </row>
    <row r="2253" spans="1:10" ht="21" customHeight="1" x14ac:dyDescent="0.2">
      <c r="A2253" s="89" t="s">
        <v>809</v>
      </c>
      <c r="B2253" s="90" t="s">
        <v>1374</v>
      </c>
      <c r="C2253" s="91" t="s">
        <v>1375</v>
      </c>
      <c r="D2253" s="92" t="s">
        <v>13</v>
      </c>
      <c r="E2253" s="93" t="s">
        <v>837</v>
      </c>
      <c r="F2253" s="94">
        <v>0.36383313</v>
      </c>
      <c r="G2253" s="95">
        <v>30.03</v>
      </c>
      <c r="H2253" s="117">
        <v>10.92</v>
      </c>
      <c r="I2253" s="43"/>
      <c r="J2253" s="81"/>
    </row>
    <row r="2254" spans="1:10" ht="15" customHeight="1" x14ac:dyDescent="0.2">
      <c r="A2254" s="96"/>
      <c r="B2254" s="97"/>
      <c r="C2254" s="97"/>
      <c r="D2254" s="98"/>
      <c r="E2254" s="99"/>
      <c r="F2254" s="209" t="s">
        <v>840</v>
      </c>
      <c r="G2254" s="209"/>
      <c r="H2254" s="118">
        <v>44.02</v>
      </c>
      <c r="I2254" s="43"/>
      <c r="J2254" s="81"/>
    </row>
    <row r="2255" spans="1:10" ht="15" customHeight="1" x14ac:dyDescent="0.2">
      <c r="A2255" s="96"/>
      <c r="B2255" s="97"/>
      <c r="C2255" s="97"/>
      <c r="D2255" s="98"/>
      <c r="E2255" s="99"/>
      <c r="F2255" s="209" t="s">
        <v>841</v>
      </c>
      <c r="G2255" s="209"/>
      <c r="H2255" s="118">
        <v>12.11</v>
      </c>
      <c r="I2255" s="43"/>
      <c r="J2255" s="81"/>
    </row>
    <row r="2256" spans="1:10" ht="15" customHeight="1" x14ac:dyDescent="0.2">
      <c r="A2256" s="96"/>
      <c r="B2256" s="97"/>
      <c r="C2256" s="97"/>
      <c r="D2256" s="98"/>
      <c r="E2256" s="99"/>
      <c r="F2256" s="209" t="s">
        <v>842</v>
      </c>
      <c r="G2256" s="209"/>
      <c r="H2256" s="118">
        <v>56.13</v>
      </c>
      <c r="I2256" s="43"/>
      <c r="J2256" s="81"/>
    </row>
    <row r="2257" spans="1:10" ht="20.100000000000001" customHeight="1" x14ac:dyDescent="0.2">
      <c r="A2257" s="82" t="s">
        <v>812</v>
      </c>
      <c r="B2257" s="83" t="s">
        <v>812</v>
      </c>
      <c r="C2257" s="84" t="s">
        <v>813</v>
      </c>
      <c r="D2257" s="85" t="s">
        <v>914</v>
      </c>
      <c r="E2257" s="86" t="s">
        <v>275</v>
      </c>
      <c r="F2257" s="87"/>
      <c r="G2257" s="88">
        <v>31.83</v>
      </c>
      <c r="H2257" s="116">
        <v>159.15</v>
      </c>
      <c r="I2257" s="43"/>
      <c r="J2257" s="81"/>
    </row>
    <row r="2258" spans="1:10" ht="15" customHeight="1" x14ac:dyDescent="0.2">
      <c r="A2258" s="89" t="s">
        <v>812</v>
      </c>
      <c r="B2258" s="90" t="s">
        <v>1331</v>
      </c>
      <c r="C2258" s="91" t="s">
        <v>1332</v>
      </c>
      <c r="D2258" s="92" t="s">
        <v>55</v>
      </c>
      <c r="E2258" s="93" t="s">
        <v>45</v>
      </c>
      <c r="F2258" s="94">
        <v>0.08</v>
      </c>
      <c r="G2258" s="95">
        <v>9</v>
      </c>
      <c r="H2258" s="117">
        <v>0.72</v>
      </c>
      <c r="I2258" s="43"/>
      <c r="J2258" s="81"/>
    </row>
    <row r="2259" spans="1:10" ht="21" customHeight="1" x14ac:dyDescent="0.2">
      <c r="A2259" s="89" t="s">
        <v>812</v>
      </c>
      <c r="B2259" s="90" t="s">
        <v>1766</v>
      </c>
      <c r="C2259" s="91" t="s">
        <v>1767</v>
      </c>
      <c r="D2259" s="92" t="s">
        <v>55</v>
      </c>
      <c r="E2259" s="93" t="s">
        <v>45</v>
      </c>
      <c r="F2259" s="94">
        <v>1</v>
      </c>
      <c r="G2259" s="95">
        <v>10.82</v>
      </c>
      <c r="H2259" s="117">
        <v>10.82</v>
      </c>
      <c r="I2259" s="43"/>
      <c r="J2259" s="81"/>
    </row>
    <row r="2260" spans="1:10" ht="15" customHeight="1" x14ac:dyDescent="0.2">
      <c r="A2260" s="89" t="s">
        <v>812</v>
      </c>
      <c r="B2260" s="90" t="s">
        <v>1768</v>
      </c>
      <c r="C2260" s="91" t="s">
        <v>1769</v>
      </c>
      <c r="D2260" s="92" t="s">
        <v>55</v>
      </c>
      <c r="E2260" s="93" t="s">
        <v>45</v>
      </c>
      <c r="F2260" s="94">
        <v>1</v>
      </c>
      <c r="G2260" s="95">
        <v>8.4499999999999993</v>
      </c>
      <c r="H2260" s="117">
        <v>8.4499999999999993</v>
      </c>
      <c r="I2260" s="43"/>
      <c r="J2260" s="81"/>
    </row>
    <row r="2261" spans="1:10" ht="21" customHeight="1" x14ac:dyDescent="0.2">
      <c r="A2261" s="89" t="s">
        <v>812</v>
      </c>
      <c r="B2261" s="90" t="s">
        <v>1606</v>
      </c>
      <c r="C2261" s="91" t="s">
        <v>1607</v>
      </c>
      <c r="D2261" s="92" t="s">
        <v>55</v>
      </c>
      <c r="E2261" s="93" t="s">
        <v>45</v>
      </c>
      <c r="F2261" s="94">
        <v>1.04E-2</v>
      </c>
      <c r="G2261" s="95">
        <v>15.37</v>
      </c>
      <c r="H2261" s="117">
        <v>0.16</v>
      </c>
      <c r="I2261" s="43"/>
      <c r="J2261" s="81"/>
    </row>
    <row r="2262" spans="1:10" ht="15" customHeight="1" x14ac:dyDescent="0.2">
      <c r="A2262" s="89" t="s">
        <v>812</v>
      </c>
      <c r="B2262" s="90" t="s">
        <v>1248</v>
      </c>
      <c r="C2262" s="91" t="s">
        <v>1249</v>
      </c>
      <c r="D2262" s="92" t="s">
        <v>55</v>
      </c>
      <c r="E2262" s="93" t="s">
        <v>51</v>
      </c>
      <c r="F2262" s="94">
        <v>0.76161195999999998</v>
      </c>
      <c r="G2262" s="95">
        <v>15.34</v>
      </c>
      <c r="H2262" s="117">
        <v>11.68</v>
      </c>
      <c r="I2262" s="43"/>
      <c r="J2262" s="81"/>
    </row>
    <row r="2263" spans="1:10" ht="15" customHeight="1" x14ac:dyDescent="0.2">
      <c r="A2263" s="96"/>
      <c r="B2263" s="97"/>
      <c r="C2263" s="97"/>
      <c r="D2263" s="98"/>
      <c r="E2263" s="99"/>
      <c r="F2263" s="209" t="s">
        <v>840</v>
      </c>
      <c r="G2263" s="209"/>
      <c r="H2263" s="118">
        <v>31.83</v>
      </c>
      <c r="I2263" s="43"/>
      <c r="J2263" s="81"/>
    </row>
    <row r="2264" spans="1:10" ht="15" customHeight="1" x14ac:dyDescent="0.2">
      <c r="A2264" s="96"/>
      <c r="B2264" s="97"/>
      <c r="C2264" s="97"/>
      <c r="D2264" s="98"/>
      <c r="E2264" s="99"/>
      <c r="F2264" s="209" t="s">
        <v>841</v>
      </c>
      <c r="G2264" s="209"/>
      <c r="H2264" s="118">
        <v>8.75</v>
      </c>
      <c r="I2264" s="43"/>
      <c r="J2264" s="81"/>
    </row>
    <row r="2265" spans="1:10" ht="15" customHeight="1" x14ac:dyDescent="0.2">
      <c r="A2265" s="96"/>
      <c r="B2265" s="97"/>
      <c r="C2265" s="97"/>
      <c r="D2265" s="98"/>
      <c r="E2265" s="99"/>
      <c r="F2265" s="209" t="s">
        <v>842</v>
      </c>
      <c r="G2265" s="209"/>
      <c r="H2265" s="118">
        <v>40.58</v>
      </c>
      <c r="I2265" s="43"/>
      <c r="J2265" s="81"/>
    </row>
    <row r="2266" spans="1:10" ht="20.100000000000001" customHeight="1" x14ac:dyDescent="0.2">
      <c r="A2266" s="82" t="s">
        <v>817</v>
      </c>
      <c r="B2266" s="83" t="s">
        <v>817</v>
      </c>
      <c r="C2266" s="84" t="s">
        <v>818</v>
      </c>
      <c r="D2266" s="85" t="s">
        <v>914</v>
      </c>
      <c r="E2266" s="86" t="s">
        <v>45</v>
      </c>
      <c r="F2266" s="87"/>
      <c r="G2266" s="88">
        <v>453.7</v>
      </c>
      <c r="H2266" s="116">
        <v>14518.4</v>
      </c>
      <c r="I2266" s="43"/>
      <c r="J2266" s="81"/>
    </row>
    <row r="2267" spans="1:10" ht="21" customHeight="1" x14ac:dyDescent="0.2">
      <c r="A2267" s="89" t="s">
        <v>817</v>
      </c>
      <c r="B2267" s="90" t="s">
        <v>1770</v>
      </c>
      <c r="C2267" s="91" t="s">
        <v>1771</v>
      </c>
      <c r="D2267" s="92" t="s">
        <v>55</v>
      </c>
      <c r="E2267" s="93" t="s">
        <v>98</v>
      </c>
      <c r="F2267" s="94">
        <v>13.14</v>
      </c>
      <c r="G2267" s="95">
        <v>7.08</v>
      </c>
      <c r="H2267" s="117">
        <v>93.03</v>
      </c>
      <c r="I2267" s="43"/>
      <c r="J2267" s="81"/>
    </row>
    <row r="2268" spans="1:10" ht="21" customHeight="1" x14ac:dyDescent="0.2">
      <c r="A2268" s="89" t="s">
        <v>817</v>
      </c>
      <c r="B2268" s="90" t="s">
        <v>1772</v>
      </c>
      <c r="C2268" s="91" t="s">
        <v>1773</v>
      </c>
      <c r="D2268" s="92" t="s">
        <v>55</v>
      </c>
      <c r="E2268" s="93" t="s">
        <v>249</v>
      </c>
      <c r="F2268" s="94">
        <v>8.0699999999999994E-2</v>
      </c>
      <c r="G2268" s="95">
        <v>54.56</v>
      </c>
      <c r="H2268" s="117">
        <v>4.4000000000000004</v>
      </c>
      <c r="I2268" s="43"/>
      <c r="J2268" s="81"/>
    </row>
    <row r="2269" spans="1:10" ht="15" customHeight="1" x14ac:dyDescent="0.2">
      <c r="A2269" s="89" t="s">
        <v>817</v>
      </c>
      <c r="B2269" s="90" t="s">
        <v>1774</v>
      </c>
      <c r="C2269" s="91" t="s">
        <v>1775</v>
      </c>
      <c r="D2269" s="92" t="s">
        <v>55</v>
      </c>
      <c r="E2269" s="93" t="s">
        <v>51</v>
      </c>
      <c r="F2269" s="94">
        <v>0.255</v>
      </c>
      <c r="G2269" s="95">
        <v>119.12</v>
      </c>
      <c r="H2269" s="117">
        <v>30.38</v>
      </c>
      <c r="I2269" s="43"/>
      <c r="J2269" s="81"/>
    </row>
    <row r="2270" spans="1:10" ht="21" customHeight="1" x14ac:dyDescent="0.2">
      <c r="A2270" s="89" t="s">
        <v>817</v>
      </c>
      <c r="B2270" s="90" t="s">
        <v>1776</v>
      </c>
      <c r="C2270" s="91" t="s">
        <v>1777</v>
      </c>
      <c r="D2270" s="92" t="s">
        <v>55</v>
      </c>
      <c r="E2270" s="93" t="s">
        <v>249</v>
      </c>
      <c r="F2270" s="94">
        <v>3.3000000000000002E-2</v>
      </c>
      <c r="G2270" s="95">
        <v>631.83000000000004</v>
      </c>
      <c r="H2270" s="117">
        <v>20.85</v>
      </c>
      <c r="I2270" s="43"/>
      <c r="J2270" s="81"/>
    </row>
    <row r="2271" spans="1:10" ht="15" customHeight="1" x14ac:dyDescent="0.2">
      <c r="A2271" s="89" t="s">
        <v>817</v>
      </c>
      <c r="B2271" s="90" t="s">
        <v>1778</v>
      </c>
      <c r="C2271" s="91" t="s">
        <v>1779</v>
      </c>
      <c r="D2271" s="92" t="s">
        <v>55</v>
      </c>
      <c r="E2271" s="93" t="s">
        <v>249</v>
      </c>
      <c r="F2271" s="94">
        <v>0.18</v>
      </c>
      <c r="G2271" s="95">
        <v>614.71</v>
      </c>
      <c r="H2271" s="117">
        <v>110.65</v>
      </c>
      <c r="I2271" s="43"/>
      <c r="J2271" s="81"/>
    </row>
    <row r="2272" spans="1:10" ht="21" customHeight="1" x14ac:dyDescent="0.2">
      <c r="A2272" s="89" t="s">
        <v>817</v>
      </c>
      <c r="B2272" s="90" t="s">
        <v>1780</v>
      </c>
      <c r="C2272" s="91" t="s">
        <v>1781</v>
      </c>
      <c r="D2272" s="92" t="s">
        <v>55</v>
      </c>
      <c r="E2272" s="93" t="s">
        <v>898</v>
      </c>
      <c r="F2272" s="94">
        <v>0.06</v>
      </c>
      <c r="G2272" s="95">
        <v>13.9</v>
      </c>
      <c r="H2272" s="117">
        <v>0.83</v>
      </c>
      <c r="I2272" s="43"/>
      <c r="J2272" s="81"/>
    </row>
    <row r="2273" spans="1:10" ht="21" customHeight="1" x14ac:dyDescent="0.2">
      <c r="A2273" s="89" t="s">
        <v>817</v>
      </c>
      <c r="B2273" s="90" t="s">
        <v>1782</v>
      </c>
      <c r="C2273" s="91" t="s">
        <v>1783</v>
      </c>
      <c r="D2273" s="92" t="s">
        <v>55</v>
      </c>
      <c r="E2273" s="93" t="s">
        <v>180</v>
      </c>
      <c r="F2273" s="94">
        <v>2.2200000000000002</v>
      </c>
      <c r="G2273" s="95">
        <v>12.35</v>
      </c>
      <c r="H2273" s="117">
        <v>27.42</v>
      </c>
      <c r="I2273" s="43"/>
      <c r="J2273" s="81"/>
    </row>
    <row r="2274" spans="1:10" ht="15" customHeight="1" x14ac:dyDescent="0.2">
      <c r="A2274" s="89" t="s">
        <v>817</v>
      </c>
      <c r="B2274" s="90" t="s">
        <v>1269</v>
      </c>
      <c r="C2274" s="91" t="s">
        <v>1222</v>
      </c>
      <c r="D2274" s="92" t="s">
        <v>55</v>
      </c>
      <c r="E2274" s="93" t="s">
        <v>51</v>
      </c>
      <c r="F2274" s="94">
        <v>2.27841586</v>
      </c>
      <c r="G2274" s="95">
        <v>20.45</v>
      </c>
      <c r="H2274" s="117">
        <v>46.59</v>
      </c>
      <c r="I2274" s="43"/>
      <c r="J2274" s="81"/>
    </row>
    <row r="2275" spans="1:10" ht="15" customHeight="1" x14ac:dyDescent="0.2">
      <c r="A2275" s="89" t="s">
        <v>817</v>
      </c>
      <c r="B2275" s="90" t="s">
        <v>1110</v>
      </c>
      <c r="C2275" s="91" t="s">
        <v>1111</v>
      </c>
      <c r="D2275" s="92" t="s">
        <v>55</v>
      </c>
      <c r="E2275" s="93" t="s">
        <v>51</v>
      </c>
      <c r="F2275" s="94">
        <v>8.0778373600000002</v>
      </c>
      <c r="G2275" s="95">
        <v>14.8</v>
      </c>
      <c r="H2275" s="117">
        <v>119.55</v>
      </c>
      <c r="I2275" s="43"/>
      <c r="J2275" s="81"/>
    </row>
    <row r="2276" spans="1:10" ht="15" customHeight="1" x14ac:dyDescent="0.2">
      <c r="A2276" s="96"/>
      <c r="B2276" s="97"/>
      <c r="C2276" s="97"/>
      <c r="D2276" s="98"/>
      <c r="E2276" s="99"/>
      <c r="F2276" s="209" t="s">
        <v>840</v>
      </c>
      <c r="G2276" s="209"/>
      <c r="H2276" s="118">
        <v>453.7</v>
      </c>
      <c r="I2276" s="43"/>
      <c r="J2276" s="81"/>
    </row>
    <row r="2277" spans="1:10" ht="15" customHeight="1" x14ac:dyDescent="0.2">
      <c r="A2277" s="96"/>
      <c r="B2277" s="97"/>
      <c r="C2277" s="97"/>
      <c r="D2277" s="98"/>
      <c r="E2277" s="99"/>
      <c r="F2277" s="209" t="s">
        <v>841</v>
      </c>
      <c r="G2277" s="209"/>
      <c r="H2277" s="118">
        <v>124.77</v>
      </c>
      <c r="I2277" s="43"/>
      <c r="J2277" s="81"/>
    </row>
    <row r="2278" spans="1:10" ht="15" customHeight="1" x14ac:dyDescent="0.2">
      <c r="A2278" s="96"/>
      <c r="B2278" s="97"/>
      <c r="C2278" s="97"/>
      <c r="D2278" s="98"/>
      <c r="E2278" s="99"/>
      <c r="F2278" s="209" t="s">
        <v>842</v>
      </c>
      <c r="G2278" s="209"/>
      <c r="H2278" s="118">
        <v>578.47</v>
      </c>
      <c r="I2278" s="43"/>
      <c r="J2278" s="81"/>
    </row>
    <row r="2279" spans="1:10" ht="20.100000000000001" customHeight="1" x14ac:dyDescent="0.2">
      <c r="A2279" s="82" t="s">
        <v>820</v>
      </c>
      <c r="B2279" s="83" t="s">
        <v>820</v>
      </c>
      <c r="C2279" s="84" t="s">
        <v>821</v>
      </c>
      <c r="D2279" s="85" t="s">
        <v>13</v>
      </c>
      <c r="E2279" s="86" t="s">
        <v>275</v>
      </c>
      <c r="F2279" s="87"/>
      <c r="G2279" s="88">
        <v>459.15</v>
      </c>
      <c r="H2279" s="116">
        <v>4132.3500000000004</v>
      </c>
      <c r="I2279" s="43"/>
      <c r="J2279" s="81"/>
    </row>
    <row r="2280" spans="1:10" ht="15" customHeight="1" x14ac:dyDescent="0.2">
      <c r="A2280" s="89" t="s">
        <v>820</v>
      </c>
      <c r="B2280" s="90" t="s">
        <v>1784</v>
      </c>
      <c r="C2280" s="91" t="s">
        <v>1785</v>
      </c>
      <c r="D2280" s="92" t="s">
        <v>13</v>
      </c>
      <c r="E2280" s="93" t="s">
        <v>275</v>
      </c>
      <c r="F2280" s="94">
        <v>1</v>
      </c>
      <c r="G2280" s="95">
        <v>408.58</v>
      </c>
      <c r="H2280" s="117">
        <v>408.58</v>
      </c>
      <c r="I2280" s="43"/>
      <c r="J2280" s="81"/>
    </row>
    <row r="2281" spans="1:10" ht="21" customHeight="1" x14ac:dyDescent="0.2">
      <c r="A2281" s="89" t="s">
        <v>820</v>
      </c>
      <c r="B2281" s="90" t="s">
        <v>1005</v>
      </c>
      <c r="C2281" s="91" t="s">
        <v>1006</v>
      </c>
      <c r="D2281" s="92" t="s">
        <v>13</v>
      </c>
      <c r="E2281" s="93" t="s">
        <v>837</v>
      </c>
      <c r="F2281" s="94">
        <v>0.90934968000000005</v>
      </c>
      <c r="G2281" s="95">
        <v>24.87</v>
      </c>
      <c r="H2281" s="117">
        <v>22.61</v>
      </c>
      <c r="I2281" s="43"/>
      <c r="J2281" s="81"/>
    </row>
    <row r="2282" spans="1:10" ht="15" customHeight="1" x14ac:dyDescent="0.2">
      <c r="A2282" s="89" t="s">
        <v>820</v>
      </c>
      <c r="B2282" s="90" t="s">
        <v>955</v>
      </c>
      <c r="C2282" s="91" t="s">
        <v>908</v>
      </c>
      <c r="D2282" s="92" t="s">
        <v>13</v>
      </c>
      <c r="E2282" s="93" t="s">
        <v>837</v>
      </c>
      <c r="F2282" s="94">
        <v>0.90958035000000004</v>
      </c>
      <c r="G2282" s="95">
        <v>30.75</v>
      </c>
      <c r="H2282" s="117">
        <v>27.96</v>
      </c>
      <c r="I2282" s="43"/>
      <c r="J2282" s="81"/>
    </row>
    <row r="2283" spans="1:10" ht="15" customHeight="1" x14ac:dyDescent="0.2">
      <c r="A2283" s="96"/>
      <c r="B2283" s="97"/>
      <c r="C2283" s="97"/>
      <c r="D2283" s="98"/>
      <c r="E2283" s="99"/>
      <c r="F2283" s="209" t="s">
        <v>840</v>
      </c>
      <c r="G2283" s="209"/>
      <c r="H2283" s="118">
        <v>459.15</v>
      </c>
      <c r="I2283" s="43"/>
      <c r="J2283" s="81"/>
    </row>
    <row r="2284" spans="1:10" ht="15" customHeight="1" x14ac:dyDescent="0.2">
      <c r="A2284" s="96"/>
      <c r="B2284" s="97"/>
      <c r="C2284" s="97"/>
      <c r="D2284" s="98"/>
      <c r="E2284" s="99"/>
      <c r="F2284" s="209" t="s">
        <v>841</v>
      </c>
      <c r="G2284" s="209"/>
      <c r="H2284" s="118">
        <v>126.27</v>
      </c>
      <c r="I2284" s="43"/>
      <c r="J2284" s="81"/>
    </row>
    <row r="2285" spans="1:10" ht="15" customHeight="1" thickBot="1" x14ac:dyDescent="0.25">
      <c r="A2285" s="104"/>
      <c r="B2285" s="105"/>
      <c r="C2285" s="105"/>
      <c r="D2285" s="106"/>
      <c r="E2285" s="107"/>
      <c r="F2285" s="216" t="s">
        <v>842</v>
      </c>
      <c r="G2285" s="216"/>
      <c r="H2285" s="121">
        <v>585.41999999999996</v>
      </c>
      <c r="I2285" s="43"/>
      <c r="J2285" s="81"/>
    </row>
    <row r="2286" spans="1:10" ht="15" customHeight="1" thickTop="1" x14ac:dyDescent="0.2">
      <c r="A2286" s="108"/>
      <c r="B2286" s="109"/>
      <c r="C2286" s="109"/>
      <c r="D2286" s="110"/>
      <c r="E2286" s="110"/>
      <c r="F2286" s="111"/>
      <c r="G2286" s="111"/>
      <c r="H2286" s="122"/>
      <c r="I2286" s="43"/>
      <c r="J2286" s="81"/>
    </row>
    <row r="2287" spans="1:10" ht="15" x14ac:dyDescent="0.2">
      <c r="A2287" s="42"/>
      <c r="B2287" s="43"/>
      <c r="C2287" s="43"/>
      <c r="D2287" s="43"/>
      <c r="E2287" s="43"/>
      <c r="F2287" s="43"/>
      <c r="G2287" s="43"/>
      <c r="H2287" s="81"/>
      <c r="I2287" s="43"/>
      <c r="J2287" s="81"/>
    </row>
    <row r="2288" spans="1:10" s="3" customFormat="1" ht="15" x14ac:dyDescent="0.2">
      <c r="A2288" s="50"/>
      <c r="B2288" s="51"/>
      <c r="C2288" s="51"/>
      <c r="D2288" s="52"/>
      <c r="E2288" s="52"/>
      <c r="F2288" s="53"/>
      <c r="G2288" s="53"/>
      <c r="H2288" s="54"/>
      <c r="I2288" s="43"/>
      <c r="J2288" s="81"/>
    </row>
    <row r="2289" spans="1:10" ht="15" x14ac:dyDescent="0.2">
      <c r="A2289" s="50"/>
      <c r="B2289" s="51"/>
      <c r="C2289" s="51"/>
      <c r="D2289" s="52"/>
      <c r="E2289" s="52"/>
      <c r="F2289" s="53"/>
      <c r="G2289" s="53"/>
      <c r="H2289" s="54"/>
      <c r="I2289" s="43"/>
      <c r="J2289" s="81"/>
    </row>
    <row r="2290" spans="1:10" ht="15" x14ac:dyDescent="0.2">
      <c r="A2290" s="42"/>
      <c r="B2290" s="43"/>
      <c r="C2290" s="43"/>
      <c r="D2290" s="44"/>
      <c r="E2290" s="44"/>
      <c r="F2290" s="44"/>
      <c r="G2290" s="44"/>
      <c r="H2290" s="55"/>
      <c r="I2290" s="43"/>
      <c r="J2290" s="81"/>
    </row>
    <row r="2291" spans="1:10" ht="15" x14ac:dyDescent="0.2">
      <c r="A2291" s="42"/>
      <c r="B2291" s="43"/>
      <c r="C2291" s="43"/>
      <c r="D2291" s="44"/>
      <c r="E2291" s="44"/>
      <c r="F2291" s="44"/>
      <c r="G2291" s="44"/>
      <c r="H2291" s="55"/>
      <c r="I2291" s="43"/>
      <c r="J2291" s="81"/>
    </row>
    <row r="2292" spans="1:10" ht="15" x14ac:dyDescent="0.2">
      <c r="A2292" s="181"/>
      <c r="B2292" s="182"/>
      <c r="C2292" s="182"/>
      <c r="D2292" s="205"/>
      <c r="E2292" s="205"/>
      <c r="F2292" s="205"/>
      <c r="G2292" s="205"/>
      <c r="H2292" s="206"/>
      <c r="I2292" s="43"/>
      <c r="J2292" s="81"/>
    </row>
    <row r="2293" spans="1:10" ht="15" x14ac:dyDescent="0.2">
      <c r="A2293" s="42"/>
      <c r="B2293" s="43"/>
      <c r="C2293" s="43"/>
      <c r="D2293" s="44"/>
      <c r="E2293" s="44"/>
      <c r="F2293" s="44"/>
      <c r="G2293" s="44"/>
      <c r="H2293" s="55"/>
      <c r="I2293" s="43"/>
      <c r="J2293" s="81"/>
    </row>
    <row r="2294" spans="1:10" ht="15" x14ac:dyDescent="0.2">
      <c r="A2294" s="42"/>
      <c r="B2294" s="43"/>
      <c r="C2294" s="43"/>
      <c r="D2294" s="44"/>
      <c r="E2294" s="44"/>
      <c r="F2294" s="44"/>
      <c r="G2294" s="44"/>
      <c r="H2294" s="55"/>
      <c r="I2294" s="43"/>
      <c r="J2294" s="81"/>
    </row>
    <row r="2295" spans="1:10" ht="15" x14ac:dyDescent="0.2">
      <c r="A2295" s="42"/>
      <c r="B2295" s="43"/>
      <c r="C2295" s="43"/>
      <c r="D2295" s="44"/>
      <c r="E2295" s="44"/>
      <c r="F2295" s="44"/>
      <c r="G2295" s="44"/>
      <c r="H2295" s="55"/>
      <c r="I2295" s="43"/>
      <c r="J2295" s="81"/>
    </row>
    <row r="2296" spans="1:10" ht="15.75" thickBot="1" x14ac:dyDescent="0.25">
      <c r="A2296" s="46"/>
      <c r="B2296" s="47"/>
      <c r="C2296" s="47"/>
      <c r="D2296" s="48"/>
      <c r="E2296" s="48"/>
      <c r="F2296" s="48"/>
      <c r="G2296" s="48"/>
      <c r="H2296" s="58"/>
      <c r="I2296" s="43"/>
      <c r="J2296" s="81"/>
    </row>
    <row r="2297" spans="1:10" ht="15.75" thickBot="1" x14ac:dyDescent="0.25">
      <c r="A2297" s="46"/>
      <c r="B2297" s="47"/>
      <c r="C2297" s="47"/>
      <c r="D2297" s="48"/>
      <c r="E2297" s="48"/>
      <c r="F2297" s="48"/>
      <c r="G2297" s="48"/>
      <c r="H2297" s="58"/>
      <c r="I2297" s="47"/>
      <c r="J2297" s="112"/>
    </row>
    <row r="2298" spans="1:10" x14ac:dyDescent="0.2">
      <c r="D2298" s="10"/>
      <c r="E2298" s="10"/>
      <c r="F2298" s="10"/>
      <c r="G2298" s="10"/>
      <c r="H2298" s="10"/>
    </row>
  </sheetData>
  <mergeCells count="818">
    <mergeCell ref="A2:H2"/>
    <mergeCell ref="A4:H4"/>
    <mergeCell ref="A6:H6"/>
    <mergeCell ref="A9:H9"/>
    <mergeCell ref="A11:H11"/>
    <mergeCell ref="F2285:G2285"/>
    <mergeCell ref="F2276:G2276"/>
    <mergeCell ref="F2277:G2277"/>
    <mergeCell ref="F2278:G2278"/>
    <mergeCell ref="F2283:G2283"/>
    <mergeCell ref="F2284:G2284"/>
    <mergeCell ref="F2255:G2255"/>
    <mergeCell ref="F2256:G2256"/>
    <mergeCell ref="F2263:G2263"/>
    <mergeCell ref="F2264:G2264"/>
    <mergeCell ref="F2265:G2265"/>
    <mergeCell ref="F2242:G2242"/>
    <mergeCell ref="F2247:G2247"/>
    <mergeCell ref="F2248:G2248"/>
    <mergeCell ref="F2249:G2249"/>
    <mergeCell ref="F2254:G2254"/>
    <mergeCell ref="F2222:G2222"/>
    <mergeCell ref="F2223:G2223"/>
    <mergeCell ref="F2224:G2224"/>
    <mergeCell ref="F2240:G2240"/>
    <mergeCell ref="F2241:G2241"/>
    <mergeCell ref="F2200:G2200"/>
    <mergeCell ref="F2201:G2201"/>
    <mergeCell ref="F2210:G2210"/>
    <mergeCell ref="F2211:G2211"/>
    <mergeCell ref="F2212:G2212"/>
    <mergeCell ref="F2182:G2182"/>
    <mergeCell ref="F2187:G2187"/>
    <mergeCell ref="F2188:G2188"/>
    <mergeCell ref="F2189:G2189"/>
    <mergeCell ref="F2199:G2199"/>
    <mergeCell ref="F2173:G2173"/>
    <mergeCell ref="F2174:G2174"/>
    <mergeCell ref="F2175:G2175"/>
    <mergeCell ref="F2180:G2180"/>
    <mergeCell ref="F2181:G2181"/>
    <mergeCell ref="F2160:G2160"/>
    <mergeCell ref="F2161:G2161"/>
    <mergeCell ref="F2166:G2166"/>
    <mergeCell ref="F2167:G2167"/>
    <mergeCell ref="F2168:G2168"/>
    <mergeCell ref="F2147:G2147"/>
    <mergeCell ref="F2152:G2152"/>
    <mergeCell ref="F2153:G2153"/>
    <mergeCell ref="F2154:G2154"/>
    <mergeCell ref="F2159:G2159"/>
    <mergeCell ref="F2138:G2138"/>
    <mergeCell ref="F2139:G2139"/>
    <mergeCell ref="F2140:G2140"/>
    <mergeCell ref="F2145:G2145"/>
    <mergeCell ref="F2146:G2146"/>
    <mergeCell ref="F2123:G2123"/>
    <mergeCell ref="F2124:G2124"/>
    <mergeCell ref="F2131:G2131"/>
    <mergeCell ref="F2132:G2132"/>
    <mergeCell ref="F2133:G2133"/>
    <mergeCell ref="F2106:G2106"/>
    <mergeCell ref="F2113:G2113"/>
    <mergeCell ref="F2114:G2114"/>
    <mergeCell ref="F2115:G2115"/>
    <mergeCell ref="F2122:G2122"/>
    <mergeCell ref="F2078:G2078"/>
    <mergeCell ref="F2079:G2079"/>
    <mergeCell ref="F2080:G2080"/>
    <mergeCell ref="F2104:G2104"/>
    <mergeCell ref="F2105:G2105"/>
    <mergeCell ref="F2049:G2049"/>
    <mergeCell ref="F2050:G2050"/>
    <mergeCell ref="F2056:G2056"/>
    <mergeCell ref="F2057:G2057"/>
    <mergeCell ref="F2058:G2058"/>
    <mergeCell ref="F2031:G2031"/>
    <mergeCell ref="F2037:G2037"/>
    <mergeCell ref="F2038:G2038"/>
    <mergeCell ref="F2039:G2039"/>
    <mergeCell ref="F2048:G2048"/>
    <mergeCell ref="F2017:G2017"/>
    <mergeCell ref="F2018:G2018"/>
    <mergeCell ref="F2019:G2019"/>
    <mergeCell ref="F2029:G2029"/>
    <mergeCell ref="F2030:G2030"/>
    <mergeCell ref="F1996:G1996"/>
    <mergeCell ref="F1997:G1997"/>
    <mergeCell ref="F2007:G2007"/>
    <mergeCell ref="F2008:G2008"/>
    <mergeCell ref="F2009:G2009"/>
    <mergeCell ref="F1983:G1983"/>
    <mergeCell ref="F1988:G1988"/>
    <mergeCell ref="F1989:G1989"/>
    <mergeCell ref="F1990:G1990"/>
    <mergeCell ref="F1995:G1995"/>
    <mergeCell ref="F1971:G1971"/>
    <mergeCell ref="F1972:G1972"/>
    <mergeCell ref="F1973:G1973"/>
    <mergeCell ref="F1981:G1981"/>
    <mergeCell ref="F1982:G1982"/>
    <mergeCell ref="F1958:G1958"/>
    <mergeCell ref="F1959:G1959"/>
    <mergeCell ref="F1964:G1964"/>
    <mergeCell ref="F1965:G1965"/>
    <mergeCell ref="F1966:G1966"/>
    <mergeCell ref="F1942:G1942"/>
    <mergeCell ref="F1950:G1950"/>
    <mergeCell ref="F1951:G1951"/>
    <mergeCell ref="F1952:G1952"/>
    <mergeCell ref="F1957:G1957"/>
    <mergeCell ref="F1930:G1930"/>
    <mergeCell ref="F1931:G1931"/>
    <mergeCell ref="F1932:G1932"/>
    <mergeCell ref="F1940:G1940"/>
    <mergeCell ref="F1941:G1941"/>
    <mergeCell ref="F1911:G1911"/>
    <mergeCell ref="F1912:G1912"/>
    <mergeCell ref="F1920:G1920"/>
    <mergeCell ref="F1921:G1921"/>
    <mergeCell ref="F1922:G1922"/>
    <mergeCell ref="F1892:G1892"/>
    <mergeCell ref="F1900:G1900"/>
    <mergeCell ref="F1901:G1901"/>
    <mergeCell ref="F1902:G1902"/>
    <mergeCell ref="F1910:G1910"/>
    <mergeCell ref="F1881:G1881"/>
    <mergeCell ref="F1882:G1882"/>
    <mergeCell ref="F1883:G1883"/>
    <mergeCell ref="F1890:G1890"/>
    <mergeCell ref="F1891:G1891"/>
    <mergeCell ref="F1864:G1864"/>
    <mergeCell ref="F1865:G1865"/>
    <mergeCell ref="F1872:G1872"/>
    <mergeCell ref="F1873:G1873"/>
    <mergeCell ref="F1874:G1874"/>
    <mergeCell ref="F1848:G1848"/>
    <mergeCell ref="F1854:G1854"/>
    <mergeCell ref="F1855:G1855"/>
    <mergeCell ref="F1856:G1856"/>
    <mergeCell ref="F1863:G1863"/>
    <mergeCell ref="F1839:G1839"/>
    <mergeCell ref="F1840:G1840"/>
    <mergeCell ref="F1841:G1841"/>
    <mergeCell ref="F1846:G1846"/>
    <mergeCell ref="F1847:G1847"/>
    <mergeCell ref="F1826:G1826"/>
    <mergeCell ref="F1827:G1827"/>
    <mergeCell ref="F1832:G1832"/>
    <mergeCell ref="F1833:G1833"/>
    <mergeCell ref="F1834:G1834"/>
    <mergeCell ref="F1813:G1813"/>
    <mergeCell ref="F1818:G1818"/>
    <mergeCell ref="F1819:G1819"/>
    <mergeCell ref="F1820:G1820"/>
    <mergeCell ref="F1825:G1825"/>
    <mergeCell ref="F1804:G1804"/>
    <mergeCell ref="F1805:G1805"/>
    <mergeCell ref="F1806:G1806"/>
    <mergeCell ref="F1811:G1811"/>
    <mergeCell ref="F1812:G1812"/>
    <mergeCell ref="F1790:G1790"/>
    <mergeCell ref="F1791:G1791"/>
    <mergeCell ref="F1797:G1797"/>
    <mergeCell ref="F1798:G1798"/>
    <mergeCell ref="F1799:G1799"/>
    <mergeCell ref="F1773:G1773"/>
    <mergeCell ref="F1781:G1781"/>
    <mergeCell ref="F1782:G1782"/>
    <mergeCell ref="F1783:G1783"/>
    <mergeCell ref="F1789:G1789"/>
    <mergeCell ref="F1761:G1761"/>
    <mergeCell ref="F1762:G1762"/>
    <mergeCell ref="F1763:G1763"/>
    <mergeCell ref="F1771:G1771"/>
    <mergeCell ref="F1772:G1772"/>
    <mergeCell ref="F1738:G1738"/>
    <mergeCell ref="F1739:G1739"/>
    <mergeCell ref="F1750:G1750"/>
    <mergeCell ref="F1751:G1751"/>
    <mergeCell ref="F1752:G1752"/>
    <mergeCell ref="F1725:G1725"/>
    <mergeCell ref="F1730:G1730"/>
    <mergeCell ref="F1731:G1731"/>
    <mergeCell ref="F1732:G1732"/>
    <mergeCell ref="F1737:G1737"/>
    <mergeCell ref="F1716:G1716"/>
    <mergeCell ref="F1717:G1717"/>
    <mergeCell ref="F1718:G1718"/>
    <mergeCell ref="F1723:G1723"/>
    <mergeCell ref="F1724:G1724"/>
    <mergeCell ref="F1703:G1703"/>
    <mergeCell ref="F1704:G1704"/>
    <mergeCell ref="F1709:G1709"/>
    <mergeCell ref="F1710:G1710"/>
    <mergeCell ref="F1711:G1711"/>
    <mergeCell ref="F1690:G1690"/>
    <mergeCell ref="F1695:G1695"/>
    <mergeCell ref="F1696:G1696"/>
    <mergeCell ref="F1697:G1697"/>
    <mergeCell ref="F1702:G1702"/>
    <mergeCell ref="F1681:G1681"/>
    <mergeCell ref="F1682:G1682"/>
    <mergeCell ref="F1683:G1683"/>
    <mergeCell ref="F1688:G1688"/>
    <mergeCell ref="F1689:G1689"/>
    <mergeCell ref="F1666:G1666"/>
    <mergeCell ref="F1667:G1667"/>
    <mergeCell ref="F1673:G1673"/>
    <mergeCell ref="F1674:G1674"/>
    <mergeCell ref="F1675:G1675"/>
    <mergeCell ref="F1651:G1651"/>
    <mergeCell ref="F1657:G1657"/>
    <mergeCell ref="F1658:G1658"/>
    <mergeCell ref="F1659:G1659"/>
    <mergeCell ref="F1665:G1665"/>
    <mergeCell ref="F1642:G1642"/>
    <mergeCell ref="F1643:G1643"/>
    <mergeCell ref="F1644:G1644"/>
    <mergeCell ref="F1649:G1649"/>
    <mergeCell ref="F1650:G1650"/>
    <mergeCell ref="F1625:G1625"/>
    <mergeCell ref="F1626:G1626"/>
    <mergeCell ref="F1635:G1635"/>
    <mergeCell ref="F1636:G1636"/>
    <mergeCell ref="F1637:G1637"/>
    <mergeCell ref="F1610:G1610"/>
    <mergeCell ref="F1617:G1617"/>
    <mergeCell ref="F1618:G1618"/>
    <mergeCell ref="F1619:G1619"/>
    <mergeCell ref="F1624:G1624"/>
    <mergeCell ref="F1598:G1598"/>
    <mergeCell ref="F1599:G1599"/>
    <mergeCell ref="F1600:G1600"/>
    <mergeCell ref="F1608:G1608"/>
    <mergeCell ref="F1609:G1609"/>
    <mergeCell ref="F1582:G1582"/>
    <mergeCell ref="F1583:G1583"/>
    <mergeCell ref="F1588:G1588"/>
    <mergeCell ref="F1589:G1589"/>
    <mergeCell ref="F1590:G1590"/>
    <mergeCell ref="F1566:G1566"/>
    <mergeCell ref="F1574:G1574"/>
    <mergeCell ref="F1575:G1575"/>
    <mergeCell ref="F1576:G1576"/>
    <mergeCell ref="F1581:G1581"/>
    <mergeCell ref="F1557:G1557"/>
    <mergeCell ref="F1558:G1558"/>
    <mergeCell ref="F1559:G1559"/>
    <mergeCell ref="F1564:G1564"/>
    <mergeCell ref="F1565:G1565"/>
    <mergeCell ref="F1545:G1545"/>
    <mergeCell ref="F1546:G1546"/>
    <mergeCell ref="F1550:G1550"/>
    <mergeCell ref="F1551:G1551"/>
    <mergeCell ref="F1552:G1552"/>
    <mergeCell ref="F1532:G1532"/>
    <mergeCell ref="F1537:G1537"/>
    <mergeCell ref="F1538:G1538"/>
    <mergeCell ref="F1539:G1539"/>
    <mergeCell ref="F1544:G1544"/>
    <mergeCell ref="F1523:G1523"/>
    <mergeCell ref="F1524:G1524"/>
    <mergeCell ref="F1525:G1525"/>
    <mergeCell ref="F1530:G1530"/>
    <mergeCell ref="F1531:G1531"/>
    <mergeCell ref="F1510:G1510"/>
    <mergeCell ref="F1511:G1511"/>
    <mergeCell ref="F1516:G1516"/>
    <mergeCell ref="F1517:G1517"/>
    <mergeCell ref="F1518:G1518"/>
    <mergeCell ref="F1497:G1497"/>
    <mergeCell ref="F1502:G1502"/>
    <mergeCell ref="F1503:G1503"/>
    <mergeCell ref="F1504:G1504"/>
    <mergeCell ref="F1509:G1509"/>
    <mergeCell ref="F1488:G1488"/>
    <mergeCell ref="F1489:G1489"/>
    <mergeCell ref="F1490:G1490"/>
    <mergeCell ref="F1495:G1495"/>
    <mergeCell ref="F1496:G1496"/>
    <mergeCell ref="F1475:G1475"/>
    <mergeCell ref="F1476:G1476"/>
    <mergeCell ref="F1481:G1481"/>
    <mergeCell ref="F1482:G1482"/>
    <mergeCell ref="F1483:G1483"/>
    <mergeCell ref="F1462:G1462"/>
    <mergeCell ref="F1467:G1467"/>
    <mergeCell ref="F1468:G1468"/>
    <mergeCell ref="F1469:G1469"/>
    <mergeCell ref="F1474:G1474"/>
    <mergeCell ref="F1452:G1452"/>
    <mergeCell ref="F1453:G1453"/>
    <mergeCell ref="F1454:G1454"/>
    <mergeCell ref="F1460:G1460"/>
    <mergeCell ref="F1461:G1461"/>
    <mergeCell ref="F1437:G1437"/>
    <mergeCell ref="F1438:G1438"/>
    <mergeCell ref="F1444:G1444"/>
    <mergeCell ref="F1445:G1445"/>
    <mergeCell ref="F1446:G1446"/>
    <mergeCell ref="F1423:G1423"/>
    <mergeCell ref="F1428:G1428"/>
    <mergeCell ref="F1429:G1429"/>
    <mergeCell ref="F1430:G1430"/>
    <mergeCell ref="F1436:G1436"/>
    <mergeCell ref="F1414:G1414"/>
    <mergeCell ref="F1415:G1415"/>
    <mergeCell ref="F1416:G1416"/>
    <mergeCell ref="F1421:G1421"/>
    <mergeCell ref="F1422:G1422"/>
    <mergeCell ref="F1401:G1401"/>
    <mergeCell ref="F1402:G1402"/>
    <mergeCell ref="F1407:G1407"/>
    <mergeCell ref="F1408:G1408"/>
    <mergeCell ref="F1409:G1409"/>
    <mergeCell ref="F1388:G1388"/>
    <mergeCell ref="F1393:G1393"/>
    <mergeCell ref="F1394:G1394"/>
    <mergeCell ref="F1395:G1395"/>
    <mergeCell ref="F1400:G1400"/>
    <mergeCell ref="F1379:G1379"/>
    <mergeCell ref="F1380:G1380"/>
    <mergeCell ref="F1381:G1381"/>
    <mergeCell ref="F1386:G1386"/>
    <mergeCell ref="F1387:G1387"/>
    <mergeCell ref="F1366:G1366"/>
    <mergeCell ref="F1367:G1367"/>
    <mergeCell ref="F1372:G1372"/>
    <mergeCell ref="F1373:G1373"/>
    <mergeCell ref="F1374:G1374"/>
    <mergeCell ref="F1350:G1350"/>
    <mergeCell ref="F1355:G1355"/>
    <mergeCell ref="F1356:G1356"/>
    <mergeCell ref="F1357:G1357"/>
    <mergeCell ref="F1365:G1365"/>
    <mergeCell ref="F1339:G1339"/>
    <mergeCell ref="F1340:G1340"/>
    <mergeCell ref="F1341:G1341"/>
    <mergeCell ref="F1348:G1348"/>
    <mergeCell ref="F1349:G1349"/>
    <mergeCell ref="F1327:G1327"/>
    <mergeCell ref="F1328:G1328"/>
    <mergeCell ref="F1332:G1332"/>
    <mergeCell ref="F1333:G1333"/>
    <mergeCell ref="F1334:G1334"/>
    <mergeCell ref="F1312:G1312"/>
    <mergeCell ref="F1318:G1318"/>
    <mergeCell ref="F1319:G1319"/>
    <mergeCell ref="F1320:G1320"/>
    <mergeCell ref="F1326:G1326"/>
    <mergeCell ref="F1303:G1303"/>
    <mergeCell ref="F1304:G1304"/>
    <mergeCell ref="F1305:G1305"/>
    <mergeCell ref="F1310:G1310"/>
    <mergeCell ref="F1311:G1311"/>
    <mergeCell ref="F1290:G1290"/>
    <mergeCell ref="F1291:G1291"/>
    <mergeCell ref="F1296:G1296"/>
    <mergeCell ref="F1297:G1297"/>
    <mergeCell ref="F1298:G1298"/>
    <mergeCell ref="F1277:G1277"/>
    <mergeCell ref="F1284:G1284"/>
    <mergeCell ref="F1285:G1285"/>
    <mergeCell ref="F1286:G1286"/>
    <mergeCell ref="F1289:G1289"/>
    <mergeCell ref="F1270:G1270"/>
    <mergeCell ref="F1271:G1271"/>
    <mergeCell ref="F1272:G1272"/>
    <mergeCell ref="F1275:G1275"/>
    <mergeCell ref="F1276:G1276"/>
    <mergeCell ref="F1254:G1254"/>
    <mergeCell ref="F1255:G1255"/>
    <mergeCell ref="F1263:G1263"/>
    <mergeCell ref="F1264:G1264"/>
    <mergeCell ref="F1265:G1265"/>
    <mergeCell ref="F1239:G1239"/>
    <mergeCell ref="F1244:G1244"/>
    <mergeCell ref="F1245:G1245"/>
    <mergeCell ref="F1246:G1246"/>
    <mergeCell ref="F1253:G1253"/>
    <mergeCell ref="F1229:G1229"/>
    <mergeCell ref="F1230:G1230"/>
    <mergeCell ref="F1231:G1231"/>
    <mergeCell ref="F1237:G1237"/>
    <mergeCell ref="F1238:G1238"/>
    <mergeCell ref="F1208:G1208"/>
    <mergeCell ref="F1209:G1209"/>
    <mergeCell ref="F1217:G1217"/>
    <mergeCell ref="F1218:G1218"/>
    <mergeCell ref="F1219:G1219"/>
    <mergeCell ref="F1195:G1195"/>
    <mergeCell ref="F1200:G1200"/>
    <mergeCell ref="F1201:G1201"/>
    <mergeCell ref="F1202:G1202"/>
    <mergeCell ref="F1207:G1207"/>
    <mergeCell ref="F1183:G1183"/>
    <mergeCell ref="F1184:G1184"/>
    <mergeCell ref="F1185:G1185"/>
    <mergeCell ref="F1193:G1193"/>
    <mergeCell ref="F1194:G1194"/>
    <mergeCell ref="F1164:G1164"/>
    <mergeCell ref="F1165:G1165"/>
    <mergeCell ref="F1173:G1173"/>
    <mergeCell ref="F1174:G1174"/>
    <mergeCell ref="F1175:G1175"/>
    <mergeCell ref="F1145:G1145"/>
    <mergeCell ref="F1153:G1153"/>
    <mergeCell ref="F1154:G1154"/>
    <mergeCell ref="F1155:G1155"/>
    <mergeCell ref="F1163:G1163"/>
    <mergeCell ref="F1133:G1133"/>
    <mergeCell ref="F1134:G1134"/>
    <mergeCell ref="F1135:G1135"/>
    <mergeCell ref="F1143:G1143"/>
    <mergeCell ref="F1144:G1144"/>
    <mergeCell ref="F1117:G1117"/>
    <mergeCell ref="F1118:G1118"/>
    <mergeCell ref="F1123:G1123"/>
    <mergeCell ref="F1124:G1124"/>
    <mergeCell ref="F1125:G1125"/>
    <mergeCell ref="F1104:G1104"/>
    <mergeCell ref="F1109:G1109"/>
    <mergeCell ref="F1110:G1110"/>
    <mergeCell ref="F1111:G1111"/>
    <mergeCell ref="F1116:G1116"/>
    <mergeCell ref="F1095:G1095"/>
    <mergeCell ref="F1096:G1096"/>
    <mergeCell ref="F1097:G1097"/>
    <mergeCell ref="F1102:G1102"/>
    <mergeCell ref="F1103:G1103"/>
    <mergeCell ref="F1082:G1082"/>
    <mergeCell ref="F1083:G1083"/>
    <mergeCell ref="F1088:G1088"/>
    <mergeCell ref="F1089:G1089"/>
    <mergeCell ref="F1090:G1090"/>
    <mergeCell ref="F1069:G1069"/>
    <mergeCell ref="F1074:G1074"/>
    <mergeCell ref="F1075:G1075"/>
    <mergeCell ref="F1076:G1076"/>
    <mergeCell ref="F1081:G1081"/>
    <mergeCell ref="F1060:G1060"/>
    <mergeCell ref="F1061:G1061"/>
    <mergeCell ref="F1062:G1062"/>
    <mergeCell ref="F1067:G1067"/>
    <mergeCell ref="F1068:G1068"/>
    <mergeCell ref="F1046:G1046"/>
    <mergeCell ref="F1047:G1047"/>
    <mergeCell ref="F1053:G1053"/>
    <mergeCell ref="F1054:G1054"/>
    <mergeCell ref="F1055:G1055"/>
    <mergeCell ref="F1035:G1035"/>
    <mergeCell ref="F1040:G1040"/>
    <mergeCell ref="F1041:G1041"/>
    <mergeCell ref="F1042:G1042"/>
    <mergeCell ref="F1045:G1045"/>
    <mergeCell ref="F1026:G1026"/>
    <mergeCell ref="F1027:G1027"/>
    <mergeCell ref="F1028:G1028"/>
    <mergeCell ref="F1033:G1033"/>
    <mergeCell ref="F1034:G1034"/>
    <mergeCell ref="F1011:G1011"/>
    <mergeCell ref="F1012:G1012"/>
    <mergeCell ref="F1018:G1018"/>
    <mergeCell ref="F1019:G1019"/>
    <mergeCell ref="F1020:G1020"/>
    <mergeCell ref="F1000:G1000"/>
    <mergeCell ref="F1003:G1003"/>
    <mergeCell ref="F1004:G1004"/>
    <mergeCell ref="F1005:G1005"/>
    <mergeCell ref="F1010:G1010"/>
    <mergeCell ref="F990:G990"/>
    <mergeCell ref="F991:G991"/>
    <mergeCell ref="F992:G992"/>
    <mergeCell ref="F998:G998"/>
    <mergeCell ref="F999:G999"/>
    <mergeCell ref="F975:G975"/>
    <mergeCell ref="F976:G976"/>
    <mergeCell ref="F982:G982"/>
    <mergeCell ref="F983:G983"/>
    <mergeCell ref="F984:G984"/>
    <mergeCell ref="F960:G960"/>
    <mergeCell ref="F966:G966"/>
    <mergeCell ref="F967:G967"/>
    <mergeCell ref="F968:G968"/>
    <mergeCell ref="F974:G974"/>
    <mergeCell ref="F948:G948"/>
    <mergeCell ref="F949:G949"/>
    <mergeCell ref="F950:G950"/>
    <mergeCell ref="F958:G958"/>
    <mergeCell ref="F959:G959"/>
    <mergeCell ref="F933:G933"/>
    <mergeCell ref="F934:G934"/>
    <mergeCell ref="F939:G939"/>
    <mergeCell ref="F940:G940"/>
    <mergeCell ref="F941:G941"/>
    <mergeCell ref="F917:G917"/>
    <mergeCell ref="F923:G923"/>
    <mergeCell ref="F924:G924"/>
    <mergeCell ref="F925:G925"/>
    <mergeCell ref="F932:G932"/>
    <mergeCell ref="F908:G908"/>
    <mergeCell ref="F909:G909"/>
    <mergeCell ref="F910:G910"/>
    <mergeCell ref="F915:G915"/>
    <mergeCell ref="F916:G916"/>
    <mergeCell ref="F895:G895"/>
    <mergeCell ref="F896:G896"/>
    <mergeCell ref="F899:G899"/>
    <mergeCell ref="F900:G900"/>
    <mergeCell ref="F901:G901"/>
    <mergeCell ref="F875:G875"/>
    <mergeCell ref="F884:G884"/>
    <mergeCell ref="F885:G885"/>
    <mergeCell ref="F886:G886"/>
    <mergeCell ref="F894:G894"/>
    <mergeCell ref="F864:G864"/>
    <mergeCell ref="F865:G865"/>
    <mergeCell ref="F866:G866"/>
    <mergeCell ref="F873:G873"/>
    <mergeCell ref="F874:G874"/>
    <mergeCell ref="F845:G845"/>
    <mergeCell ref="F846:G846"/>
    <mergeCell ref="F856:G856"/>
    <mergeCell ref="F857:G857"/>
    <mergeCell ref="F858:G858"/>
    <mergeCell ref="F835:G835"/>
    <mergeCell ref="F839:G839"/>
    <mergeCell ref="F840:G840"/>
    <mergeCell ref="F841:G841"/>
    <mergeCell ref="F844:G844"/>
    <mergeCell ref="F827:G827"/>
    <mergeCell ref="F828:G828"/>
    <mergeCell ref="F829:G829"/>
    <mergeCell ref="F833:G833"/>
    <mergeCell ref="F834:G834"/>
    <mergeCell ref="F812:G812"/>
    <mergeCell ref="F813:G813"/>
    <mergeCell ref="F816:G816"/>
    <mergeCell ref="F817:G817"/>
    <mergeCell ref="F818:G818"/>
    <mergeCell ref="F796:G796"/>
    <mergeCell ref="F801:G801"/>
    <mergeCell ref="F802:G802"/>
    <mergeCell ref="F803:G803"/>
    <mergeCell ref="F811:G811"/>
    <mergeCell ref="F787:G787"/>
    <mergeCell ref="F788:G788"/>
    <mergeCell ref="F789:G789"/>
    <mergeCell ref="F794:G794"/>
    <mergeCell ref="F795:G795"/>
    <mergeCell ref="F771:G771"/>
    <mergeCell ref="F772:G772"/>
    <mergeCell ref="F779:G779"/>
    <mergeCell ref="F780:G780"/>
    <mergeCell ref="F781:G781"/>
    <mergeCell ref="F758:G758"/>
    <mergeCell ref="F763:G763"/>
    <mergeCell ref="F764:G764"/>
    <mergeCell ref="F765:G765"/>
    <mergeCell ref="F770:G770"/>
    <mergeCell ref="F751:G751"/>
    <mergeCell ref="F752:G752"/>
    <mergeCell ref="F753:G753"/>
    <mergeCell ref="F756:G756"/>
    <mergeCell ref="F757:G757"/>
    <mergeCell ref="F731:G731"/>
    <mergeCell ref="F732:G732"/>
    <mergeCell ref="F741:G741"/>
    <mergeCell ref="F742:G742"/>
    <mergeCell ref="F743:G743"/>
    <mergeCell ref="F715:G715"/>
    <mergeCell ref="F721:G721"/>
    <mergeCell ref="F722:G722"/>
    <mergeCell ref="F723:G723"/>
    <mergeCell ref="F730:G730"/>
    <mergeCell ref="F701:G701"/>
    <mergeCell ref="F702:G702"/>
    <mergeCell ref="F703:G703"/>
    <mergeCell ref="F713:G713"/>
    <mergeCell ref="F714:G714"/>
    <mergeCell ref="F665:G665"/>
    <mergeCell ref="F666:G666"/>
    <mergeCell ref="F669:G669"/>
    <mergeCell ref="F670:G670"/>
    <mergeCell ref="F671:G671"/>
    <mergeCell ref="F654:G654"/>
    <mergeCell ref="F658:G658"/>
    <mergeCell ref="F659:G659"/>
    <mergeCell ref="F660:G660"/>
    <mergeCell ref="F664:G664"/>
    <mergeCell ref="F646:G646"/>
    <mergeCell ref="F647:G647"/>
    <mergeCell ref="F648:G648"/>
    <mergeCell ref="F652:G652"/>
    <mergeCell ref="F653:G653"/>
    <mergeCell ref="F631:G631"/>
    <mergeCell ref="F632:G632"/>
    <mergeCell ref="F635:G635"/>
    <mergeCell ref="F636:G636"/>
    <mergeCell ref="F637:G637"/>
    <mergeCell ref="F615:G615"/>
    <mergeCell ref="F620:G620"/>
    <mergeCell ref="F621:G621"/>
    <mergeCell ref="F622:G622"/>
    <mergeCell ref="F630:G630"/>
    <mergeCell ref="F606:G606"/>
    <mergeCell ref="F607:G607"/>
    <mergeCell ref="F608:G608"/>
    <mergeCell ref="F613:G613"/>
    <mergeCell ref="F614:G614"/>
    <mergeCell ref="F590:G590"/>
    <mergeCell ref="F591:G591"/>
    <mergeCell ref="F598:G598"/>
    <mergeCell ref="F599:G599"/>
    <mergeCell ref="F600:G600"/>
    <mergeCell ref="F577:G577"/>
    <mergeCell ref="F582:G582"/>
    <mergeCell ref="F583:G583"/>
    <mergeCell ref="F584:G584"/>
    <mergeCell ref="F589:G589"/>
    <mergeCell ref="F570:G570"/>
    <mergeCell ref="F571:G571"/>
    <mergeCell ref="F572:G572"/>
    <mergeCell ref="F575:G575"/>
    <mergeCell ref="F576:G576"/>
    <mergeCell ref="F543:G543"/>
    <mergeCell ref="F544:G544"/>
    <mergeCell ref="F561:G561"/>
    <mergeCell ref="F562:G562"/>
    <mergeCell ref="F563:G563"/>
    <mergeCell ref="F529:G529"/>
    <mergeCell ref="F535:G535"/>
    <mergeCell ref="F536:G536"/>
    <mergeCell ref="F537:G537"/>
    <mergeCell ref="F542:G542"/>
    <mergeCell ref="F520:G520"/>
    <mergeCell ref="F521:G521"/>
    <mergeCell ref="F522:G522"/>
    <mergeCell ref="F527:G527"/>
    <mergeCell ref="F528:G528"/>
    <mergeCell ref="F504:G504"/>
    <mergeCell ref="F505:G505"/>
    <mergeCell ref="F511:G511"/>
    <mergeCell ref="F512:G512"/>
    <mergeCell ref="F513:G513"/>
    <mergeCell ref="F489:G489"/>
    <mergeCell ref="F495:G495"/>
    <mergeCell ref="F496:G496"/>
    <mergeCell ref="F497:G497"/>
    <mergeCell ref="F503:G503"/>
    <mergeCell ref="F478:G478"/>
    <mergeCell ref="F479:G479"/>
    <mergeCell ref="F480:G480"/>
    <mergeCell ref="F487:G487"/>
    <mergeCell ref="F488:G488"/>
    <mergeCell ref="F465:G465"/>
    <mergeCell ref="F466:G466"/>
    <mergeCell ref="F471:G471"/>
    <mergeCell ref="F472:G472"/>
    <mergeCell ref="F473:G473"/>
    <mergeCell ref="F448:G448"/>
    <mergeCell ref="F454:G454"/>
    <mergeCell ref="F455:G455"/>
    <mergeCell ref="F456:G456"/>
    <mergeCell ref="F464:G464"/>
    <mergeCell ref="F438:G438"/>
    <mergeCell ref="F439:G439"/>
    <mergeCell ref="F440:G440"/>
    <mergeCell ref="F446:G446"/>
    <mergeCell ref="F447:G447"/>
    <mergeCell ref="F422:G422"/>
    <mergeCell ref="F423:G423"/>
    <mergeCell ref="F430:G430"/>
    <mergeCell ref="F431:G431"/>
    <mergeCell ref="F432:G432"/>
    <mergeCell ref="F391:G391"/>
    <mergeCell ref="F411:G411"/>
    <mergeCell ref="F412:G412"/>
    <mergeCell ref="F413:G413"/>
    <mergeCell ref="F421:G421"/>
    <mergeCell ref="F382:G382"/>
    <mergeCell ref="F383:G383"/>
    <mergeCell ref="F384:G384"/>
    <mergeCell ref="F389:G389"/>
    <mergeCell ref="F390:G390"/>
    <mergeCell ref="F367:G367"/>
    <mergeCell ref="F368:G368"/>
    <mergeCell ref="F375:G375"/>
    <mergeCell ref="F376:G376"/>
    <mergeCell ref="F377:G377"/>
    <mergeCell ref="F354:G354"/>
    <mergeCell ref="F359:G359"/>
    <mergeCell ref="F360:G360"/>
    <mergeCell ref="F361:G361"/>
    <mergeCell ref="F366:G366"/>
    <mergeCell ref="F347:G347"/>
    <mergeCell ref="F348:G348"/>
    <mergeCell ref="F349:G349"/>
    <mergeCell ref="F352:G352"/>
    <mergeCell ref="F353:G353"/>
    <mergeCell ref="F322:G322"/>
    <mergeCell ref="F323:G323"/>
    <mergeCell ref="F328:G328"/>
    <mergeCell ref="F329:G329"/>
    <mergeCell ref="F330:G330"/>
    <mergeCell ref="F308:G308"/>
    <mergeCell ref="F313:G313"/>
    <mergeCell ref="F314:G314"/>
    <mergeCell ref="F315:G315"/>
    <mergeCell ref="F321:G321"/>
    <mergeCell ref="F297:G297"/>
    <mergeCell ref="F298:G298"/>
    <mergeCell ref="F299:G299"/>
    <mergeCell ref="F306:G306"/>
    <mergeCell ref="F307:G307"/>
    <mergeCell ref="F282:G282"/>
    <mergeCell ref="F283:G283"/>
    <mergeCell ref="F289:G289"/>
    <mergeCell ref="F290:G290"/>
    <mergeCell ref="F291:G291"/>
    <mergeCell ref="F266:G266"/>
    <mergeCell ref="F273:G273"/>
    <mergeCell ref="F274:G274"/>
    <mergeCell ref="F275:G275"/>
    <mergeCell ref="F281:G281"/>
    <mergeCell ref="F257:G257"/>
    <mergeCell ref="F258:G258"/>
    <mergeCell ref="F259:G259"/>
    <mergeCell ref="F264:G264"/>
    <mergeCell ref="F265:G265"/>
    <mergeCell ref="F243:G243"/>
    <mergeCell ref="F244:G244"/>
    <mergeCell ref="F250:G250"/>
    <mergeCell ref="F251:G251"/>
    <mergeCell ref="F252:G252"/>
    <mergeCell ref="F226:G226"/>
    <mergeCell ref="F232:G232"/>
    <mergeCell ref="F233:G233"/>
    <mergeCell ref="F234:G234"/>
    <mergeCell ref="F242:G242"/>
    <mergeCell ref="F216:G216"/>
    <mergeCell ref="F217:G217"/>
    <mergeCell ref="F218:G218"/>
    <mergeCell ref="F224:G224"/>
    <mergeCell ref="F225:G225"/>
    <mergeCell ref="F200:G200"/>
    <mergeCell ref="F201:G201"/>
    <mergeCell ref="F208:G208"/>
    <mergeCell ref="F209:G209"/>
    <mergeCell ref="F210:G210"/>
    <mergeCell ref="F178:G178"/>
    <mergeCell ref="F191:G191"/>
    <mergeCell ref="F192:G192"/>
    <mergeCell ref="F193:G193"/>
    <mergeCell ref="F199:G199"/>
    <mergeCell ref="F168:G168"/>
    <mergeCell ref="F169:G169"/>
    <mergeCell ref="F170:G170"/>
    <mergeCell ref="F176:G176"/>
    <mergeCell ref="F177:G177"/>
    <mergeCell ref="F155:G155"/>
    <mergeCell ref="F156:G156"/>
    <mergeCell ref="F161:G161"/>
    <mergeCell ref="F162:G162"/>
    <mergeCell ref="F163:G163"/>
    <mergeCell ref="F140:G140"/>
    <mergeCell ref="F145:G145"/>
    <mergeCell ref="F146:G146"/>
    <mergeCell ref="F147:G147"/>
    <mergeCell ref="F154:G154"/>
    <mergeCell ref="F131:G131"/>
    <mergeCell ref="F132:G132"/>
    <mergeCell ref="F133:G133"/>
    <mergeCell ref="F138:G138"/>
    <mergeCell ref="F139:G139"/>
    <mergeCell ref="F121:G121"/>
    <mergeCell ref="F122:G122"/>
    <mergeCell ref="F126:G126"/>
    <mergeCell ref="F127:G127"/>
    <mergeCell ref="F128:G128"/>
    <mergeCell ref="F82:G82"/>
    <mergeCell ref="F83:G83"/>
    <mergeCell ref="F87:G87"/>
    <mergeCell ref="F111:G111"/>
    <mergeCell ref="F114:G114"/>
    <mergeCell ref="F115:G115"/>
    <mergeCell ref="F116:G116"/>
    <mergeCell ref="F120:G120"/>
    <mergeCell ref="F99:G99"/>
    <mergeCell ref="F100:G100"/>
    <mergeCell ref="F101:G101"/>
    <mergeCell ref="F109:G109"/>
    <mergeCell ref="F110:G110"/>
    <mergeCell ref="A2292:C2292"/>
    <mergeCell ref="D2292:H2292"/>
    <mergeCell ref="A1:H1"/>
    <mergeCell ref="F19:G19"/>
    <mergeCell ref="F20:G20"/>
    <mergeCell ref="F21:G21"/>
    <mergeCell ref="F38:G38"/>
    <mergeCell ref="F65:G65"/>
    <mergeCell ref="F66:G66"/>
    <mergeCell ref="F67:G67"/>
    <mergeCell ref="F75:G75"/>
    <mergeCell ref="F76:G76"/>
    <mergeCell ref="F39:G39"/>
    <mergeCell ref="F40:G40"/>
    <mergeCell ref="F51:G51"/>
    <mergeCell ref="F52:G52"/>
    <mergeCell ref="F53:G53"/>
    <mergeCell ref="F88:G88"/>
    <mergeCell ref="F89:G89"/>
    <mergeCell ref="F93:G93"/>
    <mergeCell ref="F94:G94"/>
    <mergeCell ref="F95:G95"/>
    <mergeCell ref="F77:G77"/>
    <mergeCell ref="F81:G81"/>
  </mergeCells>
  <printOptions horizontalCentered="1"/>
  <pageMargins left="0.51181102362204722" right="0.19685039370078741" top="0.51181102362204722" bottom="0.51181102362204722" header="0" footer="0"/>
  <pageSetup paperSize="9" scale="70" orientation="portrait" r:id="rId1"/>
  <rowBreaks count="1" manualBreakCount="1">
    <brk id="224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7"/>
  <sheetViews>
    <sheetView view="pageBreakPreview" topLeftCell="A37" zoomScaleSheetLayoutView="100" workbookViewId="0">
      <selection activeCell="F364" sqref="F364"/>
    </sheetView>
  </sheetViews>
  <sheetFormatPr defaultRowHeight="14.25" x14ac:dyDescent="0.2"/>
  <cols>
    <col min="1" max="1" width="3.85546875" style="10" bestFit="1" customWidth="1"/>
    <col min="2" max="2" width="12.28515625" style="10" customWidth="1"/>
    <col min="3" max="3" width="9.28515625" style="10" bestFit="1" customWidth="1"/>
    <col min="4" max="4" width="8.85546875" style="10" bestFit="1" customWidth="1"/>
    <col min="5" max="6" width="8.42578125" style="10" bestFit="1" customWidth="1"/>
    <col min="7" max="7" width="8.85546875" style="10" bestFit="1" customWidth="1"/>
    <col min="8" max="8" width="10.140625" style="10" customWidth="1"/>
    <col min="9" max="9" width="1.7109375" style="10" hidden="1" customWidth="1"/>
    <col min="10" max="10" width="9" style="10" bestFit="1" customWidth="1"/>
    <col min="11" max="12" width="9.28515625" style="10" bestFit="1" customWidth="1"/>
    <col min="13" max="13" width="9.42578125" style="10" bestFit="1" customWidth="1"/>
    <col min="14" max="14" width="9.28515625" style="10" bestFit="1" customWidth="1"/>
    <col min="15" max="15" width="9.42578125" style="10" bestFit="1" customWidth="1"/>
    <col min="16" max="16" width="9.7109375" style="10" bestFit="1" customWidth="1"/>
    <col min="17" max="17" width="9.85546875" style="10" bestFit="1" customWidth="1"/>
    <col min="18" max="18" width="9.5703125" style="10" bestFit="1" customWidth="1"/>
    <col min="19" max="19" width="9.42578125" style="10" bestFit="1" customWidth="1"/>
    <col min="20" max="20" width="9.28515625" style="10" bestFit="1" customWidth="1"/>
    <col min="21" max="21" width="9.85546875" style="10" bestFit="1" customWidth="1"/>
    <col min="22" max="22" width="9.28515625" style="10" bestFit="1" customWidth="1"/>
    <col min="23" max="23" width="11.42578125" style="10" bestFit="1" customWidth="1"/>
    <col min="24" max="16384" width="9.140625" style="10"/>
  </cols>
  <sheetData>
    <row r="1" spans="1:23" s="1" customFormat="1" ht="60" customHeight="1" x14ac:dyDescent="0.2">
      <c r="A1" s="226" t="s">
        <v>1872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8"/>
    </row>
    <row r="2" spans="1:23" s="1" customFormat="1" ht="15" customHeight="1" x14ac:dyDescent="0.2">
      <c r="A2" s="229" t="s">
        <v>1873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s="1" customFormat="1" ht="9.75" customHeight="1" x14ac:dyDescent="0.2">
      <c r="A3" s="147"/>
      <c r="B3" s="5"/>
      <c r="C3" s="5"/>
      <c r="D3" s="5"/>
      <c r="E3" s="5"/>
      <c r="F3" s="5"/>
      <c r="G3" s="5"/>
      <c r="H3" s="5"/>
      <c r="I3" s="5"/>
      <c r="J3" s="5"/>
      <c r="W3" s="59"/>
    </row>
    <row r="4" spans="1:23" s="1" customFormat="1" ht="15" customHeight="1" x14ac:dyDescent="0.2">
      <c r="A4" s="232" t="s">
        <v>1884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</row>
    <row r="5" spans="1:23" s="1" customFormat="1" ht="9.75" customHeight="1" x14ac:dyDescent="0.2">
      <c r="A5" s="148"/>
      <c r="B5" s="7"/>
      <c r="C5" s="7"/>
      <c r="D5" s="7"/>
      <c r="E5" s="7"/>
      <c r="F5" s="7"/>
      <c r="G5" s="7"/>
      <c r="H5" s="7"/>
      <c r="I5" s="7"/>
      <c r="J5" s="7"/>
      <c r="W5" s="59"/>
    </row>
    <row r="6" spans="1:23" s="1" customFormat="1" ht="15" customHeight="1" x14ac:dyDescent="0.2">
      <c r="A6" s="235" t="s">
        <v>1875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</row>
    <row r="7" spans="1:23" s="1" customFormat="1" ht="6" customHeight="1" x14ac:dyDescent="0.2">
      <c r="A7" s="147"/>
      <c r="B7" s="5"/>
      <c r="C7" s="5"/>
      <c r="D7" s="5"/>
      <c r="E7" s="5"/>
      <c r="F7" s="5"/>
      <c r="G7" s="5"/>
      <c r="H7" s="5"/>
      <c r="I7" s="5"/>
      <c r="J7" s="5"/>
      <c r="W7" s="59"/>
    </row>
    <row r="8" spans="1:23" s="1" customFormat="1" ht="8.25" customHeight="1" x14ac:dyDescent="0.2">
      <c r="A8" s="147"/>
      <c r="B8" s="5"/>
      <c r="C8" s="5"/>
      <c r="D8" s="5"/>
      <c r="E8" s="5"/>
      <c r="F8" s="5"/>
      <c r="G8" s="5"/>
      <c r="H8" s="5"/>
      <c r="I8" s="5"/>
      <c r="J8" s="5"/>
      <c r="W8" s="59"/>
    </row>
    <row r="9" spans="1:23" s="2" customFormat="1" x14ac:dyDescent="0.2">
      <c r="A9" s="229" t="s">
        <v>1877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s="1" customFormat="1" ht="8.25" customHeight="1" x14ac:dyDescent="0.2">
      <c r="A10" s="147"/>
      <c r="B10" s="5"/>
      <c r="C10" s="5"/>
      <c r="D10" s="5"/>
      <c r="E10" s="5"/>
      <c r="F10" s="5"/>
      <c r="G10" s="5"/>
      <c r="H10" s="5"/>
      <c r="I10" s="5"/>
      <c r="J10" s="5"/>
      <c r="W10" s="59"/>
    </row>
    <row r="11" spans="1:23" s="1" customFormat="1" ht="14.25" customHeight="1" x14ac:dyDescent="0.2">
      <c r="A11" s="235" t="s">
        <v>1876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95" customHeight="1" x14ac:dyDescent="0.2">
      <c r="A12" s="150" t="s">
        <v>0</v>
      </c>
      <c r="B12" s="16" t="s">
        <v>1</v>
      </c>
      <c r="C12" s="17" t="s">
        <v>1786</v>
      </c>
      <c r="D12" s="38" t="s">
        <v>1885</v>
      </c>
      <c r="E12" s="38" t="s">
        <v>1886</v>
      </c>
      <c r="F12" s="38" t="s">
        <v>1887</v>
      </c>
      <c r="G12" s="38" t="s">
        <v>1888</v>
      </c>
      <c r="H12" s="217" t="s">
        <v>1889</v>
      </c>
      <c r="I12" s="217"/>
      <c r="J12" s="38" t="s">
        <v>1890</v>
      </c>
      <c r="K12" s="38" t="s">
        <v>1891</v>
      </c>
      <c r="L12" s="38" t="s">
        <v>1892</v>
      </c>
      <c r="M12" s="38" t="s">
        <v>1893</v>
      </c>
      <c r="N12" s="38" t="s">
        <v>1894</v>
      </c>
      <c r="O12" s="38" t="s">
        <v>1895</v>
      </c>
      <c r="P12" s="38" t="s">
        <v>1896</v>
      </c>
      <c r="Q12" s="38" t="s">
        <v>1897</v>
      </c>
      <c r="R12" s="38" t="s">
        <v>1898</v>
      </c>
      <c r="S12" s="38" t="s">
        <v>1899</v>
      </c>
      <c r="T12" s="38" t="s">
        <v>1900</v>
      </c>
      <c r="U12" s="38" t="s">
        <v>1901</v>
      </c>
      <c r="V12" s="38" t="s">
        <v>1902</v>
      </c>
      <c r="W12" s="151" t="s">
        <v>1787</v>
      </c>
    </row>
    <row r="13" spans="1:23" ht="12" customHeight="1" x14ac:dyDescent="0.2">
      <c r="A13" s="218" t="s">
        <v>8</v>
      </c>
      <c r="B13" s="219" t="s">
        <v>9</v>
      </c>
      <c r="C13" s="220">
        <v>134537.62</v>
      </c>
      <c r="D13" s="39">
        <v>1</v>
      </c>
      <c r="E13" s="18"/>
      <c r="F13" s="18"/>
      <c r="G13" s="18"/>
      <c r="H13" s="19"/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2">
        <f t="shared" ref="W13:W44" si="0">SUM(D13:V13)</f>
        <v>1</v>
      </c>
    </row>
    <row r="14" spans="1:23" ht="12.95" customHeight="1" x14ac:dyDescent="0.2">
      <c r="A14" s="218"/>
      <c r="B14" s="219"/>
      <c r="C14" s="220"/>
      <c r="D14" s="40">
        <f>IF(D13&gt;0,ROUND(C13*D13,2),"")</f>
        <v>134537.62</v>
      </c>
      <c r="E14" s="21" t="str">
        <f>IF(E13&gt;0,IF(AND(SUM(D13:E13)=1,W13=1),C13-SUM(D14:D14),ROUND(C13*E13,2)),"")</f>
        <v/>
      </c>
      <c r="F14" s="21" t="str">
        <f>IF(F13&gt;0,IF(AND(SUM(D13:F13)=1,W13=1),C13-SUM(D14:E14),ROUND(C13*F13,2)),"")</f>
        <v/>
      </c>
      <c r="G14" s="21" t="str">
        <f>IF(G13&gt;0,IF(AND(SUM(D13:G13)=1,W13=1),C13-SUM(D14:F14),ROUND(C13*G13,2)),"")</f>
        <v/>
      </c>
      <c r="H14" s="22" t="str">
        <f>IF(H13&gt;0,IF(AND(SUM(D13:H13)=1,W13=1),C13-SUM(D14:G14),ROUND(C13*H13,2)),"")</f>
        <v/>
      </c>
      <c r="I14" s="23" t="str">
        <f>IF(I13&gt;0,IF(AND(SUM(D13:I13)=1,W13=1),C13-SUM(D14:H14),ROUND(C13*I13,2)),"")</f>
        <v/>
      </c>
      <c r="J14" s="21" t="str">
        <f>IF(J13&gt;0,IF(AND(SUM(D13:J13)=1,W13=1),C13-SUM(D14:I14),ROUND(C13*J13,2)),"")</f>
        <v/>
      </c>
      <c r="K14" s="21" t="str">
        <f>IF(K13&gt;0,IF(AND(SUM(D13:K13)=1,W13=1),C13-SUM(D14:J14),ROUND(C13*K13,2)),"")</f>
        <v/>
      </c>
      <c r="L14" s="21" t="str">
        <f>IF(L13&gt;0,IF(AND(SUM(D13:L13)=1,W13=1),C13-SUM(D14:K14),ROUND(C13*L13,2)),"")</f>
        <v/>
      </c>
      <c r="M14" s="21" t="str">
        <f>IF(M13&gt;0,IF(AND(SUM(D13:M13)=1,W13=1),C13-SUM(D14:L14),ROUND(C13*M13,2)),"")</f>
        <v/>
      </c>
      <c r="N14" s="21" t="str">
        <f>IF(N13&gt;0,IF(AND(SUM(D13:N13)=1,W13=1),C13-SUM(D14:M14),ROUND(C13*N13,2)),"")</f>
        <v/>
      </c>
      <c r="O14" s="21" t="str">
        <f>IF(O13&gt;0,IF(AND(SUM(D13:O13)=1,W13=1),C13-SUM(D14:N14),ROUND(C13*O13,2)),"")</f>
        <v/>
      </c>
      <c r="P14" s="21" t="str">
        <f>IF(P13&gt;0,IF(AND(SUM(D13:P13)=1,W13=1),C13-SUM(D14:O14),ROUND(C13*P13,2)),"")</f>
        <v/>
      </c>
      <c r="Q14" s="21" t="str">
        <f>IF(Q13&gt;0,IF(AND(SUM(D13:Q13)=1,W13=1),C13-SUM(D14:P14),ROUND(C13*Q13,2)),"")</f>
        <v/>
      </c>
      <c r="R14" s="21" t="str">
        <f>IF(R13&gt;0,IF(AND(SUM(D13:R13)=1,W13=1),C13-SUM(D14:Q14),ROUND(C13*R13,2)),"")</f>
        <v/>
      </c>
      <c r="S14" s="21" t="str">
        <f>IF(S13&gt;0,IF(AND(SUM(D13:S13)=1,W13=1),C13-SUM(D14:R14),ROUND(C13*S13,2)),"")</f>
        <v/>
      </c>
      <c r="T14" s="21" t="str">
        <f>IF(T13&gt;0,IF(AND(SUM(D13:T13)=1,W13=1),C13-SUM(D14:S14),ROUND(C13*T13,2)),"")</f>
        <v/>
      </c>
      <c r="U14" s="21" t="str">
        <f>IF(U13&gt;0,IF(AND(SUM(D13:U13)=1,W13=1),C13-SUM(D14:T14),ROUND(C13*U13,2)),"")</f>
        <v/>
      </c>
      <c r="V14" s="21" t="str">
        <f>IF(V13&gt;0,IF(AND(SUM(D13:V13)=1,W13=1),C13-SUM(D14:U14),ROUND(C13*V13,2)),"")</f>
        <v/>
      </c>
      <c r="W14" s="153">
        <f t="shared" si="0"/>
        <v>134537.62</v>
      </c>
    </row>
    <row r="15" spans="1:23" ht="12" customHeight="1" x14ac:dyDescent="0.2">
      <c r="A15" s="218" t="s">
        <v>27</v>
      </c>
      <c r="B15" s="219" t="s">
        <v>28</v>
      </c>
      <c r="C15" s="220">
        <v>51952.38</v>
      </c>
      <c r="D15" s="39">
        <v>1</v>
      </c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2">
        <f t="shared" si="0"/>
        <v>1</v>
      </c>
    </row>
    <row r="16" spans="1:23" ht="12.95" customHeight="1" x14ac:dyDescent="0.2">
      <c r="A16" s="218"/>
      <c r="B16" s="219"/>
      <c r="C16" s="220"/>
      <c r="D16" s="40">
        <f>IF(D15&gt;0,ROUND(C15*D15,2),"")</f>
        <v>51952.38</v>
      </c>
      <c r="E16" s="21" t="str">
        <f>IF(E15&gt;0,IF(AND(SUM(D15:E15)=1,W15=1),C15-SUM(D16:D16),ROUND(C15*E15,2)),"")</f>
        <v/>
      </c>
      <c r="F16" s="21" t="str">
        <f>IF(F15&gt;0,IF(AND(SUM(D15:F15)=1,W15=1),C15-SUM(D16:E16),ROUND(C15*F15,2)),"")</f>
        <v/>
      </c>
      <c r="G16" s="21" t="str">
        <f>IF(G15&gt;0,IF(AND(SUM(D15:G15)=1,W15=1),C15-SUM(D16:F16),ROUND(C15*G15,2)),"")</f>
        <v/>
      </c>
      <c r="H16" s="22" t="str">
        <f>IF(H15&gt;0,IF(AND(SUM(D15:H15)=1,W15=1),C15-SUM(D16:G16),ROUND(C15*H15,2)),"")</f>
        <v/>
      </c>
      <c r="I16" s="23" t="str">
        <f>IF(I15&gt;0,IF(AND(SUM(D15:I15)=1,W15=1),C15-SUM(D16:H16),ROUND(C15*I15,2)),"")</f>
        <v/>
      </c>
      <c r="J16" s="21" t="str">
        <f>IF(J15&gt;0,IF(AND(SUM(D15:J15)=1,W15=1),C15-SUM(D16:I16),ROUND(C15*J15,2)),"")</f>
        <v/>
      </c>
      <c r="K16" s="21" t="str">
        <f>IF(K15&gt;0,IF(AND(SUM(D15:K15)=1,W15=1),C15-SUM(D16:J16),ROUND(C15*K15,2)),"")</f>
        <v/>
      </c>
      <c r="L16" s="21" t="str">
        <f>IF(L15&gt;0,IF(AND(SUM(D15:L15)=1,W15=1),C15-SUM(D16:K16),ROUND(C15*L15,2)),"")</f>
        <v/>
      </c>
      <c r="M16" s="21" t="str">
        <f>IF(M15&gt;0,IF(AND(SUM(D15:M15)=1,W15=1),C15-SUM(D16:L16),ROUND(C15*M15,2)),"")</f>
        <v/>
      </c>
      <c r="N16" s="21" t="str">
        <f>IF(N15&gt;0,IF(AND(SUM(D15:N15)=1,W15=1),C15-SUM(D16:M16),ROUND(C15*N15,2)),"")</f>
        <v/>
      </c>
      <c r="O16" s="21" t="str">
        <f>IF(O15&gt;0,IF(AND(SUM(D15:O15)=1,W15=1),C15-SUM(D16:N16),ROUND(C15*O15,2)),"")</f>
        <v/>
      </c>
      <c r="P16" s="21" t="str">
        <f>IF(P15&gt;0,IF(AND(SUM(D15:P15)=1,W15=1),C15-SUM(D16:O16),ROUND(C15*P15,2)),"")</f>
        <v/>
      </c>
      <c r="Q16" s="21" t="str">
        <f>IF(Q15&gt;0,IF(AND(SUM(D15:Q15)=1,W15=1),C15-SUM(D16:P16),ROUND(C15*Q15,2)),"")</f>
        <v/>
      </c>
      <c r="R16" s="21" t="str">
        <f>IF(R15&gt;0,IF(AND(SUM(D15:R15)=1,W15=1),C15-SUM(D16:Q16),ROUND(C15*R15,2)),"")</f>
        <v/>
      </c>
      <c r="S16" s="21" t="str">
        <f>IF(S15&gt;0,IF(AND(SUM(D15:S15)=1,W15=1),C15-SUM(D16:R16),ROUND(C15*S15,2)),"")</f>
        <v/>
      </c>
      <c r="T16" s="21" t="str">
        <f>IF(T15&gt;0,IF(AND(SUM(D15:T15)=1,W15=1),C15-SUM(D16:S16),ROUND(C15*T15,2)),"")</f>
        <v/>
      </c>
      <c r="U16" s="21" t="str">
        <f>IF(U15&gt;0,IF(AND(SUM(D15:U15)=1,W15=1),C15-SUM(D16:T16),ROUND(C15*U15,2)),"")</f>
        <v/>
      </c>
      <c r="V16" s="21" t="str">
        <f>IF(V15&gt;0,IF(AND(SUM(D15:V15)=1,W15=1),C15-SUM(D16:U16),ROUND(C15*V15,2)),"")</f>
        <v/>
      </c>
      <c r="W16" s="153">
        <f t="shared" si="0"/>
        <v>51952.38</v>
      </c>
    </row>
    <row r="17" spans="1:23" ht="12" customHeight="1" x14ac:dyDescent="0.2">
      <c r="A17" s="218" t="s">
        <v>46</v>
      </c>
      <c r="B17" s="219" t="s">
        <v>47</v>
      </c>
      <c r="C17" s="220">
        <v>247316.04</v>
      </c>
      <c r="D17" s="39">
        <v>5.5E-2</v>
      </c>
      <c r="E17" s="39">
        <v>5.5E-2</v>
      </c>
      <c r="F17" s="39">
        <v>5.5E-2</v>
      </c>
      <c r="G17" s="39">
        <v>5.5E-2</v>
      </c>
      <c r="H17" s="221">
        <v>5.5E-2</v>
      </c>
      <c r="I17" s="221"/>
      <c r="J17" s="39">
        <v>5.5E-2</v>
      </c>
      <c r="K17" s="39">
        <v>5.5E-2</v>
      </c>
      <c r="L17" s="39">
        <v>5.5E-2</v>
      </c>
      <c r="M17" s="39">
        <v>5.5E-2</v>
      </c>
      <c r="N17" s="39">
        <v>5.5E-2</v>
      </c>
      <c r="O17" s="39">
        <v>5.5E-2</v>
      </c>
      <c r="P17" s="39">
        <v>5.5E-2</v>
      </c>
      <c r="Q17" s="39">
        <v>5.5E-2</v>
      </c>
      <c r="R17" s="39">
        <v>5.5E-2</v>
      </c>
      <c r="S17" s="39">
        <v>5.5E-2</v>
      </c>
      <c r="T17" s="39">
        <v>5.5E-2</v>
      </c>
      <c r="U17" s="39">
        <v>5.5E-2</v>
      </c>
      <c r="V17" s="39">
        <v>6.5000000000000002E-2</v>
      </c>
      <c r="W17" s="152">
        <f t="shared" si="0"/>
        <v>1.0000000000000004</v>
      </c>
    </row>
    <row r="18" spans="1:23" ht="12.95" customHeight="1" x14ac:dyDescent="0.2">
      <c r="A18" s="218"/>
      <c r="B18" s="219"/>
      <c r="C18" s="220"/>
      <c r="D18" s="40">
        <f>IF(D17&gt;0,ROUND(C17*D17,2),"")</f>
        <v>13602.38</v>
      </c>
      <c r="E18" s="40">
        <f>IF(E17&gt;0,IF(AND(SUM(D17:E17)=1,W17=1),C17-SUM(D18:D18),ROUND(C17*E17,2)),"")</f>
        <v>13602.38</v>
      </c>
      <c r="F18" s="40">
        <f>IF(F17&gt;0,IF(AND(SUM(D17:F17)=1,W17=1),C17-SUM(D18:E18),ROUND(C17*F17,2)),"")</f>
        <v>13602.38</v>
      </c>
      <c r="G18" s="40">
        <f>IF(G17&gt;0,IF(AND(SUM(D17:G17)=1,W17=1),C17-SUM(D18:F18),ROUND(C17*G17,2)),"")</f>
        <v>13602.38</v>
      </c>
      <c r="H18" s="222">
        <f>IF(H17&gt;0,IF(AND(SUM(D17:H17)=1,W17=1),C17-SUM(D18:G18),ROUND(C17*H17,2)),"")</f>
        <v>13602.38</v>
      </c>
      <c r="I18" s="222" t="str">
        <f>IF(I17&gt;0,IF(AND(SUM(D17:I17)=1,W17=1),C17-SUM(D18:H18),ROUND(C17*I17,2)),"")</f>
        <v/>
      </c>
      <c r="J18" s="40">
        <f>IF(J17&gt;0,IF(AND(SUM(D17:J17)=1,W17=1),C17-SUM(D18:I18),ROUND(C17*J17,2)),"")</f>
        <v>13602.38</v>
      </c>
      <c r="K18" s="40">
        <f>IF(K17&gt;0,IF(AND(SUM(D17:K17)=1,W17=1),C17-SUM(D18:J18),ROUND(C17*K17,2)),"")</f>
        <v>13602.38</v>
      </c>
      <c r="L18" s="40">
        <f>IF(L17&gt;0,IF(AND(SUM(D17:L17)=1,W17=1),C17-SUM(D18:K18),ROUND(C17*L17,2)),"")</f>
        <v>13602.38</v>
      </c>
      <c r="M18" s="40">
        <f>IF(M17&gt;0,IF(AND(SUM(D17:M17)=1,W17=1),C17-SUM(D18:L18),ROUND(C17*M17,2)),"")</f>
        <v>13602.38</v>
      </c>
      <c r="N18" s="40">
        <f>IF(N17&gt;0,IF(AND(SUM(D17:N17)=1,W17=1),C17-SUM(D18:M18),ROUND(C17*N17,2)),"")</f>
        <v>13602.38</v>
      </c>
      <c r="O18" s="40">
        <f>IF(O17&gt;0,IF(AND(SUM(D17:O17)=1,W17=1),C17-SUM(D18:N18),ROUND(C17*O17,2)),"")</f>
        <v>13602.38</v>
      </c>
      <c r="P18" s="40">
        <f>IF(P17&gt;0,IF(AND(SUM(D17:P17)=1,W17=1),C17-SUM(D18:O18),ROUND(C17*P17,2)),"")</f>
        <v>13602.38</v>
      </c>
      <c r="Q18" s="40">
        <f>IF(Q17&gt;0,IF(AND(SUM(D17:Q17)=1,W17=1),C17-SUM(D18:P18),ROUND(C17*Q17,2)),"")</f>
        <v>13602.38</v>
      </c>
      <c r="R18" s="40">
        <f>IF(R17&gt;0,IF(AND(SUM(D17:R17)=1,W17=1),C17-SUM(D18:Q18),ROUND(C17*R17,2)),"")</f>
        <v>13602.38</v>
      </c>
      <c r="S18" s="40">
        <f>IF(S17&gt;0,IF(AND(SUM(D17:S17)=1,W17=1),C17-SUM(D18:R18),ROUND(C17*S17,2)),"")</f>
        <v>13602.38</v>
      </c>
      <c r="T18" s="40">
        <f>IF(T17&gt;0,IF(AND(SUM(D17:T17)=1,W17=1),C17-SUM(D18:S18),ROUND(C17*T17,2)),"")</f>
        <v>13602.38</v>
      </c>
      <c r="U18" s="40">
        <f>IF(U17&gt;0,IF(AND(SUM(D17:U17)=1,W17=1),C17-SUM(D18:T18),ROUND(C17*U17,2)),"")</f>
        <v>13602.38</v>
      </c>
      <c r="V18" s="40">
        <f>IF(V17&gt;0,IF(AND(SUM(D17:V17)=1,W17=1),C17-SUM(D18:U18),ROUND(C17*V17,2)),"")</f>
        <v>16075.579999999958</v>
      </c>
      <c r="W18" s="153">
        <f t="shared" si="0"/>
        <v>247316.04</v>
      </c>
    </row>
    <row r="19" spans="1:23" ht="12" customHeight="1" x14ac:dyDescent="0.2">
      <c r="A19" s="218" t="s">
        <v>57</v>
      </c>
      <c r="B19" s="219" t="s">
        <v>58</v>
      </c>
      <c r="C19" s="220">
        <v>58704.959999999999</v>
      </c>
      <c r="D19" s="39">
        <v>0.5</v>
      </c>
      <c r="E19" s="39">
        <v>0.3</v>
      </c>
      <c r="F19" s="39">
        <v>0.1</v>
      </c>
      <c r="G19" s="39">
        <v>0.1</v>
      </c>
      <c r="H19" s="19"/>
      <c r="I19" s="2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2">
        <f t="shared" si="0"/>
        <v>1</v>
      </c>
    </row>
    <row r="20" spans="1:23" ht="12.95" customHeight="1" x14ac:dyDescent="0.2">
      <c r="A20" s="218"/>
      <c r="B20" s="219"/>
      <c r="C20" s="220"/>
      <c r="D20" s="40">
        <f>IF(D19&gt;0,ROUND(C19*D19,2),"")</f>
        <v>29352.48</v>
      </c>
      <c r="E20" s="40">
        <f>IF(E19&gt;0,IF(AND(SUM(D19:E19)=1,W19=1),C19-SUM(D20:D20),ROUND(C19*E19,2)),"")</f>
        <v>17611.490000000002</v>
      </c>
      <c r="F20" s="40">
        <f>IF(F19&gt;0,IF(AND(SUM(D19:F19)=1,W19=1),C19-SUM(D20:E20),ROUND(C19*F19,2)),"")</f>
        <v>5870.5</v>
      </c>
      <c r="G20" s="40">
        <f>IF(G19&gt;0,IF(AND(SUM(D19:G19)=1,W19=1),C19-SUM(D20:F20),ROUND(C19*G19,2)),"")</f>
        <v>5870.489999999998</v>
      </c>
      <c r="H20" s="22" t="str">
        <f>IF(H19&gt;0,IF(AND(SUM(D19:H19)=1,W19=1),C19-SUM(D20:G20),ROUND(C19*H19,2)),"")</f>
        <v/>
      </c>
      <c r="I20" s="23" t="str">
        <f>IF(I19&gt;0,IF(AND(SUM(D19:I19)=1,W19=1),C19-SUM(D20:H20),ROUND(C19*I19,2)),"")</f>
        <v/>
      </c>
      <c r="J20" s="21" t="str">
        <f>IF(J19&gt;0,IF(AND(SUM(D19:J19)=1,W19=1),C19-SUM(D20:I20),ROUND(C19*J19,2)),"")</f>
        <v/>
      </c>
      <c r="K20" s="21" t="str">
        <f>IF(K19&gt;0,IF(AND(SUM(D19:K19)=1,W19=1),C19-SUM(D20:J20),ROUND(C19*K19,2)),"")</f>
        <v/>
      </c>
      <c r="L20" s="21" t="str">
        <f>IF(L19&gt;0,IF(AND(SUM(D19:L19)=1,W19=1),C19-SUM(D20:K20),ROUND(C19*L19,2)),"")</f>
        <v/>
      </c>
      <c r="M20" s="21" t="str">
        <f>IF(M19&gt;0,IF(AND(SUM(D19:M19)=1,W19=1),C19-SUM(D20:L20),ROUND(C19*M19,2)),"")</f>
        <v/>
      </c>
      <c r="N20" s="21" t="str">
        <f>IF(N19&gt;0,IF(AND(SUM(D19:N19)=1,W19=1),C19-SUM(D20:M20),ROUND(C19*N19,2)),"")</f>
        <v/>
      </c>
      <c r="O20" s="21" t="str">
        <f>IF(O19&gt;0,IF(AND(SUM(D19:O19)=1,W19=1),C19-SUM(D20:N20),ROUND(C19*O19,2)),"")</f>
        <v/>
      </c>
      <c r="P20" s="21" t="str">
        <f>IF(P19&gt;0,IF(AND(SUM(D19:P19)=1,W19=1),C19-SUM(D20:O20),ROUND(C19*P19,2)),"")</f>
        <v/>
      </c>
      <c r="Q20" s="21" t="str">
        <f>IF(Q19&gt;0,IF(AND(SUM(D19:Q19)=1,W19=1),C19-SUM(D20:P20),ROUND(C19*Q19,2)),"")</f>
        <v/>
      </c>
      <c r="R20" s="21" t="str">
        <f>IF(R19&gt;0,IF(AND(SUM(D19:R19)=1,W19=1),C19-SUM(D20:Q20),ROUND(C19*R19,2)),"")</f>
        <v/>
      </c>
      <c r="S20" s="21" t="str">
        <f>IF(S19&gt;0,IF(AND(SUM(D19:S19)=1,W19=1),C19-SUM(D20:R20),ROUND(C19*S19,2)),"")</f>
        <v/>
      </c>
      <c r="T20" s="21" t="str">
        <f>IF(T19&gt;0,IF(AND(SUM(D19:T19)=1,W19=1),C19-SUM(D20:S20),ROUND(C19*T19,2)),"")</f>
        <v/>
      </c>
      <c r="U20" s="21" t="str">
        <f>IF(U19&gt;0,IF(AND(SUM(D19:U19)=1,W19=1),C19-SUM(D20:T20),ROUND(C19*U19,2)),"")</f>
        <v/>
      </c>
      <c r="V20" s="21" t="str">
        <f>IF(V19&gt;0,IF(AND(SUM(D19:V19)=1,W19=1),C19-SUM(D20:U20),ROUND(C19*V19,2)),"")</f>
        <v/>
      </c>
      <c r="W20" s="153">
        <f t="shared" si="0"/>
        <v>58704.959999999999</v>
      </c>
    </row>
    <row r="21" spans="1:23" ht="12" customHeight="1" x14ac:dyDescent="0.2">
      <c r="A21" s="218" t="s">
        <v>66</v>
      </c>
      <c r="B21" s="219" t="s">
        <v>67</v>
      </c>
      <c r="C21" s="220">
        <v>833168.24</v>
      </c>
      <c r="D21" s="39">
        <v>0.15</v>
      </c>
      <c r="E21" s="39">
        <v>0.15</v>
      </c>
      <c r="F21" s="39">
        <v>0.1</v>
      </c>
      <c r="G21" s="39">
        <v>0.1</v>
      </c>
      <c r="H21" s="19"/>
      <c r="I21" s="20"/>
      <c r="J21" s="39">
        <v>0.05</v>
      </c>
      <c r="K21" s="39">
        <v>0.05</v>
      </c>
      <c r="L21" s="18"/>
      <c r="M21" s="39">
        <v>0.1</v>
      </c>
      <c r="N21" s="18"/>
      <c r="O21" s="18"/>
      <c r="P21" s="18"/>
      <c r="Q21" s="18"/>
      <c r="R21" s="18"/>
      <c r="S21" s="39">
        <v>0.05</v>
      </c>
      <c r="T21" s="39">
        <v>0.15</v>
      </c>
      <c r="U21" s="39">
        <v>0.1</v>
      </c>
      <c r="V21" s="18"/>
      <c r="W21" s="152">
        <f t="shared" si="0"/>
        <v>1.0000000000000002</v>
      </c>
    </row>
    <row r="22" spans="1:23" ht="12.95" customHeight="1" x14ac:dyDescent="0.2">
      <c r="A22" s="218"/>
      <c r="B22" s="219"/>
      <c r="C22" s="220"/>
      <c r="D22" s="40">
        <f>IF(D21&gt;0,ROUND(C21*D21,2),"")</f>
        <v>124975.24</v>
      </c>
      <c r="E22" s="40">
        <f>IF(E21&gt;0,IF(AND(SUM(D21:E21)=1,W21=1),C21-SUM(D22:D22),ROUND(C21*E21,2)),"")</f>
        <v>124975.24</v>
      </c>
      <c r="F22" s="40">
        <f>IF(F21&gt;0,IF(AND(SUM(D21:F21)=1,W21=1),C21-SUM(D22:E22),ROUND(C21*F21,2)),"")</f>
        <v>83316.820000000007</v>
      </c>
      <c r="G22" s="40">
        <f>IF(G21&gt;0,IF(AND(SUM(D21:G21)=1,W21=1),C21-SUM(D22:F22),ROUND(C21*G21,2)),"")</f>
        <v>83316.820000000007</v>
      </c>
      <c r="H22" s="22" t="str">
        <f>IF(H21&gt;0,IF(AND(SUM(D21:H21)=1,W21=1),C21-SUM(D22:G22),ROUND(C21*H21,2)),"")</f>
        <v/>
      </c>
      <c r="I22" s="23" t="str">
        <f>IF(I21&gt;0,IF(AND(SUM(D21:I21)=1,W21=1),C21-SUM(D22:H22),ROUND(C21*I21,2)),"")</f>
        <v/>
      </c>
      <c r="J22" s="40">
        <f>IF(J21&gt;0,IF(AND(SUM(D21:J21)=1,W21=1),C21-SUM(D22:I22),ROUND(C21*J21,2)),"")</f>
        <v>41658.410000000003</v>
      </c>
      <c r="K22" s="40">
        <f>IF(K21&gt;0,IF(AND(SUM(D21:K21)=1,W21=1),C21-SUM(D22:J22),ROUND(C21*K21,2)),"")</f>
        <v>41658.410000000003</v>
      </c>
      <c r="L22" s="21" t="str">
        <f>IF(L21&gt;0,IF(AND(SUM(D21:L21)=1,W21=1),C21-SUM(D22:K22),ROUND(C21*L21,2)),"")</f>
        <v/>
      </c>
      <c r="M22" s="40">
        <f>IF(M21&gt;0,IF(AND(SUM(D21:M21)=1,W21=1),C21-SUM(D22:L22),ROUND(C21*M21,2)),"")</f>
        <v>83316.820000000007</v>
      </c>
      <c r="N22" s="21" t="str">
        <f>IF(N21&gt;0,IF(AND(SUM(D21:N21)=1,W21=1),C21-SUM(D22:M22),ROUND(C21*N21,2)),"")</f>
        <v/>
      </c>
      <c r="O22" s="21" t="str">
        <f>IF(O21&gt;0,IF(AND(SUM(D21:O21)=1,W21=1),C21-SUM(D22:N22),ROUND(C21*O21,2)),"")</f>
        <v/>
      </c>
      <c r="P22" s="21" t="str">
        <f>IF(P21&gt;0,IF(AND(SUM(D21:P21)=1,W21=1),C21-SUM(D22:O22),ROUND(C21*P21,2)),"")</f>
        <v/>
      </c>
      <c r="Q22" s="21" t="str">
        <f>IF(Q21&gt;0,IF(AND(SUM(D21:Q21)=1,W21=1),C21-SUM(D22:P22),ROUND(C21*Q21,2)),"")</f>
        <v/>
      </c>
      <c r="R22" s="21" t="str">
        <f>IF(R21&gt;0,IF(AND(SUM(D21:R21)=1,W21=1),C21-SUM(D22:Q22),ROUND(C21*R21,2)),"")</f>
        <v/>
      </c>
      <c r="S22" s="40">
        <f>IF(S21&gt;0,IF(AND(SUM(D21:S21)=1,W21=1),C21-SUM(D22:R22),ROUND(C21*S21,2)),"")</f>
        <v>41658.410000000003</v>
      </c>
      <c r="T22" s="40">
        <f>IF(T21&gt;0,IF(AND(SUM(D21:T21)=1,W21=1),C21-SUM(D22:S22),ROUND(C21*T21,2)),"")</f>
        <v>124975.24</v>
      </c>
      <c r="U22" s="40">
        <f>IF(U21&gt;0,IF(AND(SUM(D21:U21)=1,W21=1),C21-SUM(D22:T22),ROUND(C21*U21,2)),"")</f>
        <v>83316.829999999958</v>
      </c>
      <c r="V22" s="21" t="str">
        <f>IF(V21&gt;0,IF(AND(SUM(D21:V21)=1,W21=1),C21-SUM(D22:U22),ROUND(C21*V21,2)),"")</f>
        <v/>
      </c>
      <c r="W22" s="153">
        <f t="shared" si="0"/>
        <v>833168.24</v>
      </c>
    </row>
    <row r="23" spans="1:23" ht="12" customHeight="1" x14ac:dyDescent="0.2">
      <c r="A23" s="218" t="s">
        <v>164</v>
      </c>
      <c r="B23" s="219" t="s">
        <v>165</v>
      </c>
      <c r="C23" s="220">
        <v>231171.01</v>
      </c>
      <c r="D23" s="39">
        <v>0.2</v>
      </c>
      <c r="E23" s="39">
        <v>0.2</v>
      </c>
      <c r="F23" s="18"/>
      <c r="G23" s="39">
        <v>0.1</v>
      </c>
      <c r="H23" s="19"/>
      <c r="I23" s="20"/>
      <c r="J23" s="39">
        <v>0.1</v>
      </c>
      <c r="K23" s="18"/>
      <c r="L23" s="18"/>
      <c r="M23" s="39">
        <v>0.1</v>
      </c>
      <c r="N23" s="18"/>
      <c r="O23" s="39">
        <v>0.1</v>
      </c>
      <c r="P23" s="39">
        <v>0.2</v>
      </c>
      <c r="Q23" s="18"/>
      <c r="R23" s="18"/>
      <c r="S23" s="18"/>
      <c r="T23" s="18"/>
      <c r="U23" s="18"/>
      <c r="V23" s="18"/>
      <c r="W23" s="152">
        <f t="shared" si="0"/>
        <v>1</v>
      </c>
    </row>
    <row r="24" spans="1:23" ht="12.95" customHeight="1" x14ac:dyDescent="0.2">
      <c r="A24" s="218"/>
      <c r="B24" s="219"/>
      <c r="C24" s="220"/>
      <c r="D24" s="40">
        <f>IF(D23&gt;0,ROUND(C23*D23,2),"")</f>
        <v>46234.2</v>
      </c>
      <c r="E24" s="40">
        <f>IF(E23&gt;0,IF(AND(SUM(D23:E23)=1,W23=1),C23-SUM(D24:D24),ROUND(C23*E23,2)),"")</f>
        <v>46234.2</v>
      </c>
      <c r="F24" s="21" t="str">
        <f>IF(F23&gt;0,IF(AND(SUM(D23:F23)=1,W23=1),C23-SUM(D24:E24),ROUND(C23*F23,2)),"")</f>
        <v/>
      </c>
      <c r="G24" s="40">
        <f>IF(G23&gt;0,IF(AND(SUM(D23:G23)=1,W23=1),C23-SUM(D24:F24),ROUND(C23*G23,2)),"")</f>
        <v>23117.1</v>
      </c>
      <c r="H24" s="22" t="str">
        <f>IF(H23&gt;0,IF(AND(SUM(D23:H23)=1,W23=1),C23-SUM(D24:G24),ROUND(C23*H23,2)),"")</f>
        <v/>
      </c>
      <c r="I24" s="23" t="str">
        <f>IF(I23&gt;0,IF(AND(SUM(D23:I23)=1,W23=1),C23-SUM(D24:H24),ROUND(C23*I23,2)),"")</f>
        <v/>
      </c>
      <c r="J24" s="40">
        <f>IF(J23&gt;0,IF(AND(SUM(D23:J23)=1,W23=1),C23-SUM(D24:I24),ROUND(C23*J23,2)),"")</f>
        <v>23117.1</v>
      </c>
      <c r="K24" s="21" t="str">
        <f>IF(K23&gt;0,IF(AND(SUM(D23:K23)=1,W23=1),C23-SUM(D24:J24),ROUND(C23*K23,2)),"")</f>
        <v/>
      </c>
      <c r="L24" s="21" t="str">
        <f>IF(L23&gt;0,IF(AND(SUM(D23:L23)=1,W23=1),C23-SUM(D24:K24),ROUND(C23*L23,2)),"")</f>
        <v/>
      </c>
      <c r="M24" s="40">
        <f>IF(M23&gt;0,IF(AND(SUM(D23:M23)=1,W23=1),C23-SUM(D24:L24),ROUND(C23*M23,2)),"")</f>
        <v>23117.1</v>
      </c>
      <c r="N24" s="21" t="str">
        <f>IF(N23&gt;0,IF(AND(SUM(D23:N23)=1,W23=1),C23-SUM(D24:M24),ROUND(C23*N23,2)),"")</f>
        <v/>
      </c>
      <c r="O24" s="40">
        <f>IF(O23&gt;0,IF(AND(SUM(D23:O23)=1,W23=1),C23-SUM(D24:N24),ROUND(C23*O23,2)),"")</f>
        <v>23117.1</v>
      </c>
      <c r="P24" s="40">
        <f>IF(P23&gt;0,IF(AND(SUM(D23:P23)=1,W23=1),C23-SUM(D24:O24),ROUND(C23*P23,2)),"")</f>
        <v>46234.209999999992</v>
      </c>
      <c r="Q24" s="21" t="str">
        <f>IF(Q23&gt;0,IF(AND(SUM(D23:Q23)=1,W23=1),C23-SUM(D24:P24),ROUND(C23*Q23,2)),"")</f>
        <v/>
      </c>
      <c r="R24" s="21" t="str">
        <f>IF(R23&gt;0,IF(AND(SUM(D23:R23)=1,W23=1),C23-SUM(D24:Q24),ROUND(C23*R23,2)),"")</f>
        <v/>
      </c>
      <c r="S24" s="21" t="str">
        <f>IF(S23&gt;0,IF(AND(SUM(D23:S23)=1,W23=1),C23-SUM(D24:R24),ROUND(C23*S23,2)),"")</f>
        <v/>
      </c>
      <c r="T24" s="21" t="str">
        <f>IF(T23&gt;0,IF(AND(SUM(D23:T23)=1,W23=1),C23-SUM(D24:S24),ROUND(C23*T23,2)),"")</f>
        <v/>
      </c>
      <c r="U24" s="21" t="str">
        <f>IF(U23&gt;0,IF(AND(SUM(D23:U23)=1,W23=1),C23-SUM(D24:T24),ROUND(C23*U23,2)),"")</f>
        <v/>
      </c>
      <c r="V24" s="21" t="str">
        <f>IF(V23&gt;0,IF(AND(SUM(D23:V23)=1,W23=1),C23-SUM(D24:U24),ROUND(C23*V23,2)),"")</f>
        <v/>
      </c>
      <c r="W24" s="153">
        <f t="shared" si="0"/>
        <v>231171.01</v>
      </c>
    </row>
    <row r="25" spans="1:23" ht="12" customHeight="1" x14ac:dyDescent="0.2">
      <c r="A25" s="218" t="s">
        <v>214</v>
      </c>
      <c r="B25" s="219" t="s">
        <v>215</v>
      </c>
      <c r="C25" s="220">
        <v>379630.33</v>
      </c>
      <c r="D25" s="18"/>
      <c r="E25" s="18"/>
      <c r="F25" s="18"/>
      <c r="G25" s="18"/>
      <c r="H25" s="19"/>
      <c r="I25" s="20"/>
      <c r="J25" s="18"/>
      <c r="K25" s="39">
        <v>0.1</v>
      </c>
      <c r="L25" s="39">
        <v>0.1</v>
      </c>
      <c r="M25" s="39">
        <v>0.1</v>
      </c>
      <c r="N25" s="18"/>
      <c r="O25" s="39">
        <v>0.1</v>
      </c>
      <c r="P25" s="18"/>
      <c r="Q25" s="39">
        <v>0.1</v>
      </c>
      <c r="R25" s="39">
        <v>0.1</v>
      </c>
      <c r="S25" s="39">
        <v>0.2</v>
      </c>
      <c r="T25" s="39">
        <v>0.1</v>
      </c>
      <c r="U25" s="39">
        <v>0.1</v>
      </c>
      <c r="V25" s="18"/>
      <c r="W25" s="152">
        <f t="shared" si="0"/>
        <v>1</v>
      </c>
    </row>
    <row r="26" spans="1:23" ht="12.95" customHeight="1" x14ac:dyDescent="0.2">
      <c r="A26" s="218"/>
      <c r="B26" s="219"/>
      <c r="C26" s="220"/>
      <c r="D26" s="21" t="str">
        <f>IF(D25&gt;0,ROUND(C25*D25,2),"")</f>
        <v/>
      </c>
      <c r="E26" s="21" t="str">
        <f>IF(E25&gt;0,IF(AND(SUM(D25:E25)=1,W25=1),C25-SUM(D26:D26),ROUND(C25*E25,2)),"")</f>
        <v/>
      </c>
      <c r="F26" s="21" t="str">
        <f>IF(F25&gt;0,IF(AND(SUM(D25:F25)=1,W25=1),C25-SUM(D26:E26),ROUND(C25*F25,2)),"")</f>
        <v/>
      </c>
      <c r="G26" s="21" t="str">
        <f>IF(G25&gt;0,IF(AND(SUM(D25:G25)=1,W25=1),C25-SUM(D26:F26),ROUND(C25*G25,2)),"")</f>
        <v/>
      </c>
      <c r="H26" s="22" t="str">
        <f>IF(H25&gt;0,IF(AND(SUM(D25:H25)=1,W25=1),C25-SUM(D26:G26),ROUND(C25*H25,2)),"")</f>
        <v/>
      </c>
      <c r="I26" s="23" t="str">
        <f>IF(I25&gt;0,IF(AND(SUM(D25:I25)=1,W25=1),C25-SUM(D26:H26),ROUND(C25*I25,2)),"")</f>
        <v/>
      </c>
      <c r="J26" s="21" t="str">
        <f>IF(J25&gt;0,IF(AND(SUM(D25:J25)=1,W25=1),C25-SUM(D26:I26),ROUND(C25*J25,2)),"")</f>
        <v/>
      </c>
      <c r="K26" s="40">
        <f>IF(K25&gt;0,IF(AND(SUM(D25:K25)=1,W25=1),C25-SUM(D26:J26),ROUND(C25*K25,2)),"")</f>
        <v>37963.03</v>
      </c>
      <c r="L26" s="40">
        <f>IF(L25&gt;0,IF(AND(SUM(D25:L25)=1,W25=1),C25-SUM(D26:K26),ROUND(C25*L25,2)),"")</f>
        <v>37963.03</v>
      </c>
      <c r="M26" s="40">
        <f>IF(M25&gt;0,IF(AND(SUM(D25:M25)=1,W25=1),C25-SUM(D26:L26),ROUND(C25*M25,2)),"")</f>
        <v>37963.03</v>
      </c>
      <c r="N26" s="21" t="str">
        <f>IF(N25&gt;0,IF(AND(SUM(D25:N25)=1,W25=1),C25-SUM(D26:M26),ROUND(C25*N25,2)),"")</f>
        <v/>
      </c>
      <c r="O26" s="40">
        <f>IF(O25&gt;0,IF(AND(SUM(D25:O25)=1,W25=1),C25-SUM(D26:N26),ROUND(C25*O25,2)),"")</f>
        <v>37963.03</v>
      </c>
      <c r="P26" s="21" t="str">
        <f>IF(P25&gt;0,IF(AND(SUM(D25:P25)=1,W25=1),C25-SUM(D26:O26),ROUND(C25*P25,2)),"")</f>
        <v/>
      </c>
      <c r="Q26" s="40">
        <f>IF(Q25&gt;0,IF(AND(SUM(D25:Q25)=1,W25=1),C25-SUM(D26:P26),ROUND(C25*Q25,2)),"")</f>
        <v>37963.03</v>
      </c>
      <c r="R26" s="40">
        <f>IF(R25&gt;0,IF(AND(SUM(D25:R25)=1,W25=1),C25-SUM(D26:Q26),ROUND(C25*R25,2)),"")</f>
        <v>37963.03</v>
      </c>
      <c r="S26" s="40">
        <f>IF(S25&gt;0,IF(AND(SUM(D25:S25)=1,W25=1),C25-SUM(D26:R26),ROUND(C25*S25,2)),"")</f>
        <v>75926.070000000007</v>
      </c>
      <c r="T26" s="40">
        <f>IF(T25&gt;0,IF(AND(SUM(D25:T25)=1,W25=1),C25-SUM(D26:S26),ROUND(C25*T25,2)),"")</f>
        <v>37963.03</v>
      </c>
      <c r="U26" s="40">
        <f>IF(U25&gt;0,IF(AND(SUM(D25:U25)=1,W25=1),C25-SUM(D26:T26),ROUND(C25*U25,2)),"")</f>
        <v>37963.049999999988</v>
      </c>
      <c r="V26" s="21" t="str">
        <f>IF(V25&gt;0,IF(AND(SUM(D25:V25)=1,W25=1),C25-SUM(D26:U26),ROUND(C25*V25,2)),"")</f>
        <v/>
      </c>
      <c r="W26" s="153">
        <f t="shared" si="0"/>
        <v>379630.33</v>
      </c>
    </row>
    <row r="27" spans="1:23" ht="12" customHeight="1" x14ac:dyDescent="0.2">
      <c r="A27" s="218" t="s">
        <v>279</v>
      </c>
      <c r="B27" s="219" t="s">
        <v>280</v>
      </c>
      <c r="C27" s="220">
        <v>113460.83</v>
      </c>
      <c r="D27" s="18"/>
      <c r="E27" s="18"/>
      <c r="F27" s="18"/>
      <c r="G27" s="18"/>
      <c r="H27" s="19"/>
      <c r="I27" s="20"/>
      <c r="J27" s="18"/>
      <c r="K27" s="18"/>
      <c r="L27" s="39">
        <v>0.2</v>
      </c>
      <c r="M27" s="39">
        <v>0.2</v>
      </c>
      <c r="N27" s="39">
        <v>0.2</v>
      </c>
      <c r="O27" s="39">
        <v>0.2</v>
      </c>
      <c r="P27" s="18"/>
      <c r="Q27" s="18"/>
      <c r="R27" s="18"/>
      <c r="S27" s="18"/>
      <c r="T27" s="39">
        <v>0.1</v>
      </c>
      <c r="U27" s="39">
        <v>0.1</v>
      </c>
      <c r="V27" s="18"/>
      <c r="W27" s="152">
        <f t="shared" si="0"/>
        <v>1</v>
      </c>
    </row>
    <row r="28" spans="1:23" ht="12.95" customHeight="1" x14ac:dyDescent="0.2">
      <c r="A28" s="218"/>
      <c r="B28" s="219"/>
      <c r="C28" s="220"/>
      <c r="D28" s="21" t="str">
        <f>IF(D27&gt;0,ROUND(C27*D27,2),"")</f>
        <v/>
      </c>
      <c r="E28" s="21" t="str">
        <f>IF(E27&gt;0,IF(AND(SUM(D27:E27)=1,W27=1),C27-SUM(D28:D28),ROUND(C27*E27,2)),"")</f>
        <v/>
      </c>
      <c r="F28" s="21" t="str">
        <f>IF(F27&gt;0,IF(AND(SUM(D27:F27)=1,W27=1),C27-SUM(D28:E28),ROUND(C27*F27,2)),"")</f>
        <v/>
      </c>
      <c r="G28" s="21" t="str">
        <f>IF(G27&gt;0,IF(AND(SUM(D27:G27)=1,W27=1),C27-SUM(D28:F28),ROUND(C27*G27,2)),"")</f>
        <v/>
      </c>
      <c r="H28" s="22" t="str">
        <f>IF(H27&gt;0,IF(AND(SUM(D27:H27)=1,W27=1),C27-SUM(D28:G28),ROUND(C27*H27,2)),"")</f>
        <v/>
      </c>
      <c r="I28" s="23" t="str">
        <f>IF(I27&gt;0,IF(AND(SUM(D27:I27)=1,W27=1),C27-SUM(D28:H28),ROUND(C27*I27,2)),"")</f>
        <v/>
      </c>
      <c r="J28" s="21" t="str">
        <f>IF(J27&gt;0,IF(AND(SUM(D27:J27)=1,W27=1),C27-SUM(D28:I28),ROUND(C27*J27,2)),"")</f>
        <v/>
      </c>
      <c r="K28" s="21" t="str">
        <f>IF(K27&gt;0,IF(AND(SUM(D27:K27)=1,W27=1),C27-SUM(D28:J28),ROUND(C27*K27,2)),"")</f>
        <v/>
      </c>
      <c r="L28" s="40">
        <f>IF(L27&gt;0,IF(AND(SUM(D27:L27)=1,W27=1),C27-SUM(D28:K28),ROUND(C27*L27,2)),"")</f>
        <v>22692.17</v>
      </c>
      <c r="M28" s="40">
        <f>IF(M27&gt;0,IF(AND(SUM(D27:M27)=1,W27=1),C27-SUM(D28:L28),ROUND(C27*M27,2)),"")</f>
        <v>22692.17</v>
      </c>
      <c r="N28" s="40">
        <f>IF(N27&gt;0,IF(AND(SUM(D27:N27)=1,W27=1),C27-SUM(D28:M28),ROUND(C27*N27,2)),"")</f>
        <v>22692.17</v>
      </c>
      <c r="O28" s="40">
        <f>IF(O27&gt;0,IF(AND(SUM(D27:O27)=1,W27=1),C27-SUM(D28:N28),ROUND(C27*O27,2)),"")</f>
        <v>22692.17</v>
      </c>
      <c r="P28" s="21" t="str">
        <f>IF(P27&gt;0,IF(AND(SUM(D27:P27)=1,W27=1),C27-SUM(D28:O28),ROUND(C27*P27,2)),"")</f>
        <v/>
      </c>
      <c r="Q28" s="21" t="str">
        <f>IF(Q27&gt;0,IF(AND(SUM(D27:Q27)=1,W27=1),C27-SUM(D28:P28),ROUND(C27*Q27,2)),"")</f>
        <v/>
      </c>
      <c r="R28" s="21" t="str">
        <f>IF(R27&gt;0,IF(AND(SUM(D27:R27)=1,W27=1),C27-SUM(D28:Q28),ROUND(C27*R27,2)),"")</f>
        <v/>
      </c>
      <c r="S28" s="21" t="str">
        <f>IF(S27&gt;0,IF(AND(SUM(D27:S27)=1,W27=1),C27-SUM(D28:R28),ROUND(C27*S27,2)),"")</f>
        <v/>
      </c>
      <c r="T28" s="40">
        <f>IF(T27&gt;0,IF(AND(SUM(D27:T27)=1,W27=1),C27-SUM(D28:S28),ROUND(C27*T27,2)),"")</f>
        <v>11346.08</v>
      </c>
      <c r="U28" s="40">
        <f>IF(U27&gt;0,IF(AND(SUM(D27:U27)=1,W27=1),C27-SUM(D28:T28),ROUND(C27*U27,2)),"")</f>
        <v>11346.070000000007</v>
      </c>
      <c r="V28" s="21" t="str">
        <f>IF(V27&gt;0,IF(AND(SUM(D27:V27)=1,W27=1),C27-SUM(D28:U28),ROUND(C27*V27,2)),"")</f>
        <v/>
      </c>
      <c r="W28" s="153">
        <f t="shared" si="0"/>
        <v>113460.83</v>
      </c>
    </row>
    <row r="29" spans="1:23" ht="12" customHeight="1" x14ac:dyDescent="0.2">
      <c r="A29" s="218" t="s">
        <v>310</v>
      </c>
      <c r="B29" s="219" t="s">
        <v>311</v>
      </c>
      <c r="C29" s="220">
        <v>85460.77</v>
      </c>
      <c r="D29" s="18"/>
      <c r="E29" s="18"/>
      <c r="F29" s="18"/>
      <c r="G29" s="18"/>
      <c r="H29" s="19"/>
      <c r="I29" s="20"/>
      <c r="J29" s="18"/>
      <c r="K29" s="18"/>
      <c r="L29" s="39">
        <v>0.25</v>
      </c>
      <c r="M29" s="18"/>
      <c r="N29" s="39">
        <v>0.25</v>
      </c>
      <c r="O29" s="18"/>
      <c r="P29" s="39">
        <v>0.2</v>
      </c>
      <c r="Q29" s="39">
        <v>0.2</v>
      </c>
      <c r="R29" s="18"/>
      <c r="S29" s="18"/>
      <c r="T29" s="18"/>
      <c r="U29" s="39">
        <v>0.1</v>
      </c>
      <c r="V29" s="18"/>
      <c r="W29" s="152">
        <f t="shared" si="0"/>
        <v>0.99999999999999989</v>
      </c>
    </row>
    <row r="30" spans="1:23" ht="12.95" customHeight="1" x14ac:dyDescent="0.2">
      <c r="A30" s="218"/>
      <c r="B30" s="219"/>
      <c r="C30" s="220"/>
      <c r="D30" s="21" t="str">
        <f>IF(D29&gt;0,ROUND(C29*D29,2),"")</f>
        <v/>
      </c>
      <c r="E30" s="21" t="str">
        <f>IF(E29&gt;0,IF(AND(SUM(D29:E29)=1,W29=1),C29-SUM(D30:D30),ROUND(C29*E29,2)),"")</f>
        <v/>
      </c>
      <c r="F30" s="21" t="str">
        <f>IF(F29&gt;0,IF(AND(SUM(D29:F29)=1,W29=1),C29-SUM(D30:E30),ROUND(C29*F29,2)),"")</f>
        <v/>
      </c>
      <c r="G30" s="21" t="str">
        <f>IF(G29&gt;0,IF(AND(SUM(D29:G29)=1,W29=1),C29-SUM(D30:F30),ROUND(C29*G29,2)),"")</f>
        <v/>
      </c>
      <c r="H30" s="22" t="str">
        <f>IF(H29&gt;0,IF(AND(SUM(D29:H29)=1,W29=1),C29-SUM(D30:G30),ROUND(C29*H29,2)),"")</f>
        <v/>
      </c>
      <c r="I30" s="23" t="str">
        <f>IF(I29&gt;0,IF(AND(SUM(D29:I29)=1,W29=1),C29-SUM(D30:H30),ROUND(C29*I29,2)),"")</f>
        <v/>
      </c>
      <c r="J30" s="21" t="str">
        <f>IF(J29&gt;0,IF(AND(SUM(D29:J29)=1,W29=1),C29-SUM(D30:I30),ROUND(C29*J29,2)),"")</f>
        <v/>
      </c>
      <c r="K30" s="21" t="str">
        <f>IF(K29&gt;0,IF(AND(SUM(D29:K29)=1,W29=1),C29-SUM(D30:J30),ROUND(C29*K29,2)),"")</f>
        <v/>
      </c>
      <c r="L30" s="40">
        <f>IF(L29&gt;0,IF(AND(SUM(D29:L29)=1,W29=1),C29-SUM(D30:K30),ROUND(C29*L29,2)),"")</f>
        <v>21365.19</v>
      </c>
      <c r="M30" s="21" t="str">
        <f>IF(M29&gt;0,IF(AND(SUM(D29:M29)=1,W29=1),C29-SUM(D30:L30),ROUND(C29*M29,2)),"")</f>
        <v/>
      </c>
      <c r="N30" s="40">
        <f>IF(N29&gt;0,IF(AND(SUM(D29:N29)=1,W29=1),C29-SUM(D30:M30),ROUND(C29*N29,2)),"")</f>
        <v>21365.19</v>
      </c>
      <c r="O30" s="21" t="str">
        <f>IF(O29&gt;0,IF(AND(SUM(D29:O29)=1,W29=1),C29-SUM(D30:N30),ROUND(C29*O29,2)),"")</f>
        <v/>
      </c>
      <c r="P30" s="40">
        <f>IF(P29&gt;0,IF(AND(SUM(D29:P29)=1,W29=1),C29-SUM(D30:O30),ROUND(C29*P29,2)),"")</f>
        <v>17092.150000000001</v>
      </c>
      <c r="Q30" s="40">
        <f>IF(Q29&gt;0,IF(AND(SUM(D29:Q29)=1,W29=1),C29-SUM(D30:P30),ROUND(C29*Q29,2)),"")</f>
        <v>17092.150000000001</v>
      </c>
      <c r="R30" s="21" t="str">
        <f>IF(R29&gt;0,IF(AND(SUM(D29:R29)=1,W29=1),C29-SUM(D30:Q30),ROUND(C29*R29,2)),"")</f>
        <v/>
      </c>
      <c r="S30" s="21" t="str">
        <f>IF(S29&gt;0,IF(AND(SUM(D29:S29)=1,W29=1),C29-SUM(D30:R30),ROUND(C29*S29,2)),"")</f>
        <v/>
      </c>
      <c r="T30" s="21" t="str">
        <f>IF(T29&gt;0,IF(AND(SUM(D29:T29)=1,W29=1),C29-SUM(D30:S30),ROUND(C29*T29,2)),"")</f>
        <v/>
      </c>
      <c r="U30" s="40">
        <f>IF(U29&gt;0,IF(AND(SUM(D29:U29)=1,W29=1),C29-SUM(D30:T30),ROUND(C29*U29,2)),"")</f>
        <v>8546.0900000000111</v>
      </c>
      <c r="V30" s="21" t="str">
        <f>IF(V29&gt;0,IF(AND(SUM(D29:V29)=1,W29=1),C29-SUM(D30:U30),ROUND(C29*V29,2)),"")</f>
        <v/>
      </c>
      <c r="W30" s="153">
        <f t="shared" si="0"/>
        <v>85460.77</v>
      </c>
    </row>
    <row r="31" spans="1:23" ht="12" customHeight="1" x14ac:dyDescent="0.2">
      <c r="A31" s="218" t="s">
        <v>334</v>
      </c>
      <c r="B31" s="219" t="s">
        <v>335</v>
      </c>
      <c r="C31" s="220">
        <v>7308.44</v>
      </c>
      <c r="D31" s="18"/>
      <c r="E31" s="18"/>
      <c r="F31" s="18"/>
      <c r="G31" s="18"/>
      <c r="H31" s="19"/>
      <c r="I31" s="20"/>
      <c r="J31" s="18"/>
      <c r="K31" s="18"/>
      <c r="L31" s="18"/>
      <c r="M31" s="18"/>
      <c r="N31" s="18"/>
      <c r="O31" s="39">
        <v>0.2</v>
      </c>
      <c r="P31" s="39">
        <v>0.2</v>
      </c>
      <c r="Q31" s="18"/>
      <c r="R31" s="18"/>
      <c r="S31" s="18"/>
      <c r="T31" s="39">
        <v>0.1</v>
      </c>
      <c r="U31" s="39">
        <v>0.4</v>
      </c>
      <c r="V31" s="39">
        <v>0.1</v>
      </c>
      <c r="W31" s="152">
        <f t="shared" si="0"/>
        <v>1</v>
      </c>
    </row>
    <row r="32" spans="1:23" ht="12.95" customHeight="1" x14ac:dyDescent="0.2">
      <c r="A32" s="218"/>
      <c r="B32" s="219"/>
      <c r="C32" s="220"/>
      <c r="D32" s="21" t="str">
        <f>IF(D31&gt;0,ROUND(C31*D31,2),"")</f>
        <v/>
      </c>
      <c r="E32" s="21" t="str">
        <f>IF(E31&gt;0,IF(AND(SUM(D31:E31)=1,W31=1),C31-SUM(D32:D32),ROUND(C31*E31,2)),"")</f>
        <v/>
      </c>
      <c r="F32" s="21" t="str">
        <f>IF(F31&gt;0,IF(AND(SUM(D31:F31)=1,W31=1),C31-SUM(D32:E32),ROUND(C31*F31,2)),"")</f>
        <v/>
      </c>
      <c r="G32" s="21" t="str">
        <f>IF(G31&gt;0,IF(AND(SUM(D31:G31)=1,W31=1),C31-SUM(D32:F32),ROUND(C31*G31,2)),"")</f>
        <v/>
      </c>
      <c r="H32" s="22" t="str">
        <f>IF(H31&gt;0,IF(AND(SUM(D31:H31)=1,W31=1),C31-SUM(D32:G32),ROUND(C31*H31,2)),"")</f>
        <v/>
      </c>
      <c r="I32" s="23" t="str">
        <f>IF(I31&gt;0,IF(AND(SUM(D31:I31)=1,W31=1),C31-SUM(D32:H32),ROUND(C31*I31,2)),"")</f>
        <v/>
      </c>
      <c r="J32" s="21" t="str">
        <f>IF(J31&gt;0,IF(AND(SUM(D31:J31)=1,W31=1),C31-SUM(D32:I32),ROUND(C31*J31,2)),"")</f>
        <v/>
      </c>
      <c r="K32" s="21" t="str">
        <f>IF(K31&gt;0,IF(AND(SUM(D31:K31)=1,W31=1),C31-SUM(D32:J32),ROUND(C31*K31,2)),"")</f>
        <v/>
      </c>
      <c r="L32" s="21" t="str">
        <f>IF(L31&gt;0,IF(AND(SUM(D31:L31)=1,W31=1),C31-SUM(D32:K32),ROUND(C31*L31,2)),"")</f>
        <v/>
      </c>
      <c r="M32" s="21" t="str">
        <f>IF(M31&gt;0,IF(AND(SUM(D31:M31)=1,W31=1),C31-SUM(D32:L32),ROUND(C31*M31,2)),"")</f>
        <v/>
      </c>
      <c r="N32" s="21" t="str">
        <f>IF(N31&gt;0,IF(AND(SUM(D31:N31)=1,W31=1),C31-SUM(D32:M32),ROUND(C31*N31,2)),"")</f>
        <v/>
      </c>
      <c r="O32" s="40">
        <f>IF(O31&gt;0,IF(AND(SUM(D31:O31)=1,W31=1),C31-SUM(D32:N32),ROUND(C31*O31,2)),"")</f>
        <v>1461.69</v>
      </c>
      <c r="P32" s="40">
        <f>IF(P31&gt;0,IF(AND(SUM(D31:P31)=1,W31=1),C31-SUM(D32:O32),ROUND(C31*P31,2)),"")</f>
        <v>1461.69</v>
      </c>
      <c r="Q32" s="21" t="str">
        <f>IF(Q31&gt;0,IF(AND(SUM(D31:Q31)=1,W31=1),C31-SUM(D32:P32),ROUND(C31*Q31,2)),"")</f>
        <v/>
      </c>
      <c r="R32" s="21" t="str">
        <f>IF(R31&gt;0,IF(AND(SUM(D31:R31)=1,W31=1),C31-SUM(D32:Q32),ROUND(C31*R31,2)),"")</f>
        <v/>
      </c>
      <c r="S32" s="21" t="str">
        <f>IF(S31&gt;0,IF(AND(SUM(D31:S31)=1,W31=1),C31-SUM(D32:R32),ROUND(C31*S31,2)),"")</f>
        <v/>
      </c>
      <c r="T32" s="40">
        <f>IF(T31&gt;0,IF(AND(SUM(D31:T31)=1,W31=1),C31-SUM(D32:S32),ROUND(C31*T31,2)),"")</f>
        <v>730.84</v>
      </c>
      <c r="U32" s="40">
        <f>IF(U31&gt;0,IF(AND(SUM(D31:U31)=1,W31=1),C31-SUM(D32:T32),ROUND(C31*U31,2)),"")</f>
        <v>2923.38</v>
      </c>
      <c r="V32" s="40">
        <f>IF(V31&gt;0,IF(AND(SUM(D31:V31)=1,W31=1),C31-SUM(D32:U32),ROUND(C31*V31,2)),"")</f>
        <v>730.83999999999924</v>
      </c>
      <c r="W32" s="153">
        <f t="shared" si="0"/>
        <v>7308.44</v>
      </c>
    </row>
    <row r="33" spans="1:23" ht="12" customHeight="1" x14ac:dyDescent="0.2">
      <c r="A33" s="218" t="s">
        <v>351</v>
      </c>
      <c r="B33" s="219" t="s">
        <v>352</v>
      </c>
      <c r="C33" s="220">
        <v>51930.65</v>
      </c>
      <c r="D33" s="18"/>
      <c r="E33" s="18"/>
      <c r="F33" s="18"/>
      <c r="G33" s="39">
        <v>0.2</v>
      </c>
      <c r="H33" s="19"/>
      <c r="I33" s="20"/>
      <c r="J33" s="18"/>
      <c r="K33" s="18"/>
      <c r="L33" s="18"/>
      <c r="M33" s="39">
        <v>0.4</v>
      </c>
      <c r="N33" s="18"/>
      <c r="O33" s="18"/>
      <c r="P33" s="39">
        <v>0.2</v>
      </c>
      <c r="Q33" s="18"/>
      <c r="R33" s="18"/>
      <c r="S33" s="18"/>
      <c r="T33" s="18"/>
      <c r="U33" s="39">
        <v>0.1</v>
      </c>
      <c r="V33" s="39">
        <v>0.1</v>
      </c>
      <c r="W33" s="152">
        <f t="shared" si="0"/>
        <v>1</v>
      </c>
    </row>
    <row r="34" spans="1:23" ht="12.95" customHeight="1" x14ac:dyDescent="0.2">
      <c r="A34" s="218"/>
      <c r="B34" s="219"/>
      <c r="C34" s="220"/>
      <c r="D34" s="21" t="str">
        <f>IF(D33&gt;0,ROUND(C33*D33,2),"")</f>
        <v/>
      </c>
      <c r="E34" s="21" t="str">
        <f>IF(E33&gt;0,IF(AND(SUM(D33:E33)=1,W33=1),C33-SUM(D34:D34),ROUND(C33*E33,2)),"")</f>
        <v/>
      </c>
      <c r="F34" s="21" t="str">
        <f>IF(F33&gt;0,IF(AND(SUM(D33:F33)=1,W33=1),C33-SUM(D34:E34),ROUND(C33*F33,2)),"")</f>
        <v/>
      </c>
      <c r="G34" s="40">
        <f>IF(G33&gt;0,IF(AND(SUM(D33:G33)=1,W33=1),C33-SUM(D34:F34),ROUND(C33*G33,2)),"")</f>
        <v>10386.129999999999</v>
      </c>
      <c r="H34" s="22" t="str">
        <f>IF(H33&gt;0,IF(AND(SUM(D33:H33)=1,W33=1),C33-SUM(D34:G34),ROUND(C33*H33,2)),"")</f>
        <v/>
      </c>
      <c r="I34" s="23" t="str">
        <f>IF(I33&gt;0,IF(AND(SUM(D33:I33)=1,W33=1),C33-SUM(D34:H34),ROUND(C33*I33,2)),"")</f>
        <v/>
      </c>
      <c r="J34" s="21" t="str">
        <f>IF(J33&gt;0,IF(AND(SUM(D33:J33)=1,W33=1),C33-SUM(D34:I34),ROUND(C33*J33,2)),"")</f>
        <v/>
      </c>
      <c r="K34" s="21" t="str">
        <f>IF(K33&gt;0,IF(AND(SUM(D33:K33)=1,W33=1),C33-SUM(D34:J34),ROUND(C33*K33,2)),"")</f>
        <v/>
      </c>
      <c r="L34" s="21" t="str">
        <f>IF(L33&gt;0,IF(AND(SUM(D33:L33)=1,W33=1),C33-SUM(D34:K34),ROUND(C33*L33,2)),"")</f>
        <v/>
      </c>
      <c r="M34" s="40">
        <f>IF(M33&gt;0,IF(AND(SUM(D33:M33)=1,W33=1),C33-SUM(D34:L34),ROUND(C33*M33,2)),"")</f>
        <v>20772.259999999998</v>
      </c>
      <c r="N34" s="21" t="str">
        <f>IF(N33&gt;0,IF(AND(SUM(D33:N33)=1,W33=1),C33-SUM(D34:M34),ROUND(C33*N33,2)),"")</f>
        <v/>
      </c>
      <c r="O34" s="21" t="str">
        <f>IF(O33&gt;0,IF(AND(SUM(D33:O33)=1,W33=1),C33-SUM(D34:N34),ROUND(C33*O33,2)),"")</f>
        <v/>
      </c>
      <c r="P34" s="40">
        <f>IF(P33&gt;0,IF(AND(SUM(D33:P33)=1,W33=1),C33-SUM(D34:O34),ROUND(C33*P33,2)),"")</f>
        <v>10386.129999999999</v>
      </c>
      <c r="Q34" s="21" t="str">
        <f>IF(Q33&gt;0,IF(AND(SUM(D33:Q33)=1,W33=1),C33-SUM(D34:P34),ROUND(C33*Q33,2)),"")</f>
        <v/>
      </c>
      <c r="R34" s="21" t="str">
        <f>IF(R33&gt;0,IF(AND(SUM(D33:R33)=1,W33=1),C33-SUM(D34:Q34),ROUND(C33*R33,2)),"")</f>
        <v/>
      </c>
      <c r="S34" s="21" t="str">
        <f>IF(S33&gt;0,IF(AND(SUM(D33:S33)=1,W33=1),C33-SUM(D34:R34),ROUND(C33*S33,2)),"")</f>
        <v/>
      </c>
      <c r="T34" s="21" t="str">
        <f>IF(T33&gt;0,IF(AND(SUM(D33:T33)=1,W33=1),C33-SUM(D34:S34),ROUND(C33*T33,2)),"")</f>
        <v/>
      </c>
      <c r="U34" s="40">
        <f>IF(U33&gt;0,IF(AND(SUM(D33:U33)=1,W33=1),C33-SUM(D34:T34),ROUND(C33*U33,2)),"")</f>
        <v>5193.07</v>
      </c>
      <c r="V34" s="40">
        <f>IF(V33&gt;0,IF(AND(SUM(D33:V33)=1,W33=1),C33-SUM(D34:U34),ROUND(C33*V33,2)),"")</f>
        <v>5193.0600000000049</v>
      </c>
      <c r="W34" s="153">
        <f t="shared" si="0"/>
        <v>51930.65</v>
      </c>
    </row>
    <row r="35" spans="1:23" ht="12" customHeight="1" x14ac:dyDescent="0.2">
      <c r="A35" s="218" t="s">
        <v>432</v>
      </c>
      <c r="B35" s="219" t="s">
        <v>433</v>
      </c>
      <c r="C35" s="220">
        <v>1311225.46</v>
      </c>
      <c r="D35" s="18"/>
      <c r="E35" s="18"/>
      <c r="F35" s="18"/>
      <c r="G35" s="18"/>
      <c r="H35" s="19"/>
      <c r="I35" s="20"/>
      <c r="J35" s="39">
        <v>0.05</v>
      </c>
      <c r="K35" s="39">
        <v>0.05</v>
      </c>
      <c r="L35" s="39">
        <v>0.05</v>
      </c>
      <c r="M35" s="39">
        <v>0.05</v>
      </c>
      <c r="N35" s="39">
        <v>0.05</v>
      </c>
      <c r="O35" s="39">
        <v>0.05</v>
      </c>
      <c r="P35" s="39">
        <v>0.15</v>
      </c>
      <c r="Q35" s="39">
        <v>0.1</v>
      </c>
      <c r="R35" s="39">
        <v>0.1</v>
      </c>
      <c r="S35" s="39">
        <v>0.15</v>
      </c>
      <c r="T35" s="39">
        <v>0.1</v>
      </c>
      <c r="U35" s="39">
        <v>0.05</v>
      </c>
      <c r="V35" s="39">
        <v>0.05</v>
      </c>
      <c r="W35" s="152">
        <f t="shared" si="0"/>
        <v>1</v>
      </c>
    </row>
    <row r="36" spans="1:23" ht="12.95" customHeight="1" x14ac:dyDescent="0.2">
      <c r="A36" s="218"/>
      <c r="B36" s="219"/>
      <c r="C36" s="220"/>
      <c r="D36" s="21" t="str">
        <f>IF(D35&gt;0,ROUND(C35*D35,2),"")</f>
        <v/>
      </c>
      <c r="E36" s="21" t="str">
        <f>IF(E35&gt;0,IF(AND(SUM(D35:E35)=1,W35=1),C35-SUM(D36:D36),ROUND(C35*E35,2)),"")</f>
        <v/>
      </c>
      <c r="F36" s="21" t="str">
        <f>IF(F35&gt;0,IF(AND(SUM(D35:F35)=1,W35=1),C35-SUM(D36:E36),ROUND(C35*F35,2)),"")</f>
        <v/>
      </c>
      <c r="G36" s="21" t="str">
        <f>IF(G35&gt;0,IF(AND(SUM(D35:G35)=1,W35=1),C35-SUM(D36:F36),ROUND(C35*G35,2)),"")</f>
        <v/>
      </c>
      <c r="H36" s="22" t="str">
        <f>IF(H35&gt;0,IF(AND(SUM(D35:H35)=1,W35=1),C35-SUM(D36:G36),ROUND(C35*H35,2)),"")</f>
        <v/>
      </c>
      <c r="I36" s="23" t="str">
        <f>IF(I35&gt;0,IF(AND(SUM(D35:I35)=1,W35=1),C35-SUM(D36:H36),ROUND(C35*I35,2)),"")</f>
        <v/>
      </c>
      <c r="J36" s="40">
        <f>IF(J35&gt;0,IF(AND(SUM(D35:J35)=1,W35=1),C35-SUM(D36:I36),ROUND(C35*J35,2)),"")</f>
        <v>65561.27</v>
      </c>
      <c r="K36" s="40">
        <f>IF(K35&gt;0,IF(AND(SUM(D35:K35)=1,W35=1),C35-SUM(D36:J36),ROUND(C35*K35,2)),"")</f>
        <v>65561.27</v>
      </c>
      <c r="L36" s="40">
        <f>IF(L35&gt;0,IF(AND(SUM(D35:L35)=1,W35=1),C35-SUM(D36:K36),ROUND(C35*L35,2)),"")</f>
        <v>65561.27</v>
      </c>
      <c r="M36" s="40">
        <f>IF(M35&gt;0,IF(AND(SUM(D35:M35)=1,W35=1),C35-SUM(D36:L36),ROUND(C35*M35,2)),"")</f>
        <v>65561.27</v>
      </c>
      <c r="N36" s="40">
        <f>IF(N35&gt;0,IF(AND(SUM(D35:N35)=1,W35=1),C35-SUM(D36:M36),ROUND(C35*N35,2)),"")</f>
        <v>65561.27</v>
      </c>
      <c r="O36" s="40">
        <f>IF(O35&gt;0,IF(AND(SUM(D35:O35)=1,W35=1),C35-SUM(D36:N36),ROUND(C35*O35,2)),"")</f>
        <v>65561.27</v>
      </c>
      <c r="P36" s="40">
        <f>IF(P35&gt;0,IF(AND(SUM(D35:P35)=1,W35=1),C35-SUM(D36:O36),ROUND(C35*P35,2)),"")</f>
        <v>196683.82</v>
      </c>
      <c r="Q36" s="40">
        <f>IF(Q35&gt;0,IF(AND(SUM(D35:Q35)=1,W35=1),C35-SUM(D36:P36),ROUND(C35*Q35,2)),"")</f>
        <v>131122.54999999999</v>
      </c>
      <c r="R36" s="40">
        <f>IF(R35&gt;0,IF(AND(SUM(D35:R35)=1,W35=1),C35-SUM(D36:Q36),ROUND(C35*R35,2)),"")</f>
        <v>131122.54999999999</v>
      </c>
      <c r="S36" s="40">
        <f>IF(S35&gt;0,IF(AND(SUM(D35:S35)=1,W35=1),C35-SUM(D36:R36),ROUND(C35*S35,2)),"")</f>
        <v>196683.82</v>
      </c>
      <c r="T36" s="40">
        <f>IF(T35&gt;0,IF(AND(SUM(D35:T35)=1,W35=1),C35-SUM(D36:S36),ROUND(C35*T35,2)),"")</f>
        <v>131122.54999999999</v>
      </c>
      <c r="U36" s="40">
        <f>IF(U35&gt;0,IF(AND(SUM(D35:U35)=1,W35=1),C35-SUM(D36:T36),ROUND(C35*U35,2)),"")</f>
        <v>65561.27</v>
      </c>
      <c r="V36" s="40">
        <f>IF(V35&gt;0,IF(AND(SUM(D35:V35)=1,W35=1),C35-SUM(D36:U36),ROUND(C35*V35,2)),"")</f>
        <v>65561.279999999795</v>
      </c>
      <c r="W36" s="153">
        <f t="shared" si="0"/>
        <v>1311225.46</v>
      </c>
    </row>
    <row r="37" spans="1:23" ht="12" customHeight="1" x14ac:dyDescent="0.2">
      <c r="A37" s="218" t="s">
        <v>455</v>
      </c>
      <c r="B37" s="219" t="s">
        <v>456</v>
      </c>
      <c r="C37" s="220">
        <v>181645.98</v>
      </c>
      <c r="D37" s="18"/>
      <c r="E37" s="18"/>
      <c r="F37" s="39">
        <v>0.2</v>
      </c>
      <c r="G37" s="18"/>
      <c r="H37" s="221">
        <v>0.1</v>
      </c>
      <c r="I37" s="221"/>
      <c r="J37" s="18"/>
      <c r="K37" s="18"/>
      <c r="L37" s="18"/>
      <c r="M37" s="18"/>
      <c r="N37" s="39">
        <v>0.2</v>
      </c>
      <c r="O37" s="39">
        <v>0.2</v>
      </c>
      <c r="P37" s="18"/>
      <c r="Q37" s="39">
        <v>0.1</v>
      </c>
      <c r="R37" s="39">
        <v>0.1</v>
      </c>
      <c r="S37" s="18"/>
      <c r="T37" s="18"/>
      <c r="U37" s="39">
        <v>0.05</v>
      </c>
      <c r="V37" s="39">
        <v>0.05</v>
      </c>
      <c r="W37" s="152">
        <f t="shared" si="0"/>
        <v>1</v>
      </c>
    </row>
    <row r="38" spans="1:23" ht="12.95" customHeight="1" x14ac:dyDescent="0.2">
      <c r="A38" s="218"/>
      <c r="B38" s="219"/>
      <c r="C38" s="220"/>
      <c r="D38" s="21" t="str">
        <f>IF(D37&gt;0,ROUND(C37*D37,2),"")</f>
        <v/>
      </c>
      <c r="E38" s="21" t="str">
        <f>IF(E37&gt;0,IF(AND(SUM(D37:E37)=1,W37=1),C37-SUM(D38:D38),ROUND(C37*E37,2)),"")</f>
        <v/>
      </c>
      <c r="F38" s="40">
        <f>IF(F37&gt;0,IF(AND(SUM(D37:F37)=1,W37=1),C37-SUM(D38:E38),ROUND(C37*F37,2)),"")</f>
        <v>36329.199999999997</v>
      </c>
      <c r="G38" s="21" t="str">
        <f>IF(G37&gt;0,IF(AND(SUM(D37:G37)=1,W37=1),C37-SUM(D38:F38),ROUND(C37*G37,2)),"")</f>
        <v/>
      </c>
      <c r="H38" s="222">
        <f>IF(H37&gt;0,IF(AND(SUM(D37:H37)=1,W37=1),C37-SUM(D38:G38),ROUND(C37*H37,2)),"")</f>
        <v>18164.599999999999</v>
      </c>
      <c r="I38" s="222" t="str">
        <f>IF(I37&gt;0,IF(AND(SUM(D37:I37)=1,W37=1),C37-SUM(D38:H38),ROUND(C37*I37,2)),"")</f>
        <v/>
      </c>
      <c r="J38" s="21" t="str">
        <f>IF(J37&gt;0,IF(AND(SUM(D37:J37)=1,W37=1),C37-SUM(D38:I38),ROUND(C37*J37,2)),"")</f>
        <v/>
      </c>
      <c r="K38" s="21" t="str">
        <f>IF(K37&gt;0,IF(AND(SUM(D37:K37)=1,W37=1),C37-SUM(D38:J38),ROUND(C37*K37,2)),"")</f>
        <v/>
      </c>
      <c r="L38" s="21" t="str">
        <f>IF(L37&gt;0,IF(AND(SUM(D37:L37)=1,W37=1),C37-SUM(D38:K38),ROUND(C37*L37,2)),"")</f>
        <v/>
      </c>
      <c r="M38" s="21" t="str">
        <f>IF(M37&gt;0,IF(AND(SUM(D37:M37)=1,W37=1),C37-SUM(D38:L38),ROUND(C37*M37,2)),"")</f>
        <v/>
      </c>
      <c r="N38" s="40">
        <f>IF(N37&gt;0,IF(AND(SUM(D37:N37)=1,W37=1),C37-SUM(D38:M38),ROUND(C37*N37,2)),"")</f>
        <v>36329.199999999997</v>
      </c>
      <c r="O38" s="40">
        <f>IF(O37&gt;0,IF(AND(SUM(D37:O37)=1,W37=1),C37-SUM(D38:N38),ROUND(C37*O37,2)),"")</f>
        <v>36329.199999999997</v>
      </c>
      <c r="P38" s="21" t="str">
        <f>IF(P37&gt;0,IF(AND(SUM(D37:P37)=1,W37=1),C37-SUM(D38:O38),ROUND(C37*P37,2)),"")</f>
        <v/>
      </c>
      <c r="Q38" s="40">
        <f>IF(Q37&gt;0,IF(AND(SUM(D37:Q37)=1,W37=1),C37-SUM(D38:P38),ROUND(C37*Q37,2)),"")</f>
        <v>18164.599999999999</v>
      </c>
      <c r="R38" s="40">
        <f>IF(R37&gt;0,IF(AND(SUM(D37:R37)=1,W37=1),C37-SUM(D38:Q38),ROUND(C37*R37,2)),"")</f>
        <v>18164.599999999999</v>
      </c>
      <c r="S38" s="21" t="str">
        <f>IF(S37&gt;0,IF(AND(SUM(D37:S37)=1,W37=1),C37-SUM(D38:R38),ROUND(C37*S37,2)),"")</f>
        <v/>
      </c>
      <c r="T38" s="21" t="str">
        <f>IF(T37&gt;0,IF(AND(SUM(D37:T37)=1,W37=1),C37-SUM(D38:S38),ROUND(C37*T37,2)),"")</f>
        <v/>
      </c>
      <c r="U38" s="40">
        <f>IF(U37&gt;0,IF(AND(SUM(D37:U37)=1,W37=1),C37-SUM(D38:T38),ROUND(C37*U37,2)),"")</f>
        <v>9082.2999999999993</v>
      </c>
      <c r="V38" s="40">
        <f>IF(V37&gt;0,IF(AND(SUM(D37:V37)=1,W37=1),C37-SUM(D38:U38),ROUND(C37*V37,2)),"")</f>
        <v>9082.2800000000279</v>
      </c>
      <c r="W38" s="153">
        <f t="shared" si="0"/>
        <v>181645.98</v>
      </c>
    </row>
    <row r="39" spans="1:23" ht="12" customHeight="1" x14ac:dyDescent="0.2">
      <c r="A39" s="218" t="s">
        <v>473</v>
      </c>
      <c r="B39" s="219" t="s">
        <v>474</v>
      </c>
      <c r="C39" s="220">
        <v>260282.37</v>
      </c>
      <c r="D39" s="18"/>
      <c r="E39" s="39">
        <v>0.05</v>
      </c>
      <c r="F39" s="39">
        <v>0.1</v>
      </c>
      <c r="G39" s="39">
        <v>0.1</v>
      </c>
      <c r="H39" s="221">
        <v>0.1</v>
      </c>
      <c r="I39" s="221"/>
      <c r="J39" s="39">
        <v>0.15</v>
      </c>
      <c r="K39" s="18"/>
      <c r="L39" s="18"/>
      <c r="M39" s="18"/>
      <c r="N39" s="39">
        <v>0.2</v>
      </c>
      <c r="O39" s="18"/>
      <c r="P39" s="18"/>
      <c r="Q39" s="18"/>
      <c r="R39" s="18"/>
      <c r="S39" s="18"/>
      <c r="T39" s="39">
        <v>0.1</v>
      </c>
      <c r="U39" s="39">
        <v>0.15</v>
      </c>
      <c r="V39" s="39">
        <v>0.05</v>
      </c>
      <c r="W39" s="152">
        <f t="shared" si="0"/>
        <v>1</v>
      </c>
    </row>
    <row r="40" spans="1:23" ht="12.95" customHeight="1" x14ac:dyDescent="0.2">
      <c r="A40" s="218"/>
      <c r="B40" s="219"/>
      <c r="C40" s="220"/>
      <c r="D40" s="21" t="str">
        <f>IF(D39&gt;0,ROUND(C39*D39,2),"")</f>
        <v/>
      </c>
      <c r="E40" s="40">
        <f>IF(E39&gt;0,IF(AND(SUM(D39:E39)=1,W39=1),C39-SUM(D40:D40),ROUND(C39*E39,2)),"")</f>
        <v>13014.12</v>
      </c>
      <c r="F40" s="40">
        <f>IF(F39&gt;0,IF(AND(SUM(D39:F39)=1,W39=1),C39-SUM(D40:E40),ROUND(C39*F39,2)),"")</f>
        <v>26028.240000000002</v>
      </c>
      <c r="G40" s="40">
        <f>IF(G39&gt;0,IF(AND(SUM(D39:G39)=1,W39=1),C39-SUM(D40:F40),ROUND(C39*G39,2)),"")</f>
        <v>26028.240000000002</v>
      </c>
      <c r="H40" s="222">
        <f>IF(H39&gt;0,IF(AND(SUM(D39:H39)=1,W39=1),C39-SUM(D40:G40),ROUND(C39*H39,2)),"")</f>
        <v>26028.240000000002</v>
      </c>
      <c r="I40" s="222" t="str">
        <f>IF(I39&gt;0,IF(AND(SUM(D39:I39)=1,W39=1),C39-SUM(D40:H40),ROUND(C39*I39,2)),"")</f>
        <v/>
      </c>
      <c r="J40" s="40">
        <f>IF(J39&gt;0,IF(AND(SUM(D39:J39)=1,W39=1),C39-SUM(D40:I40),ROUND(C39*J39,2)),"")</f>
        <v>39042.36</v>
      </c>
      <c r="K40" s="21" t="str">
        <f>IF(K39&gt;0,IF(AND(SUM(D39:K39)=1,W39=1),C39-SUM(D40:J40),ROUND(C39*K39,2)),"")</f>
        <v/>
      </c>
      <c r="L40" s="21" t="str">
        <f>IF(L39&gt;0,IF(AND(SUM(D39:L39)=1,W39=1),C39-SUM(D40:K40),ROUND(C39*L39,2)),"")</f>
        <v/>
      </c>
      <c r="M40" s="21" t="str">
        <f>IF(M39&gt;0,IF(AND(SUM(D39:M39)=1,W39=1),C39-SUM(D40:L40),ROUND(C39*M39,2)),"")</f>
        <v/>
      </c>
      <c r="N40" s="40">
        <f>IF(N39&gt;0,IF(AND(SUM(D39:N39)=1,W39=1),C39-SUM(D40:M40),ROUND(C39*N39,2)),"")</f>
        <v>52056.47</v>
      </c>
      <c r="O40" s="21" t="str">
        <f>IF(O39&gt;0,IF(AND(SUM(D39:O39)=1,W39=1),C39-SUM(D40:N40),ROUND(C39*O39,2)),"")</f>
        <v/>
      </c>
      <c r="P40" s="21" t="str">
        <f>IF(P39&gt;0,IF(AND(SUM(D39:P39)=1,W39=1),C39-SUM(D40:O40),ROUND(C39*P39,2)),"")</f>
        <v/>
      </c>
      <c r="Q40" s="21" t="str">
        <f>IF(Q39&gt;0,IF(AND(SUM(D39:Q39)=1,W39=1),C39-SUM(D40:P40),ROUND(C39*Q39,2)),"")</f>
        <v/>
      </c>
      <c r="R40" s="21" t="str">
        <f>IF(R39&gt;0,IF(AND(SUM(D39:R39)=1,W39=1),C39-SUM(D40:Q40),ROUND(C39*R39,2)),"")</f>
        <v/>
      </c>
      <c r="S40" s="21" t="str">
        <f>IF(S39&gt;0,IF(AND(SUM(D39:S39)=1,W39=1),C39-SUM(D40:R40),ROUND(C39*S39,2)),"")</f>
        <v/>
      </c>
      <c r="T40" s="40">
        <f>IF(T39&gt;0,IF(AND(SUM(D39:T39)=1,W39=1),C39-SUM(D40:S40),ROUND(C39*T39,2)),"")</f>
        <v>26028.240000000002</v>
      </c>
      <c r="U40" s="40">
        <f>IF(U39&gt;0,IF(AND(SUM(D39:U39)=1,W39=1),C39-SUM(D40:T40),ROUND(C39*U39,2)),"")</f>
        <v>39042.36</v>
      </c>
      <c r="V40" s="40">
        <f>IF(V39&gt;0,IF(AND(SUM(D39:V39)=1,W39=1),C39-SUM(D40:U40),ROUND(C39*V39,2)),"")</f>
        <v>13014.099999999977</v>
      </c>
      <c r="W40" s="153">
        <f t="shared" si="0"/>
        <v>260282.37</v>
      </c>
    </row>
    <row r="41" spans="1:23" ht="12" customHeight="1" x14ac:dyDescent="0.2">
      <c r="A41" s="218" t="s">
        <v>662</v>
      </c>
      <c r="B41" s="219" t="s">
        <v>663</v>
      </c>
      <c r="C41" s="220">
        <v>196282.44</v>
      </c>
      <c r="D41" s="18"/>
      <c r="E41" s="18"/>
      <c r="F41" s="18"/>
      <c r="G41" s="18"/>
      <c r="H41" s="19"/>
      <c r="I41" s="20"/>
      <c r="J41" s="39">
        <v>0.05</v>
      </c>
      <c r="K41" s="39">
        <v>0.2</v>
      </c>
      <c r="L41" s="39">
        <v>0.25</v>
      </c>
      <c r="M41" s="39">
        <v>0.1</v>
      </c>
      <c r="N41" s="18"/>
      <c r="O41" s="18"/>
      <c r="P41" s="39">
        <v>0.1</v>
      </c>
      <c r="Q41" s="18"/>
      <c r="R41" s="18"/>
      <c r="S41" s="39">
        <v>0.1</v>
      </c>
      <c r="T41" s="18"/>
      <c r="U41" s="39">
        <v>0.15</v>
      </c>
      <c r="V41" s="39">
        <v>0.05</v>
      </c>
      <c r="W41" s="152">
        <f t="shared" si="0"/>
        <v>1</v>
      </c>
    </row>
    <row r="42" spans="1:23" ht="12.95" customHeight="1" x14ac:dyDescent="0.2">
      <c r="A42" s="218"/>
      <c r="B42" s="219"/>
      <c r="C42" s="220"/>
      <c r="D42" s="21" t="str">
        <f>IF(D41&gt;0,ROUND(C41*D41,2),"")</f>
        <v/>
      </c>
      <c r="E42" s="21" t="str">
        <f>IF(E41&gt;0,IF(AND(SUM(D41:E41)=1,W41=1),C41-SUM(D42:D42),ROUND(C41*E41,2)),"")</f>
        <v/>
      </c>
      <c r="F42" s="21" t="str">
        <f>IF(F41&gt;0,IF(AND(SUM(D41:F41)=1,W41=1),C41-SUM(D42:E42),ROUND(C41*F41,2)),"")</f>
        <v/>
      </c>
      <c r="G42" s="21" t="str">
        <f>IF(G41&gt;0,IF(AND(SUM(D41:G41)=1,W41=1),C41-SUM(D42:F42),ROUND(C41*G41,2)),"")</f>
        <v/>
      </c>
      <c r="H42" s="22" t="str">
        <f>IF(H41&gt;0,IF(AND(SUM(D41:H41)=1,W41=1),C41-SUM(D42:G42),ROUND(C41*H41,2)),"")</f>
        <v/>
      </c>
      <c r="I42" s="23" t="str">
        <f>IF(I41&gt;0,IF(AND(SUM(D41:I41)=1,W41=1),C41-SUM(D42:H42),ROUND(C41*I41,2)),"")</f>
        <v/>
      </c>
      <c r="J42" s="40">
        <f>IF(J41&gt;0,IF(AND(SUM(D41:J41)=1,W41=1),C41-SUM(D42:I42),ROUND(C41*J41,2)),"")</f>
        <v>9814.1200000000008</v>
      </c>
      <c r="K42" s="40">
        <f>IF(K41&gt;0,IF(AND(SUM(D41:K41)=1,W41=1),C41-SUM(D42:J42),ROUND(C41*K41,2)),"")</f>
        <v>39256.49</v>
      </c>
      <c r="L42" s="40">
        <f>IF(L41&gt;0,IF(AND(SUM(D41:L41)=1,W41=1),C41-SUM(D42:K42),ROUND(C41*L41,2)),"")</f>
        <v>49070.61</v>
      </c>
      <c r="M42" s="40">
        <f>IF(M41&gt;0,IF(AND(SUM(D41:M41)=1,W41=1),C41-SUM(D42:L42),ROUND(C41*M41,2)),"")</f>
        <v>19628.240000000002</v>
      </c>
      <c r="N42" s="21" t="str">
        <f>IF(N41&gt;0,IF(AND(SUM(D41:N41)=1,W41=1),C41-SUM(D42:M42),ROUND(C41*N41,2)),"")</f>
        <v/>
      </c>
      <c r="O42" s="21" t="str">
        <f>IF(O41&gt;0,IF(AND(SUM(D41:O41)=1,W41=1),C41-SUM(D42:N42),ROUND(C41*O41,2)),"")</f>
        <v/>
      </c>
      <c r="P42" s="40">
        <f>IF(P41&gt;0,IF(AND(SUM(D41:P41)=1,W41=1),C41-SUM(D42:O42),ROUND(C41*P41,2)),"")</f>
        <v>19628.240000000002</v>
      </c>
      <c r="Q42" s="21" t="str">
        <f>IF(Q41&gt;0,IF(AND(SUM(D41:Q41)=1,W41=1),C41-SUM(D42:P42),ROUND(C41*Q41,2)),"")</f>
        <v/>
      </c>
      <c r="R42" s="21" t="str">
        <f>IF(R41&gt;0,IF(AND(SUM(D41:R41)=1,W41=1),C41-SUM(D42:Q42),ROUND(C41*R41,2)),"")</f>
        <v/>
      </c>
      <c r="S42" s="40">
        <f>IF(S41&gt;0,IF(AND(SUM(D41:S41)=1,W41=1),C41-SUM(D42:R42),ROUND(C41*S41,2)),"")</f>
        <v>19628.240000000002</v>
      </c>
      <c r="T42" s="21" t="str">
        <f>IF(T41&gt;0,IF(AND(SUM(D41:T41)=1,W41=1),C41-SUM(D42:S42),ROUND(C41*T41,2)),"")</f>
        <v/>
      </c>
      <c r="U42" s="40">
        <f>IF(U41&gt;0,IF(AND(SUM(D41:U41)=1,W41=1),C41-SUM(D42:T42),ROUND(C41*U41,2)),"")</f>
        <v>29442.37</v>
      </c>
      <c r="V42" s="40">
        <f>IF(V41&gt;0,IF(AND(SUM(D41:V41)=1,W41=1),C41-SUM(D42:U42),ROUND(C41*V41,2)),"")</f>
        <v>9814.1300000000047</v>
      </c>
      <c r="W42" s="153">
        <f t="shared" si="0"/>
        <v>196282.44</v>
      </c>
    </row>
    <row r="43" spans="1:23" ht="12" customHeight="1" x14ac:dyDescent="0.2">
      <c r="A43" s="218" t="s">
        <v>814</v>
      </c>
      <c r="B43" s="219" t="s">
        <v>815</v>
      </c>
      <c r="C43" s="220">
        <v>23779.82</v>
      </c>
      <c r="D43" s="18"/>
      <c r="E43" s="18"/>
      <c r="F43" s="18"/>
      <c r="G43" s="18"/>
      <c r="H43" s="19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39">
        <v>1</v>
      </c>
      <c r="W43" s="152">
        <f t="shared" si="0"/>
        <v>1</v>
      </c>
    </row>
    <row r="44" spans="1:23" ht="12.95" customHeight="1" x14ac:dyDescent="0.2">
      <c r="A44" s="218"/>
      <c r="B44" s="219"/>
      <c r="C44" s="220"/>
      <c r="D44" s="21" t="str">
        <f>IF(D43&gt;0,ROUND(C43*D43,2),"")</f>
        <v/>
      </c>
      <c r="E44" s="21" t="str">
        <f>IF(E43&gt;0,IF(AND(SUM(D43:E43)=1,W43=1),C43-SUM(D44:D44),ROUND(C43*E43,2)),"")</f>
        <v/>
      </c>
      <c r="F44" s="21" t="str">
        <f>IF(F43&gt;0,IF(AND(SUM(D43:F43)=1,W43=1),C43-SUM(D44:E44),ROUND(C43*F43,2)),"")</f>
        <v/>
      </c>
      <c r="G44" s="21" t="str">
        <f>IF(G43&gt;0,IF(AND(SUM(D43:G43)=1,W43=1),C43-SUM(D44:F44),ROUND(C43*G43,2)),"")</f>
        <v/>
      </c>
      <c r="H44" s="22" t="str">
        <f>IF(H43&gt;0,IF(AND(SUM(D43:H43)=1,W43=1),C43-SUM(D44:G44),ROUND(C43*H43,2)),"")</f>
        <v/>
      </c>
      <c r="I44" s="23" t="str">
        <f>IF(I43&gt;0,IF(AND(SUM(D43:I43)=1,W43=1),C43-SUM(D44:H44),ROUND(C43*I43,2)),"")</f>
        <v/>
      </c>
      <c r="J44" s="21" t="str">
        <f>IF(J43&gt;0,IF(AND(SUM(D43:J43)=1,W43=1),C43-SUM(D44:I44),ROUND(C43*J43,2)),"")</f>
        <v/>
      </c>
      <c r="K44" s="21" t="str">
        <f>IF(K43&gt;0,IF(AND(SUM(D43:K43)=1,W43=1),C43-SUM(D44:J44),ROUND(C43*K43,2)),"")</f>
        <v/>
      </c>
      <c r="L44" s="21" t="str">
        <f>IF(L43&gt;0,IF(AND(SUM(D43:L43)=1,W43=1),C43-SUM(D44:K44),ROUND(C43*L43,2)),"")</f>
        <v/>
      </c>
      <c r="M44" s="21" t="str">
        <f>IF(M43&gt;0,IF(AND(SUM(D43:M43)=1,W43=1),C43-SUM(D44:L44),ROUND(C43*M43,2)),"")</f>
        <v/>
      </c>
      <c r="N44" s="21" t="str">
        <f>IF(N43&gt;0,IF(AND(SUM(D43:N43)=1,W43=1),C43-SUM(D44:M44),ROUND(C43*N43,2)),"")</f>
        <v/>
      </c>
      <c r="O44" s="21" t="str">
        <f>IF(O43&gt;0,IF(AND(SUM(D43:O43)=1,W43=1),C43-SUM(D44:N44),ROUND(C43*O43,2)),"")</f>
        <v/>
      </c>
      <c r="P44" s="21" t="str">
        <f>IF(P43&gt;0,IF(AND(SUM(D43:P43)=1,W43=1),C43-SUM(D44:O44),ROUND(C43*P43,2)),"")</f>
        <v/>
      </c>
      <c r="Q44" s="21" t="str">
        <f>IF(Q43&gt;0,IF(AND(SUM(D43:Q43)=1,W43=1),C43-SUM(D44:P44),ROUND(C43*Q43,2)),"")</f>
        <v/>
      </c>
      <c r="R44" s="21" t="str">
        <f>IF(R43&gt;0,IF(AND(SUM(D43:R43)=1,W43=1),C43-SUM(D44:Q44),ROUND(C43*R43,2)),"")</f>
        <v/>
      </c>
      <c r="S44" s="21" t="str">
        <f>IF(S43&gt;0,IF(AND(SUM(D43:S43)=1,W43=1),C43-SUM(D44:R44),ROUND(C43*S43,2)),"")</f>
        <v/>
      </c>
      <c r="T44" s="21" t="str">
        <f>IF(T43&gt;0,IF(AND(SUM(D43:T43)=1,W43=1),C43-SUM(D44:S44),ROUND(C43*T43,2)),"")</f>
        <v/>
      </c>
      <c r="U44" s="21" t="str">
        <f>IF(U43&gt;0,IF(AND(SUM(D43:U43)=1,W43=1),C43-SUM(D44:T44),ROUND(C43*U43,2)),"")</f>
        <v/>
      </c>
      <c r="V44" s="40">
        <f>IF(V43&gt;0,IF(AND(SUM(D43:V43)=1,W43=1),C43-SUM(D44:U44),ROUND(C43*V43,2)),"")</f>
        <v>23779.82</v>
      </c>
      <c r="W44" s="153">
        <f t="shared" si="0"/>
        <v>23779.82</v>
      </c>
    </row>
    <row r="45" spans="1:23" ht="12" customHeight="1" x14ac:dyDescent="0.2">
      <c r="A45" s="154"/>
      <c r="B45" s="24"/>
      <c r="C45" s="238">
        <f>SUM(C13,C15,C17,C19,C21,C23,C25,C27,C29,C31,C33,C35,C37,C39,C41,C43)</f>
        <v>4167857.34</v>
      </c>
      <c r="D45" s="41">
        <f t="shared" ref="D45:V45" si="1">SUM(D14,D16,D18,D20,D22,D24,D26,D28,D30,D32,D34,D36,D38,D40,D42,D44)</f>
        <v>400654.30000000005</v>
      </c>
      <c r="E45" s="41">
        <f t="shared" si="1"/>
        <v>215437.43</v>
      </c>
      <c r="F45" s="41">
        <f t="shared" si="1"/>
        <v>165147.14000000001</v>
      </c>
      <c r="G45" s="41">
        <f t="shared" si="1"/>
        <v>162321.16</v>
      </c>
      <c r="H45" s="239">
        <f t="shared" si="1"/>
        <v>57795.22</v>
      </c>
      <c r="I45" s="239">
        <f t="shared" si="1"/>
        <v>0</v>
      </c>
      <c r="J45" s="41">
        <f t="shared" si="1"/>
        <v>192795.64</v>
      </c>
      <c r="K45" s="41">
        <f t="shared" si="1"/>
        <v>198041.58000000002</v>
      </c>
      <c r="L45" s="41">
        <f t="shared" si="1"/>
        <v>210254.64999999997</v>
      </c>
      <c r="M45" s="41">
        <f t="shared" si="1"/>
        <v>286653.27</v>
      </c>
      <c r="N45" s="41">
        <f t="shared" si="1"/>
        <v>211606.68</v>
      </c>
      <c r="O45" s="41">
        <f t="shared" si="1"/>
        <v>200726.84000000003</v>
      </c>
      <c r="P45" s="41">
        <f t="shared" si="1"/>
        <v>305088.62</v>
      </c>
      <c r="Q45" s="41">
        <f t="shared" si="1"/>
        <v>217944.71</v>
      </c>
      <c r="R45" s="41">
        <f t="shared" si="1"/>
        <v>200852.56</v>
      </c>
      <c r="S45" s="41">
        <f t="shared" si="1"/>
        <v>347498.92000000004</v>
      </c>
      <c r="T45" s="41">
        <f t="shared" si="1"/>
        <v>345768.36</v>
      </c>
      <c r="U45" s="41">
        <f t="shared" si="1"/>
        <v>306019.17</v>
      </c>
      <c r="V45" s="41">
        <f t="shared" si="1"/>
        <v>143251.08999999976</v>
      </c>
      <c r="W45" s="240">
        <f>V46</f>
        <v>4167857.34</v>
      </c>
    </row>
    <row r="46" spans="1:23" ht="12.95" customHeight="1" x14ac:dyDescent="0.2">
      <c r="A46" s="155"/>
      <c r="B46" s="25"/>
      <c r="C46" s="238"/>
      <c r="D46" s="40">
        <f t="shared" ref="D46:V46" si="2">D45+C46</f>
        <v>400654.30000000005</v>
      </c>
      <c r="E46" s="40">
        <f t="shared" si="2"/>
        <v>616091.73</v>
      </c>
      <c r="F46" s="40">
        <f t="shared" si="2"/>
        <v>781238.87</v>
      </c>
      <c r="G46" s="40">
        <f t="shared" si="2"/>
        <v>943560.03</v>
      </c>
      <c r="H46" s="222">
        <f t="shared" si="2"/>
        <v>1001355.25</v>
      </c>
      <c r="I46" s="222">
        <f t="shared" si="2"/>
        <v>1001355.25</v>
      </c>
      <c r="J46" s="40">
        <f t="shared" si="2"/>
        <v>1194150.8900000001</v>
      </c>
      <c r="K46" s="40">
        <f t="shared" si="2"/>
        <v>1392192.4700000002</v>
      </c>
      <c r="L46" s="40">
        <f t="shared" si="2"/>
        <v>1602447.12</v>
      </c>
      <c r="M46" s="40">
        <f t="shared" si="2"/>
        <v>1889100.3900000001</v>
      </c>
      <c r="N46" s="40">
        <f t="shared" si="2"/>
        <v>2100707.0700000003</v>
      </c>
      <c r="O46" s="40">
        <f t="shared" si="2"/>
        <v>2301433.91</v>
      </c>
      <c r="P46" s="40">
        <f t="shared" si="2"/>
        <v>2606522.5300000003</v>
      </c>
      <c r="Q46" s="40">
        <f t="shared" si="2"/>
        <v>2824467.24</v>
      </c>
      <c r="R46" s="40">
        <f t="shared" si="2"/>
        <v>3025319.8000000003</v>
      </c>
      <c r="S46" s="40">
        <f t="shared" si="2"/>
        <v>3372818.72</v>
      </c>
      <c r="T46" s="40">
        <f t="shared" si="2"/>
        <v>3718587.08</v>
      </c>
      <c r="U46" s="40">
        <f t="shared" si="2"/>
        <v>4024606.25</v>
      </c>
      <c r="V46" s="40">
        <f t="shared" si="2"/>
        <v>4167857.34</v>
      </c>
      <c r="W46" s="240"/>
    </row>
    <row r="47" spans="1:23" x14ac:dyDescent="0.2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</row>
    <row r="48" spans="1:23" x14ac:dyDescent="0.2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</row>
    <row r="49" spans="1:23" s="9" customFormat="1" ht="9" x14ac:dyDescent="0.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5"/>
    </row>
    <row r="50" spans="1:23" ht="15" x14ac:dyDescent="0.2">
      <c r="A50" s="5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</row>
    <row r="51" spans="1:23" ht="15" x14ac:dyDescent="0.2">
      <c r="A51" s="5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</row>
    <row r="52" spans="1:23" ht="15" x14ac:dyDescent="0.2">
      <c r="A52" s="56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</row>
    <row r="53" spans="1:23" ht="15" x14ac:dyDescent="0.2">
      <c r="A53" s="56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</row>
    <row r="54" spans="1:23" ht="15" x14ac:dyDescent="0.2">
      <c r="A54" s="56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</row>
    <row r="55" spans="1:23" ht="15" x14ac:dyDescent="0.2">
      <c r="A55" s="56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</row>
    <row r="56" spans="1:23" ht="15" x14ac:dyDescent="0.2">
      <c r="A56" s="56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</row>
    <row r="57" spans="1:23" ht="15.75" thickBot="1" x14ac:dyDescent="0.25">
      <c r="A57" s="1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</row>
  </sheetData>
  <mergeCells count="67">
    <mergeCell ref="A49:M49"/>
    <mergeCell ref="N49:W49"/>
    <mergeCell ref="A1:W1"/>
    <mergeCell ref="A2:W2"/>
    <mergeCell ref="A4:W4"/>
    <mergeCell ref="A6:W6"/>
    <mergeCell ref="A9:W9"/>
    <mergeCell ref="A11:W11"/>
    <mergeCell ref="C45:C46"/>
    <mergeCell ref="H45:I45"/>
    <mergeCell ref="W45:W46"/>
    <mergeCell ref="H46:I46"/>
    <mergeCell ref="A41:A42"/>
    <mergeCell ref="B41:B42"/>
    <mergeCell ref="C41:C42"/>
    <mergeCell ref="A43:A44"/>
    <mergeCell ref="B43:B44"/>
    <mergeCell ref="C43:C44"/>
    <mergeCell ref="A39:A40"/>
    <mergeCell ref="B39:B40"/>
    <mergeCell ref="C39:C40"/>
    <mergeCell ref="A35:A36"/>
    <mergeCell ref="B35:B36"/>
    <mergeCell ref="C35:C36"/>
    <mergeCell ref="H39:I39"/>
    <mergeCell ref="H40:I40"/>
    <mergeCell ref="A37:A38"/>
    <mergeCell ref="B37:B38"/>
    <mergeCell ref="C37:C38"/>
    <mergeCell ref="H37:I37"/>
    <mergeCell ref="H38:I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H17:I17"/>
    <mergeCell ref="H18:I18"/>
    <mergeCell ref="H12:I12"/>
    <mergeCell ref="A13:A14"/>
    <mergeCell ref="B13:B14"/>
    <mergeCell ref="C13:C14"/>
    <mergeCell ref="A15:A16"/>
    <mergeCell ref="B15:B16"/>
    <mergeCell ref="C15:C16"/>
  </mergeCells>
  <printOptions horizontalCentered="1"/>
  <pageMargins left="0.19685039370078741" right="0.19685039370078741" top="0.51181102362204722" bottom="0.51181102362204722" header="0" footer="0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3"/>
  <sheetViews>
    <sheetView view="pageBreakPreview" topLeftCell="A39" zoomScale="130" zoomScaleNormal="120" zoomScaleSheetLayoutView="130" workbookViewId="0">
      <selection activeCell="F364" sqref="F364"/>
    </sheetView>
  </sheetViews>
  <sheetFormatPr defaultRowHeight="14.25" x14ac:dyDescent="0.2"/>
  <cols>
    <col min="1" max="1" width="9.28515625" style="10" customWidth="1"/>
    <col min="2" max="2" width="60.28515625" style="10" customWidth="1"/>
    <col min="3" max="3" width="8.28515625" style="10" customWidth="1"/>
    <col min="4" max="4" width="37.42578125" style="10" customWidth="1"/>
    <col min="5" max="16384" width="9.140625" style="10"/>
  </cols>
  <sheetData>
    <row r="1" spans="1:10" s="1" customFormat="1" ht="60" customHeight="1" x14ac:dyDescent="0.2">
      <c r="A1" s="226" t="s">
        <v>1872</v>
      </c>
      <c r="B1" s="227"/>
      <c r="C1" s="228"/>
    </row>
    <row r="2" spans="1:10" s="1" customFormat="1" ht="15" customHeight="1" x14ac:dyDescent="0.2">
      <c r="A2" s="229" t="s">
        <v>1873</v>
      </c>
      <c r="B2" s="230"/>
      <c r="C2" s="231"/>
      <c r="D2" s="4"/>
      <c r="E2" s="4"/>
      <c r="F2" s="4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156"/>
      <c r="D3" s="5"/>
      <c r="E3" s="5"/>
      <c r="F3" s="5"/>
      <c r="G3" s="5"/>
      <c r="H3" s="5"/>
      <c r="I3" s="5"/>
      <c r="J3" s="5"/>
    </row>
    <row r="4" spans="1:10" s="1" customFormat="1" ht="15" customHeight="1" x14ac:dyDescent="0.2">
      <c r="A4" s="232" t="s">
        <v>1903</v>
      </c>
      <c r="B4" s="233"/>
      <c r="C4" s="234"/>
      <c r="D4" s="6"/>
      <c r="E4" s="6"/>
      <c r="F4" s="6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149"/>
      <c r="D5" s="7"/>
      <c r="E5" s="7"/>
      <c r="F5" s="7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7"/>
      <c r="D6" s="8"/>
      <c r="E6" s="8"/>
      <c r="F6" s="8"/>
      <c r="G6" s="8"/>
      <c r="H6" s="8"/>
      <c r="I6" s="8"/>
      <c r="J6" s="8"/>
    </row>
    <row r="7" spans="1:10" s="1" customFormat="1" ht="6" customHeight="1" x14ac:dyDescent="0.2">
      <c r="A7" s="147"/>
      <c r="B7" s="5"/>
      <c r="C7" s="156"/>
      <c r="D7" s="5"/>
      <c r="E7" s="5"/>
      <c r="F7" s="5"/>
      <c r="G7" s="5"/>
      <c r="H7" s="5"/>
      <c r="I7" s="5"/>
      <c r="J7" s="5"/>
    </row>
    <row r="8" spans="1:10" s="1" customFormat="1" ht="8.25" customHeight="1" x14ac:dyDescent="0.2">
      <c r="A8" s="147"/>
      <c r="B8" s="5"/>
      <c r="C8" s="156"/>
      <c r="D8" s="5"/>
      <c r="E8" s="5"/>
      <c r="F8" s="5"/>
      <c r="G8" s="5"/>
      <c r="H8" s="5"/>
      <c r="I8" s="5"/>
      <c r="J8" s="5"/>
    </row>
    <row r="9" spans="1:10" s="2" customFormat="1" ht="21.75" customHeight="1" x14ac:dyDescent="0.2">
      <c r="A9" s="229" t="s">
        <v>1877</v>
      </c>
      <c r="B9" s="230"/>
      <c r="C9" s="231"/>
      <c r="D9" s="4"/>
      <c r="E9" s="4"/>
      <c r="F9" s="4"/>
      <c r="G9" s="4"/>
      <c r="H9" s="4"/>
      <c r="I9" s="4"/>
      <c r="J9" s="4"/>
    </row>
    <row r="10" spans="1:10" s="1" customFormat="1" ht="8.25" customHeight="1" x14ac:dyDescent="0.2">
      <c r="A10" s="147"/>
      <c r="B10" s="5"/>
      <c r="C10" s="156"/>
      <c r="D10" s="5"/>
      <c r="E10" s="5"/>
      <c r="F10" s="5"/>
      <c r="G10" s="5"/>
      <c r="H10" s="5"/>
      <c r="I10" s="5"/>
      <c r="J10" s="5"/>
    </row>
    <row r="11" spans="1:10" s="1" customFormat="1" ht="14.25" customHeight="1" x14ac:dyDescent="0.2">
      <c r="A11" s="235" t="s">
        <v>1876</v>
      </c>
      <c r="B11" s="236"/>
      <c r="C11" s="237"/>
      <c r="D11" s="8"/>
      <c r="E11" s="8"/>
      <c r="F11" s="8"/>
      <c r="G11" s="8"/>
      <c r="H11" s="8"/>
      <c r="I11" s="8"/>
      <c r="J11" s="8"/>
    </row>
    <row r="12" spans="1:10" ht="12" customHeight="1" thickBot="1" x14ac:dyDescent="0.25">
      <c r="A12" s="60"/>
      <c r="B12" s="26" t="s">
        <v>1788</v>
      </c>
      <c r="C12" s="157"/>
      <c r="D12" s="26"/>
    </row>
    <row r="13" spans="1:10" ht="15" customHeight="1" thickTop="1" x14ac:dyDescent="0.2">
      <c r="A13" s="158" t="s">
        <v>1789</v>
      </c>
      <c r="B13" s="27" t="s">
        <v>1</v>
      </c>
      <c r="C13" s="159" t="s">
        <v>1790</v>
      </c>
      <c r="D13" s="11"/>
    </row>
    <row r="14" spans="1:10" ht="8.1" customHeight="1" x14ac:dyDescent="0.2">
      <c r="A14" s="160"/>
      <c r="B14" s="28"/>
      <c r="C14" s="161"/>
      <c r="D14" s="11"/>
    </row>
    <row r="15" spans="1:10" ht="12.95" customHeight="1" x14ac:dyDescent="0.2">
      <c r="A15" s="160"/>
      <c r="B15" s="29" t="s">
        <v>1791</v>
      </c>
      <c r="C15" s="162"/>
      <c r="D15" s="11"/>
    </row>
    <row r="16" spans="1:10" ht="12.95" customHeight="1" x14ac:dyDescent="0.2">
      <c r="A16" s="163" t="s">
        <v>1792</v>
      </c>
      <c r="B16" s="30" t="s">
        <v>1793</v>
      </c>
      <c r="C16" s="164">
        <v>0.8</v>
      </c>
      <c r="D16" s="11"/>
    </row>
    <row r="17" spans="1:4" ht="12.95" customHeight="1" x14ac:dyDescent="0.2">
      <c r="A17" s="163" t="s">
        <v>898</v>
      </c>
      <c r="B17" s="30" t="s">
        <v>1794</v>
      </c>
      <c r="C17" s="164">
        <v>6.16</v>
      </c>
      <c r="D17" s="11"/>
    </row>
    <row r="18" spans="1:4" ht="15" customHeight="1" x14ac:dyDescent="0.2">
      <c r="A18" s="160"/>
      <c r="B18" s="31" t="s">
        <v>827</v>
      </c>
      <c r="C18" s="165">
        <v>6.96</v>
      </c>
      <c r="D18" s="11"/>
    </row>
    <row r="19" spans="1:4" ht="15" customHeight="1" x14ac:dyDescent="0.2">
      <c r="A19" s="160"/>
      <c r="B19" s="32" t="s">
        <v>1788</v>
      </c>
      <c r="C19" s="166"/>
      <c r="D19" s="11"/>
    </row>
    <row r="20" spans="1:4" ht="8.1" customHeight="1" x14ac:dyDescent="0.2">
      <c r="A20" s="160"/>
      <c r="B20" s="32"/>
      <c r="C20" s="166"/>
      <c r="D20" s="11"/>
    </row>
    <row r="21" spans="1:4" ht="12.95" customHeight="1" x14ac:dyDescent="0.2">
      <c r="A21" s="160"/>
      <c r="B21" s="29" t="s">
        <v>1795</v>
      </c>
      <c r="C21" s="162"/>
      <c r="D21" s="11"/>
    </row>
    <row r="22" spans="1:4" ht="12.95" customHeight="1" x14ac:dyDescent="0.2">
      <c r="A22" s="163" t="s">
        <v>1796</v>
      </c>
      <c r="B22" s="30" t="s">
        <v>1797</v>
      </c>
      <c r="C22" s="164">
        <v>3</v>
      </c>
      <c r="D22" s="11"/>
    </row>
    <row r="23" spans="1:4" ht="12.95" customHeight="1" x14ac:dyDescent="0.2">
      <c r="A23" s="163" t="s">
        <v>1798</v>
      </c>
      <c r="B23" s="30" t="s">
        <v>1799</v>
      </c>
      <c r="C23" s="164">
        <v>0.59</v>
      </c>
      <c r="D23" s="11"/>
    </row>
    <row r="24" spans="1:4" ht="12.95" customHeight="1" x14ac:dyDescent="0.2">
      <c r="A24" s="163" t="s">
        <v>1800</v>
      </c>
      <c r="B24" s="30" t="s">
        <v>1801</v>
      </c>
      <c r="C24" s="164">
        <v>0.97</v>
      </c>
      <c r="D24" s="11"/>
    </row>
    <row r="25" spans="1:4" ht="15" customHeight="1" x14ac:dyDescent="0.2">
      <c r="A25" s="160"/>
      <c r="B25" s="31" t="s">
        <v>827</v>
      </c>
      <c r="C25" s="165">
        <v>4.5599999999999996</v>
      </c>
      <c r="D25" s="11"/>
    </row>
    <row r="26" spans="1:4" ht="15" customHeight="1" x14ac:dyDescent="0.2">
      <c r="A26" s="160"/>
      <c r="B26" s="32" t="s">
        <v>1788</v>
      </c>
      <c r="C26" s="166"/>
      <c r="D26" s="11"/>
    </row>
    <row r="27" spans="1:4" ht="8.1" customHeight="1" x14ac:dyDescent="0.2">
      <c r="A27" s="160"/>
      <c r="B27" s="32"/>
      <c r="C27" s="166"/>
      <c r="D27" s="11"/>
    </row>
    <row r="28" spans="1:4" ht="12.95" customHeight="1" x14ac:dyDescent="0.2">
      <c r="A28" s="167" t="s">
        <v>1802</v>
      </c>
      <c r="B28" s="29" t="s">
        <v>1803</v>
      </c>
      <c r="C28" s="162"/>
      <c r="D28" s="11"/>
    </row>
    <row r="29" spans="1:4" ht="12.95" customHeight="1" x14ac:dyDescent="0.2">
      <c r="A29" s="163"/>
      <c r="B29" s="30" t="s">
        <v>1804</v>
      </c>
      <c r="C29" s="164">
        <v>0.65</v>
      </c>
      <c r="D29" s="11"/>
    </row>
    <row r="30" spans="1:4" ht="12.95" customHeight="1" x14ac:dyDescent="0.2">
      <c r="A30" s="163"/>
      <c r="B30" s="30" t="s">
        <v>1805</v>
      </c>
      <c r="C30" s="164">
        <v>3</v>
      </c>
      <c r="D30" s="11"/>
    </row>
    <row r="31" spans="1:4" ht="12.95" customHeight="1" x14ac:dyDescent="0.2">
      <c r="A31" s="163"/>
      <c r="B31" s="30" t="s">
        <v>1806</v>
      </c>
      <c r="C31" s="164">
        <v>5</v>
      </c>
      <c r="D31" s="11"/>
    </row>
    <row r="32" spans="1:4" ht="12.95" customHeight="1" x14ac:dyDescent="0.2">
      <c r="A32" s="163"/>
      <c r="B32" s="30" t="s">
        <v>1807</v>
      </c>
      <c r="C32" s="164">
        <v>3.6</v>
      </c>
      <c r="D32" s="11"/>
    </row>
    <row r="33" spans="1:4" ht="15" customHeight="1" x14ac:dyDescent="0.2">
      <c r="A33" s="160"/>
      <c r="B33" s="31" t="s">
        <v>827</v>
      </c>
      <c r="C33" s="165">
        <v>12.25</v>
      </c>
      <c r="D33" s="11"/>
    </row>
    <row r="34" spans="1:4" ht="15" customHeight="1" x14ac:dyDescent="0.2">
      <c r="A34" s="160"/>
      <c r="B34" s="32" t="s">
        <v>1788</v>
      </c>
      <c r="C34" s="166"/>
      <c r="D34" s="11"/>
    </row>
    <row r="35" spans="1:4" ht="26.1" customHeight="1" x14ac:dyDescent="0.2">
      <c r="A35" s="160"/>
      <c r="B35" s="33" t="s">
        <v>1808</v>
      </c>
      <c r="C35" s="168"/>
      <c r="D35" s="11"/>
    </row>
    <row r="36" spans="1:4" ht="44.1" customHeight="1" thickBot="1" x14ac:dyDescent="0.25">
      <c r="A36" s="169"/>
      <c r="B36" s="34"/>
      <c r="C36" s="170"/>
      <c r="D36" s="11"/>
    </row>
    <row r="37" spans="1:4" ht="15" thickTop="1" x14ac:dyDescent="0.2">
      <c r="A37" s="61"/>
      <c r="B37" s="1"/>
      <c r="C37" s="59"/>
    </row>
    <row r="38" spans="1:4" x14ac:dyDescent="0.2">
      <c r="A38" s="61"/>
      <c r="B38" s="1"/>
      <c r="C38" s="59"/>
    </row>
    <row r="39" spans="1:4" s="3" customFormat="1" ht="12.75" x14ac:dyDescent="0.2">
      <c r="A39" s="241"/>
      <c r="B39" s="242"/>
      <c r="C39" s="243"/>
    </row>
    <row r="40" spans="1:4" s="3" customFormat="1" ht="12.75" x14ac:dyDescent="0.2">
      <c r="A40" s="171"/>
      <c r="B40" s="35"/>
      <c r="C40" s="172"/>
    </row>
    <row r="41" spans="1:4" s="3" customFormat="1" ht="12.75" x14ac:dyDescent="0.2">
      <c r="A41" s="171"/>
      <c r="B41" s="35"/>
      <c r="C41" s="172"/>
    </row>
    <row r="42" spans="1:4" s="3" customFormat="1" ht="12.75" x14ac:dyDescent="0.2">
      <c r="A42" s="241"/>
      <c r="B42" s="242"/>
      <c r="C42" s="243"/>
    </row>
    <row r="43" spans="1:4" x14ac:dyDescent="0.2">
      <c r="A43" s="61"/>
      <c r="B43" s="1"/>
      <c r="C43" s="59"/>
    </row>
    <row r="44" spans="1:4" x14ac:dyDescent="0.2">
      <c r="A44" s="61"/>
      <c r="B44" s="1"/>
      <c r="C44" s="59"/>
    </row>
    <row r="45" spans="1:4" x14ac:dyDescent="0.2">
      <c r="A45" s="61"/>
      <c r="B45" s="1"/>
      <c r="C45" s="59"/>
    </row>
    <row r="46" spans="1:4" x14ac:dyDescent="0.2">
      <c r="A46" s="61"/>
      <c r="B46" s="1"/>
      <c r="C46" s="59"/>
    </row>
    <row r="47" spans="1:4" x14ac:dyDescent="0.2">
      <c r="A47" s="61"/>
      <c r="B47" s="1"/>
      <c r="C47" s="59"/>
    </row>
    <row r="48" spans="1:4" x14ac:dyDescent="0.2">
      <c r="A48" s="61"/>
      <c r="B48" s="1"/>
      <c r="C48" s="59"/>
    </row>
    <row r="49" spans="1:3" x14ac:dyDescent="0.2">
      <c r="A49" s="61"/>
      <c r="B49" s="1"/>
      <c r="C49" s="59"/>
    </row>
    <row r="50" spans="1:3" x14ac:dyDescent="0.2">
      <c r="A50" s="61"/>
      <c r="B50" s="1"/>
      <c r="C50" s="59"/>
    </row>
    <row r="51" spans="1:3" x14ac:dyDescent="0.2">
      <c r="A51" s="61"/>
      <c r="B51" s="1"/>
      <c r="C51" s="59"/>
    </row>
    <row r="52" spans="1:3" x14ac:dyDescent="0.2">
      <c r="A52" s="61"/>
      <c r="B52" s="1"/>
      <c r="C52" s="59"/>
    </row>
    <row r="53" spans="1:3" ht="15" thickBot="1" x14ac:dyDescent="0.25">
      <c r="A53" s="173"/>
      <c r="B53" s="174"/>
      <c r="C53" s="175"/>
    </row>
  </sheetData>
  <mergeCells count="8">
    <mergeCell ref="A39:C39"/>
    <mergeCell ref="A42:C42"/>
    <mergeCell ref="A1:C1"/>
    <mergeCell ref="A2:C2"/>
    <mergeCell ref="A4:C4"/>
    <mergeCell ref="A6:C6"/>
    <mergeCell ref="A9:C9"/>
    <mergeCell ref="A11:C11"/>
  </mergeCells>
  <printOptions horizontalCentered="1"/>
  <pageMargins left="0.51181102362204722" right="0.19685039370078741" top="0.51181102362204722" bottom="0.51181102362204722" header="0" footer="0"/>
  <pageSetup paperSize="9" orientation="portrait" r:id="rId1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8"/>
  <sheetViews>
    <sheetView view="pageBreakPreview" zoomScale="120" zoomScaleSheetLayoutView="120" workbookViewId="0">
      <selection activeCell="F364" sqref="F364"/>
    </sheetView>
  </sheetViews>
  <sheetFormatPr defaultRowHeight="14.25" x14ac:dyDescent="0.2"/>
  <cols>
    <col min="1" max="1" width="4.7109375" style="10" bestFit="1" customWidth="1"/>
    <col min="2" max="2" width="62" style="10" customWidth="1"/>
    <col min="3" max="3" width="8.85546875" style="10" customWidth="1"/>
    <col min="4" max="4" width="2.42578125" style="10" customWidth="1"/>
    <col min="5" max="5" width="7.7109375" style="10" customWidth="1"/>
    <col min="6" max="6" width="3.7109375" style="10" customWidth="1"/>
    <col min="7" max="7" width="14.42578125" style="10" customWidth="1"/>
    <col min="8" max="16384" width="9.140625" style="10"/>
  </cols>
  <sheetData>
    <row r="1" spans="1:10" s="1" customFormat="1" ht="60" customHeight="1" x14ac:dyDescent="0.2">
      <c r="A1" s="226" t="s">
        <v>1872</v>
      </c>
      <c r="B1" s="227"/>
      <c r="C1" s="227"/>
      <c r="D1" s="227"/>
      <c r="E1" s="227"/>
      <c r="F1" s="228"/>
    </row>
    <row r="2" spans="1:10" s="1" customFormat="1" ht="15" customHeight="1" x14ac:dyDescent="0.2">
      <c r="A2" s="229" t="s">
        <v>1873</v>
      </c>
      <c r="B2" s="230"/>
      <c r="C2" s="230"/>
      <c r="D2" s="230"/>
      <c r="E2" s="230"/>
      <c r="F2" s="231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5"/>
      <c r="D3" s="5"/>
      <c r="E3" s="5"/>
      <c r="F3" s="156"/>
      <c r="G3" s="5"/>
      <c r="H3" s="5"/>
      <c r="I3" s="5"/>
      <c r="J3" s="5"/>
    </row>
    <row r="4" spans="1:10" s="1" customFormat="1" ht="15" customHeight="1" x14ac:dyDescent="0.2">
      <c r="A4" s="232" t="s">
        <v>1904</v>
      </c>
      <c r="B4" s="233"/>
      <c r="C4" s="233"/>
      <c r="D4" s="233"/>
      <c r="E4" s="233"/>
      <c r="F4" s="234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7"/>
      <c r="D5" s="7"/>
      <c r="E5" s="7"/>
      <c r="F5" s="149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6"/>
      <c r="D6" s="236"/>
      <c r="E6" s="236"/>
      <c r="F6" s="237"/>
      <c r="G6" s="8"/>
      <c r="H6" s="8"/>
      <c r="I6" s="8"/>
      <c r="J6" s="8"/>
    </row>
    <row r="7" spans="1:10" s="1" customFormat="1" ht="6" customHeight="1" x14ac:dyDescent="0.2">
      <c r="A7" s="147"/>
      <c r="B7" s="5"/>
      <c r="C7" s="5"/>
      <c r="D7" s="5"/>
      <c r="E7" s="5"/>
      <c r="F7" s="156"/>
      <c r="G7" s="5"/>
      <c r="H7" s="5"/>
      <c r="I7" s="5"/>
      <c r="J7" s="5"/>
    </row>
    <row r="8" spans="1:10" s="2" customFormat="1" ht="21.75" customHeight="1" x14ac:dyDescent="0.2">
      <c r="A8" s="229" t="s">
        <v>1877</v>
      </c>
      <c r="B8" s="230"/>
      <c r="C8" s="230"/>
      <c r="D8" s="230"/>
      <c r="E8" s="230"/>
      <c r="F8" s="231"/>
      <c r="G8" s="4"/>
      <c r="H8" s="4"/>
      <c r="I8" s="4"/>
      <c r="J8" s="4"/>
    </row>
    <row r="9" spans="1:10" s="1" customFormat="1" ht="8.25" customHeight="1" x14ac:dyDescent="0.2">
      <c r="A9" s="147"/>
      <c r="B9" s="5"/>
      <c r="C9" s="5"/>
      <c r="D9" s="5"/>
      <c r="E9" s="5"/>
      <c r="F9" s="156"/>
      <c r="G9" s="5"/>
      <c r="H9" s="5"/>
      <c r="I9" s="5"/>
      <c r="J9" s="5"/>
    </row>
    <row r="10" spans="1:10" s="1" customFormat="1" ht="14.25" customHeight="1" x14ac:dyDescent="0.2">
      <c r="A10" s="235" t="s">
        <v>1876</v>
      </c>
      <c r="B10" s="236"/>
      <c r="C10" s="236"/>
      <c r="D10" s="236"/>
      <c r="E10" s="236"/>
      <c r="F10" s="237"/>
      <c r="G10" s="8"/>
      <c r="H10" s="8"/>
      <c r="I10" s="8"/>
      <c r="J10" s="8"/>
    </row>
    <row r="11" spans="1:10" ht="12" customHeight="1" thickBot="1" x14ac:dyDescent="0.25">
      <c r="A11" s="60"/>
      <c r="B11" s="247" t="s">
        <v>1788</v>
      </c>
      <c r="C11" s="247"/>
      <c r="D11" s="247"/>
      <c r="E11" s="247"/>
      <c r="F11" s="176"/>
      <c r="G11" s="11"/>
    </row>
    <row r="12" spans="1:10" ht="15" customHeight="1" thickTop="1" x14ac:dyDescent="0.2">
      <c r="A12" s="158" t="s">
        <v>1789</v>
      </c>
      <c r="B12" s="27" t="s">
        <v>1</v>
      </c>
      <c r="C12" s="248" t="s">
        <v>1809</v>
      </c>
      <c r="D12" s="248"/>
      <c r="E12" s="249" t="s">
        <v>1810</v>
      </c>
      <c r="F12" s="250"/>
      <c r="G12" s="11"/>
    </row>
    <row r="13" spans="1:10" ht="12" customHeight="1" x14ac:dyDescent="0.2">
      <c r="A13" s="160"/>
      <c r="B13" s="28" t="s">
        <v>1788</v>
      </c>
      <c r="C13" s="244"/>
      <c r="D13" s="244"/>
      <c r="E13" s="245"/>
      <c r="F13" s="246"/>
      <c r="G13" s="11"/>
    </row>
    <row r="14" spans="1:10" ht="12.95" customHeight="1" x14ac:dyDescent="0.2">
      <c r="A14" s="167" t="s">
        <v>1811</v>
      </c>
      <c r="B14" s="29" t="s">
        <v>1812</v>
      </c>
      <c r="C14" s="254"/>
      <c r="D14" s="254"/>
      <c r="E14" s="245"/>
      <c r="F14" s="246"/>
      <c r="G14" s="11"/>
    </row>
    <row r="15" spans="1:10" ht="12.95" customHeight="1" x14ac:dyDescent="0.2">
      <c r="A15" s="163" t="s">
        <v>1813</v>
      </c>
      <c r="B15" s="30" t="s">
        <v>1814</v>
      </c>
      <c r="C15" s="251">
        <v>5</v>
      </c>
      <c r="D15" s="251"/>
      <c r="E15" s="252">
        <v>5</v>
      </c>
      <c r="F15" s="253"/>
      <c r="G15" s="11"/>
    </row>
    <row r="16" spans="1:10" ht="12.95" customHeight="1" x14ac:dyDescent="0.2">
      <c r="A16" s="163" t="s">
        <v>1815</v>
      </c>
      <c r="B16" s="30" t="s">
        <v>1816</v>
      </c>
      <c r="C16" s="251">
        <v>1.5</v>
      </c>
      <c r="D16" s="251"/>
      <c r="E16" s="252">
        <v>1.5</v>
      </c>
      <c r="F16" s="253"/>
      <c r="G16" s="11"/>
    </row>
    <row r="17" spans="1:7" ht="12.95" customHeight="1" x14ac:dyDescent="0.2">
      <c r="A17" s="163" t="s">
        <v>1817</v>
      </c>
      <c r="B17" s="30" t="s">
        <v>1818</v>
      </c>
      <c r="C17" s="251">
        <v>1</v>
      </c>
      <c r="D17" s="251"/>
      <c r="E17" s="252">
        <v>1</v>
      </c>
      <c r="F17" s="253"/>
      <c r="G17" s="11"/>
    </row>
    <row r="18" spans="1:7" ht="12.95" customHeight="1" x14ac:dyDescent="0.2">
      <c r="A18" s="163" t="s">
        <v>1819</v>
      </c>
      <c r="B18" s="30" t="s">
        <v>1820</v>
      </c>
      <c r="C18" s="251">
        <v>0.2</v>
      </c>
      <c r="D18" s="251"/>
      <c r="E18" s="252">
        <v>0.2</v>
      </c>
      <c r="F18" s="253"/>
      <c r="G18" s="11"/>
    </row>
    <row r="19" spans="1:7" ht="12.95" customHeight="1" x14ac:dyDescent="0.2">
      <c r="A19" s="163" t="s">
        <v>1821</v>
      </c>
      <c r="B19" s="30" t="s">
        <v>1822</v>
      </c>
      <c r="C19" s="251">
        <v>0.6</v>
      </c>
      <c r="D19" s="251"/>
      <c r="E19" s="252">
        <v>0.6</v>
      </c>
      <c r="F19" s="253"/>
      <c r="G19" s="11"/>
    </row>
    <row r="20" spans="1:7" ht="12.95" customHeight="1" x14ac:dyDescent="0.2">
      <c r="A20" s="163" t="s">
        <v>1823</v>
      </c>
      <c r="B20" s="30" t="s">
        <v>1824</v>
      </c>
      <c r="C20" s="251">
        <v>2.5</v>
      </c>
      <c r="D20" s="251"/>
      <c r="E20" s="252">
        <v>2.5</v>
      </c>
      <c r="F20" s="253"/>
      <c r="G20" s="11"/>
    </row>
    <row r="21" spans="1:7" ht="12.95" customHeight="1" x14ac:dyDescent="0.2">
      <c r="A21" s="163" t="s">
        <v>1825</v>
      </c>
      <c r="B21" s="30" t="s">
        <v>1826</v>
      </c>
      <c r="C21" s="251">
        <v>3</v>
      </c>
      <c r="D21" s="251"/>
      <c r="E21" s="252">
        <v>3</v>
      </c>
      <c r="F21" s="253"/>
      <c r="G21" s="11"/>
    </row>
    <row r="22" spans="1:7" ht="12.95" customHeight="1" x14ac:dyDescent="0.2">
      <c r="A22" s="163" t="s">
        <v>1827</v>
      </c>
      <c r="B22" s="30" t="s">
        <v>1828</v>
      </c>
      <c r="C22" s="251">
        <v>8</v>
      </c>
      <c r="D22" s="251"/>
      <c r="E22" s="252">
        <v>8</v>
      </c>
      <c r="F22" s="253"/>
      <c r="G22" s="11"/>
    </row>
    <row r="23" spans="1:7" ht="12.95" customHeight="1" x14ac:dyDescent="0.2">
      <c r="A23" s="163" t="s">
        <v>1829</v>
      </c>
      <c r="B23" s="30" t="s">
        <v>1830</v>
      </c>
      <c r="C23" s="251">
        <v>0</v>
      </c>
      <c r="D23" s="251"/>
      <c r="E23" s="252">
        <v>0</v>
      </c>
      <c r="F23" s="253"/>
      <c r="G23" s="11"/>
    </row>
    <row r="24" spans="1:7" ht="15" customHeight="1" x14ac:dyDescent="0.2">
      <c r="A24" s="160"/>
      <c r="B24" s="31" t="s">
        <v>827</v>
      </c>
      <c r="C24" s="261">
        <v>21.8</v>
      </c>
      <c r="D24" s="261"/>
      <c r="E24" s="262">
        <v>21.8</v>
      </c>
      <c r="F24" s="263"/>
      <c r="G24" s="11"/>
    </row>
    <row r="25" spans="1:7" ht="12" customHeight="1" x14ac:dyDescent="0.2">
      <c r="A25" s="160"/>
      <c r="B25" s="28" t="s">
        <v>1788</v>
      </c>
      <c r="C25" s="244"/>
      <c r="D25" s="244"/>
      <c r="E25" s="245"/>
      <c r="F25" s="246"/>
      <c r="G25" s="11"/>
    </row>
    <row r="26" spans="1:7" ht="12.95" customHeight="1" x14ac:dyDescent="0.2">
      <c r="A26" s="167" t="s">
        <v>1831</v>
      </c>
      <c r="B26" s="29" t="s">
        <v>1832</v>
      </c>
      <c r="C26" s="254"/>
      <c r="D26" s="254"/>
      <c r="E26" s="245"/>
      <c r="F26" s="246"/>
      <c r="G26" s="11"/>
    </row>
    <row r="27" spans="1:7" ht="12.95" customHeight="1" x14ac:dyDescent="0.2">
      <c r="A27" s="163" t="s">
        <v>1833</v>
      </c>
      <c r="B27" s="30" t="s">
        <v>1834</v>
      </c>
      <c r="C27" s="251">
        <v>18.13</v>
      </c>
      <c r="D27" s="251"/>
      <c r="E27" s="252">
        <v>0</v>
      </c>
      <c r="F27" s="253"/>
      <c r="G27" s="11"/>
    </row>
    <row r="28" spans="1:7" ht="12.95" customHeight="1" x14ac:dyDescent="0.2">
      <c r="A28" s="163" t="s">
        <v>1835</v>
      </c>
      <c r="B28" s="30" t="s">
        <v>1836</v>
      </c>
      <c r="C28" s="251">
        <v>4.16</v>
      </c>
      <c r="D28" s="251"/>
      <c r="E28" s="252">
        <v>0</v>
      </c>
      <c r="F28" s="253"/>
      <c r="G28" s="11"/>
    </row>
    <row r="29" spans="1:7" ht="12.95" customHeight="1" x14ac:dyDescent="0.2">
      <c r="A29" s="163" t="s">
        <v>1837</v>
      </c>
      <c r="B29" s="30" t="s">
        <v>1838</v>
      </c>
      <c r="C29" s="251">
        <v>0.87</v>
      </c>
      <c r="D29" s="251"/>
      <c r="E29" s="252">
        <v>0.65</v>
      </c>
      <c r="F29" s="253"/>
      <c r="G29" s="11"/>
    </row>
    <row r="30" spans="1:7" ht="12.95" customHeight="1" x14ac:dyDescent="0.2">
      <c r="A30" s="163" t="s">
        <v>1839</v>
      </c>
      <c r="B30" s="30" t="s">
        <v>1840</v>
      </c>
      <c r="C30" s="251">
        <v>11.22</v>
      </c>
      <c r="D30" s="251"/>
      <c r="E30" s="252">
        <v>8.33</v>
      </c>
      <c r="F30" s="253"/>
      <c r="G30" s="11"/>
    </row>
    <row r="31" spans="1:7" ht="12.95" customHeight="1" x14ac:dyDescent="0.2">
      <c r="A31" s="163" t="s">
        <v>1841</v>
      </c>
      <c r="B31" s="30" t="s">
        <v>1842</v>
      </c>
      <c r="C31" s="251">
        <v>7.0000000000000007E-2</v>
      </c>
      <c r="D31" s="251"/>
      <c r="E31" s="252">
        <v>0.05</v>
      </c>
      <c r="F31" s="253"/>
      <c r="G31" s="11"/>
    </row>
    <row r="32" spans="1:7" ht="12.95" customHeight="1" x14ac:dyDescent="0.2">
      <c r="A32" s="163" t="s">
        <v>1843</v>
      </c>
      <c r="B32" s="30" t="s">
        <v>1844</v>
      </c>
      <c r="C32" s="251">
        <v>0.75</v>
      </c>
      <c r="D32" s="251"/>
      <c r="E32" s="252">
        <v>0.56000000000000005</v>
      </c>
      <c r="F32" s="253"/>
      <c r="G32" s="11"/>
    </row>
    <row r="33" spans="1:7" ht="12.95" customHeight="1" x14ac:dyDescent="0.2">
      <c r="A33" s="163" t="s">
        <v>1845</v>
      </c>
      <c r="B33" s="30" t="s">
        <v>1846</v>
      </c>
      <c r="C33" s="251">
        <v>2.83</v>
      </c>
      <c r="D33" s="251"/>
      <c r="E33" s="252">
        <v>0</v>
      </c>
      <c r="F33" s="253"/>
      <c r="G33" s="11"/>
    </row>
    <row r="34" spans="1:7" ht="12.95" customHeight="1" x14ac:dyDescent="0.2">
      <c r="A34" s="163" t="s">
        <v>1847</v>
      </c>
      <c r="B34" s="30" t="s">
        <v>1848</v>
      </c>
      <c r="C34" s="251">
        <v>0.1</v>
      </c>
      <c r="D34" s="251"/>
      <c r="E34" s="252">
        <v>7.0000000000000007E-2</v>
      </c>
      <c r="F34" s="253"/>
      <c r="G34" s="11"/>
    </row>
    <row r="35" spans="1:7" ht="12.95" customHeight="1" x14ac:dyDescent="0.2">
      <c r="A35" s="163" t="s">
        <v>1849</v>
      </c>
      <c r="B35" s="30" t="s">
        <v>1850</v>
      </c>
      <c r="C35" s="251">
        <v>12.82</v>
      </c>
      <c r="D35" s="251"/>
      <c r="E35" s="252">
        <v>9.5299999999999994</v>
      </c>
      <c r="F35" s="253"/>
      <c r="G35" s="11"/>
    </row>
    <row r="36" spans="1:7" ht="12.95" customHeight="1" x14ac:dyDescent="0.2">
      <c r="A36" s="163" t="s">
        <v>1851</v>
      </c>
      <c r="B36" s="30" t="s">
        <v>1852</v>
      </c>
      <c r="C36" s="251">
        <v>0.03</v>
      </c>
      <c r="D36" s="251"/>
      <c r="E36" s="252">
        <v>0.03</v>
      </c>
      <c r="F36" s="253"/>
      <c r="G36" s="11"/>
    </row>
    <row r="37" spans="1:7" ht="15" customHeight="1" x14ac:dyDescent="0.2">
      <c r="A37" s="160"/>
      <c r="B37" s="31" t="s">
        <v>827</v>
      </c>
      <c r="C37" s="261">
        <v>50.980000000000004</v>
      </c>
      <c r="D37" s="261"/>
      <c r="E37" s="262">
        <v>19.220000000000002</v>
      </c>
      <c r="F37" s="263"/>
      <c r="G37" s="11"/>
    </row>
    <row r="38" spans="1:7" ht="12" customHeight="1" x14ac:dyDescent="0.2">
      <c r="A38" s="160"/>
      <c r="B38" s="28" t="s">
        <v>1788</v>
      </c>
      <c r="C38" s="244"/>
      <c r="D38" s="244"/>
      <c r="E38" s="245"/>
      <c r="F38" s="246"/>
      <c r="G38" s="11"/>
    </row>
    <row r="39" spans="1:7" ht="12.95" customHeight="1" x14ac:dyDescent="0.2">
      <c r="A39" s="167" t="s">
        <v>1853</v>
      </c>
      <c r="B39" s="29" t="s">
        <v>1854</v>
      </c>
      <c r="C39" s="254"/>
      <c r="D39" s="254"/>
      <c r="E39" s="245"/>
      <c r="F39" s="246"/>
      <c r="G39" s="11"/>
    </row>
    <row r="40" spans="1:7" ht="12.95" customHeight="1" x14ac:dyDescent="0.2">
      <c r="A40" s="163" t="s">
        <v>1855</v>
      </c>
      <c r="B40" s="30" t="s">
        <v>1856</v>
      </c>
      <c r="C40" s="251">
        <v>5.81</v>
      </c>
      <c r="D40" s="251"/>
      <c r="E40" s="252">
        <v>4.32</v>
      </c>
      <c r="F40" s="253"/>
      <c r="G40" s="11"/>
    </row>
    <row r="41" spans="1:7" ht="12.95" customHeight="1" x14ac:dyDescent="0.2">
      <c r="A41" s="163" t="s">
        <v>1857</v>
      </c>
      <c r="B41" s="30" t="s">
        <v>1858</v>
      </c>
      <c r="C41" s="251">
        <v>0.14000000000000001</v>
      </c>
      <c r="D41" s="251"/>
      <c r="E41" s="252">
        <v>0.1</v>
      </c>
      <c r="F41" s="253"/>
      <c r="G41" s="11"/>
    </row>
    <row r="42" spans="1:7" ht="12.95" customHeight="1" x14ac:dyDescent="0.2">
      <c r="A42" s="163" t="s">
        <v>1859</v>
      </c>
      <c r="B42" s="30" t="s">
        <v>1860</v>
      </c>
      <c r="C42" s="251">
        <v>1.77</v>
      </c>
      <c r="D42" s="251"/>
      <c r="E42" s="252">
        <v>1.31</v>
      </c>
      <c r="F42" s="253"/>
      <c r="G42" s="11"/>
    </row>
    <row r="43" spans="1:7" ht="12.95" customHeight="1" x14ac:dyDescent="0.2">
      <c r="A43" s="163" t="s">
        <v>1861</v>
      </c>
      <c r="B43" s="30" t="s">
        <v>1862</v>
      </c>
      <c r="C43" s="251">
        <v>2.96</v>
      </c>
      <c r="D43" s="251"/>
      <c r="E43" s="252">
        <v>2.2000000000000002</v>
      </c>
      <c r="F43" s="253"/>
      <c r="G43" s="11"/>
    </row>
    <row r="44" spans="1:7" ht="12.95" customHeight="1" x14ac:dyDescent="0.2">
      <c r="A44" s="163" t="s">
        <v>1863</v>
      </c>
      <c r="B44" s="30" t="s">
        <v>1864</v>
      </c>
      <c r="C44" s="251">
        <v>0.49</v>
      </c>
      <c r="D44" s="251"/>
      <c r="E44" s="252">
        <v>0.36</v>
      </c>
      <c r="F44" s="253"/>
      <c r="G44" s="11"/>
    </row>
    <row r="45" spans="1:7" ht="15" customHeight="1" x14ac:dyDescent="0.2">
      <c r="A45" s="160"/>
      <c r="B45" s="31" t="s">
        <v>827</v>
      </c>
      <c r="C45" s="261">
        <v>11.17</v>
      </c>
      <c r="D45" s="261"/>
      <c r="E45" s="262">
        <v>8.2900000000000009</v>
      </c>
      <c r="F45" s="263"/>
      <c r="G45" s="11"/>
    </row>
    <row r="46" spans="1:7" ht="12" customHeight="1" x14ac:dyDescent="0.2">
      <c r="A46" s="160"/>
      <c r="B46" s="28" t="s">
        <v>1788</v>
      </c>
      <c r="C46" s="244"/>
      <c r="D46" s="244"/>
      <c r="E46" s="245"/>
      <c r="F46" s="246"/>
      <c r="G46" s="11"/>
    </row>
    <row r="47" spans="1:7" ht="12.95" customHeight="1" x14ac:dyDescent="0.2">
      <c r="A47" s="167" t="s">
        <v>1865</v>
      </c>
      <c r="B47" s="29" t="s">
        <v>1866</v>
      </c>
      <c r="C47" s="254"/>
      <c r="D47" s="254"/>
      <c r="E47" s="245"/>
      <c r="F47" s="246"/>
      <c r="G47" s="11"/>
    </row>
    <row r="48" spans="1:7" ht="12.95" customHeight="1" x14ac:dyDescent="0.2">
      <c r="A48" s="163" t="s">
        <v>1867</v>
      </c>
      <c r="B48" s="30" t="s">
        <v>1868</v>
      </c>
      <c r="C48" s="251">
        <v>10.55</v>
      </c>
      <c r="D48" s="251"/>
      <c r="E48" s="252">
        <v>3.77</v>
      </c>
      <c r="F48" s="253"/>
      <c r="G48" s="11"/>
    </row>
    <row r="49" spans="1:7" ht="18" customHeight="1" x14ac:dyDescent="0.2">
      <c r="A49" s="163" t="s">
        <v>1869</v>
      </c>
      <c r="B49" s="30" t="s">
        <v>1870</v>
      </c>
      <c r="C49" s="251">
        <v>0.5</v>
      </c>
      <c r="D49" s="251"/>
      <c r="E49" s="252">
        <v>0.37</v>
      </c>
      <c r="F49" s="253"/>
      <c r="G49" s="11"/>
    </row>
    <row r="50" spans="1:7" ht="15" customHeight="1" x14ac:dyDescent="0.2">
      <c r="A50" s="160"/>
      <c r="B50" s="31" t="s">
        <v>827</v>
      </c>
      <c r="C50" s="261">
        <v>11.05</v>
      </c>
      <c r="D50" s="261"/>
      <c r="E50" s="262">
        <v>4.1399999999999997</v>
      </c>
      <c r="F50" s="263"/>
      <c r="G50" s="11"/>
    </row>
    <row r="51" spans="1:7" ht="15" customHeight="1" x14ac:dyDescent="0.2">
      <c r="A51" s="160"/>
      <c r="B51" s="32" t="s">
        <v>1788</v>
      </c>
      <c r="C51" s="257"/>
      <c r="D51" s="258"/>
      <c r="E51" s="259"/>
      <c r="F51" s="260"/>
      <c r="G51" s="11"/>
    </row>
    <row r="52" spans="1:7" ht="20.100000000000001" customHeight="1" thickBot="1" x14ac:dyDescent="0.25">
      <c r="A52" s="169"/>
      <c r="B52" s="36" t="s">
        <v>1871</v>
      </c>
      <c r="C52" s="264">
        <v>95</v>
      </c>
      <c r="D52" s="264"/>
      <c r="E52" s="265">
        <v>53.45</v>
      </c>
      <c r="F52" s="266"/>
      <c r="G52" s="11"/>
    </row>
    <row r="53" spans="1:7" ht="15" thickTop="1" x14ac:dyDescent="0.2">
      <c r="A53" s="61"/>
      <c r="B53" s="1"/>
      <c r="C53" s="1"/>
      <c r="D53" s="1"/>
      <c r="E53" s="1"/>
      <c r="F53" s="59"/>
    </row>
    <row r="54" spans="1:7" s="3" customFormat="1" ht="12.75" x14ac:dyDescent="0.2">
      <c r="A54" s="255"/>
      <c r="B54" s="256"/>
      <c r="C54" s="37"/>
      <c r="D54" s="37"/>
      <c r="E54" s="37"/>
      <c r="F54" s="177"/>
    </row>
    <row r="55" spans="1:7" s="1" customFormat="1" x14ac:dyDescent="0.2">
      <c r="A55" s="61"/>
      <c r="F55" s="59"/>
    </row>
    <row r="56" spans="1:7" s="1" customFormat="1" x14ac:dyDescent="0.2">
      <c r="A56" s="255"/>
      <c r="B56" s="256"/>
      <c r="F56" s="59"/>
    </row>
    <row r="57" spans="1:7" x14ac:dyDescent="0.2">
      <c r="A57" s="61"/>
      <c r="B57" s="1"/>
      <c r="C57" s="1"/>
      <c r="D57" s="1"/>
      <c r="E57" s="1"/>
      <c r="F57" s="59"/>
    </row>
    <row r="58" spans="1:7" x14ac:dyDescent="0.2">
      <c r="A58" s="61"/>
      <c r="B58" s="1"/>
      <c r="C58" s="1"/>
      <c r="D58" s="1"/>
      <c r="E58" s="1"/>
      <c r="F58" s="59"/>
    </row>
    <row r="59" spans="1:7" x14ac:dyDescent="0.2">
      <c r="A59" s="61"/>
      <c r="B59" s="1"/>
      <c r="C59" s="1"/>
      <c r="D59" s="1"/>
      <c r="E59" s="1"/>
      <c r="F59" s="59"/>
    </row>
    <row r="60" spans="1:7" x14ac:dyDescent="0.2">
      <c r="A60" s="61"/>
      <c r="B60" s="1"/>
      <c r="C60" s="1"/>
      <c r="D60" s="1"/>
      <c r="E60" s="1"/>
      <c r="F60" s="59"/>
    </row>
    <row r="61" spans="1:7" x14ac:dyDescent="0.2">
      <c r="A61" s="61"/>
      <c r="B61" s="1"/>
      <c r="C61" s="1"/>
      <c r="D61" s="1"/>
      <c r="E61" s="1"/>
      <c r="F61" s="59"/>
    </row>
    <row r="62" spans="1:7" x14ac:dyDescent="0.2">
      <c r="A62" s="61"/>
      <c r="B62" s="1"/>
      <c r="C62" s="1"/>
      <c r="D62" s="1"/>
      <c r="E62" s="1"/>
      <c r="F62" s="59"/>
    </row>
    <row r="63" spans="1:7" x14ac:dyDescent="0.2">
      <c r="A63" s="61"/>
      <c r="B63" s="1"/>
      <c r="C63" s="1"/>
      <c r="D63" s="1"/>
      <c r="E63" s="1"/>
      <c r="F63" s="59"/>
    </row>
    <row r="64" spans="1:7" x14ac:dyDescent="0.2">
      <c r="A64" s="61"/>
      <c r="B64" s="1"/>
      <c r="C64" s="1"/>
      <c r="D64" s="1"/>
      <c r="E64" s="1"/>
      <c r="F64" s="59"/>
    </row>
    <row r="65" spans="1:6" x14ac:dyDescent="0.2">
      <c r="A65" s="61"/>
      <c r="B65" s="1"/>
      <c r="C65" s="1"/>
      <c r="D65" s="1"/>
      <c r="E65" s="1"/>
      <c r="F65" s="59"/>
    </row>
    <row r="66" spans="1:6" x14ac:dyDescent="0.2">
      <c r="A66" s="61"/>
      <c r="B66" s="1"/>
      <c r="C66" s="1"/>
      <c r="D66" s="1"/>
      <c r="E66" s="1"/>
      <c r="F66" s="59"/>
    </row>
    <row r="67" spans="1:6" x14ac:dyDescent="0.2">
      <c r="A67" s="61"/>
      <c r="B67" s="1"/>
      <c r="C67" s="1"/>
      <c r="D67" s="1"/>
      <c r="E67" s="1"/>
      <c r="F67" s="59"/>
    </row>
    <row r="68" spans="1:6" ht="15" thickBot="1" x14ac:dyDescent="0.25">
      <c r="A68" s="173"/>
      <c r="B68" s="174"/>
      <c r="C68" s="174"/>
      <c r="D68" s="174"/>
      <c r="E68" s="174"/>
      <c r="F68" s="175"/>
    </row>
  </sheetData>
  <mergeCells count="91"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6:D36"/>
    <mergeCell ref="E36:F36"/>
    <mergeCell ref="C37:D37"/>
    <mergeCell ref="E37:F37"/>
    <mergeCell ref="C33:D33"/>
    <mergeCell ref="E33:F33"/>
    <mergeCell ref="C34:D34"/>
    <mergeCell ref="E34:F34"/>
    <mergeCell ref="C35:D35"/>
    <mergeCell ref="E35:F35"/>
    <mergeCell ref="C24:D24"/>
    <mergeCell ref="E24:F24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E16:F16"/>
    <mergeCell ref="C14:D14"/>
    <mergeCell ref="E14:F14"/>
    <mergeCell ref="C17:D17"/>
    <mergeCell ref="E17:F17"/>
    <mergeCell ref="A54:B54"/>
    <mergeCell ref="A56:B56"/>
    <mergeCell ref="C51:D51"/>
    <mergeCell ref="E51:F51"/>
    <mergeCell ref="C46:D46"/>
    <mergeCell ref="E46:F46"/>
    <mergeCell ref="C47:D47"/>
    <mergeCell ref="E47:F47"/>
    <mergeCell ref="C50:D50"/>
    <mergeCell ref="E50:F50"/>
    <mergeCell ref="C52:D52"/>
    <mergeCell ref="E52:F52"/>
    <mergeCell ref="C48:D48"/>
    <mergeCell ref="E48:F48"/>
    <mergeCell ref="C49:D49"/>
    <mergeCell ref="E49:F49"/>
    <mergeCell ref="C38:D38"/>
    <mergeCell ref="E38:F38"/>
    <mergeCell ref="C39:D39"/>
    <mergeCell ref="E39:F3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25:D25"/>
    <mergeCell ref="E25:F25"/>
    <mergeCell ref="C13:D13"/>
    <mergeCell ref="E13:F13"/>
    <mergeCell ref="A1:F1"/>
    <mergeCell ref="A2:F2"/>
    <mergeCell ref="B11:E11"/>
    <mergeCell ref="C12:D12"/>
    <mergeCell ref="E12:F12"/>
    <mergeCell ref="A4:F4"/>
    <mergeCell ref="A6:F6"/>
    <mergeCell ref="A8:F8"/>
    <mergeCell ref="A10:F10"/>
    <mergeCell ref="C15:D15"/>
    <mergeCell ref="E15:F15"/>
    <mergeCell ref="C16:D16"/>
  </mergeCells>
  <printOptions horizontalCentered="1"/>
  <pageMargins left="0.51181102362204722" right="0.51181102362204722" top="0.51181102362204722" bottom="0.51181102362204722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2025-11-10T14:45:22Z</dcterms:created>
  <dcterms:modified xsi:type="dcterms:W3CDTF">2025-11-10T14:45:22Z</dcterms:modified>
</cp:coreProperties>
</file>