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NCORRENCIA ITB ESCOLAS 26.10\PROPOSTA\LOTE 6 - SAO BENEDITO\"/>
    </mc:Choice>
  </mc:AlternateContent>
  <bookViews>
    <workbookView xWindow="0" yWindow="0" windowWidth="20490" windowHeight="7620" activeTab="3"/>
  </bookViews>
  <sheets>
    <sheet name="Planilha Orçamentária" sheetId="3" r:id="rId1"/>
    <sheet name="CEF" sheetId="4" r:id="rId2"/>
    <sheet name="BDI" sheetId="5" r:id="rId3"/>
    <sheet name="COMPOSIÇÃO" sheetId="6" r:id="rId4"/>
    <sheet name="ENCARGOS SOCIAIS" sheetId="7" r:id="rId5"/>
  </sheets>
  <externalReferences>
    <externalReference r:id="rId6"/>
    <externalReference r:id="rId7"/>
  </externalReferences>
  <definedNames>
    <definedName name="_xlnm.Print_Area" localSheetId="2">BDI!$A$1:$G$34</definedName>
    <definedName name="_xlnm.Print_Area" localSheetId="1">CEF!$A$1:$I$53</definedName>
    <definedName name="_xlnm.Print_Area" localSheetId="4">'ENCARGOS SOCIAIS'!$A$2:$D$44</definedName>
    <definedName name="_xlnm.Print_Area" localSheetId="0">'Planilha Orçamentária'!$A$2:$I$111</definedName>
    <definedName name="DESONERACAO" hidden="1">IF(OR(Import.Desoneracao="DESONERADO",Import.Desoneracao="SIM"),"SIM","NÃO")</definedName>
    <definedName name="Import.Desoneracao" hidden="1">OFFSET([1]DADOS!$G$18,0,-1)</definedName>
    <definedName name="_xlnm.Print_Titles" localSheetId="3">COMPOSIÇÃO!$A:$G,COMPOSIÇÃO!$1:$9</definedName>
    <definedName name="_xlnm.Print_Titles" localSheetId="0">'Planilha Orçamentária'!$A:$I,'Planilha Orçamentária'!$2:$10</definedName>
  </definedNames>
  <calcPr calcId="152511"/>
</workbook>
</file>

<file path=xl/calcChain.xml><?xml version="1.0" encoding="utf-8"?>
<calcChain xmlns="http://schemas.openxmlformats.org/spreadsheetml/2006/main">
  <c r="K107" i="3" l="1"/>
  <c r="K100" i="3"/>
  <c r="K96" i="3"/>
  <c r="K90" i="3"/>
  <c r="K84" i="3"/>
  <c r="K80" i="3"/>
  <c r="K74" i="3"/>
  <c r="K69" i="3"/>
  <c r="K60" i="3"/>
  <c r="K45" i="3"/>
  <c r="K39" i="3"/>
  <c r="K33" i="3"/>
  <c r="K28" i="3"/>
  <c r="K25" i="3"/>
  <c r="K22" i="3"/>
  <c r="K18" i="3"/>
  <c r="K14" i="3"/>
  <c r="K110" i="3" l="1"/>
  <c r="B4" i="7"/>
  <c r="B2" i="7"/>
  <c r="B5" i="5"/>
  <c r="D36" i="7"/>
  <c r="C36" i="7"/>
  <c r="D29" i="7"/>
  <c r="C29" i="7"/>
  <c r="D19" i="7"/>
  <c r="D39" i="7" s="1"/>
  <c r="D40" i="7" s="1"/>
  <c r="C19" i="7"/>
  <c r="D42" i="7" l="1"/>
  <c r="C38" i="7"/>
  <c r="C39" i="7"/>
  <c r="C40" i="7" l="1"/>
  <c r="C42" i="7" s="1"/>
  <c r="G616" i="6"/>
  <c r="G613" i="6"/>
  <c r="G612" i="6"/>
  <c r="G611" i="6"/>
  <c r="G610" i="6"/>
  <c r="G609" i="6"/>
  <c r="G608" i="6"/>
  <c r="G607" i="6"/>
  <c r="G601" i="6"/>
  <c r="G600" i="6"/>
  <c r="G599" i="6"/>
  <c r="G598" i="6"/>
  <c r="G597" i="6"/>
  <c r="G596" i="6"/>
  <c r="G602" i="6" s="1"/>
  <c r="G604" i="6" s="1"/>
  <c r="G595" i="6"/>
  <c r="G594" i="6"/>
  <c r="G593" i="6"/>
  <c r="G592" i="6"/>
  <c r="G589" i="6"/>
  <c r="G586" i="6"/>
  <c r="G585" i="6"/>
  <c r="G584" i="6"/>
  <c r="G583" i="6"/>
  <c r="G582" i="6"/>
  <c r="G576" i="6"/>
  <c r="G577" i="6"/>
  <c r="G579" i="6" s="1"/>
  <c r="G573" i="6"/>
  <c r="G570" i="6"/>
  <c r="G569" i="6"/>
  <c r="G568" i="6"/>
  <c r="G567" i="6"/>
  <c r="G561" i="6"/>
  <c r="G560" i="6"/>
  <c r="G559" i="6"/>
  <c r="G556" i="6"/>
  <c r="G553" i="6"/>
  <c r="G552" i="6"/>
  <c r="G551" i="6"/>
  <c r="G545" i="6"/>
  <c r="G544" i="6"/>
  <c r="G543" i="6"/>
  <c r="G537" i="6"/>
  <c r="G536" i="6"/>
  <c r="G530" i="6"/>
  <c r="G529" i="6"/>
  <c r="G528" i="6"/>
  <c r="G527" i="6"/>
  <c r="G526" i="6"/>
  <c r="G525" i="6"/>
  <c r="G524" i="6"/>
  <c r="G518" i="6"/>
  <c r="G517" i="6"/>
  <c r="G516" i="6"/>
  <c r="G515" i="6"/>
  <c r="G519" i="6" s="1"/>
  <c r="G521" i="6" s="1"/>
  <c r="G514" i="6"/>
  <c r="G513" i="6"/>
  <c r="G510" i="6"/>
  <c r="G507" i="6"/>
  <c r="G506" i="6"/>
  <c r="G505" i="6"/>
  <c r="G504" i="6"/>
  <c r="G501" i="6"/>
  <c r="G498" i="6"/>
  <c r="G497" i="6"/>
  <c r="G496" i="6"/>
  <c r="G495" i="6"/>
  <c r="G494" i="6"/>
  <c r="G493" i="6"/>
  <c r="G492" i="6"/>
  <c r="G489" i="6"/>
  <c r="G486" i="6"/>
  <c r="G485" i="6"/>
  <c r="G484" i="6"/>
  <c r="G483" i="6"/>
  <c r="G482" i="6"/>
  <c r="G481" i="6"/>
  <c r="G480" i="6"/>
  <c r="G479" i="6"/>
  <c r="G476" i="6"/>
  <c r="G473" i="6"/>
  <c r="G472" i="6"/>
  <c r="G471" i="6"/>
  <c r="G470" i="6"/>
  <c r="G469" i="6"/>
  <c r="G468" i="6"/>
  <c r="G467" i="6"/>
  <c r="G466" i="6"/>
  <c r="G465" i="6"/>
  <c r="G464" i="6"/>
  <c r="G461" i="6"/>
  <c r="G458" i="6"/>
  <c r="G457" i="6"/>
  <c r="G456" i="6"/>
  <c r="G455" i="6"/>
  <c r="G454" i="6"/>
  <c r="G450" i="6"/>
  <c r="G449" i="6"/>
  <c r="G445" i="6"/>
  <c r="G442" i="6"/>
  <c r="G441" i="6"/>
  <c r="G440" i="6"/>
  <c r="G439" i="6"/>
  <c r="G433" i="6"/>
  <c r="G432" i="6"/>
  <c r="G431" i="6"/>
  <c r="G430" i="6"/>
  <c r="G426" i="6"/>
  <c r="G427" i="6" s="1"/>
  <c r="G419" i="6"/>
  <c r="G416" i="6"/>
  <c r="G415" i="6"/>
  <c r="G414" i="6"/>
  <c r="G413" i="6"/>
  <c r="G407" i="6"/>
  <c r="G406" i="6"/>
  <c r="G405" i="6"/>
  <c r="G399" i="6"/>
  <c r="G398" i="6"/>
  <c r="G397" i="6"/>
  <c r="G396" i="6"/>
  <c r="G392" i="6"/>
  <c r="G391" i="6"/>
  <c r="G390" i="6"/>
  <c r="G389" i="6"/>
  <c r="G388" i="6"/>
  <c r="G387" i="6"/>
  <c r="G386" i="6"/>
  <c r="G393" i="6" s="1"/>
  <c r="G385" i="6"/>
  <c r="G380" i="6"/>
  <c r="G378" i="6"/>
  <c r="G376" i="6"/>
  <c r="G375" i="6"/>
  <c r="G374" i="6"/>
  <c r="G373" i="6"/>
  <c r="G371" i="6"/>
  <c r="G370" i="6"/>
  <c r="G361" i="6"/>
  <c r="G360" i="6"/>
  <c r="G359" i="6"/>
  <c r="G356" i="6"/>
  <c r="G353" i="6"/>
  <c r="G352" i="6"/>
  <c r="G351" i="6"/>
  <c r="G350" i="6"/>
  <c r="G349" i="6"/>
  <c r="G348" i="6"/>
  <c r="G347" i="6"/>
  <c r="G343" i="6"/>
  <c r="G342" i="6"/>
  <c r="G341" i="6"/>
  <c r="G339" i="6"/>
  <c r="G336" i="6"/>
  <c r="G332" i="6"/>
  <c r="G331" i="6"/>
  <c r="G330" i="6"/>
  <c r="G324" i="6"/>
  <c r="G323" i="6"/>
  <c r="G322" i="6"/>
  <c r="G321" i="6"/>
  <c r="G320" i="6"/>
  <c r="G325" i="6" s="1"/>
  <c r="G327" i="6" s="1"/>
  <c r="G319" i="6"/>
  <c r="G318" i="6"/>
  <c r="G317" i="6"/>
  <c r="G314" i="6"/>
  <c r="G311" i="6"/>
  <c r="G310" i="6"/>
  <c r="G309" i="6"/>
  <c r="G308" i="6"/>
  <c r="G307" i="6"/>
  <c r="G306" i="6"/>
  <c r="G305" i="6"/>
  <c r="G304" i="6"/>
  <c r="G303" i="6"/>
  <c r="G302" i="6"/>
  <c r="G295" i="6"/>
  <c r="G294" i="6"/>
  <c r="G287" i="6"/>
  <c r="G286" i="6"/>
  <c r="G280" i="6"/>
  <c r="G279" i="6"/>
  <c r="G278" i="6"/>
  <c r="G272" i="6"/>
  <c r="G273" i="6" s="1"/>
  <c r="G275" i="6" s="1"/>
  <c r="G271" i="6"/>
  <c r="G270" i="6"/>
  <c r="G264" i="6"/>
  <c r="G263" i="6"/>
  <c r="G262" i="6"/>
  <c r="G265" i="6" s="1"/>
  <c r="G267" i="6" s="1"/>
  <c r="G259" i="6"/>
  <c r="G256" i="6"/>
  <c r="G255" i="6"/>
  <c r="G254" i="6"/>
  <c r="G253" i="6"/>
  <c r="G252" i="6"/>
  <c r="G251" i="6"/>
  <c r="G250" i="6"/>
  <c r="G244" i="6"/>
  <c r="G243" i="6"/>
  <c r="G242" i="6"/>
  <c r="G241" i="6"/>
  <c r="G240" i="6"/>
  <c r="G239" i="6"/>
  <c r="G238" i="6"/>
  <c r="G237" i="6"/>
  <c r="G245" i="6" s="1"/>
  <c r="G247" i="6" s="1"/>
  <c r="G236" i="6"/>
  <c r="G230" i="6"/>
  <c r="G229" i="6"/>
  <c r="G228" i="6"/>
  <c r="G222" i="6"/>
  <c r="G221" i="6"/>
  <c r="G220" i="6"/>
  <c r="G214" i="6"/>
  <c r="G213" i="6"/>
  <c r="G212" i="6"/>
  <c r="G215" i="6" s="1"/>
  <c r="G217" i="6" s="1"/>
  <c r="G208" i="6"/>
  <c r="G207" i="6"/>
  <c r="G203" i="6"/>
  <c r="G202" i="6"/>
  <c r="G201" i="6"/>
  <c r="G200" i="6"/>
  <c r="G196" i="6"/>
  <c r="G197" i="6" s="1"/>
  <c r="G195" i="6"/>
  <c r="G194" i="6"/>
  <c r="G191" i="6"/>
  <c r="G190" i="6"/>
  <c r="G189" i="6"/>
  <c r="G188" i="6"/>
  <c r="G185" i="6"/>
  <c r="G182" i="6"/>
  <c r="G181" i="6"/>
  <c r="G180" i="6"/>
  <c r="G179" i="6"/>
  <c r="G178" i="6"/>
  <c r="G172" i="6"/>
  <c r="G171" i="6"/>
  <c r="G170" i="6"/>
  <c r="G169" i="6"/>
  <c r="G173" i="6" s="1"/>
  <c r="G175" i="6" s="1"/>
  <c r="G166" i="6"/>
  <c r="G163" i="6"/>
  <c r="G162" i="6"/>
  <c r="G161" i="6"/>
  <c r="G160" i="6"/>
  <c r="G154" i="6"/>
  <c r="G153" i="6"/>
  <c r="G152" i="6"/>
  <c r="G151" i="6"/>
  <c r="G150" i="6"/>
  <c r="G144" i="6"/>
  <c r="G143" i="6"/>
  <c r="G142" i="6"/>
  <c r="G145" i="6"/>
  <c r="G147" i="6" s="1"/>
  <c r="G139" i="6"/>
  <c r="G136" i="6"/>
  <c r="G135" i="6"/>
  <c r="G134" i="6"/>
  <c r="G133" i="6"/>
  <c r="G132" i="6"/>
  <c r="G126" i="6"/>
  <c r="G125" i="6"/>
  <c r="G124" i="6"/>
  <c r="G118" i="6"/>
  <c r="G117" i="6"/>
  <c r="G116" i="6"/>
  <c r="G119" i="6" s="1"/>
  <c r="G121" i="6" s="1"/>
  <c r="G112" i="6"/>
  <c r="G109" i="6"/>
  <c r="G107" i="6"/>
  <c r="G106" i="6"/>
  <c r="G105" i="6"/>
  <c r="G101" i="6"/>
  <c r="G99" i="6"/>
  <c r="G96" i="6"/>
  <c r="G95" i="6"/>
  <c r="G94" i="6"/>
  <c r="G90" i="6"/>
  <c r="G87" i="6"/>
  <c r="G86" i="6"/>
  <c r="G91" i="6" s="1"/>
  <c r="G79" i="6"/>
  <c r="G78" i="6"/>
  <c r="G80" i="6" s="1"/>
  <c r="G82" i="6" s="1"/>
  <c r="G77" i="6"/>
  <c r="G76" i="6"/>
  <c r="G70" i="6"/>
  <c r="G69" i="6"/>
  <c r="G68" i="6"/>
  <c r="G67" i="6"/>
  <c r="G71" i="6" s="1"/>
  <c r="G73" i="6" s="1"/>
  <c r="G61" i="6"/>
  <c r="G60" i="6"/>
  <c r="G59" i="6"/>
  <c r="G58" i="6"/>
  <c r="G52" i="6"/>
  <c r="G51" i="6"/>
  <c r="G50" i="6"/>
  <c r="G49" i="6"/>
  <c r="G53" i="6" s="1"/>
  <c r="G55" i="6" s="1"/>
  <c r="G43" i="6"/>
  <c r="G42" i="6"/>
  <c r="G44" i="6" s="1"/>
  <c r="G46" i="6" s="1"/>
  <c r="G41" i="6"/>
  <c r="G35" i="6"/>
  <c r="G36" i="6" s="1"/>
  <c r="G38" i="6" s="1"/>
  <c r="G32" i="6"/>
  <c r="G29" i="6"/>
  <c r="G28" i="6"/>
  <c r="G27" i="6"/>
  <c r="G26" i="6"/>
  <c r="G25" i="6"/>
  <c r="G24" i="6"/>
  <c r="G23" i="6"/>
  <c r="G17" i="6"/>
  <c r="G16" i="6"/>
  <c r="G15" i="6"/>
  <c r="G14" i="6"/>
  <c r="G18" i="6" s="1"/>
  <c r="G20" i="6" s="1"/>
  <c r="G13" i="6"/>
  <c r="K75" i="3"/>
  <c r="K47" i="3"/>
  <c r="K46" i="3"/>
  <c r="K40" i="3"/>
  <c r="K23" i="3"/>
  <c r="B4" i="4"/>
  <c r="B2" i="4"/>
  <c r="B8" i="4"/>
  <c r="I44" i="4"/>
  <c r="I42" i="4"/>
  <c r="I40" i="4"/>
  <c r="I38" i="4"/>
  <c r="I36" i="4"/>
  <c r="I34" i="4"/>
  <c r="I32" i="4"/>
  <c r="I30" i="4"/>
  <c r="I28" i="4"/>
  <c r="I26" i="4"/>
  <c r="I24" i="4"/>
  <c r="G281" i="6"/>
  <c r="G283" i="6" s="1"/>
  <c r="G297" i="6"/>
  <c r="G299" i="6" s="1"/>
  <c r="G434" i="6"/>
  <c r="G436" i="6" s="1"/>
  <c r="G538" i="6"/>
  <c r="G540" i="6" s="1"/>
  <c r="G408" i="6"/>
  <c r="G410" i="6" s="1"/>
  <c r="G546" i="6"/>
  <c r="G548" i="6"/>
  <c r="G62" i="6"/>
  <c r="G64" i="6" s="1"/>
  <c r="G209" i="6"/>
  <c r="G289" i="6"/>
  <c r="G291" i="6" s="1"/>
  <c r="G531" i="6"/>
  <c r="G533" i="6" s="1"/>
  <c r="B6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3" i="4"/>
  <c r="B8" i="5"/>
  <c r="D25" i="5"/>
  <c r="D18" i="5"/>
  <c r="B5" i="4"/>
  <c r="B17" i="4"/>
  <c r="B15" i="4"/>
  <c r="K45" i="4"/>
  <c r="K43" i="4"/>
  <c r="I22" i="4"/>
  <c r="K21" i="4"/>
  <c r="I20" i="4"/>
  <c r="K19" i="4"/>
  <c r="I18" i="4"/>
  <c r="K17" i="4"/>
  <c r="I16" i="4"/>
  <c r="K15" i="4"/>
  <c r="I14" i="4"/>
  <c r="K13" i="4"/>
  <c r="G155" i="6" l="1"/>
  <c r="G157" i="6" s="1"/>
  <c r="G400" i="6"/>
  <c r="G402" i="6" s="1"/>
  <c r="G127" i="6"/>
  <c r="G129" i="6" s="1"/>
  <c r="G223" i="6"/>
  <c r="G225" i="6" s="1"/>
  <c r="G562" i="6"/>
  <c r="G564" i="6" s="1"/>
  <c r="I108" i="3"/>
  <c r="D27" i="5"/>
  <c r="C6" i="3" s="1"/>
  <c r="H104" i="3" l="1"/>
  <c r="I104" i="3" s="1"/>
  <c r="H98" i="3"/>
  <c r="I98" i="3" s="1"/>
  <c r="H92" i="3"/>
  <c r="I92" i="3" s="1"/>
  <c r="H86" i="3"/>
  <c r="I86" i="3" s="1"/>
  <c r="H78" i="3"/>
  <c r="I78" i="3" s="1"/>
  <c r="H72" i="3"/>
  <c r="I72" i="3" s="1"/>
  <c r="H65" i="3"/>
  <c r="J65" i="3" s="1"/>
  <c r="H59" i="3"/>
  <c r="J59" i="3" s="1"/>
  <c r="H55" i="3"/>
  <c r="H51" i="3"/>
  <c r="H44" i="3"/>
  <c r="H38" i="3"/>
  <c r="J38" i="3" s="1"/>
  <c r="H32" i="3"/>
  <c r="H24" i="3"/>
  <c r="H16" i="3"/>
  <c r="J67" i="3"/>
  <c r="H76" i="3"/>
  <c r="I76" i="3" s="1"/>
  <c r="H63" i="3"/>
  <c r="H53" i="3"/>
  <c r="H42" i="3"/>
  <c r="H30" i="3"/>
  <c r="H12" i="3"/>
  <c r="J12" i="3" s="1"/>
  <c r="H99" i="3"/>
  <c r="H87" i="3"/>
  <c r="I87" i="3" s="1"/>
  <c r="H73" i="3"/>
  <c r="I73" i="3" s="1"/>
  <c r="H62" i="3"/>
  <c r="H48" i="3"/>
  <c r="H35" i="3"/>
  <c r="H17" i="3"/>
  <c r="H103" i="3"/>
  <c r="I103" i="3" s="1"/>
  <c r="H95" i="3"/>
  <c r="I95" i="3" s="1"/>
  <c r="H89" i="3"/>
  <c r="I89" i="3" s="1"/>
  <c r="H83" i="3"/>
  <c r="I83" i="3" s="1"/>
  <c r="H77" i="3"/>
  <c r="I77" i="3" s="1"/>
  <c r="H68" i="3"/>
  <c r="I68" i="3" s="1"/>
  <c r="H64" i="3"/>
  <c r="H58" i="3"/>
  <c r="H54" i="3"/>
  <c r="J54" i="3" s="1"/>
  <c r="H50" i="3"/>
  <c r="H43" i="3"/>
  <c r="J43" i="3" s="1"/>
  <c r="H37" i="3"/>
  <c r="H31" i="3"/>
  <c r="J31" i="3" s="1"/>
  <c r="H21" i="3"/>
  <c r="H13" i="3"/>
  <c r="J13" i="3" s="1"/>
  <c r="H106" i="3"/>
  <c r="I106" i="3" s="1"/>
  <c r="H102" i="3"/>
  <c r="I102" i="3" s="1"/>
  <c r="H94" i="3"/>
  <c r="I94" i="3" s="1"/>
  <c r="H88" i="3"/>
  <c r="I88" i="3" s="1"/>
  <c r="H82" i="3"/>
  <c r="I82" i="3" s="1"/>
  <c r="I84" i="3" s="1"/>
  <c r="C35" i="4" s="1"/>
  <c r="H67" i="3"/>
  <c r="I67" i="3" s="1"/>
  <c r="H57" i="3"/>
  <c r="H49" i="3"/>
  <c r="H36" i="3"/>
  <c r="J36" i="3" s="1"/>
  <c r="H20" i="3"/>
  <c r="H105" i="3"/>
  <c r="I105" i="3" s="1"/>
  <c r="H93" i="3"/>
  <c r="I93" i="3" s="1"/>
  <c r="H79" i="3"/>
  <c r="I79" i="3" s="1"/>
  <c r="H66" i="3"/>
  <c r="H56" i="3"/>
  <c r="H52" i="3"/>
  <c r="H41" i="3"/>
  <c r="J41" i="3" s="1"/>
  <c r="H27" i="3"/>
  <c r="J68" i="3"/>
  <c r="I31" i="3"/>
  <c r="I12" i="3"/>
  <c r="I99" i="3"/>
  <c r="I100" i="3" s="1"/>
  <c r="C41" i="4" s="1"/>
  <c r="H41" i="4" s="1"/>
  <c r="I41" i="4" s="1"/>
  <c r="I8" i="4"/>
  <c r="I65" i="3"/>
  <c r="I54" i="3" l="1"/>
  <c r="I38" i="3"/>
  <c r="I107" i="3"/>
  <c r="C43" i="4" s="1"/>
  <c r="E43" i="4" s="1"/>
  <c r="I80" i="3"/>
  <c r="C33" i="4" s="1"/>
  <c r="G33" i="4" s="1"/>
  <c r="I90" i="3"/>
  <c r="C37" i="4" s="1"/>
  <c r="H37" i="4" s="1"/>
  <c r="I37" i="4" s="1"/>
  <c r="I36" i="3"/>
  <c r="J37" i="3"/>
  <c r="I37" i="3"/>
  <c r="J58" i="3"/>
  <c r="I58" i="3"/>
  <c r="J32" i="3"/>
  <c r="I32" i="3"/>
  <c r="J55" i="3"/>
  <c r="I55" i="3"/>
  <c r="J52" i="3"/>
  <c r="I52" i="3"/>
  <c r="J42" i="3"/>
  <c r="I42" i="3"/>
  <c r="I13" i="3"/>
  <c r="I14" i="3" s="1"/>
  <c r="C13" i="4" s="1"/>
  <c r="E13" i="4" s="1"/>
  <c r="I59" i="3"/>
  <c r="I41" i="3"/>
  <c r="J56" i="3"/>
  <c r="I56" i="3"/>
  <c r="J57" i="3"/>
  <c r="I57" i="3"/>
  <c r="J21" i="3"/>
  <c r="I21" i="3"/>
  <c r="J50" i="3"/>
  <c r="I50" i="3"/>
  <c r="J48" i="3"/>
  <c r="I48" i="3"/>
  <c r="J53" i="3"/>
  <c r="I53" i="3"/>
  <c r="J16" i="3"/>
  <c r="I16" i="3"/>
  <c r="J44" i="3"/>
  <c r="I44" i="3"/>
  <c r="J17" i="3"/>
  <c r="I17" i="3"/>
  <c r="J30" i="3"/>
  <c r="I30" i="3"/>
  <c r="J49" i="3"/>
  <c r="I49" i="3"/>
  <c r="J64" i="3"/>
  <c r="I64" i="3"/>
  <c r="J35" i="3"/>
  <c r="I35" i="3"/>
  <c r="I43" i="3"/>
  <c r="I96" i="3"/>
  <c r="C39" i="4" s="1"/>
  <c r="E39" i="4" s="1"/>
  <c r="J27" i="3"/>
  <c r="I27" i="3"/>
  <c r="I28" i="3" s="1"/>
  <c r="C21" i="4" s="1"/>
  <c r="E21" i="4" s="1"/>
  <c r="I21" i="4" s="1"/>
  <c r="J66" i="3"/>
  <c r="I66" i="3"/>
  <c r="J20" i="3"/>
  <c r="I20" i="3"/>
  <c r="I22" i="3" s="1"/>
  <c r="C17" i="4" s="1"/>
  <c r="E17" i="4" s="1"/>
  <c r="I17" i="4" s="1"/>
  <c r="J62" i="3"/>
  <c r="I62" i="3"/>
  <c r="J63" i="3"/>
  <c r="I63" i="3"/>
  <c r="J24" i="3"/>
  <c r="I24" i="3"/>
  <c r="I25" i="3" s="1"/>
  <c r="C19" i="4" s="1"/>
  <c r="J51" i="3"/>
  <c r="I51" i="3"/>
  <c r="I74" i="3"/>
  <c r="C31" i="4" s="1"/>
  <c r="F39" i="4"/>
  <c r="G43" i="4"/>
  <c r="F35" i="4"/>
  <c r="H35" i="4"/>
  <c r="G35" i="4"/>
  <c r="H33" i="4" l="1"/>
  <c r="F33" i="4"/>
  <c r="I33" i="3"/>
  <c r="C23" i="4" s="1"/>
  <c r="E23" i="4" s="1"/>
  <c r="H43" i="4"/>
  <c r="F43" i="4"/>
  <c r="I39" i="3"/>
  <c r="C25" i="4" s="1"/>
  <c r="E25" i="4" s="1"/>
  <c r="I69" i="3"/>
  <c r="I45" i="3"/>
  <c r="C27" i="4" s="1"/>
  <c r="F27" i="4" s="1"/>
  <c r="I60" i="3"/>
  <c r="H31" i="4"/>
  <c r="G31" i="4"/>
  <c r="I18" i="3"/>
  <c r="C15" i="4" s="1"/>
  <c r="E15" i="4" s="1"/>
  <c r="I15" i="4" s="1"/>
  <c r="F19" i="4"/>
  <c r="E19" i="4"/>
  <c r="I13" i="4"/>
  <c r="I35" i="4"/>
  <c r="I39" i="4"/>
  <c r="I19" i="4" l="1"/>
  <c r="F23" i="4"/>
  <c r="I23" i="4" s="1"/>
  <c r="I33" i="4"/>
  <c r="H50" i="4"/>
  <c r="I43" i="4"/>
  <c r="F25" i="4"/>
  <c r="I25" i="4" s="1"/>
  <c r="G27" i="4"/>
  <c r="I27" i="4" s="1"/>
  <c r="I31" i="4"/>
  <c r="I70" i="3"/>
  <c r="C29" i="4" s="1"/>
  <c r="E50" i="4"/>
  <c r="I110" i="3" l="1"/>
  <c r="C4" i="3" s="1"/>
  <c r="G8" i="6" s="1"/>
  <c r="G29" i="4"/>
  <c r="G50" i="4" s="1"/>
  <c r="F29" i="4"/>
  <c r="C48" i="4"/>
  <c r="E51" i="4" s="1"/>
  <c r="E53" i="4" s="1"/>
  <c r="E52" i="4"/>
  <c r="I109" i="3" l="1"/>
  <c r="B6" i="7"/>
  <c r="G51" i="4"/>
  <c r="D15" i="4"/>
  <c r="D17" i="4"/>
  <c r="D13" i="4"/>
  <c r="D19" i="4"/>
  <c r="H51" i="4"/>
  <c r="D21" i="4"/>
  <c r="F50" i="4"/>
  <c r="F51" i="4" s="1"/>
  <c r="F53" i="4" s="1"/>
  <c r="I29" i="4"/>
  <c r="I48" i="4" s="1"/>
  <c r="D48" i="4" l="1"/>
  <c r="G53" i="4"/>
  <c r="H53" i="4" s="1"/>
  <c r="F52" i="4"/>
  <c r="G52" i="4" s="1"/>
  <c r="H52" i="4" s="1"/>
</calcChain>
</file>

<file path=xl/sharedStrings.xml><?xml version="1.0" encoding="utf-8"?>
<sst xmlns="http://schemas.openxmlformats.org/spreadsheetml/2006/main" count="2201" uniqueCount="785">
  <si>
    <t>Descrição</t>
  </si>
  <si>
    <t>Ítem</t>
  </si>
  <si>
    <t>1.2</t>
  </si>
  <si>
    <t>UND</t>
  </si>
  <si>
    <t>1.0</t>
  </si>
  <si>
    <t>SERVIÇOS PRELIMINARES</t>
  </si>
  <si>
    <t>2.0</t>
  </si>
  <si>
    <t>2.1</t>
  </si>
  <si>
    <t>2.2</t>
  </si>
  <si>
    <t>TOTAL DO ÍTEM 1.0</t>
  </si>
  <si>
    <t>TOTAL DO ÍTEM 2.0</t>
  </si>
  <si>
    <t>3.0</t>
  </si>
  <si>
    <t>3.1</t>
  </si>
  <si>
    <t>3.2</t>
  </si>
  <si>
    <t>TOTAL DO ÍTEM 3.0</t>
  </si>
  <si>
    <t>4.0</t>
  </si>
  <si>
    <t>4.1</t>
  </si>
  <si>
    <t>TOTAL DO ÍTEM 4.0</t>
  </si>
  <si>
    <t>5.0</t>
  </si>
  <si>
    <t>5.1</t>
  </si>
  <si>
    <t>TOTAL DO ÍTEM 5.0</t>
  </si>
  <si>
    <t>Proponente:</t>
  </si>
  <si>
    <t>Objeto:</t>
  </si>
  <si>
    <t>End. Da Obra:</t>
  </si>
  <si>
    <t>Registro Profissional:</t>
  </si>
  <si>
    <t>Município/UF:</t>
  </si>
  <si>
    <t xml:space="preserve">PLANILHA ORÇAMENTÁRIA </t>
  </si>
  <si>
    <t>1.1</t>
  </si>
  <si>
    <t xml:space="preserve">TOTAL GERAL COM BDI </t>
  </si>
  <si>
    <t>Valor Geral (R$):</t>
  </si>
  <si>
    <t>Processo:</t>
  </si>
  <si>
    <t>CRONOGRAMA FÍSICO-FINANCEIRO</t>
  </si>
  <si>
    <t>PROPONENTE:</t>
  </si>
  <si>
    <t>Local:</t>
  </si>
  <si>
    <t>Data:</t>
  </si>
  <si>
    <t>BDI</t>
  </si>
  <si>
    <t>Resp. Técnico:</t>
  </si>
  <si>
    <t>DIAS</t>
  </si>
  <si>
    <t>TOTAL</t>
  </si>
  <si>
    <t>ORDEM</t>
  </si>
  <si>
    <t>DISCRIMINAÇÃO DOS SERVIÇOS</t>
  </si>
  <si>
    <t>VALOR TOTAL c/ BDI</t>
  </si>
  <si>
    <t>%</t>
  </si>
  <si>
    <t>1º MÊS</t>
  </si>
  <si>
    <t>2º MÊS</t>
  </si>
  <si>
    <t>3º MÊS</t>
  </si>
  <si>
    <t>VALOR GLOBAL DA OBRA COM BDI (R$)</t>
  </si>
  <si>
    <t>PARCIAIS SIMPLES (R$)</t>
  </si>
  <si>
    <t>PERCENTUAIS SIMPLES (%)</t>
  </si>
  <si>
    <t>PARCIAIS ACUMULADOS (R$)</t>
  </si>
  <si>
    <t>PERCENTUAIS ACUMULADOS (%)</t>
  </si>
  <si>
    <t>AC</t>
  </si>
  <si>
    <t>R</t>
  </si>
  <si>
    <t>DF</t>
  </si>
  <si>
    <t>L</t>
  </si>
  <si>
    <t>BDI  (%):</t>
  </si>
  <si>
    <t>Quant</t>
  </si>
  <si>
    <t>Unid</t>
  </si>
  <si>
    <t>Resp Técnico:</t>
  </si>
  <si>
    <t>m²</t>
  </si>
  <si>
    <t>m³</t>
  </si>
  <si>
    <t>m</t>
  </si>
  <si>
    <t xml:space="preserve">OBRA: </t>
  </si>
  <si>
    <t>TOMADOR:</t>
  </si>
  <si>
    <t>CONTRATO:</t>
  </si>
  <si>
    <t>EMPREENDIMENTO:</t>
  </si>
  <si>
    <t>MODALIDADE:</t>
  </si>
  <si>
    <t>CONSTRUÇÃO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</si>
  <si>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</si>
  <si>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</si>
  <si>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</si>
  <si>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</si>
  <si>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</si>
  <si>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</si>
  <si>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</si>
  <si>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</si>
  <si>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</si>
  <si>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</si>
  <si>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</si>
  <si>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</si>
  <si>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S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</si>
  <si>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</si>
  <si>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</si>
  <si>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</si>
  <si>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</si>
  <si>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</si>
  <si>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</si>
  <si>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</si>
  <si>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</si>
  <si>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</si>
  <si>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</si>
  <si>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</si>
  <si>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</si>
  <si>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</si>
  <si>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</si>
  <si>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</si>
  <si>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60 DIAS</t>
  </si>
  <si>
    <t>120 DIAS</t>
  </si>
  <si>
    <t>ENGº JOSÉ CLEYTON G. SALDANHA</t>
  </si>
  <si>
    <t>Fonte</t>
  </si>
  <si>
    <t>Código</t>
  </si>
  <si>
    <t>SEDOP</t>
  </si>
  <si>
    <t>PLACA DA OBRA EM LONA COM PLOTAGEM GRÁFICA</t>
  </si>
  <si>
    <t>LOCAÇÃO DA OBRA A TRENA</t>
  </si>
  <si>
    <t>MOVIMENTO DE TERRA</t>
  </si>
  <si>
    <t>ESCAVAÇÃO MANUAL ATÉ 1.50 m DE PROFUNDIDADE (BLOCOS E VIGAS)</t>
  </si>
  <si>
    <t>ATERRO COM MATERIAL FORA DA OBRA, INCL. APILOAMENTO</t>
  </si>
  <si>
    <t>FUNDAÇÃO</t>
  </si>
  <si>
    <t>BLOCO EM CONCRETO ARMADO PARA FUNDAÇÃO (INCL. FÔRMA)</t>
  </si>
  <si>
    <t>BALDRAME EM CONCRETO ARMADO COM CINTA DE AMARRAÇÃO</t>
  </si>
  <si>
    <t>ESTRUTURA</t>
  </si>
  <si>
    <t>CONCRETO ARMADO FCK=20MPA COM FÔRMA MAD. BRANCA (PILARES E VIGAS DE AMARRAÇÃO)</t>
  </si>
  <si>
    <t>IMPERMEABILIZAÇÃO</t>
  </si>
  <si>
    <t xml:space="preserve">SEDOP  </t>
  </si>
  <si>
    <t>IMPERMEABILIZAÇÃO PARA BALDRAME (IGOL 2 + SIKA 1)</t>
  </si>
  <si>
    <t>6.0</t>
  </si>
  <si>
    <t xml:space="preserve">SINAPI </t>
  </si>
  <si>
    <t>6.1</t>
  </si>
  <si>
    <t>6.2</t>
  </si>
  <si>
    <t>6.3</t>
  </si>
  <si>
    <t>ALVENARIA DE VEDAÇÃO DE BLOCOS CERÂMICOS DE 9X19X39CM E ARGAMASSA DE ASSENTAMENTO COM PREPARO MANUAL</t>
  </si>
  <si>
    <t>TOTAL DO ÍTEM 6.0</t>
  </si>
  <si>
    <t>7.0</t>
  </si>
  <si>
    <t>REVESTIMENTO</t>
  </si>
  <si>
    <t>7.1</t>
  </si>
  <si>
    <t>7.2</t>
  </si>
  <si>
    <t>7.3</t>
  </si>
  <si>
    <t>7.4</t>
  </si>
  <si>
    <t xml:space="preserve">SEDOP </t>
  </si>
  <si>
    <t>CHAPISCO DE CIMENTO E AREIA NO TRAÇO 1:3</t>
  </si>
  <si>
    <t>REBOCO COM ARGAMASSA 1:6:ADIT. PLAST.</t>
  </si>
  <si>
    <t>REVESTIMENTO CERÂMICO PADRÃO MÉDIO</t>
  </si>
  <si>
    <t>EMBOÇO COM ARGAMASSA 1:6:ADIT. PLAST.</t>
  </si>
  <si>
    <t>TOTAL DO ÍTEM 7.0</t>
  </si>
  <si>
    <t>8.0</t>
  </si>
  <si>
    <t>PISOS</t>
  </si>
  <si>
    <t>8.2</t>
  </si>
  <si>
    <t>8.1</t>
  </si>
  <si>
    <t>8.3</t>
  </si>
  <si>
    <t>8.4</t>
  </si>
  <si>
    <t>CAMADA IMPERMEABILIZADORA E=10CM C/ SEIXO</t>
  </si>
  <si>
    <t>CAMADA REGULARIZADORA</t>
  </si>
  <si>
    <t>CALÇADA(INCL. ALICERCE, BALDRME E CONCRETO C/ JUNTA SECA</t>
  </si>
  <si>
    <t>LAJOTA CERAMICA - PEI IV -  (PADRÃO MÉDIO), SENDO ANTIDERRAPANTE PARA OS BANHEIROS</t>
  </si>
  <si>
    <t>TOTAL DO ÍTEM 8.0</t>
  </si>
  <si>
    <t>9.0</t>
  </si>
  <si>
    <t>9.1</t>
  </si>
  <si>
    <t>INSTALAÇÃO ELÉTRICA</t>
  </si>
  <si>
    <t xml:space="preserve">SINAPI     </t>
  </si>
  <si>
    <t>PONTO ILUMINAÇÃO RESIDENCIAL INCLUINDO INTERRUPTOR SIMPLES, CAIXA ELÉTRICA, ELETRODUTO, CABO, RASGO, QUEBRA E CHUMBAMENTO. ( EXCLUINDO LUMINÁRIA E LAMPADA). AF 01/2016</t>
  </si>
  <si>
    <t>PONTO DE TOMADA RESIDENCIAL INCLUINDO TOMADA 20A/250V, CAIXA ELÉTRICA, ELETRODUTO, CABO, RASGO, QUEBRA E CHUMBAMENTO. AF_01/2016.</t>
  </si>
  <si>
    <t>CENTRO DE DISTRIBUIÇÃO PARA 12 DISJUNTORES COM BARRAMENTO</t>
  </si>
  <si>
    <t>HASTE DE AÇO COBREADA 5/8"x2,40m C/ CONECTOR</t>
  </si>
  <si>
    <t>VENTILADOR DE TETO</t>
  </si>
  <si>
    <t>9.1.2</t>
  </si>
  <si>
    <t>9.1.1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</si>
  <si>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</si>
  <si>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</si>
  <si>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</si>
  <si>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</si>
  <si>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</si>
  <si>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</si>
  <si>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</si>
  <si>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</si>
  <si>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</si>
  <si>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</si>
  <si>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QUADRO DE MEDIÇÃO BIFÁSICO (C/ DISJUNTOR)</t>
  </si>
  <si>
    <t>CAIXA DE PASSAGEM DE ALVENARIA 40x40x40cm C/ TAMPA DE CONCRETO</t>
  </si>
  <si>
    <t>ELETRODUTO FºGº 3/4"</t>
  </si>
  <si>
    <t>M</t>
  </si>
  <si>
    <t>ELETRODUTO FºGº 1"</t>
  </si>
  <si>
    <t>ISOLADOR DE PLASTICO, TIPO ROLDANA, D= 72x72MM, PARA USO EM BAIXA TESÃO.</t>
  </si>
  <si>
    <t>CÓD. 0001</t>
  </si>
  <si>
    <t>CÓD. 0002</t>
  </si>
  <si>
    <t>LUMINÁRIA DE EMBUTIR, PAINEL LED 24W</t>
  </si>
  <si>
    <t>LUMINÁRIA DE EMBUTIR, PAINEL LED 18W</t>
  </si>
  <si>
    <t>TOTAL DO ÍTEM 9.1</t>
  </si>
  <si>
    <t>9.2</t>
  </si>
  <si>
    <t>INSTALAÇÃO HIDROSSANITÁRIA</t>
  </si>
  <si>
    <t>9.2.2</t>
  </si>
  <si>
    <t>9.2.1</t>
  </si>
  <si>
    <t>9.2.3</t>
  </si>
  <si>
    <t>9.2.4</t>
  </si>
  <si>
    <t>9.2.5</t>
  </si>
  <si>
    <t>9.2.6</t>
  </si>
  <si>
    <t>9.2.7</t>
  </si>
  <si>
    <t xml:space="preserve">SINAPI  </t>
  </si>
  <si>
    <t>PONTOS DE ESGOTO (INCL. TUBOS, CONEXÕES, CAIXA E RALOS)</t>
  </si>
  <si>
    <t>PTS</t>
  </si>
  <si>
    <t>PONTOS DE ÁGUA FRIA (INCL. TUBOS E CONEXÕES)</t>
  </si>
  <si>
    <t>TANQUE SÉPTICO RETANGULAR, EM ALVENARIA COM TIJOLOS CERÂMICOS MACIÇOS, DIMENSÕES INTERNAS: 1,6 X 4,4 X 1,8 M, VOLUME ÚTIL: 9856 L (PARA 32 CONTRIBUINTES)</t>
  </si>
  <si>
    <t>SUMIDOURO EM ALVENARIA C/TOPO EM CONCRETO - CAP = 50 PESSOAS.</t>
  </si>
  <si>
    <t>CAIXA DE GORDURA SIMPLES, CIRCULAR, EM CONCRETO PRÉ-MOLDADO, DIÂMETRO INTERNO = 0,4 M, ALTURA INTERNA = 0,4 M. AF_05/2018</t>
  </si>
  <si>
    <t>VERGAS PRÉ-MOLDADAS PARA JANELAS COM MAIS DE 1,50M DE VÃO</t>
  </si>
  <si>
    <t>VERGAS PRÉ-MOLDADAS PARA PORTAS COM ATÉ 1,50M DE VÃO</t>
  </si>
  <si>
    <t xml:space="preserve"> POÇO DE INSPEÇÃO CIRCULAR PARA ESGOTO, EM ALVENARIA COM TIJOLOS CERÂMICOS MACIÇOS, DIÂMETRO INTERNO = 0,6 M, PROFUNDIDADE = 1 M, EXCLUINDO TAMPÃO</t>
  </si>
  <si>
    <t>RESERVATÓRIO EM POLIETILENO DE 1.000 L</t>
  </si>
  <si>
    <t>TOTAL DO ÍTEM 9.2</t>
  </si>
  <si>
    <t>10.0</t>
  </si>
  <si>
    <t>FORRO</t>
  </si>
  <si>
    <t>TOTAL DO ÍTEM 9.0</t>
  </si>
  <si>
    <t>10.2</t>
  </si>
  <si>
    <t>10.1</t>
  </si>
  <si>
    <t>BARROTEAMENTO EM MADEIRA DE LEI P/ FORRO PVC.</t>
  </si>
  <si>
    <t>FORRO EM LAMBRI DE PVC.</t>
  </si>
  <si>
    <t>TOTAL DO ÍTEM 10.0</t>
  </si>
  <si>
    <t>11.0</t>
  </si>
  <si>
    <t>ESQUADRIAS</t>
  </si>
  <si>
    <t>SINAPI</t>
  </si>
  <si>
    <t>ESQUADRIA MAD. E=3CM C/ CAIX. ADUELA E ALIZAR.</t>
  </si>
  <si>
    <t>JANELA DE ALUMÍNIO DE CORRER COM VIDROS E FERRAGENS, PADRONIZADA.</t>
  </si>
  <si>
    <t>PORTÃO DE FERRO EM METALOM (INCL. PINTURA ANTI CORROSIVA)</t>
  </si>
  <si>
    <t>GRADE DE FERRO EM METALOM (INCL. PINTURA ANTI CORROSIVA)</t>
  </si>
  <si>
    <t>11.2</t>
  </si>
  <si>
    <t>11.1</t>
  </si>
  <si>
    <t>11.3</t>
  </si>
  <si>
    <t>11.4</t>
  </si>
  <si>
    <t>TOTAL DO ÍTEM 11.0</t>
  </si>
  <si>
    <t>12.0</t>
  </si>
  <si>
    <t>PINTURA</t>
  </si>
  <si>
    <t>12.2</t>
  </si>
  <si>
    <t>12.1</t>
  </si>
  <si>
    <t>APLICAÇÃO MANUAL DE PINTURA COM TINTA LÁTEX PVA EM PAREDES, DUAS DEMÃOS.</t>
  </si>
  <si>
    <t>PVA EXTERNA SEM MASSA, COM LIQUIDO PREPARADO.</t>
  </si>
  <si>
    <t>TOTAL DO ÍTEM 12.0</t>
  </si>
  <si>
    <t>13.0</t>
  </si>
  <si>
    <t>LOUÇAS E METAIS</t>
  </si>
  <si>
    <t>BACIA SIFONADA DE LOUÇA C/ ASSENTO</t>
  </si>
  <si>
    <t>LAVATÓRIO DE LOUÇA, C/ COLUNA, TORNEIRA, SIFÃO E VALVULA.</t>
  </si>
  <si>
    <t>PIA 01 CUBA EM AÇO INOX C/TORN.,SIFAO E VALV.(1,50M)</t>
  </si>
  <si>
    <t>CHUVEIRO EM PVC.</t>
  </si>
  <si>
    <t>TOTAL DO ÍTEM 13.0</t>
  </si>
  <si>
    <t>14.0</t>
  </si>
  <si>
    <t>COBERTURA</t>
  </si>
  <si>
    <t>ESTRUTURA EM MADEIRA DE LEI P/ TELHA DE FIBROCIMENTO - PÇ APARELHADA</t>
  </si>
  <si>
    <t>M²</t>
  </si>
  <si>
    <t>COBERTURA - TELHA FIBROCIMENTO E=6mm</t>
  </si>
  <si>
    <t>DESCUPINIZAÇÃO</t>
  </si>
  <si>
    <t>MANTA PARA SUB COBERTURA E=5mm</t>
  </si>
  <si>
    <t>TOTAL DO ÍTEM 14.0</t>
  </si>
  <si>
    <t>15.0</t>
  </si>
  <si>
    <t>TOTAL DO ÍTEM 15.0</t>
  </si>
  <si>
    <t>COMBATE A INCENDIO</t>
  </si>
  <si>
    <t>PLACA DE SINALIZAÇÃO FOTOLUMINOSCENTE</t>
  </si>
  <si>
    <t>EXTINTOR DE INCÊNDIO ABC - 6 KG</t>
  </si>
  <si>
    <t>16.0</t>
  </si>
  <si>
    <t>DIVERSOS</t>
  </si>
  <si>
    <t>TOTAL DO ÍTEM 16.0</t>
  </si>
  <si>
    <t>13.2</t>
  </si>
  <si>
    <t>13.1</t>
  </si>
  <si>
    <t>13.3</t>
  </si>
  <si>
    <t>13.4</t>
  </si>
  <si>
    <t>14.2</t>
  </si>
  <si>
    <t>14.1</t>
  </si>
  <si>
    <t>14.3</t>
  </si>
  <si>
    <t>14.4</t>
  </si>
  <si>
    <t>15.2</t>
  </si>
  <si>
    <t>15.1</t>
  </si>
  <si>
    <t>16.2</t>
  </si>
  <si>
    <t>16.1</t>
  </si>
  <si>
    <t>16.3</t>
  </si>
  <si>
    <t>16.4</t>
  </si>
  <si>
    <t>16.5</t>
  </si>
  <si>
    <t>BARRA EM AÇO - PNE</t>
  </si>
  <si>
    <t>LIMPEZA GERAL E ENTREGA DA OBRA</t>
  </si>
  <si>
    <t>MASTRO FO.GO. SOBRE BASE DE CONCRETO - 3 UM</t>
  </si>
  <si>
    <t>CJ</t>
  </si>
  <si>
    <t>MURETA EM ALVENARIA, REBOCADA E PINTADA 2 FACES (H=1.0m)</t>
  </si>
  <si>
    <t>CERCA COM MOURÃO EM CONCRETO E TELA DE ARAME GALVANIZADO h=2,0m</t>
  </si>
  <si>
    <t>PREFEITURA MUNICIPAL DE ITAITUBA/PA</t>
  </si>
  <si>
    <t>INSTALAÇÕES</t>
  </si>
  <si>
    <t>30 DIAS</t>
  </si>
  <si>
    <t>90 DIAS</t>
  </si>
  <si>
    <t>4º MÊS</t>
  </si>
  <si>
    <t>C M SERVIÇOS DE TERRAPLENAGEM LTDA</t>
  </si>
  <si>
    <t>ITAITUBA / PA</t>
  </si>
  <si>
    <t xml:space="preserve"> Concorrência Pública Nº. 004/2020</t>
  </si>
  <si>
    <t xml:space="preserve"> 13.578D/PA</t>
  </si>
  <si>
    <r>
      <t xml:space="preserve">Custo Unitário </t>
    </r>
    <r>
      <rPr>
        <sz val="9"/>
        <color indexed="8"/>
        <rFont val="Arial"/>
        <family val="2"/>
      </rPr>
      <t>(Sem BDI) (R$)</t>
    </r>
  </si>
  <si>
    <r>
      <t xml:space="preserve">Custo Unitário </t>
    </r>
    <r>
      <rPr>
        <sz val="9"/>
        <color indexed="8"/>
        <rFont val="Arial"/>
        <family val="2"/>
      </rPr>
      <t>(Com BDI) (R$)</t>
    </r>
  </si>
  <si>
    <r>
      <t>Preço Total</t>
    </r>
    <r>
      <rPr>
        <sz val="9"/>
        <color indexed="8"/>
        <rFont val="Arial"/>
        <family val="2"/>
      </rPr>
      <t xml:space="preserve"> (R$)</t>
    </r>
  </si>
  <si>
    <t>2610/2020</t>
  </si>
  <si>
    <t xml:space="preserve">TOTAL GERAL SEM BDI </t>
  </si>
  <si>
    <t xml:space="preserve">TOTAL DO BDI </t>
  </si>
  <si>
    <t>VALOR DA OBRA:</t>
  </si>
  <si>
    <t>TABELA                                                              SINAPI/PA - 07/2020                                                                       SEDOP/PA - 04/2020 COM DESONERAÇÃO</t>
  </si>
  <si>
    <t>1.1. 011340 - PLACA DA OBRA EM LONA COM PLOTAGEM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</si>
  <si>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</si>
  <si>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</si>
  <si>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</si>
  <si>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</si>
  <si>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</si>
  <si>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</si>
  <si>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</si>
  <si>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</si>
  <si>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</si>
  <si>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</si>
  <si>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</si>
  <si>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</si>
  <si>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</si>
  <si>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</si>
  <si>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</si>
  <si>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</si>
  <si>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VALOR S/ LEI</t>
  </si>
  <si>
    <t>ENCARGOS: H:86,22% OU M:47,52%</t>
  </si>
  <si>
    <t>TOTAL C/ ENCARGOS S/ BDI</t>
  </si>
  <si>
    <t>1.2. 010009 -LOCAÇÃO DA OBRA A TRENA- m²</t>
  </si>
  <si>
    <t>D00081</t>
  </si>
  <si>
    <t>Prego 2 1/2"x10</t>
  </si>
  <si>
    <t>D00043</t>
  </si>
  <si>
    <t>Arame recozido No. 18</t>
  </si>
  <si>
    <t>Pernamanca 3" x 2" 20 pls - madeira branca</t>
  </si>
  <si>
    <t>D00016</t>
  </si>
  <si>
    <t>Tábua de madeira branca 4m</t>
  </si>
  <si>
    <t>D00238</t>
  </si>
  <si>
    <t>Linha de nylon no. 80</t>
  </si>
  <si>
    <t>Rl</t>
  </si>
  <si>
    <t>2.1. 030010 -Escavação manual ate 1.50m de profundidade- m³</t>
  </si>
  <si>
    <t>2.2. 030011 -Aterro c/ material fora da obra, incl. Apiloamento- m³</t>
  </si>
  <si>
    <t xml:space="preserve">M00006 </t>
  </si>
  <si>
    <t>Compactador de solo CM-13</t>
  </si>
  <si>
    <t>Hp</t>
  </si>
  <si>
    <t>J00001</t>
  </si>
  <si>
    <t>Aterro arenoso</t>
  </si>
  <si>
    <t>M³</t>
  </si>
  <si>
    <t>3.1. 040283 -Bloco em concreto armado p/ fundaçao (incl. forma)- m³</t>
  </si>
  <si>
    <t>Forma c/ madeira branca</t>
  </si>
  <si>
    <t>Desforma</t>
  </si>
  <si>
    <t>Armação p/ concreto</t>
  </si>
  <si>
    <t>KG</t>
  </si>
  <si>
    <t>Concreto c/ seixo Fck= 20 MPA (incl. preparo e lançamento)</t>
  </si>
  <si>
    <t>3.2. 040284 -  Baldrame em concreto armado c/ cinta de amarração - M³</t>
  </si>
  <si>
    <t>4.1. 050766 - Concreto armado fck=20MPA c/ forma mad. branca- m³</t>
  </si>
  <si>
    <t>Concreto c/ seixo Fck= 20MPA (incl. preparo e lançamento)</t>
  </si>
  <si>
    <t xml:space="preserve">5.1. 080293 - IMPERMEABILIZAÇÃO PARA BALDRAME (IGOL 2 + SIKA 1) - m² </t>
  </si>
  <si>
    <t>I00004</t>
  </si>
  <si>
    <t>Igol 2</t>
  </si>
  <si>
    <t>Reboco impermeabilizante (c/ Sika 1)</t>
  </si>
  <si>
    <t>PINTOR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</si>
  <si>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</si>
  <si>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</si>
  <si>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</si>
  <si>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</si>
  <si>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</si>
  <si>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</si>
  <si>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</si>
  <si>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</si>
  <si>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</si>
  <si>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</si>
  <si>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</si>
  <si>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</si>
  <si>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</si>
  <si>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</si>
  <si>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</si>
  <si>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</si>
  <si>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</si>
  <si>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</si>
  <si>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Argamassa de cimento,areia e adit. plast. 1:6</t>
  </si>
  <si>
    <t>AJUDANTE DE PEDREIRO COM ENCARGOS</t>
  </si>
  <si>
    <t>7.3.  110644 - REVESTIMENTO CERÂMICO PADRÃO MÉDIO - m²</t>
  </si>
  <si>
    <t>D00080</t>
  </si>
  <si>
    <t>Argamassa AC-I</t>
  </si>
  <si>
    <t>D00079</t>
  </si>
  <si>
    <t>Rejunte (p/ ceramica)</t>
  </si>
  <si>
    <t>A00056</t>
  </si>
  <si>
    <t>Revestimento Cerâmico Padrão Médio</t>
  </si>
  <si>
    <t>7.4. 110762 - EMBOÇO COM ARGAMASSA 1:6:ADIT. PLAST.</t>
  </si>
  <si>
    <t>8.1. 130507 - CAMADA IMPERMEABILIZADORA E=10CM C/ SEIXO - m²</t>
  </si>
  <si>
    <t>J00003</t>
  </si>
  <si>
    <t>Cimento</t>
  </si>
  <si>
    <t>SC</t>
  </si>
  <si>
    <t>J00007</t>
  </si>
  <si>
    <t>Seixo lavado</t>
  </si>
  <si>
    <t>J00005</t>
  </si>
  <si>
    <t>Areia</t>
  </si>
  <si>
    <t>8.2. 130110  - CAMADA REGULARIZADORA  - m²</t>
  </si>
  <si>
    <t>ENCARGOS: H:141,86% OU M:66,28%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</si>
  <si>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</si>
  <si>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</si>
  <si>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</si>
  <si>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</si>
  <si>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</si>
  <si>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</si>
  <si>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A00055</t>
  </si>
  <si>
    <t>Lajota ceramica - (Padrão Médio)</t>
  </si>
  <si>
    <t>9.1.1. 93128 - PONTO ILUMINAÇÃO RESIDENCIAL INCLUINDO INTERRUPTOR SIMPES, CAIXA ELÉTRICA, ELETRODUTO, CABO, RASGO, QUEBRA E CHUMBAMENTO.                       (EXCLUINDO LUMINÁRIA E LAMPADA - UND)</t>
  </si>
  <si>
    <t>RASGO EM ALVENARIA PARA ELETRODUTOS COM DIAMETROS MENORES OU IGUAIS A 40 MM</t>
  </si>
  <si>
    <t>RASGO EM ALVENARIA PARA INSTALAÇÃO DE CAIXA DE TOMADA (4X4 OU 4X2).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</si>
  <si>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</si>
  <si>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</si>
  <si>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</si>
  <si>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</si>
  <si>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</si>
  <si>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</si>
  <si>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</si>
  <si>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</si>
  <si>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</si>
  <si>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</si>
  <si>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</si>
  <si>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</si>
  <si>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</si>
  <si>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</si>
  <si>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</si>
  <si>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</si>
  <si>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</si>
  <si>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</si>
  <si>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</si>
  <si>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</si>
  <si>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</si>
  <si>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</si>
  <si>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</si>
  <si>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</si>
  <si>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</si>
  <si>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</si>
  <si>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</si>
  <si>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</si>
  <si>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</si>
  <si>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</si>
  <si>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</si>
  <si>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</si>
  <si>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9.1.3. 170321 -CENTRO DE DISTRIBUIÇÃO PARA 12 DISJUNTORES COM BARRAMENTO.- UND</t>
  </si>
  <si>
    <t>E00044</t>
  </si>
  <si>
    <t>CENTRO DE DISTRIBUIÇÃO P/ 12 DISJ. C/ BARRAMENTO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</si>
  <si>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</si>
  <si>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</si>
  <si>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</si>
  <si>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</si>
  <si>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E00558</t>
  </si>
  <si>
    <t xml:space="preserve"> Haste de Aço cobreada 5/8"x2,40m c/ conecto</t>
  </si>
  <si>
    <t>AUXILIAR DE ELETRICISTA COM ENCARGOS</t>
  </si>
  <si>
    <t>E0058</t>
  </si>
  <si>
    <t>9.1.5. 250732 -VENTILADOR DE TETO.- UND</t>
  </si>
  <si>
    <t>E00771</t>
  </si>
  <si>
    <t>Ventilador de teto</t>
  </si>
  <si>
    <t>9.1.6. 170073 -QUADRO DE MEDIÇÃO BIFÁSICO (C/ DISJUNTOR)- UND</t>
  </si>
  <si>
    <t>MATERI+A235:E241AL</t>
  </si>
  <si>
    <t>E00304</t>
  </si>
  <si>
    <t>Luva p/ elet. FºGº de 1" (IE)</t>
  </si>
  <si>
    <t>E00267</t>
  </si>
  <si>
    <t>Eletroduto - ferro galvanizado 1"</t>
  </si>
  <si>
    <t>E00083</t>
  </si>
  <si>
    <t>Disjuntor 2P-40A e 50A</t>
  </si>
  <si>
    <t>E00302</t>
  </si>
  <si>
    <t>Curva 90º p/elet. FºGº 1" (IE)</t>
  </si>
  <si>
    <t>E00042</t>
  </si>
  <si>
    <t>Cabo de cobre 10mm2 - 750V</t>
  </si>
  <si>
    <t>E00002</t>
  </si>
  <si>
    <t>Bucha e arruela de 1"-aluminio</t>
  </si>
  <si>
    <t>E00299</t>
  </si>
  <si>
    <t>Quadro p/ medição bifásico - padrão CELPA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</si>
  <si>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</si>
  <si>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</si>
  <si>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</si>
  <si>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</si>
  <si>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</si>
  <si>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</si>
  <si>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</si>
  <si>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</si>
  <si>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</si>
  <si>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</si>
  <si>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</si>
  <si>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9.1.10. 171175 -Isolador roldana 72x72- UND</t>
  </si>
  <si>
    <t>E00568</t>
  </si>
  <si>
    <t>Isolador roldana 72x72</t>
  </si>
  <si>
    <t>9.1.11. CÓD. 0001 - LUMINÁRIA DE EMBUTIR, PAINEL LED 24W</t>
  </si>
  <si>
    <t>0001.1</t>
  </si>
  <si>
    <t>Painel LED 24W</t>
  </si>
  <si>
    <t>9.1.12. CÓD. 0002 - LUMINÁRIA DE EMBUTIR, PAINEL LED 18W</t>
  </si>
  <si>
    <t>Painel LED 18W</t>
  </si>
  <si>
    <t>9.2.1. 180214 - Ponto de esgoto (incl. tubos, conexoes,cx. E ralos)- pt</t>
  </si>
  <si>
    <t>H00008</t>
  </si>
  <si>
    <t>Caixa sifonada de PVC c/ grelha - 100x100x50mm</t>
  </si>
  <si>
    <t>H00004</t>
  </si>
  <si>
    <t>Tubo em PVC - 40mm (LS)</t>
  </si>
  <si>
    <t>H00089</t>
  </si>
  <si>
    <t>Te longo em PVC - JS - 100x75mm (LS)</t>
  </si>
  <si>
    <t>H00084</t>
  </si>
  <si>
    <t>Junção simples inv.45 em PVC - JS - 75x75mm (LS)</t>
  </si>
  <si>
    <t>H00003</t>
  </si>
  <si>
    <t>Tubo em PVC - 50mm (LS)</t>
  </si>
  <si>
    <t>H00088</t>
  </si>
  <si>
    <t>Joelho/Cotovelo 90º em PVC - JS - 40mm-LH</t>
  </si>
  <si>
    <t>H00085</t>
  </si>
  <si>
    <t>Curva 45 em PVC - JS - 75mm (LH)</t>
  </si>
  <si>
    <t>H00086</t>
  </si>
  <si>
    <t>Ralo PVC c/ saída 100x53x40mm</t>
  </si>
  <si>
    <t>AUXILIAR DE ENCANADOR OU BOMBEIRO HIDRÁULICO</t>
  </si>
  <si>
    <t>ENCANADOR OU BOMBEIRO HIDRÁULICO COM ENCARGOS</t>
  </si>
  <si>
    <t>9.2.2. 180299 - Ponto de agua (incl. tubos e conexoes)- pt</t>
  </si>
  <si>
    <t>H00079</t>
  </si>
  <si>
    <t>Te em PVC 3/4" x 3/4" (LH)</t>
  </si>
  <si>
    <t>H00078</t>
  </si>
  <si>
    <t>Tubo em PVC 3/4" (LH)</t>
  </si>
  <si>
    <t>H00082</t>
  </si>
  <si>
    <t>Adaptador curto em PVC 3/4" (LH)</t>
  </si>
  <si>
    <t>H00080</t>
  </si>
  <si>
    <t>Cotovelo em PVC 3/4" x 3/4" (LH)</t>
  </si>
  <si>
    <t xml:space="preserve">H00075 </t>
  </si>
  <si>
    <t>Adaptador curto em PVC 1 1/2" (LH)</t>
  </si>
  <si>
    <t>H00074</t>
  </si>
  <si>
    <t>Tubo em PVC 1 1/2" (LH)</t>
  </si>
  <si>
    <t>9.2.3. 98068 - TANQUE SÉPTICO RETANGULAR, EM ALVENARIA COM TIJOLOS CERÂMICOS MACIÇOS, DIMENSÕES INTERNAS: 1,6 X 4,4 X 1,8 M, VOLUME ÚTIL: 9856 L (PARA 32 CONTRIBUINTES) - und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</si>
  <si>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</si>
  <si>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</si>
  <si>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</si>
  <si>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</si>
  <si>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</si>
  <si>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</si>
  <si>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</si>
  <si>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</si>
  <si>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</si>
  <si>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</si>
  <si>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</si>
  <si>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88309</t>
  </si>
  <si>
    <t>88316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</si>
  <si>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</si>
  <si>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</si>
  <si>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</si>
  <si>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</si>
  <si>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</si>
  <si>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</si>
  <si>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</si>
  <si>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</si>
  <si>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</si>
  <si>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</si>
  <si>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</si>
  <si>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</si>
  <si>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</si>
  <si>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</si>
  <si>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</si>
  <si>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</si>
  <si>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</si>
  <si>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9.2.4. 180543 -Sumidouro em alvenaria c/ tpo.em concreto - cap= 50 pessoas- M²</t>
  </si>
  <si>
    <t>Retirada de entulho - manualmente (incl. caixa coletora)</t>
  </si>
  <si>
    <t>Concreto armado p/ calhas e percintas</t>
  </si>
  <si>
    <t>Alvenaria tijolo de barro a cutelo</t>
  </si>
  <si>
    <t>9.2.5. 98102 -CAIXA DE GORDURA SIMPLES, CIRCULAR, EM CONCRETO PRÉ-MOLDADO, DIÂMETRO INTERNO = 0,4 M, ALTURA INTERNA = 0,4 M. AF_05/2018- UND</t>
  </si>
  <si>
    <t>0,0155000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</si>
  <si>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</si>
  <si>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</si>
  <si>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</si>
  <si>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</si>
  <si>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</si>
  <si>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</si>
  <si>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</si>
  <si>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</si>
  <si>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</si>
  <si>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</si>
  <si>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</si>
  <si>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</si>
  <si>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</si>
  <si>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</si>
  <si>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</si>
  <si>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</si>
  <si>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</si>
  <si>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</si>
  <si>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</si>
  <si>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</si>
  <si>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>9.2.7. 180461 - RESERVATÓRIO EM POLIETILENO DE 1.000 L - UND</t>
  </si>
  <si>
    <t>H00186</t>
  </si>
  <si>
    <t>Flange de aco galvanizado - 50mm</t>
  </si>
  <si>
    <t>H00184</t>
  </si>
  <si>
    <t>Flange de aco galvanizado - 20mm</t>
  </si>
  <si>
    <t>H00055</t>
  </si>
  <si>
    <t>Fita de vedacao</t>
  </si>
  <si>
    <t>D00224</t>
  </si>
  <si>
    <t>Viga de peroba 6x16cm</t>
  </si>
  <si>
    <t>H00185</t>
  </si>
  <si>
    <t>Flange de aco galvanizado - 25mm</t>
  </si>
  <si>
    <t>H00183</t>
  </si>
  <si>
    <t>Reservatório em polietileno de 1.000 L</t>
  </si>
  <si>
    <t>10.1. 140348 -Barroteamento em madeira de lei p/ forro PVC- M²</t>
  </si>
  <si>
    <t>D00012</t>
  </si>
  <si>
    <t>Ripão em madeira de lei 2"x1" serr.</t>
  </si>
  <si>
    <t>DZ</t>
  </si>
  <si>
    <t>AJUDANTE DE CARPINTEIRO COM ENCARGOS</t>
  </si>
  <si>
    <t>10.2. 141336 -Forro em lambri de PVC- M²</t>
  </si>
  <si>
    <t>A00024</t>
  </si>
  <si>
    <t>Forro em lambri de PVC</t>
  </si>
  <si>
    <t>11.1.  090065 -ESQUADRIA MAD. E=3cm C/ CAIX. ADUELA E ALIZAR - M²</t>
  </si>
  <si>
    <t>D00094</t>
  </si>
  <si>
    <t>Esquadria de madeira maciça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</si>
  <si>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</si>
  <si>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</si>
  <si>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</si>
  <si>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</si>
  <si>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</si>
  <si>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</si>
  <si>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</si>
  <si>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</si>
  <si>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</si>
  <si>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</si>
  <si>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</si>
  <si>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</si>
  <si>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11.3 90822 -Portão de ferro em metalom (incl. Pintura anti-corrosiva)</t>
  </si>
  <si>
    <t>D00087</t>
  </si>
  <si>
    <t>Portão de ferro em metalom (inc. pint.ant.cor)</t>
  </si>
  <si>
    <t>Argamassa de cimento e areia 1:4</t>
  </si>
  <si>
    <t>11.4 90825 -Grade de ferro em metalom (incl. Pintura anti-corrosiva)</t>
  </si>
  <si>
    <t>D00354</t>
  </si>
  <si>
    <t>Grade de ferro em Metalom (incl. Pint.anti-corrosiva)</t>
  </si>
  <si>
    <t>Argamassa de cimento e areia 1:6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</si>
  <si>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</si>
  <si>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</si>
  <si>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</si>
  <si>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</si>
  <si>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</si>
  <si>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0,1300000</t>
  </si>
  <si>
    <t>0,0480000</t>
  </si>
  <si>
    <t>12.2. 150252 - PVA externa sem massa c/ líq. preparador- M²</t>
  </si>
  <si>
    <t>P00003</t>
  </si>
  <si>
    <t>Tinta latex exterior</t>
  </si>
  <si>
    <t>GL</t>
  </si>
  <si>
    <t>P00029</t>
  </si>
  <si>
    <t>Líquido preparador p/ parede</t>
  </si>
  <si>
    <t>P00007</t>
  </si>
  <si>
    <t>Lixa para parede</t>
  </si>
  <si>
    <t>13.1. 190090 - Bacia sifonada de louça c/ assento- UND</t>
  </si>
  <si>
    <t>D00222</t>
  </si>
  <si>
    <t>Solução limpadora</t>
  </si>
  <si>
    <t>D00223</t>
  </si>
  <si>
    <t>Adesivo p/ PVC - 75g</t>
  </si>
  <si>
    <t>TB</t>
  </si>
  <si>
    <t>H00042</t>
  </si>
  <si>
    <t>Parafuso niquelado para loucas sanitarias</t>
  </si>
  <si>
    <t>H00022</t>
  </si>
  <si>
    <t>Assento plastico</t>
  </si>
  <si>
    <t>H00021</t>
  </si>
  <si>
    <t>Bacia sanitaria de louca</t>
  </si>
  <si>
    <t>H00025</t>
  </si>
  <si>
    <t>Tubo de ligacao em PVC c/ canopla (LS)</t>
  </si>
  <si>
    <t>H00023</t>
  </si>
  <si>
    <t>Bolsa plastica (vaso sanitario)</t>
  </si>
  <si>
    <t xml:space="preserve">H00024 </t>
  </si>
  <si>
    <t>Anel de borracha de 1"</t>
  </si>
  <si>
    <t>13.2. 190375 - Lavatorio de louça c/col.,torneira,sifao e valv.- UND</t>
  </si>
  <si>
    <t>H00032</t>
  </si>
  <si>
    <t>Sifao metalico de 1 1/2 "</t>
  </si>
  <si>
    <t>H00056</t>
  </si>
  <si>
    <t>Torneira metalica p/ lavatorio de 1/2"</t>
  </si>
  <si>
    <t>H00030</t>
  </si>
  <si>
    <t>Lavatorio de louca com coluna</t>
  </si>
  <si>
    <t>H00029</t>
  </si>
  <si>
    <t>Tubo de ligacao niquelado com canopla</t>
  </si>
  <si>
    <t>H00028</t>
  </si>
  <si>
    <t>Valv. p/ lavat./bide d = 1" - cromada</t>
  </si>
  <si>
    <t>13.3. 190238 - Pia 01 cuba em aço inox c/torn.,sifao e valv.(1,50m)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</si>
  <si>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</si>
  <si>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</si>
  <si>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</si>
  <si>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</si>
  <si>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</si>
  <si>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</si>
  <si>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</si>
  <si>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</si>
  <si>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13.4. 190218 - Chuveiro em PVC - UND</t>
  </si>
  <si>
    <t>H00043</t>
  </si>
  <si>
    <t>Chuveiro em PVC</t>
  </si>
  <si>
    <t>14.1. 070053 - Estrutura em mad.p/ chapa fibrocimento - pc. aparelhada- M²</t>
  </si>
  <si>
    <t>D00005</t>
  </si>
  <si>
    <t>Peça em madeira de lei 6"x3" 4 m apar.</t>
  </si>
  <si>
    <t>D00020</t>
  </si>
  <si>
    <t>Régua 2"x1" 4 m apar.</t>
  </si>
  <si>
    <t>D00082</t>
  </si>
  <si>
    <t>Prego 2"x11</t>
  </si>
  <si>
    <t>D00009</t>
  </si>
  <si>
    <t>Pernamanca 3"x2" 4 m ap - mad. Forte</t>
  </si>
  <si>
    <t>14.2. 070047 - Cobertura - telha de fibrocimento e=6mm- M²</t>
  </si>
  <si>
    <t>D00344</t>
  </si>
  <si>
    <t>Arruela concava em PVC d=5/16"</t>
  </si>
  <si>
    <t>D00209</t>
  </si>
  <si>
    <t>Gancho chato p/ telha fibrocimento</t>
  </si>
  <si>
    <t>D00001</t>
  </si>
  <si>
    <t>Parafuso fo go 5/16" c= 110mm</t>
  </si>
  <si>
    <t>D00002</t>
  </si>
  <si>
    <t>Massa de vedação</t>
  </si>
  <si>
    <t>D00048</t>
  </si>
  <si>
    <t>Telha brasilit ondulada (1.83x1.10m) e=6mm</t>
  </si>
  <si>
    <t>TELHADISTA COM ENCARGOS COMPLEMENTARES</t>
  </si>
  <si>
    <t>14.3. 080028 - Descupinização- M²</t>
  </si>
  <si>
    <t>D00175</t>
  </si>
  <si>
    <t>Gimo - cupim</t>
  </si>
  <si>
    <t>14.4. 080783 - MANTA PARA SUB COBERTURA E= 5mm - M²</t>
  </si>
  <si>
    <t>D00381</t>
  </si>
  <si>
    <t>Manta para sub cobertura e=1.1mm</t>
  </si>
  <si>
    <t>15.1. 241468 - Placa de sinalização fotoluminoscente- und</t>
  </si>
  <si>
    <t>D00467</t>
  </si>
  <si>
    <t>Placa de sinalização fotoluminoscente</t>
  </si>
  <si>
    <t>15.2. 201507 Extintor de incêndio ABC - 6 kg - und</t>
  </si>
  <si>
    <t>D00419</t>
  </si>
  <si>
    <t>Extintor de incêndio ABC - 6Kg</t>
  </si>
  <si>
    <t>16.1. 190716 - Barra em aço inox (PNE)- m</t>
  </si>
  <si>
    <t>D00335</t>
  </si>
  <si>
    <t>Barra em aço inox - 1 1/4"</t>
  </si>
  <si>
    <t>16.2. 270220- Limpeza geral e entrega da obra- M²</t>
  </si>
  <si>
    <t>16.3. 260188 - Mastro em fo.go. sobre base de concreto-3 un(det.22)- CJ</t>
  </si>
  <si>
    <t>D00117</t>
  </si>
  <si>
    <t>Mastro fo go h = 6m</t>
  </si>
  <si>
    <t>Concreto c/ seixo Fck= 13.5 MPA (incl. preparo e lançamento)</t>
  </si>
  <si>
    <t>16.4. 260651 - Mureta em alvenaria, rebocada e pintada 2 faces (h = 1,00m) - M</t>
  </si>
  <si>
    <t>Locação planimetrica de linha</t>
  </si>
  <si>
    <t>Concreto armado Fck=18 MPA c/ forma mad. Branca</t>
  </si>
  <si>
    <t>PVA externa sem superf. Preparada</t>
  </si>
  <si>
    <t>16.5. 261526 - Cerca com mourão em concreto e tela de arame galvanizado h=2,0m - M</t>
  </si>
  <si>
    <t>D00213</t>
  </si>
  <si>
    <t>Mourão em concreto 10x10cm, h=2,80m (ponta reta)</t>
  </si>
  <si>
    <t>D00255</t>
  </si>
  <si>
    <t>Tela alambrado arame galvanizado fio 12 # 2"</t>
  </si>
  <si>
    <t>Retirada de entulho - manualmente (incluindo caixa coletora)</t>
  </si>
  <si>
    <t>Concreto ciclópico c/ pedra preta</t>
  </si>
  <si>
    <r>
      <rPr>
        <sz val="11"/>
        <color indexed="8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b/>
        <sz val="10"/>
        <color indexed="8"/>
        <rFont val="Courier New"/>
        <family val="3"/>
      </rPr>
      <t>MUNICÍPIO DE ITAITUBA</t>
    </r>
  </si>
  <si>
    <r>
      <rPr>
        <sz val="11"/>
        <color indexed="8"/>
        <rFont val="Courier New"/>
        <family val="3"/>
      </rPr>
      <t>DATA :</t>
    </r>
    <r>
      <rPr>
        <b/>
        <sz val="11"/>
        <color indexed="8"/>
        <rFont val="Courier New"/>
        <family val="3"/>
      </rPr>
      <t xml:space="preserve"> 26/10/2020 </t>
    </r>
  </si>
  <si>
    <t>B.D.I (25,00%)</t>
  </si>
  <si>
    <t>CÓDIGO</t>
  </si>
  <si>
    <t>DESCRIÇÃO</t>
  </si>
  <si>
    <t>HORISTA
%</t>
  </si>
  <si>
    <t>MENSALISTA
%</t>
  </si>
  <si>
    <t>A.</t>
  </si>
  <si>
    <t>Encargos Sociais Básicos</t>
  </si>
  <si>
    <t>A1</t>
  </si>
  <si>
    <t>INSS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</si>
  <si>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</si>
  <si>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</si>
  <si>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</si>
  <si>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</si>
  <si>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</si>
  <si>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</si>
  <si>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</si>
  <si>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</si>
  <si>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</si>
  <si>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</si>
  <si>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</si>
  <si>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 (INSS)</t>
  </si>
  <si>
    <t>A8</t>
  </si>
  <si>
    <t>Fundo de Garantia por tempo de serviço</t>
  </si>
  <si>
    <t>TOTAL DO GRUPO A</t>
  </si>
  <si>
    <t>B.</t>
  </si>
  <si>
    <t>Encargos Sociais que recebem as incidências de “A”</t>
  </si>
  <si>
    <t>B1</t>
  </si>
  <si>
    <t>Repouso Semanal Remunerado e Feriados</t>
  </si>
  <si>
    <t>B2</t>
  </si>
  <si>
    <t>Auxílio - enfermidade</t>
  </si>
  <si>
    <t>B3</t>
  </si>
  <si>
    <t>13º Salário</t>
  </si>
  <si>
    <t>B4</t>
  </si>
  <si>
    <t>Licença - paternidade</t>
  </si>
  <si>
    <t>B5</t>
  </si>
  <si>
    <t>Dias de chuva e faltas justificadas</t>
  </si>
  <si>
    <t>B6</t>
  </si>
  <si>
    <t>Auxilio Acidente de Trabalho</t>
  </si>
  <si>
    <t>B7</t>
  </si>
  <si>
    <t>Férias Gozadas</t>
  </si>
  <si>
    <t>B8</t>
  </si>
  <si>
    <t>Salário Maternidade</t>
  </si>
  <si>
    <t>TOTAL DO GRUPO B</t>
  </si>
  <si>
    <t>C.</t>
  </si>
  <si>
    <t>Encargos Sociais que não recebem as incidências globais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</si>
  <si>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</si>
  <si>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</si>
  <si>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</si>
  <si>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</si>
  <si>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</si>
  <si>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</si>
  <si>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</si>
  <si>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</si>
  <si>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</si>
  <si>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</si>
  <si>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TOTAL DO GRUPO C</t>
  </si>
  <si>
    <t>D.</t>
  </si>
  <si>
    <t>Taxas das Reincidências</t>
  </si>
  <si>
    <t>D.1</t>
  </si>
  <si>
    <t xml:space="preserve">Reincidência de Grupo A sobre Grupo B </t>
  </si>
  <si>
    <t>D.2</t>
  </si>
  <si>
    <t>Reincidência de Grupo A sobre Aviso Prévio Trabalhado e Reincidência do FGTS sobre Aviso Prévio Indenizado</t>
  </si>
  <si>
    <t>TOTAL DO GRUPO D</t>
  </si>
  <si>
    <t>TAXA DE ENCARGOS SOCIAIS TOTAIS</t>
  </si>
  <si>
    <t>Horista = 89,42%
Mensalista = 49,63%                                                                                                                       A + B + C + D</t>
  </si>
  <si>
    <t xml:space="preserve">Cálculo dos Encargos Sociais </t>
  </si>
  <si>
    <t>PROCESSO:</t>
  </si>
  <si>
    <t>VALOR DA OBRA (R$):</t>
  </si>
  <si>
    <t>Preço Total s/ BDI (R$)</t>
  </si>
  <si>
    <t>CONSTRUÇÃO DA ESCOLA MUNICIPAL DE ENSINO FUNDAMENTAL SANTA RITA</t>
  </si>
  <si>
    <t>RAMAL DO MACHADO, COMUNIDADE SÃO BENEDITO</t>
  </si>
  <si>
    <t>PAREDES E PAINEIS</t>
  </si>
  <si>
    <r>
      <t xml:space="preserve">LOCAL DA OBRA: </t>
    </r>
    <r>
      <rPr>
        <b/>
        <sz val="11"/>
        <rFont val="Courier New"/>
        <family val="3"/>
      </rPr>
      <t>RAMAL DO MACHADO, COMUNIDADE SÃO BENEDITO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</si>
</sst>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"/>
    <numFmt numFmtId="165" formatCode="0.00000"/>
    <numFmt numFmtId="166" formatCode="0.000000"/>
    <numFmt numFmtId="167" formatCode="0.0000000"/>
    <numFmt numFmtId="168" formatCode="_(* #,##0.00_);_(* \(#,##0.00\);_(* &quot;-&quot;??_);_(@_)"/>
  </numFmts>
  <fonts count="66"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1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10"/>
      <name val="Berlin Sans FB Demi"/>
      <family val="2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Courier New"/>
      <family val="3"/>
    </font>
    <font>
      <b/>
      <sz val="10"/>
      <color indexed="8"/>
      <name val="Courier New"/>
      <family val="3"/>
    </font>
    <font>
      <sz val="11"/>
      <name val="Calibri"/>
      <family val="2"/>
    </font>
    <font>
      <b/>
      <sz val="11"/>
      <name val="Courier New"/>
      <family val="3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theme="0"/>
      <name val="Arial"/>
      <family val="2"/>
    </font>
    <font>
      <sz val="10"/>
      <name val="Calibri"/>
      <family val="2"/>
      <scheme val="minor"/>
    </font>
    <font>
      <b/>
      <sz val="10"/>
      <color rgb="FF00009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rgb="FF000000"/>
      <name val="Arial"/>
      <family val="2"/>
    </font>
    <font>
      <b/>
      <sz val="13.5"/>
      <color rgb="FF000099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8"/>
      <name val="Arial Narrow"/>
      <family val="2"/>
    </font>
    <font>
      <sz val="12"/>
      <name val="Arial Narrow"/>
      <family val="2"/>
    </font>
    <font>
      <sz val="9"/>
      <color indexed="8"/>
      <name val="Calibri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6"/>
      <color rgb="FF333333"/>
      <name val="Arial"/>
      <family val="2"/>
    </font>
    <font>
      <b/>
      <sz val="10"/>
      <name val="Berlin Sans FB Demi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ck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ck">
        <color rgb="FF000000"/>
      </bottom>
      <diagonal/>
    </border>
    <border>
      <left/>
      <right style="thin">
        <color rgb="FF000000"/>
      </right>
      <top style="hair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4" fillId="0" borderId="0"/>
  </cellStyleXfs>
  <cellXfs count="573">
    <xf numFmtId="0" fontId="0" fillId="0" borderId="0" xfId="0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3" fillId="0" borderId="0" xfId="0" applyNumberFormat="1" applyFont="1" applyFill="1" applyBorder="1" applyAlignment="1">
      <alignment horizontal="left" vertical="center"/>
    </xf>
    <xf numFmtId="0" fontId="0" fillId="3" borderId="100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left" vertical="center" wrapText="1"/>
    </xf>
    <xf numFmtId="0" fontId="0" fillId="3" borderId="101" xfId="0" applyFont="1" applyFill="1" applyBorder="1" applyAlignment="1">
      <alignment horizontal="center" vertical="center" wrapText="1"/>
    </xf>
    <xf numFmtId="0" fontId="3" fillId="3" borderId="102" xfId="0" applyFont="1" applyFill="1" applyBorder="1" applyAlignment="1">
      <alignment horizontal="center" vertical="center" wrapText="1"/>
    </xf>
    <xf numFmtId="0" fontId="0" fillId="3" borderId="103" xfId="0" applyFont="1" applyFill="1" applyBorder="1" applyAlignment="1">
      <alignment horizontal="left" vertical="center" wrapText="1"/>
    </xf>
    <xf numFmtId="0" fontId="3" fillId="3" borderId="103" xfId="0" applyFont="1" applyFill="1" applyBorder="1" applyAlignment="1">
      <alignment horizontal="left" vertical="center" wrapText="1"/>
    </xf>
    <xf numFmtId="0" fontId="0" fillId="3" borderId="103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left" vertical="center"/>
    </xf>
    <xf numFmtId="0" fontId="33" fillId="0" borderId="105" xfId="0" applyFont="1" applyFill="1" applyBorder="1" applyAlignment="1">
      <alignment horizontal="left" vertical="center"/>
    </xf>
    <xf numFmtId="0" fontId="3" fillId="3" borderId="106" xfId="0" applyFont="1" applyFill="1" applyBorder="1" applyAlignment="1">
      <alignment horizontal="center" vertical="center" wrapText="1"/>
    </xf>
    <xf numFmtId="0" fontId="33" fillId="3" borderId="107" xfId="0" applyFont="1" applyFill="1" applyBorder="1" applyAlignment="1">
      <alignment horizontal="left" vertical="center"/>
    </xf>
    <xf numFmtId="0" fontId="33" fillId="0" borderId="108" xfId="0" applyFont="1" applyFill="1" applyBorder="1" applyAlignment="1">
      <alignment horizontal="left" vertical="center"/>
    </xf>
    <xf numFmtId="0" fontId="33" fillId="0" borderId="109" xfId="0" applyFont="1" applyFill="1" applyBorder="1" applyAlignment="1">
      <alignment horizontal="center" vertical="center"/>
    </xf>
    <xf numFmtId="0" fontId="33" fillId="0" borderId="109" xfId="0" applyFont="1" applyFill="1" applyBorder="1" applyAlignment="1">
      <alignment horizontal="left" vertical="center"/>
    </xf>
    <xf numFmtId="0" fontId="3" fillId="3" borderId="110" xfId="0" applyFont="1" applyFill="1" applyBorder="1" applyAlignment="1">
      <alignment horizontal="center" vertical="center" wrapText="1"/>
    </xf>
    <xf numFmtId="0" fontId="33" fillId="3" borderId="111" xfId="0" applyFont="1" applyFill="1" applyBorder="1" applyAlignment="1">
      <alignment horizontal="left" vertical="center"/>
    </xf>
    <xf numFmtId="0" fontId="33" fillId="0" borderId="112" xfId="0" applyFont="1" applyFill="1" applyBorder="1" applyAlignment="1">
      <alignment horizontal="left" vertical="center"/>
    </xf>
    <xf numFmtId="0" fontId="33" fillId="0" borderId="113" xfId="0" applyFont="1" applyFill="1" applyBorder="1" applyAlignment="1">
      <alignment horizontal="left" vertical="center"/>
    </xf>
    <xf numFmtId="4" fontId="34" fillId="0" borderId="114" xfId="0" applyNumberFormat="1" applyFont="1" applyFill="1" applyBorder="1" applyAlignment="1">
      <alignment horizontal="right" vertical="center"/>
    </xf>
    <xf numFmtId="4" fontId="35" fillId="3" borderId="115" xfId="0" applyNumberFormat="1" applyFont="1" applyFill="1" applyBorder="1" applyAlignment="1">
      <alignment horizontal="right" vertical="center"/>
    </xf>
    <xf numFmtId="0" fontId="33" fillId="0" borderId="116" xfId="0" applyFont="1" applyFill="1" applyBorder="1" applyAlignment="1">
      <alignment horizontal="left" vertical="center"/>
    </xf>
    <xf numFmtId="0" fontId="33" fillId="0" borderId="117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/>
    </xf>
    <xf numFmtId="4" fontId="33" fillId="0" borderId="117" xfId="0" applyNumberFormat="1" applyFont="1" applyFill="1" applyBorder="1" applyAlignment="1">
      <alignment horizontal="right" vertical="center"/>
    </xf>
    <xf numFmtId="4" fontId="33" fillId="0" borderId="118" xfId="0" applyNumberFormat="1" applyFont="1" applyFill="1" applyBorder="1" applyAlignment="1">
      <alignment horizontal="right" vertical="center"/>
    </xf>
    <xf numFmtId="0" fontId="33" fillId="0" borderId="119" xfId="0" applyFont="1" applyFill="1" applyBorder="1" applyAlignment="1">
      <alignment horizontal="left" vertical="center"/>
    </xf>
    <xf numFmtId="0" fontId="33" fillId="0" borderId="120" xfId="0" applyFont="1" applyFill="1" applyBorder="1" applyAlignment="1">
      <alignment horizontal="center" vertical="center"/>
    </xf>
    <xf numFmtId="0" fontId="33" fillId="0" borderId="120" xfId="0" applyFont="1" applyFill="1" applyBorder="1" applyAlignment="1">
      <alignment horizontal="left" vertical="center"/>
    </xf>
    <xf numFmtId="4" fontId="33" fillId="0" borderId="120" xfId="0" applyNumberFormat="1" applyFont="1" applyFill="1" applyBorder="1" applyAlignment="1">
      <alignment horizontal="right" vertical="center"/>
    </xf>
    <xf numFmtId="4" fontId="33" fillId="0" borderId="121" xfId="0" applyNumberFormat="1" applyFont="1" applyFill="1" applyBorder="1" applyAlignment="1">
      <alignment horizontal="right" vertical="center"/>
    </xf>
    <xf numFmtId="0" fontId="33" fillId="0" borderId="122" xfId="0" applyFont="1" applyFill="1" applyBorder="1" applyAlignment="1">
      <alignment horizontal="left" vertical="center"/>
    </xf>
    <xf numFmtId="0" fontId="33" fillId="0" borderId="123" xfId="0" applyFont="1" applyFill="1" applyBorder="1" applyAlignment="1">
      <alignment horizontal="center" vertical="center"/>
    </xf>
    <xf numFmtId="0" fontId="33" fillId="0" borderId="123" xfId="0" applyFont="1" applyFill="1" applyBorder="1" applyAlignment="1">
      <alignment horizontal="left" vertical="center"/>
    </xf>
    <xf numFmtId="4" fontId="33" fillId="0" borderId="123" xfId="0" applyNumberFormat="1" applyFont="1" applyFill="1" applyBorder="1" applyAlignment="1">
      <alignment horizontal="right" vertical="center"/>
    </xf>
    <xf numFmtId="4" fontId="33" fillId="0" borderId="124" xfId="0" applyNumberFormat="1" applyFont="1" applyFill="1" applyBorder="1" applyAlignment="1">
      <alignment horizontal="right" vertical="center"/>
    </xf>
    <xf numFmtId="4" fontId="33" fillId="0" borderId="117" xfId="0" applyNumberFormat="1" applyFont="1" applyFill="1" applyBorder="1" applyAlignment="1">
      <alignment vertical="center"/>
    </xf>
    <xf numFmtId="4" fontId="33" fillId="0" borderId="120" xfId="0" applyNumberFormat="1" applyFont="1" applyFill="1" applyBorder="1" applyAlignment="1">
      <alignment vertical="center"/>
    </xf>
    <xf numFmtId="0" fontId="33" fillId="0" borderId="125" xfId="0" applyFont="1" applyFill="1" applyBorder="1" applyAlignment="1">
      <alignment horizontal="left" vertical="center"/>
    </xf>
    <xf numFmtId="4" fontId="33" fillId="0" borderId="109" xfId="0" applyNumberFormat="1" applyFont="1" applyFill="1" applyBorder="1" applyAlignment="1">
      <alignment horizontal="left" vertical="center"/>
    </xf>
    <xf numFmtId="4" fontId="33" fillId="0" borderId="126" xfId="0" applyNumberFormat="1" applyFont="1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/>
    <xf numFmtId="0" fontId="6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49" fontId="2" fillId="0" borderId="7" xfId="5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36" fillId="4" borderId="9" xfId="0" applyNumberFormat="1" applyFont="1" applyFill="1" applyBorder="1" applyAlignment="1">
      <alignment horizontal="center" vertical="center"/>
    </xf>
    <xf numFmtId="4" fontId="2" fillId="0" borderId="4" xfId="4" applyNumberFormat="1" applyFont="1" applyBorder="1" applyAlignment="1">
      <alignment horizontal="center" vertical="center"/>
    </xf>
    <xf numFmtId="9" fontId="11" fillId="0" borderId="10" xfId="4" applyFont="1" applyBorder="1" applyAlignment="1">
      <alignment horizontal="center" vertical="center"/>
    </xf>
    <xf numFmtId="9" fontId="11" fillId="0" borderId="11" xfId="4" applyFont="1" applyBorder="1" applyAlignment="1">
      <alignment horizontal="center" vertical="center"/>
    </xf>
    <xf numFmtId="9" fontId="7" fillId="0" borderId="12" xfId="4" applyFont="1" applyBorder="1" applyAlignment="1">
      <alignment horizontal="center" vertical="center"/>
    </xf>
    <xf numFmtId="4" fontId="36" fillId="4" borderId="10" xfId="0" applyNumberFormat="1" applyFont="1" applyFill="1" applyBorder="1" applyAlignment="1">
      <alignment horizontal="center" vertical="center"/>
    </xf>
    <xf numFmtId="4" fontId="2" fillId="0" borderId="12" xfId="4" applyNumberFormat="1" applyFont="1" applyBorder="1" applyAlignment="1">
      <alignment horizontal="center" vertical="center"/>
    </xf>
    <xf numFmtId="4" fontId="0" fillId="0" borderId="0" xfId="0" applyNumberFormat="1"/>
    <xf numFmtId="4" fontId="36" fillId="0" borderId="11" xfId="4" applyNumberFormat="1" applyFont="1" applyFill="1" applyBorder="1" applyAlignment="1">
      <alignment horizontal="center" vertical="center"/>
    </xf>
    <xf numFmtId="9" fontId="11" fillId="0" borderId="11" xfId="4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" fontId="2" fillId="0" borderId="15" xfId="0" applyNumberFormat="1" applyFont="1" applyBorder="1"/>
    <xf numFmtId="4" fontId="2" fillId="0" borderId="16" xfId="0" applyNumberFormat="1" applyFont="1" applyBorder="1"/>
    <xf numFmtId="4" fontId="2" fillId="0" borderId="0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2" fontId="7" fillId="0" borderId="0" xfId="0" applyNumberFormat="1" applyFont="1" applyBorder="1"/>
    <xf numFmtId="4" fontId="38" fillId="0" borderId="17" xfId="0" applyNumberFormat="1" applyFont="1" applyBorder="1"/>
    <xf numFmtId="4" fontId="38" fillId="0" borderId="18" xfId="0" applyNumberFormat="1" applyFont="1" applyBorder="1"/>
    <xf numFmtId="4" fontId="38" fillId="0" borderId="0" xfId="0" applyNumberFormat="1" applyFont="1" applyBorder="1"/>
    <xf numFmtId="2" fontId="7" fillId="0" borderId="19" xfId="0" applyNumberFormat="1" applyFont="1" applyBorder="1"/>
    <xf numFmtId="2" fontId="7" fillId="0" borderId="20" xfId="0" applyNumberFormat="1" applyFont="1" applyBorder="1"/>
    <xf numFmtId="0" fontId="7" fillId="0" borderId="0" xfId="0" applyFont="1"/>
    <xf numFmtId="4" fontId="2" fillId="0" borderId="0" xfId="0" applyNumberFormat="1" applyFont="1"/>
    <xf numFmtId="0" fontId="37" fillId="0" borderId="0" xfId="0" applyFont="1"/>
    <xf numFmtId="9" fontId="11" fillId="0" borderId="10" xfId="4" applyFont="1" applyFill="1" applyBorder="1" applyAlignment="1">
      <alignment horizontal="center" vertical="center"/>
    </xf>
    <xf numFmtId="9" fontId="7" fillId="0" borderId="21" xfId="4" applyFont="1" applyBorder="1" applyAlignment="1">
      <alignment horizontal="center" vertical="center"/>
    </xf>
    <xf numFmtId="9" fontId="7" fillId="0" borderId="22" xfId="4" applyFont="1" applyBorder="1" applyAlignment="1">
      <alignment horizontal="center" vertical="center"/>
    </xf>
    <xf numFmtId="4" fontId="36" fillId="0" borderId="23" xfId="0" applyNumberFormat="1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left" vertical="center" wrapText="1"/>
    </xf>
    <xf numFmtId="0" fontId="39" fillId="0" borderId="117" xfId="0" applyFont="1" applyFill="1" applyBorder="1" applyAlignment="1">
      <alignment horizontal="center" vertical="center"/>
    </xf>
    <xf numFmtId="0" fontId="39" fillId="0" borderId="120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113" xfId="0" applyFont="1" applyFill="1" applyBorder="1" applyAlignment="1">
      <alignment horizontal="left" vertical="center"/>
    </xf>
    <xf numFmtId="0" fontId="41" fillId="3" borderId="100" xfId="0" applyFont="1" applyFill="1" applyBorder="1" applyAlignment="1">
      <alignment horizontal="left" vertical="center" wrapText="1"/>
    </xf>
    <xf numFmtId="0" fontId="40" fillId="0" borderId="120" xfId="0" applyFont="1" applyFill="1" applyBorder="1" applyAlignment="1">
      <alignment horizontal="center" vertical="center"/>
    </xf>
    <xf numFmtId="0" fontId="33" fillId="0" borderId="117" xfId="0" applyFont="1" applyFill="1" applyBorder="1" applyAlignment="1">
      <alignment horizontal="left" vertical="center" wrapText="1"/>
    </xf>
    <xf numFmtId="0" fontId="2" fillId="3" borderId="101" xfId="0" applyFont="1" applyFill="1" applyBorder="1" applyAlignment="1">
      <alignment horizontal="left" vertical="center" wrapText="1"/>
    </xf>
    <xf numFmtId="0" fontId="39" fillId="0" borderId="127" xfId="0" applyFont="1" applyFill="1" applyBorder="1" applyAlignment="1">
      <alignment horizontal="center" vertical="center"/>
    </xf>
    <xf numFmtId="0" fontId="33" fillId="0" borderId="127" xfId="0" applyFont="1" applyFill="1" applyBorder="1" applyAlignment="1">
      <alignment horizontal="left" vertical="center"/>
    </xf>
    <xf numFmtId="0" fontId="33" fillId="0" borderId="127" xfId="0" applyFont="1" applyFill="1" applyBorder="1" applyAlignment="1">
      <alignment horizontal="center" vertical="center"/>
    </xf>
    <xf numFmtId="4" fontId="33" fillId="0" borderId="127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justify" vertical="center"/>
    </xf>
    <xf numFmtId="0" fontId="2" fillId="5" borderId="100" xfId="0" applyFont="1" applyFill="1" applyBorder="1" applyAlignment="1">
      <alignment vertical="center" wrapText="1"/>
    </xf>
    <xf numFmtId="4" fontId="2" fillId="5" borderId="107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10" fontId="2" fillId="6" borderId="24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10" fontId="17" fillId="0" borderId="29" xfId="0" applyNumberFormat="1" applyFont="1" applyBorder="1" applyAlignment="1">
      <alignment horizontal="center"/>
    </xf>
    <xf numFmtId="10" fontId="18" fillId="2" borderId="30" xfId="0" applyNumberFormat="1" applyFont="1" applyFill="1" applyBorder="1" applyAlignment="1">
      <alignment horizontal="center" vertical="center"/>
    </xf>
    <xf numFmtId="10" fontId="18" fillId="2" borderId="31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10" fontId="17" fillId="0" borderId="33" xfId="0" applyNumberFormat="1" applyFont="1" applyBorder="1" applyAlignment="1">
      <alignment horizontal="center"/>
    </xf>
    <xf numFmtId="10" fontId="18" fillId="2" borderId="34" xfId="0" applyNumberFormat="1" applyFont="1" applyFill="1" applyBorder="1" applyAlignment="1">
      <alignment horizontal="center" vertical="center"/>
    </xf>
    <xf numFmtId="10" fontId="18" fillId="2" borderId="35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/>
    </xf>
    <xf numFmtId="10" fontId="17" fillId="0" borderId="37" xfId="0" applyNumberFormat="1" applyFont="1" applyBorder="1" applyAlignment="1">
      <alignment horizontal="center"/>
    </xf>
    <xf numFmtId="10" fontId="18" fillId="2" borderId="38" xfId="0" applyNumberFormat="1" applyFont="1" applyFill="1" applyBorder="1" applyAlignment="1">
      <alignment horizontal="center" vertical="center"/>
    </xf>
    <xf numFmtId="10" fontId="18" fillId="2" borderId="39" xfId="0" applyNumberFormat="1" applyFont="1" applyFill="1" applyBorder="1" applyAlignment="1">
      <alignment horizontal="center" vertical="center"/>
    </xf>
    <xf numFmtId="10" fontId="16" fillId="0" borderId="14" xfId="0" applyNumberFormat="1" applyFont="1" applyBorder="1" applyAlignment="1">
      <alignment horizontal="center"/>
    </xf>
    <xf numFmtId="10" fontId="16" fillId="0" borderId="29" xfId="0" applyNumberFormat="1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10" fontId="16" fillId="0" borderId="40" xfId="0" applyNumberFormat="1" applyFont="1" applyBorder="1" applyAlignment="1">
      <alignment horizontal="center"/>
    </xf>
    <xf numFmtId="10" fontId="18" fillId="2" borderId="26" xfId="0" applyNumberFormat="1" applyFont="1" applyFill="1" applyBorder="1" applyAlignment="1">
      <alignment horizontal="center" vertical="center"/>
    </xf>
    <xf numFmtId="10" fontId="18" fillId="2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/>
    <xf numFmtId="0" fontId="17" fillId="0" borderId="32" xfId="0" applyFont="1" applyBorder="1" applyAlignment="1"/>
    <xf numFmtId="0" fontId="17" fillId="0" borderId="36" xfId="0" applyFont="1" applyBorder="1" applyAlignment="1"/>
    <xf numFmtId="10" fontId="17" fillId="0" borderId="40" xfId="0" applyNumberFormat="1" applyFont="1" applyBorder="1" applyAlignment="1">
      <alignment horizont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10" fontId="16" fillId="0" borderId="5" xfId="0" applyNumberFormat="1" applyFont="1" applyBorder="1" applyAlignment="1">
      <alignment horizontal="center"/>
    </xf>
    <xf numFmtId="10" fontId="16" fillId="0" borderId="14" xfId="0" applyNumberFormat="1" applyFont="1" applyBorder="1" applyAlignment="1">
      <alignment horizontal="center" vertical="center"/>
    </xf>
    <xf numFmtId="10" fontId="18" fillId="2" borderId="44" xfId="0" applyNumberFormat="1" applyFont="1" applyFill="1" applyBorder="1" applyAlignment="1">
      <alignment horizontal="center" vertical="center"/>
    </xf>
    <xf numFmtId="10" fontId="18" fillId="2" borderId="45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10" fontId="22" fillId="0" borderId="0" xfId="0" applyNumberFormat="1" applyFont="1" applyBorder="1" applyAlignment="1">
      <alignment horizontal="center" vertical="center"/>
    </xf>
    <xf numFmtId="0" fontId="39" fillId="0" borderId="128" xfId="0" applyFont="1" applyFill="1" applyBorder="1" applyAlignment="1">
      <alignment horizontal="center" vertical="center"/>
    </xf>
    <xf numFmtId="0" fontId="33" fillId="0" borderId="129" xfId="0" applyFont="1" applyFill="1" applyBorder="1" applyAlignment="1">
      <alignment horizontal="left" vertical="center"/>
    </xf>
    <xf numFmtId="0" fontId="39" fillId="0" borderId="130" xfId="0" applyFont="1" applyFill="1" applyBorder="1" applyAlignment="1">
      <alignment horizontal="center" vertical="center"/>
    </xf>
    <xf numFmtId="0" fontId="33" fillId="0" borderId="130" xfId="0" applyFont="1" applyFill="1" applyBorder="1" applyAlignment="1">
      <alignment horizontal="left" vertical="center"/>
    </xf>
    <xf numFmtId="0" fontId="33" fillId="0" borderId="130" xfId="0" applyFont="1" applyFill="1" applyBorder="1" applyAlignment="1">
      <alignment horizontal="center" vertical="center"/>
    </xf>
    <xf numFmtId="4" fontId="33" fillId="0" borderId="130" xfId="0" applyNumberFormat="1" applyFont="1" applyFill="1" applyBorder="1" applyAlignment="1">
      <alignment horizontal="right" vertical="center"/>
    </xf>
    <xf numFmtId="4" fontId="33" fillId="0" borderId="130" xfId="0" applyNumberFormat="1" applyFont="1" applyFill="1" applyBorder="1" applyAlignment="1">
      <alignment vertical="center"/>
    </xf>
    <xf numFmtId="4" fontId="33" fillId="0" borderId="131" xfId="0" applyNumberFormat="1" applyFont="1" applyFill="1" applyBorder="1" applyAlignment="1">
      <alignment horizontal="right" vertical="center"/>
    </xf>
    <xf numFmtId="0" fontId="2" fillId="3" borderId="110" xfId="0" applyFont="1" applyFill="1" applyBorder="1" applyAlignment="1">
      <alignment horizontal="center" vertical="center" wrapText="1"/>
    </xf>
    <xf numFmtId="0" fontId="33" fillId="0" borderId="117" xfId="0" applyFont="1" applyFill="1" applyBorder="1" applyAlignment="1">
      <alignment horizontal="justify" vertical="center"/>
    </xf>
    <xf numFmtId="0" fontId="33" fillId="0" borderId="130" xfId="0" applyFont="1" applyFill="1" applyBorder="1" applyAlignment="1">
      <alignment horizontal="justify" vertical="center"/>
    </xf>
    <xf numFmtId="4" fontId="2" fillId="5" borderId="100" xfId="0" applyNumberFormat="1" applyFont="1" applyFill="1" applyBorder="1" applyAlignment="1">
      <alignment vertical="center" wrapText="1"/>
    </xf>
    <xf numFmtId="0" fontId="46" fillId="0" borderId="136" xfId="0" applyFont="1" applyFill="1" applyBorder="1" applyAlignment="1">
      <alignment vertical="center" wrapText="1"/>
    </xf>
    <xf numFmtId="2" fontId="46" fillId="0" borderId="136" xfId="0" applyNumberFormat="1" applyFont="1" applyFill="1" applyBorder="1" applyAlignment="1">
      <alignment horizontal="center" vertical="center" wrapText="1"/>
    </xf>
    <xf numFmtId="43" fontId="46" fillId="0" borderId="136" xfId="1" applyNumberFormat="1" applyFont="1" applyBorder="1" applyAlignment="1">
      <alignment horizontal="center" vertical="center"/>
    </xf>
    <xf numFmtId="2" fontId="46" fillId="0" borderId="136" xfId="0" applyNumberFormat="1" applyFont="1" applyFill="1" applyBorder="1" applyAlignment="1">
      <alignment horizontal="right" vertical="center" wrapText="1"/>
    </xf>
    <xf numFmtId="0" fontId="46" fillId="0" borderId="137" xfId="0" applyFont="1" applyFill="1" applyBorder="1" applyAlignment="1">
      <alignment vertical="center" wrapText="1"/>
    </xf>
    <xf numFmtId="2" fontId="46" fillId="0" borderId="137" xfId="0" applyNumberFormat="1" applyFont="1" applyFill="1" applyBorder="1" applyAlignment="1">
      <alignment horizontal="center" vertical="center" wrapText="1"/>
    </xf>
    <xf numFmtId="43" fontId="46" fillId="0" borderId="137" xfId="1" applyNumberFormat="1" applyFont="1" applyBorder="1" applyAlignment="1">
      <alignment horizontal="center" vertical="center"/>
    </xf>
    <xf numFmtId="2" fontId="46" fillId="0" borderId="137" xfId="0" applyNumberFormat="1" applyFont="1" applyFill="1" applyBorder="1" applyAlignment="1">
      <alignment horizontal="right" vertical="center" wrapText="1"/>
    </xf>
    <xf numFmtId="0" fontId="2" fillId="3" borderId="103" xfId="0" applyFont="1" applyFill="1" applyBorder="1" applyAlignment="1">
      <alignment vertical="center" wrapText="1"/>
    </xf>
    <xf numFmtId="0" fontId="3" fillId="3" borderId="103" xfId="0" applyFont="1" applyFill="1" applyBorder="1" applyAlignment="1">
      <alignment vertical="center" wrapText="1"/>
    </xf>
    <xf numFmtId="4" fontId="36" fillId="4" borderId="13" xfId="0" applyNumberFormat="1" applyFont="1" applyFill="1" applyBorder="1" applyAlignment="1">
      <alignment horizontal="center" vertical="center"/>
    </xf>
    <xf numFmtId="9" fontId="11" fillId="0" borderId="13" xfId="4" applyFont="1" applyBorder="1" applyAlignment="1">
      <alignment horizontal="center" vertical="center"/>
    </xf>
    <xf numFmtId="4" fontId="36" fillId="4" borderId="11" xfId="0" applyNumberFormat="1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/>
    </xf>
    <xf numFmtId="0" fontId="49" fillId="0" borderId="138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center" vertical="center"/>
    </xf>
    <xf numFmtId="0" fontId="49" fillId="0" borderId="139" xfId="0" applyFont="1" applyFill="1" applyBorder="1" applyAlignment="1">
      <alignment horizontal="justify" vertical="center"/>
    </xf>
    <xf numFmtId="0" fontId="49" fillId="0" borderId="114" xfId="0" applyFont="1" applyFill="1" applyBorder="1" applyAlignment="1">
      <alignment horizontal="center" vertical="center"/>
    </xf>
    <xf numFmtId="0" fontId="5" fillId="0" borderId="78" xfId="0" applyFont="1" applyBorder="1"/>
    <xf numFmtId="0" fontId="5" fillId="0" borderId="87" xfId="0" applyFont="1" applyBorder="1"/>
    <xf numFmtId="0" fontId="5" fillId="0" borderId="88" xfId="0" applyFont="1" applyBorder="1"/>
    <xf numFmtId="0" fontId="33" fillId="0" borderId="0" xfId="0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0" fontId="35" fillId="3" borderId="113" xfId="0" applyFont="1" applyFill="1" applyBorder="1" applyAlignment="1">
      <alignment vertical="center"/>
    </xf>
    <xf numFmtId="0" fontId="35" fillId="3" borderId="140" xfId="0" applyFont="1" applyFill="1" applyBorder="1" applyAlignment="1">
      <alignment vertical="center"/>
    </xf>
    <xf numFmtId="0" fontId="50" fillId="0" borderId="141" xfId="0" applyFont="1" applyFill="1" applyBorder="1" applyAlignment="1">
      <alignment horizontal="left" vertical="center"/>
    </xf>
    <xf numFmtId="0" fontId="35" fillId="0" borderId="141" xfId="0" applyFont="1" applyFill="1" applyBorder="1" applyAlignment="1">
      <alignment vertical="center"/>
    </xf>
    <xf numFmtId="0" fontId="35" fillId="0" borderId="142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0" fontId="35" fillId="0" borderId="143" xfId="0" applyFont="1" applyFill="1" applyBorder="1" applyAlignment="1">
      <alignment vertical="center"/>
    </xf>
    <xf numFmtId="4" fontId="29" fillId="0" borderId="93" xfId="0" applyNumberFormat="1" applyFont="1" applyBorder="1" applyAlignment="1">
      <alignment horizontal="left" vertical="center" wrapText="1"/>
    </xf>
    <xf numFmtId="0" fontId="29" fillId="0" borderId="92" xfId="0" applyFont="1" applyBorder="1" applyAlignment="1">
      <alignment horizontal="center" vertical="center" wrapText="1"/>
    </xf>
    <xf numFmtId="0" fontId="29" fillId="0" borderId="3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0" xfId="0" applyFont="1" applyBorder="1" applyAlignment="1">
      <alignment vertical="center" wrapText="1"/>
    </xf>
    <xf numFmtId="0" fontId="43" fillId="6" borderId="95" xfId="0" applyFont="1" applyFill="1" applyBorder="1" applyAlignment="1">
      <alignment horizontal="center" vertical="center"/>
    </xf>
    <xf numFmtId="0" fontId="43" fillId="6" borderId="96" xfId="0" applyFont="1" applyFill="1" applyBorder="1" applyAlignment="1">
      <alignment horizontal="center" vertical="center"/>
    </xf>
    <xf numFmtId="0" fontId="0" fillId="0" borderId="94" xfId="0" applyBorder="1"/>
    <xf numFmtId="0" fontId="0" fillId="0" borderId="95" xfId="0" applyBorder="1"/>
    <xf numFmtId="0" fontId="0" fillId="0" borderId="95" xfId="0" applyBorder="1" applyAlignment="1">
      <alignment horizontal="center"/>
    </xf>
    <xf numFmtId="164" fontId="0" fillId="0" borderId="95" xfId="0" applyNumberFormat="1" applyBorder="1"/>
    <xf numFmtId="2" fontId="0" fillId="0" borderId="95" xfId="0" applyNumberFormat="1" applyBorder="1"/>
    <xf numFmtId="2" fontId="0" fillId="0" borderId="96" xfId="0" applyNumberFormat="1" applyBorder="1"/>
    <xf numFmtId="0" fontId="0" fillId="0" borderId="94" xfId="0" applyBorder="1" applyAlignment="1">
      <alignment horizontal="left"/>
    </xf>
    <xf numFmtId="0" fontId="0" fillId="0" borderId="95" xfId="0" applyBorder="1" applyAlignment="1">
      <alignment vertical="center" wrapText="1"/>
    </xf>
    <xf numFmtId="2" fontId="0" fillId="0" borderId="96" xfId="0" applyNumberFormat="1" applyBorder="1" applyAlignment="1">
      <alignment vertical="center"/>
    </xf>
    <xf numFmtId="0" fontId="0" fillId="0" borderId="95" xfId="0" applyBorder="1" applyAlignment="1"/>
    <xf numFmtId="0" fontId="0" fillId="0" borderId="95" xfId="0" applyBorder="1" applyAlignment="1">
      <alignment vertical="center"/>
    </xf>
    <xf numFmtId="0" fontId="0" fillId="0" borderId="95" xfId="0" applyBorder="1" applyAlignment="1">
      <alignment horizontal="center" vertical="center"/>
    </xf>
    <xf numFmtId="4" fontId="0" fillId="0" borderId="96" xfId="0" applyNumberFormat="1" applyBorder="1"/>
    <xf numFmtId="0" fontId="0" fillId="0" borderId="94" xfId="0" applyBorder="1" applyAlignment="1">
      <alignment horizontal="left" vertical="center"/>
    </xf>
    <xf numFmtId="0" fontId="46" fillId="0" borderId="94" xfId="3" applyFont="1" applyBorder="1" applyAlignment="1">
      <alignment horizontal="left" vertical="center"/>
    </xf>
    <xf numFmtId="0" fontId="46" fillId="0" borderId="95" xfId="3" applyFont="1" applyBorder="1" applyAlignment="1">
      <alignment horizontal="left" vertical="center" wrapText="1"/>
    </xf>
    <xf numFmtId="0" fontId="46" fillId="0" borderId="95" xfId="3" applyFont="1" applyBorder="1" applyAlignment="1">
      <alignment horizontal="center" vertical="center"/>
    </xf>
    <xf numFmtId="165" fontId="46" fillId="0" borderId="95" xfId="3" applyNumberFormat="1" applyFont="1" applyBorder="1" applyAlignment="1">
      <alignment horizontal="right" vertical="center"/>
    </xf>
    <xf numFmtId="0" fontId="46" fillId="0" borderId="95" xfId="3" applyNumberFormat="1" applyFont="1" applyBorder="1" applyAlignment="1">
      <alignment horizontal="right" vertical="center"/>
    </xf>
    <xf numFmtId="2" fontId="46" fillId="0" borderId="96" xfId="3" applyNumberFormat="1" applyFont="1" applyBorder="1" applyAlignment="1">
      <alignment horizontal="right" vertical="center"/>
    </xf>
    <xf numFmtId="0" fontId="46" fillId="0" borderId="95" xfId="3" applyFont="1" applyBorder="1" applyAlignment="1">
      <alignment horizontal="left" vertical="center"/>
    </xf>
    <xf numFmtId="0" fontId="42" fillId="6" borderId="95" xfId="0" applyFont="1" applyFill="1" applyBorder="1" applyAlignment="1">
      <alignment horizontal="center" vertical="center"/>
    </xf>
    <xf numFmtId="0" fontId="42" fillId="6" borderId="96" xfId="0" applyFont="1" applyFill="1" applyBorder="1" applyAlignment="1">
      <alignment horizontal="center" vertical="center"/>
    </xf>
    <xf numFmtId="0" fontId="46" fillId="0" borderId="94" xfId="0" applyFont="1" applyBorder="1" applyAlignment="1">
      <alignment horizontal="left" vertical="center"/>
    </xf>
    <xf numFmtId="0" fontId="46" fillId="0" borderId="95" xfId="0" applyFont="1" applyBorder="1" applyAlignment="1">
      <alignment vertical="center" wrapText="1"/>
    </xf>
    <xf numFmtId="0" fontId="46" fillId="0" borderId="95" xfId="0" applyFont="1" applyBorder="1" applyAlignment="1">
      <alignment horizontal="center" vertical="center"/>
    </xf>
    <xf numFmtId="166" fontId="46" fillId="0" borderId="95" xfId="0" applyNumberFormat="1" applyFont="1" applyBorder="1" applyAlignment="1">
      <alignment vertical="center"/>
    </xf>
    <xf numFmtId="2" fontId="46" fillId="0" borderId="95" xfId="0" applyNumberFormat="1" applyFont="1" applyBorder="1" applyAlignment="1">
      <alignment vertical="center"/>
    </xf>
    <xf numFmtId="2" fontId="46" fillId="0" borderId="96" xfId="0" applyNumberFormat="1" applyFont="1" applyBorder="1" applyAlignment="1">
      <alignment vertical="center"/>
    </xf>
    <xf numFmtId="2" fontId="46" fillId="0" borderId="95" xfId="0" applyNumberFormat="1" applyFont="1" applyBorder="1" applyAlignment="1"/>
    <xf numFmtId="0" fontId="46" fillId="0" borderId="94" xfId="0" applyFont="1" applyBorder="1" applyAlignment="1">
      <alignment horizontal="left"/>
    </xf>
    <xf numFmtId="0" fontId="46" fillId="0" borderId="95" xfId="0" applyFont="1" applyBorder="1"/>
    <xf numFmtId="0" fontId="46" fillId="0" borderId="95" xfId="0" applyFont="1" applyBorder="1" applyAlignment="1">
      <alignment horizontal="center"/>
    </xf>
    <xf numFmtId="166" fontId="46" fillId="0" borderId="95" xfId="0" applyNumberFormat="1" applyFont="1" applyBorder="1"/>
    <xf numFmtId="2" fontId="46" fillId="0" borderId="95" xfId="0" applyNumberFormat="1" applyFont="1" applyBorder="1"/>
    <xf numFmtId="0" fontId="42" fillId="0" borderId="95" xfId="0" applyFont="1" applyBorder="1" applyAlignment="1"/>
    <xf numFmtId="2" fontId="42" fillId="0" borderId="96" xfId="0" applyNumberFormat="1" applyFont="1" applyBorder="1"/>
    <xf numFmtId="166" fontId="0" fillId="0" borderId="95" xfId="0" applyNumberFormat="1" applyBorder="1" applyAlignment="1">
      <alignment vertical="center"/>
    </xf>
    <xf numFmtId="0" fontId="0" fillId="0" borderId="95" xfId="0" applyBorder="1" applyAlignment="1">
      <alignment wrapText="1"/>
    </xf>
    <xf numFmtId="0" fontId="43" fillId="0" borderId="95" xfId="0" applyFont="1" applyBorder="1" applyAlignment="1">
      <alignment vertical="center"/>
    </xf>
    <xf numFmtId="2" fontId="43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vertical="center"/>
    </xf>
    <xf numFmtId="2" fontId="0" fillId="0" borderId="95" xfId="0" applyNumberFormat="1" applyBorder="1" applyAlignment="1">
      <alignment vertical="center"/>
    </xf>
    <xf numFmtId="0" fontId="43" fillId="0" borderId="95" xfId="0" applyFont="1" applyBorder="1" applyAlignment="1"/>
    <xf numFmtId="2" fontId="43" fillId="0" borderId="96" xfId="0" applyNumberFormat="1" applyFont="1" applyBorder="1"/>
    <xf numFmtId="164" fontId="0" fillId="0" borderId="95" xfId="0" applyNumberFormat="1" applyBorder="1" applyAlignment="1">
      <alignment horizontal="right"/>
    </xf>
    <xf numFmtId="2" fontId="0" fillId="0" borderId="95" xfId="0" applyNumberFormat="1" applyFont="1" applyBorder="1" applyAlignment="1"/>
    <xf numFmtId="2" fontId="0" fillId="0" borderId="96" xfId="0" applyNumberFormat="1" applyFont="1" applyBorder="1"/>
    <xf numFmtId="0" fontId="51" fillId="0" borderId="95" xfId="0" applyFont="1" applyBorder="1"/>
    <xf numFmtId="0" fontId="0" fillId="0" borderId="95" xfId="0" applyBorder="1" applyAlignment="1">
      <alignment horizontal="left"/>
    </xf>
    <xf numFmtId="164" fontId="0" fillId="0" borderId="95" xfId="0" applyNumberFormat="1" applyBorder="1" applyAlignment="1">
      <alignment horizontal="center"/>
    </xf>
    <xf numFmtId="0" fontId="0" fillId="0" borderId="94" xfId="0" applyNumberFormat="1" applyBorder="1" applyAlignment="1">
      <alignment horizontal="left"/>
    </xf>
    <xf numFmtId="0" fontId="51" fillId="0" borderId="94" xfId="0" applyFont="1" applyBorder="1"/>
    <xf numFmtId="165" fontId="0" fillId="0" borderId="95" xfId="0" applyNumberFormat="1" applyBorder="1" applyAlignment="1">
      <alignment vertical="center"/>
    </xf>
    <xf numFmtId="0" fontId="30" fillId="0" borderId="94" xfId="2" applyFont="1" applyBorder="1" applyAlignment="1">
      <alignment horizontal="left" vertical="center"/>
    </xf>
    <xf numFmtId="0" fontId="30" fillId="0" borderId="95" xfId="2" applyFont="1" applyBorder="1" applyAlignment="1">
      <alignment horizontal="left" wrapText="1"/>
    </xf>
    <xf numFmtId="0" fontId="46" fillId="0" borderId="95" xfId="2" applyFont="1" applyBorder="1" applyAlignment="1">
      <alignment horizontal="center" vertical="center"/>
    </xf>
    <xf numFmtId="0" fontId="46" fillId="0" borderId="95" xfId="2" applyFont="1" applyBorder="1" applyAlignment="1">
      <alignment horizontal="right" vertical="center"/>
    </xf>
    <xf numFmtId="2" fontId="46" fillId="0" borderId="95" xfId="2" applyNumberFormat="1" applyFont="1" applyBorder="1" applyAlignment="1">
      <alignment horizontal="right" vertical="center"/>
    </xf>
    <xf numFmtId="0" fontId="46" fillId="0" borderId="96" xfId="2" applyNumberFormat="1" applyFont="1" applyBorder="1" applyAlignment="1">
      <alignment horizontal="right" vertical="center"/>
    </xf>
    <xf numFmtId="0" fontId="30" fillId="0" borderId="95" xfId="2" applyFont="1" applyBorder="1" applyAlignment="1">
      <alignment horizontal="left" vertical="center" wrapText="1"/>
    </xf>
    <xf numFmtId="0" fontId="46" fillId="0" borderId="94" xfId="2" applyFont="1" applyBorder="1" applyAlignment="1">
      <alignment horizontal="left" vertical="center"/>
    </xf>
    <xf numFmtId="0" fontId="46" fillId="0" borderId="95" xfId="2" applyFont="1" applyBorder="1" applyAlignment="1">
      <alignment horizontal="left" vertical="center" wrapText="1"/>
    </xf>
    <xf numFmtId="167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 applyAlignment="1">
      <alignment vertical="center"/>
    </xf>
    <xf numFmtId="165" fontId="0" fillId="0" borderId="95" xfId="0" applyNumberFormat="1" applyBorder="1"/>
    <xf numFmtId="165" fontId="46" fillId="0" borderId="95" xfId="0" applyNumberFormat="1" applyFont="1" applyBorder="1"/>
    <xf numFmtId="2" fontId="46" fillId="0" borderId="96" xfId="0" applyNumberFormat="1" applyFont="1" applyBorder="1"/>
    <xf numFmtId="0" fontId="46" fillId="0" borderId="94" xfId="0" applyFont="1" applyBorder="1"/>
    <xf numFmtId="0" fontId="46" fillId="0" borderId="95" xfId="0" applyFont="1" applyBorder="1" applyAlignment="1">
      <alignment wrapText="1"/>
    </xf>
    <xf numFmtId="4" fontId="0" fillId="0" borderId="95" xfId="0" applyNumberFormat="1" applyBorder="1"/>
    <xf numFmtId="0" fontId="0" fillId="0" borderId="0" xfId="0" applyAlignment="1">
      <alignment vertical="center"/>
    </xf>
    <xf numFmtId="0" fontId="46" fillId="0" borderId="95" xfId="2" applyFont="1" applyBorder="1" applyAlignment="1">
      <alignment horizontal="left" wrapText="1"/>
    </xf>
    <xf numFmtId="0" fontId="48" fillId="0" borderId="95" xfId="0" applyFont="1" applyBorder="1" applyAlignment="1">
      <alignment horizontal="center" vertical="center"/>
    </xf>
    <xf numFmtId="2" fontId="46" fillId="0" borderId="96" xfId="2" applyNumberFormat="1" applyFont="1" applyBorder="1" applyAlignment="1">
      <alignment horizontal="right" vertical="center"/>
    </xf>
    <xf numFmtId="0" fontId="46" fillId="0" borderId="95" xfId="2" applyFont="1" applyBorder="1" applyAlignment="1">
      <alignment horizontal="left" vertical="center"/>
    </xf>
    <xf numFmtId="4" fontId="46" fillId="0" borderId="96" xfId="2" applyNumberFormat="1" applyFont="1" applyBorder="1" applyAlignment="1">
      <alignment horizontal="right" vertical="center"/>
    </xf>
    <xf numFmtId="164" fontId="46" fillId="0" borderId="95" xfId="2" applyNumberFormat="1" applyFont="1" applyBorder="1" applyAlignment="1">
      <alignment horizontal="right" vertical="center"/>
    </xf>
    <xf numFmtId="4" fontId="46" fillId="0" borderId="95" xfId="2" applyNumberFormat="1" applyFont="1" applyBorder="1" applyAlignment="1">
      <alignment horizontal="right" vertical="center"/>
    </xf>
    <xf numFmtId="165" fontId="46" fillId="0" borderId="95" xfId="2" applyNumberFormat="1" applyFont="1" applyBorder="1" applyAlignment="1">
      <alignment horizontal="right" vertical="center"/>
    </xf>
    <xf numFmtId="4" fontId="43" fillId="0" borderId="96" xfId="0" applyNumberFormat="1" applyFont="1" applyBorder="1"/>
    <xf numFmtId="0" fontId="48" fillId="0" borderId="95" xfId="0" applyFont="1" applyFill="1" applyBorder="1" applyAlignment="1">
      <alignment horizontal="center" vertical="center"/>
    </xf>
    <xf numFmtId="0" fontId="46" fillId="0" borderId="95" xfId="3" applyFont="1" applyBorder="1" applyAlignment="1">
      <alignment horizontal="right" vertical="center"/>
    </xf>
    <xf numFmtId="0" fontId="46" fillId="0" borderId="94" xfId="3" applyFont="1" applyBorder="1" applyAlignment="1">
      <alignment horizontal="left"/>
    </xf>
    <xf numFmtId="0" fontId="46" fillId="0" borderId="95" xfId="3" applyFont="1" applyBorder="1" applyAlignment="1">
      <alignment horizontal="left"/>
    </xf>
    <xf numFmtId="0" fontId="46" fillId="0" borderId="95" xfId="3" applyFont="1" applyBorder="1" applyAlignment="1">
      <alignment horizontal="center"/>
    </xf>
    <xf numFmtId="0" fontId="46" fillId="0" borderId="95" xfId="3" applyFont="1" applyBorder="1" applyAlignment="1">
      <alignment horizontal="right"/>
    </xf>
    <xf numFmtId="0" fontId="46" fillId="0" borderId="95" xfId="3" applyFont="1" applyBorder="1" applyAlignment="1">
      <alignment horizontal="left" wrapText="1"/>
    </xf>
    <xf numFmtId="0" fontId="46" fillId="0" borderId="94" xfId="2" applyNumberFormat="1" applyFont="1" applyBorder="1" applyAlignment="1">
      <alignment horizontal="left" vertical="center"/>
    </xf>
    <xf numFmtId="2" fontId="46" fillId="0" borderId="95" xfId="2" applyNumberFormat="1" applyFont="1" applyBorder="1" applyAlignment="1">
      <alignment horizontal="left" vertical="center" wrapText="1"/>
    </xf>
    <xf numFmtId="2" fontId="48" fillId="0" borderId="95" xfId="0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center" vertical="center"/>
    </xf>
    <xf numFmtId="2" fontId="46" fillId="0" borderId="95" xfId="2" applyNumberFormat="1" applyFont="1" applyBorder="1" applyAlignment="1">
      <alignment horizontal="left" vertical="center"/>
    </xf>
    <xf numFmtId="2" fontId="0" fillId="0" borderId="95" xfId="0" applyNumberFormat="1" applyFont="1" applyBorder="1" applyAlignment="1">
      <alignment horizontal="center" vertical="center"/>
    </xf>
    <xf numFmtId="166" fontId="46" fillId="0" borderId="95" xfId="2" applyNumberFormat="1" applyFont="1" applyBorder="1" applyAlignment="1">
      <alignment horizontal="right" vertical="center"/>
    </xf>
    <xf numFmtId="0" fontId="46" fillId="0" borderId="94" xfId="2" applyFont="1" applyBorder="1" applyAlignment="1">
      <alignment horizontal="left"/>
    </xf>
    <xf numFmtId="0" fontId="46" fillId="0" borderId="95" xfId="2" applyFont="1" applyBorder="1" applyAlignment="1">
      <alignment horizontal="left"/>
    </xf>
    <xf numFmtId="0" fontId="48" fillId="0" borderId="95" xfId="0" applyFont="1" applyBorder="1" applyAlignment="1">
      <alignment horizontal="center"/>
    </xf>
    <xf numFmtId="0" fontId="46" fillId="0" borderId="95" xfId="2" applyFont="1" applyBorder="1" applyAlignment="1">
      <alignment horizontal="center"/>
    </xf>
    <xf numFmtId="0" fontId="46" fillId="0" borderId="95" xfId="2" applyFont="1" applyBorder="1" applyAlignment="1">
      <alignment horizontal="right"/>
    </xf>
    <xf numFmtId="2" fontId="46" fillId="0" borderId="95" xfId="2" applyNumberFormat="1" applyFont="1" applyBorder="1" applyAlignment="1">
      <alignment horizontal="right"/>
    </xf>
    <xf numFmtId="0" fontId="0" fillId="0" borderId="95" xfId="0" applyFont="1" applyBorder="1" applyAlignment="1">
      <alignment horizontal="center"/>
    </xf>
    <xf numFmtId="2" fontId="46" fillId="0" borderId="96" xfId="2" applyNumberFormat="1" applyFont="1" applyBorder="1" applyAlignment="1">
      <alignment horizontal="right"/>
    </xf>
    <xf numFmtId="0" fontId="0" fillId="0" borderId="95" xfId="0" applyBorder="1" applyAlignment="1">
      <alignment horizontal="left" vertical="center"/>
    </xf>
    <xf numFmtId="164" fontId="0" fillId="0" borderId="95" xfId="0" applyNumberFormat="1" applyBorder="1" applyAlignment="1">
      <alignment horizontal="right" vertical="center"/>
    </xf>
    <xf numFmtId="2" fontId="0" fillId="0" borderId="95" xfId="0" applyNumberFormat="1" applyFont="1" applyBorder="1" applyAlignment="1">
      <alignment vertical="center"/>
    </xf>
    <xf numFmtId="2" fontId="0" fillId="0" borderId="96" xfId="0" applyNumberFormat="1" applyFont="1" applyBorder="1" applyAlignment="1">
      <alignment vertical="center"/>
    </xf>
    <xf numFmtId="164" fontId="0" fillId="0" borderId="95" xfId="0" applyNumberFormat="1" applyBorder="1" applyAlignment="1">
      <alignment horizontal="center" vertical="center"/>
    </xf>
    <xf numFmtId="0" fontId="46" fillId="0" borderId="95" xfId="0" applyFont="1" applyBorder="1" applyAlignment="1">
      <alignment horizontal="left"/>
    </xf>
    <xf numFmtId="164" fontId="46" fillId="0" borderId="95" xfId="0" applyNumberFormat="1" applyFont="1" applyBorder="1" applyAlignment="1">
      <alignment horizontal="center"/>
    </xf>
    <xf numFmtId="0" fontId="51" fillId="0" borderId="94" xfId="0" applyFont="1" applyBorder="1" applyAlignment="1">
      <alignment horizontal="left"/>
    </xf>
    <xf numFmtId="0" fontId="0" fillId="0" borderId="95" xfId="0" applyFont="1" applyBorder="1" applyAlignment="1">
      <alignment horizontal="center" vertical="center"/>
    </xf>
    <xf numFmtId="164" fontId="0" fillId="0" borderId="95" xfId="0" applyNumberFormat="1" applyFont="1" applyBorder="1" applyAlignment="1">
      <alignment vertical="center"/>
    </xf>
    <xf numFmtId="0" fontId="52" fillId="0" borderId="0" xfId="0" applyFont="1"/>
    <xf numFmtId="4" fontId="0" fillId="0" borderId="95" xfId="0" applyNumberFormat="1" applyBorder="1" applyAlignment="1">
      <alignment vertical="center"/>
    </xf>
    <xf numFmtId="0" fontId="43" fillId="0" borderId="98" xfId="0" applyFont="1" applyBorder="1" applyAlignment="1"/>
    <xf numFmtId="4" fontId="43" fillId="0" borderId="99" xfId="0" applyNumberFormat="1" applyFont="1" applyBorder="1"/>
    <xf numFmtId="0" fontId="27" fillId="0" borderId="74" xfId="0" applyFont="1" applyBorder="1" applyAlignment="1">
      <alignment horizontal="right" vertical="center" wrapText="1"/>
    </xf>
    <xf numFmtId="0" fontId="46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center" vertical="center"/>
    </xf>
    <xf numFmtId="4" fontId="53" fillId="0" borderId="0" xfId="0" applyNumberFormat="1" applyFont="1" applyFill="1" applyBorder="1" applyAlignment="1">
      <alignment horizontal="right" vertical="top"/>
    </xf>
    <xf numFmtId="0" fontId="24" fillId="0" borderId="0" xfId="7" applyBorder="1"/>
    <xf numFmtId="10" fontId="32" fillId="0" borderId="0" xfId="6" applyNumberFormat="1" applyBorder="1"/>
    <xf numFmtId="0" fontId="24" fillId="0" borderId="0" xfId="7" applyBorder="1" applyAlignment="1"/>
    <xf numFmtId="0" fontId="24" fillId="0" borderId="0" xfId="7"/>
    <xf numFmtId="10" fontId="54" fillId="0" borderId="0" xfId="6" applyNumberFormat="1" applyFont="1" applyBorder="1"/>
    <xf numFmtId="168" fontId="56" fillId="0" borderId="0" xfId="5" applyNumberFormat="1" applyFont="1" applyFill="1" applyBorder="1" applyAlignment="1">
      <alignment horizontal="center"/>
    </xf>
    <xf numFmtId="10" fontId="32" fillId="0" borderId="0" xfId="6" applyNumberFormat="1" applyFill="1" applyBorder="1" applyAlignment="1">
      <alignment horizontal="center" vertical="center" wrapText="1"/>
    </xf>
    <xf numFmtId="10" fontId="32" fillId="0" borderId="0" xfId="6" applyNumberFormat="1" applyFill="1" applyBorder="1"/>
    <xf numFmtId="0" fontId="58" fillId="0" borderId="0" xfId="7" applyFont="1"/>
    <xf numFmtId="10" fontId="2" fillId="0" borderId="0" xfId="6" applyNumberFormat="1" applyFont="1" applyFill="1" applyBorder="1"/>
    <xf numFmtId="10" fontId="32" fillId="0" borderId="0" xfId="6" applyNumberFormat="1" applyFill="1" applyBorder="1" applyAlignment="1"/>
    <xf numFmtId="10" fontId="0" fillId="0" borderId="0" xfId="6" applyNumberFormat="1" applyFont="1" applyFill="1" applyBorder="1"/>
    <xf numFmtId="10" fontId="2" fillId="0" borderId="0" xfId="6" applyNumberFormat="1" applyFont="1" applyFill="1" applyBorder="1" applyAlignment="1"/>
    <xf numFmtId="10" fontId="2" fillId="0" borderId="0" xfId="6" applyNumberFormat="1" applyFont="1" applyFill="1" applyBorder="1" applyAlignment="1">
      <alignment horizontal="center"/>
    </xf>
    <xf numFmtId="0" fontId="59" fillId="0" borderId="0" xfId="7" applyFont="1" applyBorder="1" applyAlignment="1">
      <alignment horizontal="center" vertical="center"/>
    </xf>
    <xf numFmtId="0" fontId="54" fillId="0" borderId="0" xfId="7" applyFont="1" applyFill="1" applyBorder="1" applyAlignment="1">
      <alignment horizontal="left" vertical="center" indent="1"/>
    </xf>
    <xf numFmtId="10" fontId="54" fillId="0" borderId="0" xfId="6" applyNumberFormat="1" applyFont="1" applyBorder="1" applyAlignment="1">
      <alignment horizontal="center" vertical="center"/>
    </xf>
    <xf numFmtId="10" fontId="32" fillId="0" borderId="0" xfId="6" applyNumberFormat="1" applyBorder="1" applyAlignment="1">
      <alignment horizontal="center" vertical="center"/>
    </xf>
    <xf numFmtId="0" fontId="60" fillId="0" borderId="0" xfId="7" applyFont="1" applyBorder="1"/>
    <xf numFmtId="0" fontId="2" fillId="0" borderId="0" xfId="7" applyFont="1" applyBorder="1" applyAlignment="1">
      <alignment horizontal="center" vertical="center"/>
    </xf>
    <xf numFmtId="0" fontId="61" fillId="0" borderId="0" xfId="7" applyFont="1" applyBorder="1" applyAlignment="1">
      <alignment horizontal="center"/>
    </xf>
    <xf numFmtId="10" fontId="32" fillId="0" borderId="0" xfId="6" applyNumberFormat="1" applyBorder="1" applyAlignment="1"/>
    <xf numFmtId="0" fontId="62" fillId="0" borderId="0" xfId="7" applyFont="1"/>
    <xf numFmtId="10" fontId="32" fillId="0" borderId="0" xfId="6" applyNumberFormat="1"/>
    <xf numFmtId="0" fontId="55" fillId="0" borderId="147" xfId="0" applyFont="1" applyFill="1" applyBorder="1" applyAlignment="1">
      <alignment horizontal="center" vertical="center"/>
    </xf>
    <xf numFmtId="0" fontId="55" fillId="0" borderId="147" xfId="0" applyFont="1" applyFill="1" applyBorder="1" applyAlignment="1">
      <alignment horizontal="left" vertical="center" wrapText="1"/>
    </xf>
    <xf numFmtId="0" fontId="57" fillId="0" borderId="147" xfId="0" applyFont="1" applyFill="1" applyBorder="1" applyAlignment="1">
      <alignment horizontal="center" vertical="center"/>
    </xf>
    <xf numFmtId="0" fontId="57" fillId="0" borderId="147" xfId="0" applyFont="1" applyFill="1" applyBorder="1" applyAlignment="1">
      <alignment wrapText="1"/>
    </xf>
    <xf numFmtId="10" fontId="54" fillId="0" borderId="147" xfId="6" applyNumberFormat="1" applyFont="1" applyFill="1" applyBorder="1"/>
    <xf numFmtId="0" fontId="55" fillId="0" borderId="147" xfId="0" applyFont="1" applyFill="1" applyBorder="1"/>
    <xf numFmtId="10" fontId="59" fillId="0" borderId="147" xfId="6" applyNumberFormat="1" applyFont="1" applyFill="1" applyBorder="1"/>
    <xf numFmtId="0" fontId="57" fillId="0" borderId="147" xfId="0" applyFont="1" applyFill="1" applyBorder="1" applyAlignment="1">
      <alignment horizontal="left" vertical="center" wrapText="1"/>
    </xf>
    <xf numFmtId="10" fontId="54" fillId="0" borderId="147" xfId="6" applyNumberFormat="1" applyFont="1" applyFill="1" applyBorder="1" applyAlignment="1"/>
    <xf numFmtId="10" fontId="59" fillId="0" borderId="147" xfId="6" applyNumberFormat="1" applyFont="1" applyFill="1" applyBorder="1" applyAlignment="1"/>
    <xf numFmtId="0" fontId="55" fillId="0" borderId="147" xfId="0" applyFont="1" applyFill="1" applyBorder="1" applyAlignment="1">
      <alignment wrapText="1"/>
    </xf>
    <xf numFmtId="0" fontId="55" fillId="0" borderId="80" xfId="0" applyFont="1" applyFill="1" applyBorder="1" applyAlignment="1">
      <alignment horizontal="center" wrapText="1"/>
    </xf>
    <xf numFmtId="0" fontId="55" fillId="0" borderId="25" xfId="0" applyFont="1" applyFill="1" applyBorder="1" applyAlignment="1">
      <alignment horizontal="center" wrapText="1"/>
    </xf>
    <xf numFmtId="10" fontId="59" fillId="0" borderId="14" xfId="6" applyNumberFormat="1" applyFont="1" applyFill="1" applyBorder="1" applyAlignment="1">
      <alignment horizontal="right"/>
    </xf>
    <xf numFmtId="0" fontId="55" fillId="0" borderId="149" xfId="0" applyFont="1" applyFill="1" applyBorder="1" applyAlignment="1">
      <alignment horizontal="center" vertical="center"/>
    </xf>
    <xf numFmtId="0" fontId="55" fillId="0" borderId="149" xfId="0" applyFont="1" applyFill="1" applyBorder="1" applyAlignment="1">
      <alignment horizontal="left" vertical="center" wrapText="1"/>
    </xf>
    <xf numFmtId="10" fontId="54" fillId="0" borderId="149" xfId="6" applyNumberFormat="1" applyFont="1" applyFill="1" applyBorder="1" applyAlignment="1">
      <alignment horizontal="center" vertical="center" wrapText="1"/>
    </xf>
    <xf numFmtId="168" fontId="55" fillId="0" borderId="148" xfId="5" applyNumberFormat="1" applyFont="1" applyFill="1" applyBorder="1" applyAlignment="1">
      <alignment horizontal="center" vertical="center"/>
    </xf>
    <xf numFmtId="10" fontId="54" fillId="0" borderId="148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left" vertical="center"/>
    </xf>
    <xf numFmtId="0" fontId="34" fillId="0" borderId="0" xfId="0" applyFont="1" applyFill="1" applyBorder="1" applyAlignment="1">
      <alignment horizontal="distributed" vertical="center"/>
    </xf>
    <xf numFmtId="4" fontId="65" fillId="0" borderId="0" xfId="0" applyNumberFormat="1" applyFont="1" applyFill="1" applyBorder="1" applyAlignment="1">
      <alignment horizontal="right" vertical="top"/>
    </xf>
    <xf numFmtId="2" fontId="33" fillId="0" borderId="0" xfId="0" applyNumberFormat="1" applyFont="1" applyFill="1" applyBorder="1" applyAlignment="1">
      <alignment horizontal="right" vertical="center"/>
    </xf>
    <xf numFmtId="4" fontId="65" fillId="0" borderId="0" xfId="0" applyNumberFormat="1" applyFont="1" applyFill="1" applyBorder="1" applyAlignment="1">
      <alignment horizontal="right" vertical="center"/>
    </xf>
    <xf numFmtId="0" fontId="33" fillId="0" borderId="120" xfId="0" applyFont="1" applyFill="1" applyBorder="1" applyAlignment="1">
      <alignment horizontal="left" vertical="center" wrapText="1"/>
    </xf>
    <xf numFmtId="0" fontId="34" fillId="0" borderId="113" xfId="0" applyFont="1" applyFill="1" applyBorder="1" applyAlignment="1">
      <alignment horizontal="right" vertical="center"/>
    </xf>
    <xf numFmtId="0" fontId="33" fillId="3" borderId="49" xfId="0" applyFont="1" applyFill="1" applyBorder="1" applyAlignment="1">
      <alignment horizontal="left" vertical="top"/>
    </xf>
    <xf numFmtId="0" fontId="33" fillId="3" borderId="50" xfId="0" applyFont="1" applyFill="1" applyBorder="1" applyAlignment="1">
      <alignment horizontal="left" vertical="top"/>
    </xf>
    <xf numFmtId="0" fontId="39" fillId="0" borderId="134" xfId="0" applyFont="1" applyFill="1" applyBorder="1" applyAlignment="1">
      <alignment horizontal="center" vertical="center"/>
    </xf>
    <xf numFmtId="0" fontId="39" fillId="0" borderId="135" xfId="0" applyFont="1" applyFill="1" applyBorder="1" applyAlignment="1">
      <alignment horizontal="center" vertical="center"/>
    </xf>
    <xf numFmtId="0" fontId="2" fillId="5" borderId="106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39" fillId="0" borderId="132" xfId="0" applyFont="1" applyFill="1" applyBorder="1" applyAlignment="1">
      <alignment horizontal="center" vertical="center"/>
    </xf>
    <xf numFmtId="0" fontId="39" fillId="0" borderId="133" xfId="0" applyFont="1" applyFill="1" applyBorder="1" applyAlignment="1">
      <alignment horizontal="center" vertical="center"/>
    </xf>
    <xf numFmtId="4" fontId="34" fillId="0" borderId="49" xfId="0" applyNumberFormat="1" applyFont="1" applyFill="1" applyBorder="1" applyAlignment="1">
      <alignment horizontal="left" vertical="center"/>
    </xf>
    <xf numFmtId="4" fontId="34" fillId="0" borderId="68" xfId="0" applyNumberFormat="1" applyFont="1" applyFill="1" applyBorder="1" applyAlignment="1">
      <alignment horizontal="left" vertical="center"/>
    </xf>
    <xf numFmtId="4" fontId="34" fillId="0" borderId="50" xfId="0" applyNumberFormat="1" applyFont="1" applyFill="1" applyBorder="1" applyAlignment="1">
      <alignment horizontal="left" vertical="center"/>
    </xf>
    <xf numFmtId="0" fontId="44" fillId="0" borderId="46" xfId="0" applyFont="1" applyFill="1" applyBorder="1" applyAlignment="1">
      <alignment horizontal="center" vertical="center"/>
    </xf>
    <xf numFmtId="0" fontId="44" fillId="0" borderId="47" xfId="0" applyFont="1" applyFill="1" applyBorder="1" applyAlignment="1">
      <alignment horizontal="center" vertical="center"/>
    </xf>
    <xf numFmtId="0" fontId="44" fillId="0" borderId="48" xfId="0" applyFont="1" applyFill="1" applyBorder="1" applyAlignment="1">
      <alignment horizontal="center" vertical="center"/>
    </xf>
    <xf numFmtId="0" fontId="34" fillId="0" borderId="53" xfId="0" applyFont="1" applyFill="1" applyBorder="1" applyAlignment="1">
      <alignment horizontal="left" vertical="center"/>
    </xf>
    <xf numFmtId="0" fontId="34" fillId="0" borderId="54" xfId="0" applyFont="1" applyFill="1" applyBorder="1" applyAlignment="1">
      <alignment horizontal="left" vertical="center"/>
    </xf>
    <xf numFmtId="0" fontId="34" fillId="0" borderId="55" xfId="0" applyFont="1" applyFill="1" applyBorder="1" applyAlignment="1">
      <alignment horizontal="left" vertical="center"/>
    </xf>
    <xf numFmtId="0" fontId="33" fillId="3" borderId="63" xfId="0" applyFont="1" applyFill="1" applyBorder="1" applyAlignment="1">
      <alignment horizontal="left" vertical="center"/>
    </xf>
    <xf numFmtId="0" fontId="33" fillId="3" borderId="64" xfId="0" applyFont="1" applyFill="1" applyBorder="1" applyAlignment="1">
      <alignment horizontal="left" vertical="center"/>
    </xf>
    <xf numFmtId="0" fontId="2" fillId="3" borderId="103" xfId="0" applyFont="1" applyFill="1" applyBorder="1" applyAlignment="1">
      <alignment horizontal="left" vertical="center" wrapText="1"/>
    </xf>
    <xf numFmtId="0" fontId="2" fillId="3" borderId="104" xfId="0" applyFont="1" applyFill="1" applyBorder="1" applyAlignment="1">
      <alignment horizontal="left" vertical="center" wrapText="1"/>
    </xf>
    <xf numFmtId="0" fontId="34" fillId="0" borderId="63" xfId="0" applyFont="1" applyFill="1" applyBorder="1" applyAlignment="1">
      <alignment horizontal="left" vertical="center"/>
    </xf>
    <xf numFmtId="0" fontId="34" fillId="0" borderId="62" xfId="0" applyFont="1" applyFill="1" applyBorder="1" applyAlignment="1">
      <alignment horizontal="left" vertical="center"/>
    </xf>
    <xf numFmtId="0" fontId="33" fillId="0" borderId="65" xfId="0" applyFont="1" applyFill="1" applyBorder="1" applyAlignment="1">
      <alignment horizontal="center" vertical="top"/>
    </xf>
    <xf numFmtId="0" fontId="33" fillId="0" borderId="66" xfId="0" applyFont="1" applyFill="1" applyBorder="1" applyAlignment="1">
      <alignment horizontal="center" vertical="top"/>
    </xf>
    <xf numFmtId="0" fontId="33" fillId="0" borderId="67" xfId="0" applyFont="1" applyFill="1" applyBorder="1" applyAlignment="1">
      <alignment horizontal="center" vertical="top"/>
    </xf>
    <xf numFmtId="0" fontId="33" fillId="3" borderId="61" xfId="0" applyFont="1" applyFill="1" applyBorder="1" applyAlignment="1">
      <alignment horizontal="left" vertical="top"/>
    </xf>
    <xf numFmtId="0" fontId="33" fillId="3" borderId="62" xfId="0" applyFont="1" applyFill="1" applyBorder="1" applyAlignment="1">
      <alignment horizontal="left" vertical="top"/>
    </xf>
    <xf numFmtId="0" fontId="33" fillId="3" borderId="58" xfId="0" applyFont="1" applyFill="1" applyBorder="1" applyAlignment="1">
      <alignment horizontal="left" vertical="center"/>
    </xf>
    <xf numFmtId="0" fontId="33" fillId="3" borderId="59" xfId="0" applyFont="1" applyFill="1" applyBorder="1" applyAlignment="1">
      <alignment horizontal="left" vertical="center"/>
    </xf>
    <xf numFmtId="0" fontId="34" fillId="0" borderId="58" xfId="0" applyFont="1" applyFill="1" applyBorder="1" applyAlignment="1">
      <alignment horizontal="left" vertical="center"/>
    </xf>
    <xf numFmtId="0" fontId="34" fillId="0" borderId="60" xfId="0" applyFont="1" applyFill="1" applyBorder="1" applyAlignment="1">
      <alignment horizontal="left" vertical="center"/>
    </xf>
    <xf numFmtId="0" fontId="34" fillId="0" borderId="57" xfId="0" applyFont="1" applyFill="1" applyBorder="1" applyAlignment="1">
      <alignment horizontal="left" vertical="center"/>
    </xf>
    <xf numFmtId="0" fontId="34" fillId="0" borderId="61" xfId="0" applyFont="1" applyFill="1" applyBorder="1" applyAlignment="1">
      <alignment horizontal="left" vertical="center" wrapText="1"/>
    </xf>
    <xf numFmtId="0" fontId="34" fillId="0" borderId="64" xfId="0" applyFont="1" applyFill="1" applyBorder="1" applyAlignment="1">
      <alignment horizontal="left" vertical="center" wrapText="1"/>
    </xf>
    <xf numFmtId="0" fontId="34" fillId="0" borderId="49" xfId="0" applyFont="1" applyFill="1" applyBorder="1" applyAlignment="1">
      <alignment horizontal="left" vertical="center"/>
    </xf>
    <xf numFmtId="0" fontId="34" fillId="0" borderId="68" xfId="0" applyFont="1" applyFill="1" applyBorder="1" applyAlignment="1">
      <alignment horizontal="left" vertical="center"/>
    </xf>
    <xf numFmtId="0" fontId="34" fillId="0" borderId="50" xfId="0" applyFont="1" applyFill="1" applyBorder="1" applyAlignment="1">
      <alignment horizontal="left" vertical="center"/>
    </xf>
    <xf numFmtId="2" fontId="34" fillId="0" borderId="49" xfId="0" applyNumberFormat="1" applyFont="1" applyFill="1" applyBorder="1" applyAlignment="1">
      <alignment horizontal="left" vertical="center"/>
    </xf>
    <xf numFmtId="2" fontId="34" fillId="0" borderId="68" xfId="0" applyNumberFormat="1" applyFont="1" applyFill="1" applyBorder="1" applyAlignment="1">
      <alignment horizontal="left" vertical="center"/>
    </xf>
    <xf numFmtId="2" fontId="34" fillId="0" borderId="50" xfId="0" applyNumberFormat="1" applyFont="1" applyFill="1" applyBorder="1" applyAlignment="1">
      <alignment horizontal="left" vertical="center"/>
    </xf>
    <xf numFmtId="10" fontId="34" fillId="0" borderId="49" xfId="0" applyNumberFormat="1" applyFont="1" applyFill="1" applyBorder="1" applyAlignment="1">
      <alignment horizontal="left" vertical="center"/>
    </xf>
    <xf numFmtId="10" fontId="34" fillId="0" borderId="52" xfId="0" applyNumberFormat="1" applyFont="1" applyFill="1" applyBorder="1" applyAlignment="1">
      <alignment horizontal="left" vertical="center"/>
    </xf>
    <xf numFmtId="0" fontId="34" fillId="0" borderId="56" xfId="0" applyFont="1" applyFill="1" applyBorder="1" applyAlignment="1">
      <alignment horizontal="left" vertical="center"/>
    </xf>
    <xf numFmtId="0" fontId="34" fillId="0" borderId="59" xfId="0" applyFont="1" applyFill="1" applyBorder="1" applyAlignment="1">
      <alignment horizontal="left" vertical="center"/>
    </xf>
    <xf numFmtId="0" fontId="33" fillId="3" borderId="56" xfId="0" applyFont="1" applyFill="1" applyBorder="1" applyAlignment="1">
      <alignment horizontal="left" vertical="top"/>
    </xf>
    <xf numFmtId="0" fontId="33" fillId="3" borderId="57" xfId="0" applyFont="1" applyFill="1" applyBorder="1" applyAlignment="1">
      <alignment horizontal="left" vertical="top"/>
    </xf>
    <xf numFmtId="0" fontId="33" fillId="3" borderId="51" xfId="0" applyFont="1" applyFill="1" applyBorder="1" applyAlignment="1">
      <alignment horizontal="left" vertical="center"/>
    </xf>
    <xf numFmtId="0" fontId="33" fillId="3" borderId="5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71" xfId="0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7" fillId="0" borderId="69" xfId="0" applyFont="1" applyBorder="1" applyAlignment="1">
      <alignment horizontal="right" vertical="center"/>
    </xf>
    <xf numFmtId="0" fontId="7" fillId="0" borderId="70" xfId="0" applyFont="1" applyBorder="1" applyAlignment="1">
      <alignment horizontal="right" vertical="center"/>
    </xf>
    <xf numFmtId="0" fontId="38" fillId="0" borderId="72" xfId="0" applyFont="1" applyBorder="1" applyAlignment="1">
      <alignment horizontal="right" vertical="center"/>
    </xf>
    <xf numFmtId="0" fontId="38" fillId="0" borderId="70" xfId="0" applyFont="1" applyBorder="1" applyAlignment="1">
      <alignment horizontal="right" vertical="center"/>
    </xf>
    <xf numFmtId="0" fontId="38" fillId="0" borderId="6" xfId="0" applyFont="1" applyBorder="1" applyAlignment="1">
      <alignment horizontal="right" vertical="center"/>
    </xf>
    <xf numFmtId="0" fontId="38" fillId="0" borderId="8" xfId="0" applyFont="1" applyBorder="1" applyAlignment="1">
      <alignment horizontal="right" vertical="center"/>
    </xf>
    <xf numFmtId="4" fontId="2" fillId="7" borderId="4" xfId="0" applyNumberFormat="1" applyFont="1" applyFill="1" applyBorder="1" applyAlignment="1">
      <alignment horizontal="right" vertical="center"/>
    </xf>
    <xf numFmtId="4" fontId="2" fillId="7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4" fontId="2" fillId="0" borderId="33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2" fontId="7" fillId="0" borderId="33" xfId="0" applyNumberFormat="1" applyFont="1" applyBorder="1" applyAlignment="1">
      <alignment horizontal="center" vertical="center"/>
    </xf>
    <xf numFmtId="4" fontId="37" fillId="0" borderId="33" xfId="0" applyNumberFormat="1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2" fillId="6" borderId="7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horizontal="justify" vertical="center"/>
    </xf>
    <xf numFmtId="0" fontId="2" fillId="0" borderId="29" xfId="0" applyFont="1" applyBorder="1" applyAlignment="1">
      <alignment horizontal="justify" vertical="center"/>
    </xf>
    <xf numFmtId="4" fontId="2" fillId="6" borderId="78" xfId="0" applyNumberFormat="1" applyFont="1" applyFill="1" applyBorder="1" applyAlignment="1">
      <alignment horizontal="center" vertical="center"/>
    </xf>
    <xf numFmtId="4" fontId="2" fillId="6" borderId="79" xfId="0" applyNumberFormat="1" applyFont="1" applyFill="1" applyBorder="1" applyAlignment="1">
      <alignment horizontal="center" vertical="center"/>
    </xf>
    <xf numFmtId="4" fontId="37" fillId="0" borderId="73" xfId="0" applyNumberFormat="1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distributed"/>
    </xf>
    <xf numFmtId="0" fontId="10" fillId="6" borderId="5" xfId="0" applyFont="1" applyFill="1" applyBorder="1" applyAlignment="1">
      <alignment horizontal="center" vertical="distributed"/>
    </xf>
    <xf numFmtId="0" fontId="9" fillId="8" borderId="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14" fontId="8" fillId="6" borderId="0" xfId="0" applyNumberFormat="1" applyFont="1" applyFill="1" applyBorder="1" applyAlignment="1">
      <alignment horizontal="left" vertical="top"/>
    </xf>
    <xf numFmtId="14" fontId="8" fillId="6" borderId="77" xfId="0" applyNumberFormat="1" applyFont="1" applyFill="1" applyBorder="1" applyAlignment="1">
      <alignment horizontal="left" vertical="top"/>
    </xf>
    <xf numFmtId="0" fontId="8" fillId="6" borderId="76" xfId="0" applyFont="1" applyFill="1" applyBorder="1" applyAlignment="1">
      <alignment horizontal="left" vertical="top" wrapText="1"/>
    </xf>
    <xf numFmtId="2" fontId="8" fillId="6" borderId="0" xfId="0" applyNumberFormat="1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45" fillId="0" borderId="76" xfId="0" applyFont="1" applyBorder="1" applyAlignment="1">
      <alignment horizontal="left"/>
    </xf>
    <xf numFmtId="0" fontId="45" fillId="0" borderId="77" xfId="0" applyFont="1" applyBorder="1" applyAlignment="1">
      <alignment horizontal="lef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9" fillId="8" borderId="80" xfId="0" applyFont="1" applyFill="1" applyBorder="1" applyAlignment="1">
      <alignment horizontal="left" vertical="center"/>
    </xf>
    <xf numFmtId="0" fontId="9" fillId="8" borderId="81" xfId="0" applyFont="1" applyFill="1" applyBorder="1" applyAlignment="1">
      <alignment horizontal="left" vertical="center"/>
    </xf>
    <xf numFmtId="0" fontId="2" fillId="0" borderId="73" xfId="0" applyFont="1" applyBorder="1" applyAlignment="1">
      <alignment horizontal="center" vertical="center"/>
    </xf>
    <xf numFmtId="0" fontId="2" fillId="0" borderId="73" xfId="0" applyFont="1" applyBorder="1" applyAlignment="1">
      <alignment horizontal="left" vertical="center"/>
    </xf>
    <xf numFmtId="4" fontId="2" fillId="0" borderId="73" xfId="0" applyNumberFormat="1" applyFont="1" applyBorder="1" applyAlignment="1">
      <alignment horizontal="right" vertical="center"/>
    </xf>
    <xf numFmtId="2" fontId="7" fillId="0" borderId="73" xfId="0" applyNumberFormat="1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16" fillId="0" borderId="80" xfId="0" applyFont="1" applyBorder="1" applyAlignment="1">
      <alignment horizontal="left"/>
    </xf>
    <xf numFmtId="0" fontId="16" fillId="0" borderId="81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7" fillId="0" borderId="82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41" xfId="0" applyFont="1" applyBorder="1" applyAlignment="1">
      <alignment horizontal="left"/>
    </xf>
    <xf numFmtId="0" fontId="17" fillId="0" borderId="43" xfId="0" applyFont="1" applyBorder="1" applyAlignment="1">
      <alignment horizontal="left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10" fontId="21" fillId="2" borderId="13" xfId="0" applyNumberFormat="1" applyFont="1" applyFill="1" applyBorder="1" applyAlignment="1">
      <alignment horizontal="center" vertical="center"/>
    </xf>
    <xf numFmtId="10" fontId="21" fillId="2" borderId="71" xfId="0" applyNumberFormat="1" applyFont="1" applyFill="1" applyBorder="1" applyAlignment="1">
      <alignment horizontal="center" vertical="center"/>
    </xf>
    <xf numFmtId="0" fontId="17" fillId="0" borderId="81" xfId="0" applyFont="1" applyBorder="1" applyAlignment="1">
      <alignment horizontal="center"/>
    </xf>
    <xf numFmtId="10" fontId="20" fillId="0" borderId="81" xfId="0" applyNumberFormat="1" applyFont="1" applyFill="1" applyBorder="1" applyAlignment="1">
      <alignment horizontal="center" vertical="center"/>
    </xf>
    <xf numFmtId="0" fontId="17" fillId="0" borderId="83" xfId="0" applyFont="1" applyBorder="1" applyAlignment="1">
      <alignment horizontal="left"/>
    </xf>
    <xf numFmtId="0" fontId="17" fillId="0" borderId="32" xfId="0" applyFont="1" applyBorder="1" applyAlignment="1">
      <alignment horizontal="left"/>
    </xf>
    <xf numFmtId="0" fontId="17" fillId="0" borderId="84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9" fillId="0" borderId="80" xfId="0" applyFont="1" applyBorder="1" applyAlignment="1">
      <alignment horizontal="right"/>
    </xf>
    <xf numFmtId="0" fontId="17" fillId="0" borderId="81" xfId="0" applyFont="1" applyBorder="1" applyAlignment="1">
      <alignment horizontal="right"/>
    </xf>
    <xf numFmtId="0" fontId="17" fillId="0" borderId="25" xfId="0" applyFont="1" applyBorder="1" applyAlignment="1">
      <alignment horizontal="right"/>
    </xf>
    <xf numFmtId="0" fontId="16" fillId="0" borderId="80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91" xfId="0" applyBorder="1" applyAlignment="1">
      <alignment horizontal="center"/>
    </xf>
    <xf numFmtId="0" fontId="25" fillId="0" borderId="92" xfId="0" applyFont="1" applyBorder="1" applyAlignment="1">
      <alignment horizontal="left" vertical="center" wrapText="1"/>
    </xf>
    <xf numFmtId="0" fontId="26" fillId="0" borderId="74" xfId="0" applyFont="1" applyBorder="1" applyAlignment="1">
      <alignment horizontal="center" vertical="center"/>
    </xf>
    <xf numFmtId="0" fontId="26" fillId="0" borderId="93" xfId="0" applyFont="1" applyBorder="1" applyAlignment="1">
      <alignment horizontal="center" vertical="center"/>
    </xf>
    <xf numFmtId="0" fontId="28" fillId="0" borderId="74" xfId="0" applyFont="1" applyBorder="1" applyAlignment="1">
      <alignment horizontal="left" vertical="center" wrapText="1"/>
    </xf>
    <xf numFmtId="0" fontId="28" fillId="0" borderId="75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0" fontId="29" fillId="0" borderId="93" xfId="0" applyFont="1" applyBorder="1" applyAlignment="1">
      <alignment horizontal="center" vertical="center" wrapText="1"/>
    </xf>
    <xf numFmtId="0" fontId="43" fillId="0" borderId="94" xfId="0" applyFont="1" applyBorder="1" applyAlignment="1">
      <alignment horizontal="left" vertical="center"/>
    </xf>
    <xf numFmtId="0" fontId="43" fillId="0" borderId="95" xfId="0" applyFont="1" applyBorder="1" applyAlignment="1">
      <alignment horizontal="left" vertical="center"/>
    </xf>
    <xf numFmtId="0" fontId="43" fillId="0" borderId="96" xfId="0" applyFont="1" applyBorder="1" applyAlignment="1">
      <alignment horizontal="left" vertical="center"/>
    </xf>
    <xf numFmtId="0" fontId="43" fillId="6" borderId="94" xfId="0" applyFont="1" applyFill="1" applyBorder="1" applyAlignment="1">
      <alignment horizontal="left" vertical="center"/>
    </xf>
    <xf numFmtId="0" fontId="43" fillId="6" borderId="95" xfId="0" applyFont="1" applyFill="1" applyBorder="1" applyAlignment="1">
      <alignment horizontal="left" vertic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42" fillId="0" borderId="94" xfId="0" applyFont="1" applyBorder="1" applyAlignment="1">
      <alignment horizontal="left" vertical="center" wrapText="1"/>
    </xf>
    <xf numFmtId="0" fontId="42" fillId="0" borderId="95" xfId="0" applyFont="1" applyBorder="1" applyAlignment="1">
      <alignment horizontal="left" vertical="center" wrapText="1"/>
    </xf>
    <xf numFmtId="0" fontId="42" fillId="0" borderId="96" xfId="0" applyFont="1" applyBorder="1" applyAlignment="1">
      <alignment horizontal="left" vertical="center" wrapText="1"/>
    </xf>
    <xf numFmtId="0" fontId="42" fillId="6" borderId="94" xfId="0" applyFont="1" applyFill="1" applyBorder="1" applyAlignment="1">
      <alignment horizontal="left" vertical="center"/>
    </xf>
    <xf numFmtId="0" fontId="42" fillId="6" borderId="95" xfId="0" applyFont="1" applyFill="1" applyBorder="1" applyAlignment="1">
      <alignment horizontal="left" vertical="center"/>
    </xf>
    <xf numFmtId="0" fontId="46" fillId="0" borderId="94" xfId="0" applyFont="1" applyBorder="1" applyAlignment="1">
      <alignment horizontal="center"/>
    </xf>
    <xf numFmtId="0" fontId="46" fillId="0" borderId="95" xfId="0" applyFont="1" applyBorder="1" applyAlignment="1">
      <alignment horizontal="center"/>
    </xf>
    <xf numFmtId="0" fontId="43" fillId="0" borderId="94" xfId="0" applyFont="1" applyBorder="1" applyAlignment="1">
      <alignment horizontal="left" vertical="center" wrapText="1"/>
    </xf>
    <xf numFmtId="0" fontId="43" fillId="0" borderId="95" xfId="0" applyFont="1" applyBorder="1" applyAlignment="1">
      <alignment horizontal="left" vertical="center" wrapText="1"/>
    </xf>
    <xf numFmtId="0" fontId="43" fillId="0" borderId="96" xfId="0" applyFont="1" applyBorder="1" applyAlignment="1">
      <alignment horizontal="left" vertical="center" wrapText="1"/>
    </xf>
    <xf numFmtId="0" fontId="42" fillId="9" borderId="94" xfId="0" applyFont="1" applyFill="1" applyBorder="1" applyAlignment="1">
      <alignment horizontal="left" vertical="center" wrapText="1"/>
    </xf>
    <xf numFmtId="0" fontId="42" fillId="9" borderId="95" xfId="0" applyFont="1" applyFill="1" applyBorder="1" applyAlignment="1">
      <alignment horizontal="left" vertical="center" wrapText="1"/>
    </xf>
    <xf numFmtId="0" fontId="42" fillId="9" borderId="96" xfId="0" applyFont="1" applyFill="1" applyBorder="1" applyAlignment="1">
      <alignment horizontal="left" vertical="center" wrapText="1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46" fillId="0" borderId="94" xfId="2" applyFont="1" applyBorder="1" applyAlignment="1">
      <alignment horizontal="center" vertical="center"/>
    </xf>
    <xf numFmtId="0" fontId="46" fillId="0" borderId="95" xfId="2" applyFont="1" applyBorder="1" applyAlignment="1">
      <alignment horizontal="center" vertic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26" fillId="0" borderId="74" xfId="0" applyFont="1" applyBorder="1" applyAlignment="1">
      <alignment horizontal="left" vertical="center" wrapText="1"/>
    </xf>
    <xf numFmtId="0" fontId="26" fillId="0" borderId="93" xfId="0" applyFont="1" applyBorder="1" applyAlignment="1">
      <alignment horizontal="left" vertical="center" wrapText="1"/>
    </xf>
    <xf numFmtId="0" fontId="6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168" fontId="55" fillId="10" borderId="144" xfId="5" applyNumberFormat="1" applyFont="1" applyFill="1" applyBorder="1" applyAlignment="1">
      <alignment horizontal="center"/>
    </xf>
    <xf numFmtId="168" fontId="55" fillId="10" borderId="145" xfId="5" applyNumberFormat="1" applyFont="1" applyFill="1" applyBorder="1" applyAlignment="1">
      <alignment horizontal="center"/>
    </xf>
    <xf numFmtId="168" fontId="55" fillId="10" borderId="146" xfId="5" applyNumberFormat="1" applyFont="1" applyFill="1" applyBorder="1" applyAlignment="1">
      <alignment horizontal="center"/>
    </xf>
    <xf numFmtId="0" fontId="61" fillId="0" borderId="0" xfId="7" applyFont="1" applyBorder="1" applyAlignment="1">
      <alignment horizontal="center"/>
    </xf>
    <xf numFmtId="0" fontId="63" fillId="0" borderId="54" xfId="7" applyFont="1" applyFill="1" applyBorder="1" applyAlignment="1">
      <alignment horizontal="center" vertical="center" wrapText="1"/>
    </xf>
    <xf numFmtId="0" fontId="59" fillId="0" borderId="0" xfId="7" applyFont="1" applyBorder="1" applyAlignment="1">
      <alignment horizontal="left" vertical="center" wrapText="1"/>
    </xf>
    <xf numFmtId="0" fontId="59" fillId="0" borderId="0" xfId="7" applyFont="1" applyBorder="1" applyAlignment="1">
      <alignment horizontal="left" vertical="center"/>
    </xf>
    <xf numFmtId="0" fontId="59" fillId="0" borderId="0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</cellXfs>
  <cellStyles count="8">
    <cellStyle name="Excel Built-in Normal" xfId="1"/>
    <cellStyle name="Normal" xfId="0" builtinId="0"/>
    <cellStyle name="Normal 2 2 2" xfId="2"/>
    <cellStyle name="Normal 2 3" xfId="7"/>
    <cellStyle name="Normal 3" xfId="3"/>
    <cellStyle name="Porcentagem" xfId="6" builtinId="5"/>
    <cellStyle name="Porcentagem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74086</xdr:colOff>
      <xdr:row>107</xdr:row>
      <xdr:rowOff>122014</xdr:rowOff>
    </xdr:from>
    <xdr:to>
      <xdr:col>3</xdr:col>
      <xdr:colOff>1068842</xdr:colOff>
      <xdr:row>109</xdr:row>
      <xdr:rowOff>85033</xdr:rowOff>
    </xdr:to>
    <xdr:sp macro="" textlink="">
      <xdr:nvSpPr>
        <xdr:cNvPr id="10" name="CaixaDeTexto 9">
          <a:extLst>
            <a:ext uri="{FF2B5EF4-FFF2-40B4-BE49-F238E27FC236}"/>
          </a:extLst>
        </xdr:cNvPr>
        <xdr:cNvSpPr txBox="1"/>
      </xdr:nvSpPr>
      <xdr:spPr>
        <a:xfrm>
          <a:off x="74086" y="25193931"/>
          <a:ext cx="2497589" cy="492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38100</xdr:colOff>
      <xdr:row>1</xdr:row>
      <xdr:rowOff>28575</xdr:rowOff>
    </xdr:from>
    <xdr:to>
      <xdr:col>8</xdr:col>
      <xdr:colOff>838200</xdr:colOff>
      <xdr:row>4</xdr:row>
      <xdr:rowOff>180975</xdr:rowOff>
    </xdr:to>
    <xdr:pic>
      <xdr:nvPicPr>
        <xdr:cNvPr id="1026" name="Imagem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153525" y="200025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52936</xdr:rowOff>
    </xdr:from>
    <xdr:to>
      <xdr:col>1</xdr:col>
      <xdr:colOff>1586177</xdr:colOff>
      <xdr:row>52</xdr:row>
      <xdr:rowOff>70117</xdr:rowOff>
    </xdr:to>
    <xdr:sp macro="" textlink="">
      <xdr:nvSpPr>
        <xdr:cNvPr id="12" name="CaixaDeTexto 11">
          <a:extLst>
            <a:ext uri="{FF2B5EF4-FFF2-40B4-BE49-F238E27FC236}"/>
          </a:extLst>
        </xdr:cNvPr>
        <xdr:cNvSpPr txBox="1"/>
      </xdr:nvSpPr>
      <xdr:spPr>
        <a:xfrm>
          <a:off x="0" y="8064519"/>
          <a:ext cx="2496344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  <xdr:twoCellAnchor editAs="oneCell">
    <xdr:from>
      <xdr:col>8</xdr:col>
      <xdr:colOff>28575</xdr:colOff>
      <xdr:row>0</xdr:row>
      <xdr:rowOff>38100</xdr:rowOff>
    </xdr:from>
    <xdr:to>
      <xdr:col>8</xdr:col>
      <xdr:colOff>828675</xdr:colOff>
      <xdr:row>4</xdr:row>
      <xdr:rowOff>142875</xdr:rowOff>
    </xdr:to>
    <xdr:pic>
      <xdr:nvPicPr>
        <xdr:cNvPr id="2050" name="Imagem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9220200" y="38100"/>
          <a:ext cx="8001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0</xdr:row>
      <xdr:rowOff>85725</xdr:rowOff>
    </xdr:from>
    <xdr:to>
      <xdr:col>5</xdr:col>
      <xdr:colOff>133350</xdr:colOff>
      <xdr:row>4</xdr:row>
      <xdr:rowOff>19050</xdr:rowOff>
    </xdr:to>
    <xdr:sp macro="" textlink="">
      <xdr:nvSpPr>
        <xdr:cNvPr id="3073" name="Text Box 73"/>
        <xdr:cNvSpPr txBox="1">
          <a:spLocks noChangeArrowheads="1"/>
        </xdr:cNvSpPr>
      </xdr:nvSpPr>
      <xdr:spPr bwMode="auto">
        <a:xfrm>
          <a:off x="1466850" y="85725"/>
          <a:ext cx="36957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210914</xdr:colOff>
      <xdr:row>32</xdr:row>
      <xdr:rowOff>19050</xdr:rowOff>
    </xdr:from>
    <xdr:to>
      <xdr:col>6</xdr:col>
      <xdr:colOff>903999</xdr:colOff>
      <xdr:row>33</xdr:row>
      <xdr:rowOff>135154</xdr:rowOff>
    </xdr:to>
    <xdr:sp macro="" textlink="">
      <xdr:nvSpPr>
        <xdr:cNvPr id="7" name="Text Box 5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3439889" y="8353425"/>
          <a:ext cx="3407710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rtl="1"/>
          <a:r>
            <a:rPr lang="pt-BR" sz="1100" b="1" i="0">
              <a:effectLst/>
              <a:latin typeface="+mn-lt"/>
              <a:ea typeface="+mn-ea"/>
              <a:cs typeface="+mn-cs"/>
            </a:rPr>
            <a:t>Itaituba - Pa,  26 de Outubro de 2020</a:t>
          </a:r>
          <a:endParaRPr lang="pt-BR">
            <a:effectLst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9" name="CaixaDeTexto 8">
          <a:extLst>
            <a:ext uri="{FF2B5EF4-FFF2-40B4-BE49-F238E27FC236}"/>
          </a:extLst>
        </xdr:cNvPr>
        <xdr:cNvSpPr txBox="1"/>
      </xdr:nvSpPr>
      <xdr:spPr bwMode="auto">
        <a:xfrm>
          <a:off x="5195" y="0"/>
          <a:ext cx="6424297" cy="10558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0</xdr:col>
      <xdr:colOff>19050</xdr:colOff>
      <xdr:row>0</xdr:row>
      <xdr:rowOff>38100</xdr:rowOff>
    </xdr:from>
    <xdr:to>
      <xdr:col>0</xdr:col>
      <xdr:colOff>1066800</xdr:colOff>
      <xdr:row>3</xdr:row>
      <xdr:rowOff>161925</xdr:rowOff>
    </xdr:to>
    <xdr:pic>
      <xdr:nvPicPr>
        <xdr:cNvPr id="3076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19050" y="38100"/>
          <a:ext cx="10477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733425</xdr:colOff>
      <xdr:row>28</xdr:row>
      <xdr:rowOff>57150</xdr:rowOff>
    </xdr:from>
    <xdr:to>
      <xdr:col>7</xdr:col>
      <xdr:colOff>382852</xdr:colOff>
      <xdr:row>30</xdr:row>
      <xdr:rowOff>141006</xdr:rowOff>
    </xdr:to>
    <xdr:sp macro="" textlink="">
      <xdr:nvSpPr>
        <xdr:cNvPr id="6" name="CaixaDeTexto 5">
          <a:extLst>
            <a:ext uri="{FF2B5EF4-FFF2-40B4-BE49-F238E27FC236}"/>
          </a:extLst>
        </xdr:cNvPr>
        <xdr:cNvSpPr txBox="1"/>
      </xdr:nvSpPr>
      <xdr:spPr>
        <a:xfrm>
          <a:off x="4686300" y="7658100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619</xdr:row>
      <xdr:rowOff>26876</xdr:rowOff>
    </xdr:to>
    <xdr:sp macro="" textlink="">
      <xdr:nvSpPr>
        <xdr:cNvPr id="4" name="Text Box 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22195" y="157223460"/>
          <a:ext cx="4546938" cy="6326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2133190</xdr:colOff>
      <xdr:row>2</xdr:row>
      <xdr:rowOff>99220</xdr:rowOff>
    </xdr:from>
    <xdr:to>
      <xdr:col>5</xdr:col>
      <xdr:colOff>56424</xdr:colOff>
      <xdr:row>5</xdr:row>
      <xdr:rowOff>138909</xdr:rowOff>
    </xdr:to>
    <xdr:sp macro="" textlink="">
      <xdr:nvSpPr>
        <xdr:cNvPr id="7" name="CaixaDeTexto 6">
          <a:extLst>
            <a:ext uri="{FF2B5EF4-FFF2-40B4-BE49-F238E27FC236}"/>
          </a:extLst>
        </xdr:cNvPr>
        <xdr:cNvSpPr txBox="1"/>
      </xdr:nvSpPr>
      <xdr:spPr bwMode="auto">
        <a:xfrm>
          <a:off x="2847565" y="704454"/>
          <a:ext cx="4064875" cy="515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6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 M SERVIÇOS DE TERRAPLENAGEM LTDA</a:t>
          </a:r>
        </a:p>
        <a:p>
          <a:pPr algn="ctr"/>
          <a:r>
            <a:rPr lang="pt-BR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04.252.529/0001-53</a:t>
          </a: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964386</xdr:colOff>
      <xdr:row>8</xdr:row>
      <xdr:rowOff>11906</xdr:rowOff>
    </xdr:from>
    <xdr:to>
      <xdr:col>6</xdr:col>
      <xdr:colOff>315495</xdr:colOff>
      <xdr:row>8</xdr:row>
      <xdr:rowOff>497003</xdr:rowOff>
    </xdr:to>
    <xdr:sp macro="" textlink="">
      <xdr:nvSpPr>
        <xdr:cNvPr id="8" name="CaixaDeTexto 7">
          <a:extLst>
            <a:ext uri="{FF2B5EF4-FFF2-40B4-BE49-F238E27FC236}"/>
          </a:extLst>
        </xdr:cNvPr>
        <xdr:cNvSpPr txBox="1"/>
      </xdr:nvSpPr>
      <xdr:spPr>
        <a:xfrm>
          <a:off x="6857980" y="1524000"/>
          <a:ext cx="2024062" cy="48509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900"/>
            </a:lnSpc>
          </a:pPr>
          <a:endParaRPr lang="pt-BR" sz="1100"/>
        </a:p>
      </xdr:txBody>
    </xdr:sp>
    <xdr:clientData/>
  </xdr:twoCellAnchor>
  <xdr:twoCellAnchor editAs="oneCell">
    <xdr:from>
      <xdr:col>2</xdr:col>
      <xdr:colOff>142875</xdr:colOff>
      <xdr:row>0</xdr:row>
      <xdr:rowOff>28575</xdr:rowOff>
    </xdr:from>
    <xdr:to>
      <xdr:col>3</xdr:col>
      <xdr:colOff>371475</xdr:colOff>
      <xdr:row>3</xdr:row>
      <xdr:rowOff>0</xdr:rowOff>
    </xdr:to>
    <xdr:pic>
      <xdr:nvPicPr>
        <xdr:cNvPr id="4100" name="Imagem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4324350" y="28575"/>
          <a:ext cx="1104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119742</xdr:colOff>
      <xdr:row>2</xdr:row>
      <xdr:rowOff>55789</xdr:rowOff>
    </xdr:from>
    <xdr:to>
      <xdr:col>3</xdr:col>
      <xdr:colOff>1167492</xdr:colOff>
      <xdr:row>5</xdr:row>
      <xdr:rowOff>149678</xdr:rowOff>
    </xdr:to>
    <xdr:pic>
      <xdr:nvPicPr>
        <xdr:cNvPr id="3" name="Imagem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457"/>
        <a:stretch>
          <a:fillRect/>
        </a:stretch>
      </xdr:blipFill>
      <xdr:spPr bwMode="auto">
        <a:xfrm>
          <a:off x="7141028" y="436789"/>
          <a:ext cx="1047750" cy="869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603250</xdr:colOff>
      <xdr:row>43</xdr:row>
      <xdr:rowOff>95250</xdr:rowOff>
    </xdr:from>
    <xdr:to>
      <xdr:col>3</xdr:col>
      <xdr:colOff>1332177</xdr:colOff>
      <xdr:row>43</xdr:row>
      <xdr:rowOff>588681</xdr:rowOff>
    </xdr:to>
    <xdr:sp macro="" textlink="">
      <xdr:nvSpPr>
        <xdr:cNvPr id="4" name="CaixaDeTexto 3">
          <a:extLst>
            <a:ext uri="{FF2B5EF4-FFF2-40B4-BE49-F238E27FC236}"/>
          </a:extLst>
        </xdr:cNvPr>
        <xdr:cNvSpPr txBox="1"/>
      </xdr:nvSpPr>
      <xdr:spPr>
        <a:xfrm>
          <a:off x="5619750" y="9413875"/>
          <a:ext cx="2506927" cy="4934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pt-BR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Engº José Cleyton G. Saldanha</a:t>
          </a:r>
          <a:endParaRPr lang="pt-BR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Resp. Técnico-</a:t>
          </a:r>
          <a:r>
            <a:rPr lang="pt-BR" sz="7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C M SERVIÇOS DE TERRAPLENAGEM</a:t>
          </a:r>
          <a:endParaRPr lang="pt-BR" sz="7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cleytonsaldanha@hotmail.com</a:t>
          </a:r>
          <a:r>
            <a:rPr lang="pt-BR" sz="7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// Tel. 93 99112-5649 </a:t>
          </a:r>
        </a:p>
        <a:p>
          <a:pPr>
            <a:lnSpc>
              <a:spcPts val="1000"/>
            </a:lnSpc>
          </a:pPr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F%2010-17/PROJETOS%20NOVOS%20PARA%20LICITAR%20CONTINUA&#199;&#195;O%20DE%20OBRA/IEDA%20NOVO/PLANILHA%20M&#218;LTIPLA%20V3.0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EDE%20DA%20SEMM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U-PLANILHA DE PREÇO UNITÁRIO"/>
      <sheetName val="CRONOGRAMA"/>
      <sheetName val="CPU-COMP. PREÇO-UNIT."/>
    </sheetNames>
    <sheetDataSet>
      <sheetData sheetId="0">
        <row r="11">
          <cell r="B11" t="str">
            <v>SERVIÇOS PRELIMINARES</v>
          </cell>
        </row>
        <row r="16">
          <cell r="G16">
            <v>14571.437999999998</v>
          </cell>
        </row>
        <row r="24">
          <cell r="G24">
            <v>3111.9717000000001</v>
          </cell>
        </row>
        <row r="34">
          <cell r="G34">
            <v>21488.144</v>
          </cell>
        </row>
        <row r="41">
          <cell r="G41">
            <v>13637.693590000001</v>
          </cell>
        </row>
        <row r="49">
          <cell r="G49">
            <v>15906.0569</v>
          </cell>
        </row>
        <row r="169">
          <cell r="G169">
            <v>12477.759999999998</v>
          </cell>
        </row>
        <row r="186">
          <cell r="G186">
            <v>2630.18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showGridLines="0" topLeftCell="A97" zoomScale="90" zoomScaleNormal="90" zoomScaleSheetLayoutView="100" workbookViewId="0">
      <selection activeCell="I110" sqref="I110"/>
    </sheetView>
  </sheetViews>
  <sheetFormatPr defaultRowHeight="12.75"/>
  <cols>
    <col min="1" max="1" width="7.83203125" style="1" customWidth="1"/>
    <col min="2" max="2" width="9.5" style="1" customWidth="1"/>
    <col min="3" max="3" width="9" style="1" customWidth="1"/>
    <col min="4" max="4" width="79.83203125" style="1" customWidth="1"/>
    <col min="5" max="5" width="9.83203125" style="2" customWidth="1"/>
    <col min="6" max="6" width="11.83203125" style="1" customWidth="1"/>
    <col min="7" max="9" width="15.83203125" style="1" customWidth="1"/>
    <col min="10" max="10" width="12.1640625" style="322" customWidth="1"/>
    <col min="11" max="11" width="21" style="184" customWidth="1"/>
    <col min="12" max="12" width="5.1640625" style="1" customWidth="1"/>
    <col min="13" max="13" width="15.83203125" style="1" customWidth="1"/>
    <col min="14" max="16384" width="9.33203125" style="1"/>
  </cols>
  <sheetData>
    <row r="1" spans="1:13" ht="13.5" thickBot="1"/>
    <row r="2" spans="1:13" ht="15.95" customHeight="1" thickTop="1">
      <c r="A2" s="401" t="s">
        <v>21</v>
      </c>
      <c r="B2" s="402"/>
      <c r="C2" s="408" t="s">
        <v>274</v>
      </c>
      <c r="D2" s="409"/>
      <c r="E2" s="392" t="s">
        <v>25</v>
      </c>
      <c r="F2" s="393"/>
      <c r="G2" s="396" t="s">
        <v>275</v>
      </c>
      <c r="H2" s="397"/>
      <c r="I2" s="398"/>
    </row>
    <row r="3" spans="1:13" ht="15.95" customHeight="1">
      <c r="A3" s="375" t="s">
        <v>22</v>
      </c>
      <c r="B3" s="376"/>
      <c r="C3" s="410" t="s">
        <v>781</v>
      </c>
      <c r="D3" s="411"/>
      <c r="E3" s="411"/>
      <c r="F3" s="411"/>
      <c r="G3" s="411"/>
      <c r="H3" s="412"/>
      <c r="I3" s="399"/>
    </row>
    <row r="4" spans="1:13" ht="15.95" customHeight="1">
      <c r="A4" s="375" t="s">
        <v>29</v>
      </c>
      <c r="B4" s="376"/>
      <c r="C4" s="383">
        <f xml:space="preserve"> I110</f>
        <v>292368.09999999998</v>
      </c>
      <c r="D4" s="384"/>
      <c r="E4" s="384"/>
      <c r="F4" s="384"/>
      <c r="G4" s="384"/>
      <c r="H4" s="385"/>
      <c r="I4" s="399"/>
    </row>
    <row r="5" spans="1:13" ht="15.95" customHeight="1" thickBot="1">
      <c r="A5" s="375" t="s">
        <v>23</v>
      </c>
      <c r="B5" s="376"/>
      <c r="C5" s="413" t="s">
        <v>782</v>
      </c>
      <c r="D5" s="414"/>
      <c r="E5" s="414"/>
      <c r="F5" s="414"/>
      <c r="G5" s="414"/>
      <c r="H5" s="415"/>
      <c r="I5" s="400"/>
    </row>
    <row r="6" spans="1:13" ht="15.95" customHeight="1" thickTop="1">
      <c r="A6" s="375" t="s">
        <v>55</v>
      </c>
      <c r="B6" s="376"/>
      <c r="C6" s="416">
        <f>ROUND(BDI!D27,4)</f>
        <v>0.27600000000000002</v>
      </c>
      <c r="D6" s="417"/>
      <c r="E6" s="422" t="s">
        <v>30</v>
      </c>
      <c r="F6" s="423"/>
      <c r="G6" s="389" t="s">
        <v>276</v>
      </c>
      <c r="H6" s="390"/>
      <c r="I6" s="391"/>
    </row>
    <row r="7" spans="1:13" ht="15.95" customHeight="1" thickBot="1">
      <c r="A7" s="420" t="s">
        <v>58</v>
      </c>
      <c r="B7" s="421"/>
      <c r="C7" s="418" t="s">
        <v>98</v>
      </c>
      <c r="D7" s="419"/>
      <c r="E7" s="403" t="s">
        <v>24</v>
      </c>
      <c r="F7" s="404"/>
      <c r="G7" s="405" t="s">
        <v>277</v>
      </c>
      <c r="H7" s="406"/>
      <c r="I7" s="407"/>
    </row>
    <row r="8" spans="1:13" ht="23.1" customHeight="1" thickTop="1" thickBot="1">
      <c r="A8" s="386" t="s">
        <v>26</v>
      </c>
      <c r="B8" s="387"/>
      <c r="C8" s="387"/>
      <c r="D8" s="387"/>
      <c r="E8" s="387"/>
      <c r="F8" s="387"/>
      <c r="G8" s="387"/>
      <c r="H8" s="387"/>
      <c r="I8" s="388"/>
    </row>
    <row r="9" spans="1:13" ht="6.95" customHeight="1" thickTop="1" thickBot="1">
      <c r="A9" s="4"/>
      <c r="B9" s="4"/>
      <c r="C9" s="4"/>
      <c r="D9" s="4"/>
      <c r="E9" s="4"/>
      <c r="F9" s="4"/>
      <c r="G9" s="4"/>
      <c r="H9" s="4"/>
      <c r="I9" s="4"/>
    </row>
    <row r="10" spans="1:13" s="4" customFormat="1" ht="29.1" customHeight="1" thickTop="1" thickBot="1">
      <c r="A10" s="177" t="s">
        <v>1</v>
      </c>
      <c r="B10" s="178" t="s">
        <v>99</v>
      </c>
      <c r="C10" s="178" t="s">
        <v>100</v>
      </c>
      <c r="D10" s="178" t="s">
        <v>0</v>
      </c>
      <c r="E10" s="178" t="s">
        <v>57</v>
      </c>
      <c r="F10" s="178" t="s">
        <v>56</v>
      </c>
      <c r="G10" s="179" t="s">
        <v>278</v>
      </c>
      <c r="H10" s="179" t="s">
        <v>279</v>
      </c>
      <c r="I10" s="180" t="s">
        <v>280</v>
      </c>
      <c r="J10" s="321"/>
      <c r="K10" s="369" t="s">
        <v>780</v>
      </c>
    </row>
    <row r="11" spans="1:13" s="3" customFormat="1" ht="21" customHeight="1" thickTop="1">
      <c r="A11" s="10" t="s">
        <v>4</v>
      </c>
      <c r="B11" s="11"/>
      <c r="C11" s="11"/>
      <c r="D11" s="12" t="s">
        <v>5</v>
      </c>
      <c r="E11" s="13"/>
      <c r="F11" s="11"/>
      <c r="G11" s="11"/>
      <c r="H11" s="11"/>
      <c r="I11" s="14"/>
      <c r="J11" s="322"/>
      <c r="K11" s="185"/>
    </row>
    <row r="12" spans="1:13" s="3" customFormat="1" ht="15.95" customHeight="1">
      <c r="A12" s="27" t="s">
        <v>27</v>
      </c>
      <c r="B12" s="98" t="s">
        <v>101</v>
      </c>
      <c r="C12" s="98">
        <v>11340</v>
      </c>
      <c r="D12" s="102" t="s">
        <v>102</v>
      </c>
      <c r="E12" s="28" t="s">
        <v>59</v>
      </c>
      <c r="F12" s="30">
        <v>6.16</v>
      </c>
      <c r="G12" s="30">
        <v>160.83000000000001</v>
      </c>
      <c r="H12" s="30">
        <f>ROUND(G12+(G12*$C$6),2)</f>
        <v>205.22</v>
      </c>
      <c r="I12" s="31">
        <f>ROUND(F12*H12,2)</f>
        <v>1264.1600000000001</v>
      </c>
      <c r="J12" s="322">
        <f>F12*H12</f>
        <v>1264.1551999999999</v>
      </c>
      <c r="K12" s="31">
        <v>1278.0195120000001</v>
      </c>
      <c r="M12" s="5"/>
    </row>
    <row r="13" spans="1:13" s="3" customFormat="1" ht="15.95" customHeight="1" thickBot="1">
      <c r="A13" s="32" t="s">
        <v>2</v>
      </c>
      <c r="B13" s="101" t="s">
        <v>101</v>
      </c>
      <c r="C13" s="101">
        <v>10009</v>
      </c>
      <c r="D13" s="34" t="s">
        <v>103</v>
      </c>
      <c r="E13" s="33" t="s">
        <v>59</v>
      </c>
      <c r="F13" s="35">
        <v>189.85</v>
      </c>
      <c r="G13" s="35">
        <v>4.26</v>
      </c>
      <c r="H13" s="35">
        <f>ROUND(G13+(G13*$C$6),2)</f>
        <v>5.44</v>
      </c>
      <c r="I13" s="36">
        <f>ROUND(F13*H13,2)</f>
        <v>1032.78</v>
      </c>
      <c r="J13" s="322">
        <f>F13*H13</f>
        <v>1032.7840000000001</v>
      </c>
      <c r="K13" s="5">
        <v>1043.30169</v>
      </c>
      <c r="M13" s="5"/>
    </row>
    <row r="14" spans="1:13" s="3" customFormat="1" ht="18" customHeight="1" thickTop="1" thickBot="1">
      <c r="A14" s="23"/>
      <c r="B14" s="24"/>
      <c r="C14" s="24"/>
      <c r="D14" s="374" t="s">
        <v>9</v>
      </c>
      <c r="E14" s="374"/>
      <c r="F14" s="374"/>
      <c r="G14" s="374"/>
      <c r="H14" s="374"/>
      <c r="I14" s="25">
        <f>SUM(I12:I13)</f>
        <v>2296.94</v>
      </c>
      <c r="J14" s="322"/>
      <c r="K14" s="186">
        <f>SUM(K12:K13)</f>
        <v>2321.3212020000001</v>
      </c>
      <c r="M14" s="5"/>
    </row>
    <row r="15" spans="1:13" s="3" customFormat="1" ht="21" customHeight="1" thickTop="1">
      <c r="A15" s="21" t="s">
        <v>6</v>
      </c>
      <c r="B15" s="8"/>
      <c r="C15" s="8"/>
      <c r="D15" s="103" t="s">
        <v>104</v>
      </c>
      <c r="E15" s="9"/>
      <c r="F15" s="8"/>
      <c r="G15" s="8"/>
      <c r="H15" s="8"/>
      <c r="I15" s="22"/>
      <c r="J15" s="322"/>
      <c r="K15" s="185"/>
      <c r="M15" s="5"/>
    </row>
    <row r="16" spans="1:13" s="3" customFormat="1" ht="15.95" customHeight="1">
      <c r="A16" s="27" t="s">
        <v>7</v>
      </c>
      <c r="B16" s="96" t="s">
        <v>101</v>
      </c>
      <c r="C16" s="96">
        <v>30010</v>
      </c>
      <c r="D16" s="29" t="s">
        <v>105</v>
      </c>
      <c r="E16" s="28" t="s">
        <v>60</v>
      </c>
      <c r="F16" s="30">
        <v>13.81</v>
      </c>
      <c r="G16" s="30">
        <v>43.08</v>
      </c>
      <c r="H16" s="30">
        <f t="shared" ref="H16:H17" si="0">ROUND(G16+(G16*$C$6),2)</f>
        <v>54.97</v>
      </c>
      <c r="I16" s="31">
        <f t="shared" ref="I16:I27" si="1">ROUND(F16*H16,2)</f>
        <v>759.14</v>
      </c>
      <c r="J16" s="322">
        <f t="shared" ref="J16:J17" si="2">F16*H16</f>
        <v>759.13570000000004</v>
      </c>
      <c r="K16" s="371">
        <v>767.57703840000011</v>
      </c>
      <c r="L16" s="6"/>
      <c r="M16" s="5"/>
    </row>
    <row r="17" spans="1:13" s="3" customFormat="1" ht="15.95" customHeight="1" thickBot="1">
      <c r="A17" s="32" t="s">
        <v>8</v>
      </c>
      <c r="B17" s="97" t="s">
        <v>101</v>
      </c>
      <c r="C17" s="97">
        <v>30011</v>
      </c>
      <c r="D17" s="95" t="s">
        <v>106</v>
      </c>
      <c r="E17" s="33" t="s">
        <v>60</v>
      </c>
      <c r="F17" s="35">
        <v>3.77</v>
      </c>
      <c r="G17" s="35">
        <v>93.9</v>
      </c>
      <c r="H17" s="35">
        <f t="shared" si="0"/>
        <v>119.82</v>
      </c>
      <c r="I17" s="36">
        <f t="shared" si="1"/>
        <v>451.72</v>
      </c>
      <c r="J17" s="322">
        <f t="shared" si="2"/>
        <v>451.72139999999996</v>
      </c>
      <c r="K17" s="371">
        <v>456.66387000000003</v>
      </c>
      <c r="L17" s="6"/>
      <c r="M17" s="5"/>
    </row>
    <row r="18" spans="1:13" s="3" customFormat="1" ht="18" customHeight="1" thickTop="1" thickBot="1">
      <c r="A18" s="23"/>
      <c r="B18" s="24"/>
      <c r="C18" s="24"/>
      <c r="D18" s="374" t="s">
        <v>10</v>
      </c>
      <c r="E18" s="374"/>
      <c r="F18" s="374"/>
      <c r="G18" s="374"/>
      <c r="H18" s="374"/>
      <c r="I18" s="25">
        <f>SUM(I16:I17)</f>
        <v>1210.8600000000001</v>
      </c>
      <c r="J18" s="322"/>
      <c r="K18" s="186">
        <f>SUM(K16:K17)</f>
        <v>1224.2409084000001</v>
      </c>
      <c r="M18" s="5"/>
    </row>
    <row r="19" spans="1:13" s="3" customFormat="1" ht="21" customHeight="1" thickTop="1">
      <c r="A19" s="21" t="s">
        <v>11</v>
      </c>
      <c r="B19" s="8"/>
      <c r="C19" s="8"/>
      <c r="D19" s="103" t="s">
        <v>107</v>
      </c>
      <c r="E19" s="9"/>
      <c r="F19" s="8"/>
      <c r="G19" s="8"/>
      <c r="H19" s="8"/>
      <c r="I19" s="22"/>
      <c r="J19" s="322"/>
      <c r="K19" s="185"/>
      <c r="M19" s="5"/>
    </row>
    <row r="20" spans="1:13" s="3" customFormat="1" ht="15.95" customHeight="1">
      <c r="A20" s="27" t="s">
        <v>12</v>
      </c>
      <c r="B20" s="96" t="s">
        <v>101</v>
      </c>
      <c r="C20" s="96">
        <v>40283</v>
      </c>
      <c r="D20" s="29" t="s">
        <v>108</v>
      </c>
      <c r="E20" s="28" t="s">
        <v>60</v>
      </c>
      <c r="F20" s="30">
        <v>2.88</v>
      </c>
      <c r="G20" s="30">
        <v>2189.6799999999998</v>
      </c>
      <c r="H20" s="42">
        <f t="shared" ref="H20:H21" si="3">ROUND(G20+(G20*$C$6),2)</f>
        <v>2794.03</v>
      </c>
      <c r="I20" s="31">
        <f t="shared" si="1"/>
        <v>8046.81</v>
      </c>
      <c r="J20" s="322">
        <f t="shared" ref="J20:J21" si="4">F20*H20</f>
        <v>8046.8064000000004</v>
      </c>
      <c r="K20" s="5">
        <v>8135.0991359999989</v>
      </c>
      <c r="M20" s="5"/>
    </row>
    <row r="21" spans="1:13" s="3" customFormat="1" ht="15.95" customHeight="1" thickBot="1">
      <c r="A21" s="32" t="s">
        <v>13</v>
      </c>
      <c r="B21" s="97" t="s">
        <v>101</v>
      </c>
      <c r="C21" s="97">
        <v>40284</v>
      </c>
      <c r="D21" s="34" t="s">
        <v>109</v>
      </c>
      <c r="E21" s="33" t="s">
        <v>60</v>
      </c>
      <c r="F21" s="35">
        <v>3.45</v>
      </c>
      <c r="G21" s="35">
        <v>2062.1799999999998</v>
      </c>
      <c r="H21" s="43">
        <f t="shared" si="3"/>
        <v>2631.34</v>
      </c>
      <c r="I21" s="36">
        <f t="shared" si="1"/>
        <v>9078.1200000000008</v>
      </c>
      <c r="J21" s="322">
        <f t="shared" si="4"/>
        <v>9078.1230000000014</v>
      </c>
      <c r="K21" s="5">
        <v>9169.7514533999984</v>
      </c>
      <c r="M21" s="5"/>
    </row>
    <row r="22" spans="1:13" s="3" customFormat="1" ht="18" customHeight="1" thickTop="1" thickBot="1">
      <c r="A22" s="23"/>
      <c r="B22" s="99"/>
      <c r="C22" s="99"/>
      <c r="D22" s="374" t="s">
        <v>14</v>
      </c>
      <c r="E22" s="374"/>
      <c r="F22" s="374"/>
      <c r="G22" s="374"/>
      <c r="H22" s="374"/>
      <c r="I22" s="25">
        <f>SUM(I20:I21)</f>
        <v>17124.93</v>
      </c>
      <c r="J22" s="322"/>
      <c r="K22" s="186">
        <f>SUM(K20:K21)</f>
        <v>17304.850589399997</v>
      </c>
      <c r="M22" s="5"/>
    </row>
    <row r="23" spans="1:13" s="3" customFormat="1" ht="21" customHeight="1" thickTop="1">
      <c r="A23" s="21" t="s">
        <v>15</v>
      </c>
      <c r="B23" s="8"/>
      <c r="C23" s="8"/>
      <c r="D23" s="394" t="s">
        <v>110</v>
      </c>
      <c r="E23" s="394"/>
      <c r="F23" s="394"/>
      <c r="G23" s="394"/>
      <c r="H23" s="394"/>
      <c r="I23" s="395"/>
      <c r="J23" s="322"/>
      <c r="K23" s="5">
        <f t="shared" ref="K23:K75" si="5">ROUND(F23*G23,2)</f>
        <v>0</v>
      </c>
      <c r="M23" s="5"/>
    </row>
    <row r="24" spans="1:13" s="3" customFormat="1" ht="27" customHeight="1" thickBot="1">
      <c r="A24" s="27" t="s">
        <v>16</v>
      </c>
      <c r="B24" s="151" t="s">
        <v>101</v>
      </c>
      <c r="C24" s="151">
        <v>50729</v>
      </c>
      <c r="D24" s="160" t="s">
        <v>111</v>
      </c>
      <c r="E24" s="28" t="s">
        <v>59</v>
      </c>
      <c r="F24" s="30">
        <v>6.8</v>
      </c>
      <c r="G24" s="30">
        <v>2359.6799999999998</v>
      </c>
      <c r="H24" s="30">
        <f>ROUND(G24+(G24*$C$6),2)</f>
        <v>3010.95</v>
      </c>
      <c r="I24" s="31">
        <f t="shared" si="1"/>
        <v>20474.46</v>
      </c>
      <c r="J24" s="322">
        <f>F24*H24</f>
        <v>20474.46</v>
      </c>
      <c r="K24" s="5">
        <v>20693.024985599997</v>
      </c>
      <c r="L24" s="185">
        <v>2959.51</v>
      </c>
      <c r="M24" s="5"/>
    </row>
    <row r="25" spans="1:13" s="3" customFormat="1" ht="18" customHeight="1" thickTop="1" thickBot="1">
      <c r="A25" s="23"/>
      <c r="B25" s="99"/>
      <c r="C25" s="99"/>
      <c r="D25" s="374" t="s">
        <v>17</v>
      </c>
      <c r="E25" s="374"/>
      <c r="F25" s="374"/>
      <c r="G25" s="374"/>
      <c r="H25" s="374"/>
      <c r="I25" s="25">
        <f>I24</f>
        <v>20474.46</v>
      </c>
      <c r="J25" s="322"/>
      <c r="K25" s="186">
        <f>SUM(K24)</f>
        <v>20693.024985599997</v>
      </c>
      <c r="M25" s="5"/>
    </row>
    <row r="26" spans="1:13" s="3" customFormat="1" ht="21" customHeight="1" thickTop="1">
      <c r="A26" s="16" t="s">
        <v>18</v>
      </c>
      <c r="B26" s="100"/>
      <c r="C26" s="100"/>
      <c r="D26" s="171" t="s">
        <v>112</v>
      </c>
      <c r="E26" s="172"/>
      <c r="F26" s="7"/>
      <c r="G26" s="7"/>
      <c r="H26" s="7"/>
      <c r="I26" s="17"/>
      <c r="J26" s="322"/>
      <c r="K26" s="5"/>
      <c r="M26" s="5"/>
    </row>
    <row r="27" spans="1:13" s="3" customFormat="1" ht="15.95" customHeight="1" thickBot="1">
      <c r="A27" s="27" t="s">
        <v>19</v>
      </c>
      <c r="B27" s="96" t="s">
        <v>113</v>
      </c>
      <c r="C27" s="96">
        <v>80293</v>
      </c>
      <c r="D27" s="29" t="s">
        <v>114</v>
      </c>
      <c r="E27" s="28" t="s">
        <v>59</v>
      </c>
      <c r="F27" s="30">
        <v>57.449999999999989</v>
      </c>
      <c r="G27" s="30">
        <v>56.4</v>
      </c>
      <c r="H27" s="42">
        <f>ROUND(G27+(G27*$C$6),2)</f>
        <v>71.97</v>
      </c>
      <c r="I27" s="31">
        <f t="shared" si="1"/>
        <v>4134.68</v>
      </c>
      <c r="J27" s="322">
        <f>F27*H27</f>
        <v>4134.6764999999987</v>
      </c>
      <c r="K27" s="5">
        <v>4179.8321999999989</v>
      </c>
      <c r="M27" s="5"/>
    </row>
    <row r="28" spans="1:13" s="3" customFormat="1" ht="18" customHeight="1" thickTop="1" thickBot="1">
      <c r="A28" s="23"/>
      <c r="B28" s="99"/>
      <c r="C28" s="99"/>
      <c r="D28" s="374" t="s">
        <v>20</v>
      </c>
      <c r="E28" s="374"/>
      <c r="F28" s="374"/>
      <c r="G28" s="374"/>
      <c r="H28" s="374"/>
      <c r="I28" s="25">
        <f>I27</f>
        <v>4134.68</v>
      </c>
      <c r="J28" s="322"/>
      <c r="K28" s="186">
        <f>SUM(K27)</f>
        <v>4179.8321999999989</v>
      </c>
      <c r="M28" s="5"/>
    </row>
    <row r="29" spans="1:13" s="3" customFormat="1" ht="21" customHeight="1" thickTop="1">
      <c r="A29" s="159" t="s">
        <v>115</v>
      </c>
      <c r="B29" s="8"/>
      <c r="C29" s="8"/>
      <c r="D29" s="103" t="s">
        <v>783</v>
      </c>
      <c r="E29" s="9"/>
      <c r="F29" s="8"/>
      <c r="G29" s="8"/>
      <c r="H29" s="8"/>
      <c r="I29" s="22"/>
      <c r="J29" s="322"/>
      <c r="K29" s="5"/>
      <c r="M29" s="5"/>
    </row>
    <row r="30" spans="1:13" s="3" customFormat="1" ht="27" customHeight="1">
      <c r="A30" s="27" t="s">
        <v>117</v>
      </c>
      <c r="B30" s="96" t="s">
        <v>116</v>
      </c>
      <c r="C30" s="96">
        <v>87478</v>
      </c>
      <c r="D30" s="160" t="s">
        <v>120</v>
      </c>
      <c r="E30" s="28" t="s">
        <v>59</v>
      </c>
      <c r="F30" s="30">
        <v>241.19</v>
      </c>
      <c r="G30" s="30">
        <v>37.31</v>
      </c>
      <c r="H30" s="30">
        <f t="shared" ref="H30:H32" si="6">ROUND(G30+(G30*$C$6),2)</f>
        <v>47.61</v>
      </c>
      <c r="I30" s="31">
        <f>ROUND(F30*H30,2)</f>
        <v>11483.06</v>
      </c>
      <c r="J30" s="322">
        <f t="shared" ref="J30:J32" si="7">F30*H30</f>
        <v>11483.055899999999</v>
      </c>
      <c r="K30" s="371">
        <v>11608.450581000001</v>
      </c>
      <c r="L30" s="6"/>
      <c r="M30" s="5"/>
    </row>
    <row r="31" spans="1:13" s="3" customFormat="1" ht="15.95" customHeight="1">
      <c r="A31" s="152" t="s">
        <v>118</v>
      </c>
      <c r="B31" s="153" t="s">
        <v>116</v>
      </c>
      <c r="C31" s="153">
        <v>93183</v>
      </c>
      <c r="D31" s="154" t="s">
        <v>193</v>
      </c>
      <c r="E31" s="155" t="s">
        <v>61</v>
      </c>
      <c r="F31" s="156">
        <v>15.9</v>
      </c>
      <c r="G31" s="156">
        <v>33.94</v>
      </c>
      <c r="H31" s="156">
        <f t="shared" si="6"/>
        <v>43.31</v>
      </c>
      <c r="I31" s="158">
        <f>ROUND(F31*H31,2)</f>
        <v>688.63</v>
      </c>
      <c r="J31" s="322">
        <f t="shared" si="7"/>
        <v>688.62900000000002</v>
      </c>
      <c r="K31" s="371">
        <v>696.14333999999997</v>
      </c>
      <c r="L31" s="6"/>
      <c r="M31" s="5"/>
    </row>
    <row r="32" spans="1:13" s="3" customFormat="1" ht="15.95" customHeight="1" thickBot="1">
      <c r="A32" s="32" t="s">
        <v>119</v>
      </c>
      <c r="B32" s="97" t="s">
        <v>116</v>
      </c>
      <c r="C32" s="97">
        <v>93184</v>
      </c>
      <c r="D32" s="95" t="s">
        <v>194</v>
      </c>
      <c r="E32" s="33" t="s">
        <v>61</v>
      </c>
      <c r="F32" s="35">
        <v>7.5</v>
      </c>
      <c r="G32" s="35">
        <v>20.47</v>
      </c>
      <c r="H32" s="35">
        <f t="shared" si="6"/>
        <v>26.12</v>
      </c>
      <c r="I32" s="36">
        <f>ROUND(F32*H32,2)</f>
        <v>195.9</v>
      </c>
      <c r="J32" s="322">
        <f t="shared" si="7"/>
        <v>195.9</v>
      </c>
      <c r="K32" s="371">
        <v>198.04724999999999</v>
      </c>
      <c r="L32" s="6"/>
      <c r="M32" s="5"/>
    </row>
    <row r="33" spans="1:13" s="3" customFormat="1" ht="18" customHeight="1" thickTop="1" thickBot="1">
      <c r="A33" s="23"/>
      <c r="B33" s="24"/>
      <c r="C33" s="24"/>
      <c r="D33" s="374" t="s">
        <v>121</v>
      </c>
      <c r="E33" s="374"/>
      <c r="F33" s="374"/>
      <c r="G33" s="374"/>
      <c r="H33" s="374"/>
      <c r="I33" s="25">
        <f>SUM(I30:I32)</f>
        <v>12367.589999999998</v>
      </c>
      <c r="J33" s="322"/>
      <c r="K33" s="186">
        <f>SUM(K30:K32)</f>
        <v>12502.641171000001</v>
      </c>
      <c r="M33" s="5"/>
    </row>
    <row r="34" spans="1:13" s="3" customFormat="1" ht="21" customHeight="1" thickTop="1">
      <c r="A34" s="159" t="s">
        <v>122</v>
      </c>
      <c r="B34" s="8"/>
      <c r="C34" s="8"/>
      <c r="D34" s="103" t="s">
        <v>123</v>
      </c>
      <c r="E34" s="9"/>
      <c r="F34" s="8"/>
      <c r="G34" s="8"/>
      <c r="H34" s="8"/>
      <c r="I34" s="22"/>
      <c r="J34" s="322"/>
      <c r="K34" s="185"/>
      <c r="M34" s="5"/>
    </row>
    <row r="35" spans="1:13" s="3" customFormat="1" ht="15.95" customHeight="1">
      <c r="A35" s="152" t="s">
        <v>124</v>
      </c>
      <c r="B35" s="153" t="s">
        <v>128</v>
      </c>
      <c r="C35" s="153">
        <v>110143</v>
      </c>
      <c r="D35" s="154" t="s">
        <v>129</v>
      </c>
      <c r="E35" s="155" t="s">
        <v>59</v>
      </c>
      <c r="F35" s="156">
        <v>291.24</v>
      </c>
      <c r="G35" s="156">
        <v>9.0399999999999991</v>
      </c>
      <c r="H35" s="156">
        <f t="shared" ref="H35:H38" si="8">ROUND(G35+(G35*$C$6),2)</f>
        <v>11.54</v>
      </c>
      <c r="I35" s="158">
        <f>ROUND(F35*H35,2)</f>
        <v>3360.91</v>
      </c>
      <c r="J35" s="322">
        <f t="shared" ref="J35:J38" si="9">F35*H35</f>
        <v>3360.9096</v>
      </c>
      <c r="K35" s="5">
        <v>3396.3243839999996</v>
      </c>
      <c r="L35" s="6"/>
      <c r="M35" s="5"/>
    </row>
    <row r="36" spans="1:13" s="3" customFormat="1" ht="15.95" customHeight="1">
      <c r="A36" s="152" t="s">
        <v>125</v>
      </c>
      <c r="B36" s="153" t="s">
        <v>128</v>
      </c>
      <c r="C36" s="153">
        <v>110763</v>
      </c>
      <c r="D36" s="154" t="s">
        <v>130</v>
      </c>
      <c r="E36" s="155" t="s">
        <v>59</v>
      </c>
      <c r="F36" s="156">
        <v>195.39000000000001</v>
      </c>
      <c r="G36" s="156">
        <v>36.69</v>
      </c>
      <c r="H36" s="156">
        <f t="shared" si="8"/>
        <v>46.82</v>
      </c>
      <c r="I36" s="158">
        <f>ROUND(F36*H36,2)</f>
        <v>9148.16</v>
      </c>
      <c r="J36" s="322">
        <f t="shared" si="9"/>
        <v>9148.1598000000013</v>
      </c>
      <c r="K36" s="5">
        <v>9247.8282390000004</v>
      </c>
      <c r="L36" s="6"/>
      <c r="M36" s="5"/>
    </row>
    <row r="37" spans="1:13" s="3" customFormat="1" ht="15.95" customHeight="1">
      <c r="A37" s="152" t="s">
        <v>126</v>
      </c>
      <c r="B37" s="153" t="s">
        <v>128</v>
      </c>
      <c r="C37" s="153">
        <v>110644</v>
      </c>
      <c r="D37" s="154" t="s">
        <v>131</v>
      </c>
      <c r="E37" s="155" t="s">
        <v>59</v>
      </c>
      <c r="F37" s="156">
        <v>95.85</v>
      </c>
      <c r="G37" s="156">
        <v>64.03</v>
      </c>
      <c r="H37" s="156">
        <f t="shared" si="8"/>
        <v>81.7</v>
      </c>
      <c r="I37" s="158">
        <f>ROUND(F37*H37,2)</f>
        <v>7830.95</v>
      </c>
      <c r="J37" s="322">
        <f t="shared" si="9"/>
        <v>7830.9449999999997</v>
      </c>
      <c r="K37" s="5">
        <v>7917.0853950000001</v>
      </c>
      <c r="L37" s="6"/>
      <c r="M37" s="5"/>
    </row>
    <row r="38" spans="1:13" s="3" customFormat="1" ht="15.95" customHeight="1" thickBot="1">
      <c r="A38" s="152" t="s">
        <v>127</v>
      </c>
      <c r="B38" s="97" t="s">
        <v>128</v>
      </c>
      <c r="C38" s="97">
        <v>110762</v>
      </c>
      <c r="D38" s="95" t="s">
        <v>132</v>
      </c>
      <c r="E38" s="33" t="s">
        <v>59</v>
      </c>
      <c r="F38" s="35">
        <v>95.85</v>
      </c>
      <c r="G38" s="35">
        <v>31.18</v>
      </c>
      <c r="H38" s="35">
        <f t="shared" si="8"/>
        <v>39.79</v>
      </c>
      <c r="I38" s="36">
        <f>ROUND(F38*H38,2)</f>
        <v>3813.87</v>
      </c>
      <c r="J38" s="322">
        <f t="shared" si="9"/>
        <v>3813.8714999999997</v>
      </c>
      <c r="K38" s="5">
        <v>3855.2978699999999</v>
      </c>
      <c r="L38" s="6"/>
      <c r="M38" s="5"/>
    </row>
    <row r="39" spans="1:13" s="3" customFormat="1" ht="18" customHeight="1" thickTop="1" thickBot="1">
      <c r="A39" s="23"/>
      <c r="B39" s="24"/>
      <c r="C39" s="24"/>
      <c r="D39" s="374" t="s">
        <v>133</v>
      </c>
      <c r="E39" s="374"/>
      <c r="F39" s="374"/>
      <c r="G39" s="374"/>
      <c r="H39" s="374"/>
      <c r="I39" s="25">
        <f>SUM(I35:I38)</f>
        <v>24153.89</v>
      </c>
      <c r="J39" s="322"/>
      <c r="K39" s="186">
        <f>SUM(K35:K38)</f>
        <v>24416.535887999999</v>
      </c>
      <c r="M39" s="5"/>
    </row>
    <row r="40" spans="1:13" s="3" customFormat="1" ht="21" customHeight="1" thickTop="1">
      <c r="A40" s="159" t="s">
        <v>134</v>
      </c>
      <c r="B40" s="8"/>
      <c r="C40" s="8"/>
      <c r="D40" s="103" t="s">
        <v>135</v>
      </c>
      <c r="E40" s="9"/>
      <c r="F40" s="8"/>
      <c r="G40" s="8"/>
      <c r="H40" s="8"/>
      <c r="I40" s="22"/>
      <c r="J40" s="322"/>
      <c r="K40" s="185">
        <f t="shared" si="5"/>
        <v>0</v>
      </c>
      <c r="M40" s="5"/>
    </row>
    <row r="41" spans="1:13" s="3" customFormat="1" ht="15.95" customHeight="1">
      <c r="A41" s="152" t="s">
        <v>137</v>
      </c>
      <c r="B41" s="153" t="s">
        <v>128</v>
      </c>
      <c r="C41" s="153">
        <v>130507</v>
      </c>
      <c r="D41" s="154" t="s">
        <v>140</v>
      </c>
      <c r="E41" s="155" t="s">
        <v>59</v>
      </c>
      <c r="F41" s="156">
        <v>110.54999999999998</v>
      </c>
      <c r="G41" s="156">
        <v>48.56</v>
      </c>
      <c r="H41" s="156">
        <f t="shared" ref="H41:H44" si="10">ROUND(G41+(G41*$C$6),2)</f>
        <v>61.96</v>
      </c>
      <c r="I41" s="158">
        <f>ROUND(F41*H41,2)</f>
        <v>6849.68</v>
      </c>
      <c r="J41" s="322">
        <f t="shared" ref="J41:J44" si="11">F41*H41</f>
        <v>6849.677999999999</v>
      </c>
      <c r="K41" s="5">
        <v>6925.1173199999994</v>
      </c>
      <c r="L41" s="6"/>
      <c r="M41" s="5"/>
    </row>
    <row r="42" spans="1:13" s="3" customFormat="1" ht="15.95" customHeight="1">
      <c r="A42" s="152" t="s">
        <v>136</v>
      </c>
      <c r="B42" s="153" t="s">
        <v>128</v>
      </c>
      <c r="C42" s="153">
        <v>130110</v>
      </c>
      <c r="D42" s="154" t="s">
        <v>141</v>
      </c>
      <c r="E42" s="155" t="s">
        <v>59</v>
      </c>
      <c r="F42" s="156">
        <v>110.55</v>
      </c>
      <c r="G42" s="156">
        <v>29.44</v>
      </c>
      <c r="H42" s="156">
        <f t="shared" si="10"/>
        <v>37.57</v>
      </c>
      <c r="I42" s="158">
        <f>ROUND(F42*H42,2)</f>
        <v>4153.3599999999997</v>
      </c>
      <c r="J42" s="322">
        <f t="shared" si="11"/>
        <v>4153.3634999999995</v>
      </c>
      <c r="K42" s="5">
        <v>4198.4236799999999</v>
      </c>
      <c r="L42" s="6"/>
      <c r="M42" s="5"/>
    </row>
    <row r="43" spans="1:13" s="3" customFormat="1" ht="15.95" customHeight="1">
      <c r="A43" s="152" t="s">
        <v>138</v>
      </c>
      <c r="B43" s="153" t="s">
        <v>128</v>
      </c>
      <c r="C43" s="153">
        <v>130492</v>
      </c>
      <c r="D43" s="154" t="s">
        <v>142</v>
      </c>
      <c r="E43" s="155" t="s">
        <v>59</v>
      </c>
      <c r="F43" s="156">
        <v>55.4</v>
      </c>
      <c r="G43" s="156">
        <v>85.93</v>
      </c>
      <c r="H43" s="156">
        <f t="shared" si="10"/>
        <v>109.65</v>
      </c>
      <c r="I43" s="158">
        <f>ROUND(F43*H43,2)</f>
        <v>6074.61</v>
      </c>
      <c r="J43" s="322">
        <f t="shared" si="11"/>
        <v>6074.6100000000006</v>
      </c>
      <c r="K43" s="5">
        <v>6141.0733800000007</v>
      </c>
      <c r="L43" s="6"/>
      <c r="M43" s="5"/>
    </row>
    <row r="44" spans="1:13" s="3" customFormat="1" ht="24.75" thickBot="1">
      <c r="A44" s="152" t="s">
        <v>139</v>
      </c>
      <c r="B44" s="97" t="s">
        <v>128</v>
      </c>
      <c r="C44" s="97">
        <v>130119</v>
      </c>
      <c r="D44" s="95" t="s">
        <v>143</v>
      </c>
      <c r="E44" s="33" t="s">
        <v>59</v>
      </c>
      <c r="F44" s="35">
        <v>110.54999999999998</v>
      </c>
      <c r="G44" s="35">
        <v>72.95</v>
      </c>
      <c r="H44" s="35">
        <f t="shared" si="10"/>
        <v>93.08</v>
      </c>
      <c r="I44" s="36">
        <f>ROUND(F44*H44,2)</f>
        <v>10289.99</v>
      </c>
      <c r="J44" s="322">
        <f t="shared" si="11"/>
        <v>10289.993999999999</v>
      </c>
      <c r="K44" s="5">
        <v>10403.363024999999</v>
      </c>
      <c r="L44" s="6"/>
      <c r="M44" s="5"/>
    </row>
    <row r="45" spans="1:13" s="3" customFormat="1" ht="18" customHeight="1" thickTop="1" thickBot="1">
      <c r="A45" s="23"/>
      <c r="B45" s="24"/>
      <c r="C45" s="24"/>
      <c r="D45" s="374" t="s">
        <v>144</v>
      </c>
      <c r="E45" s="374"/>
      <c r="F45" s="374"/>
      <c r="G45" s="374"/>
      <c r="H45" s="374"/>
      <c r="I45" s="25">
        <f>SUM(I41:I44)</f>
        <v>27367.64</v>
      </c>
      <c r="J45" s="322"/>
      <c r="K45" s="186">
        <f>SUM(K41:K44)</f>
        <v>27667.977404999998</v>
      </c>
      <c r="M45" s="5"/>
    </row>
    <row r="46" spans="1:13" s="3" customFormat="1" ht="21" customHeight="1" thickTop="1">
      <c r="A46" s="159" t="s">
        <v>145</v>
      </c>
      <c r="B46" s="8"/>
      <c r="C46" s="8"/>
      <c r="D46" s="103" t="s">
        <v>270</v>
      </c>
      <c r="E46" s="9"/>
      <c r="F46" s="8"/>
      <c r="G46" s="8"/>
      <c r="H46" s="8"/>
      <c r="I46" s="22"/>
      <c r="J46" s="322"/>
      <c r="K46" s="185">
        <f t="shared" si="5"/>
        <v>0</v>
      </c>
      <c r="M46" s="5"/>
    </row>
    <row r="47" spans="1:13" s="3" customFormat="1" ht="21" customHeight="1">
      <c r="A47" s="379" t="s">
        <v>146</v>
      </c>
      <c r="B47" s="380" t="s">
        <v>128</v>
      </c>
      <c r="C47" s="109"/>
      <c r="D47" s="109" t="s">
        <v>147</v>
      </c>
      <c r="E47" s="109"/>
      <c r="F47" s="109"/>
      <c r="G47" s="109"/>
      <c r="H47" s="162"/>
      <c r="I47" s="110"/>
      <c r="J47" s="322"/>
      <c r="K47" s="185">
        <f t="shared" si="5"/>
        <v>0</v>
      </c>
      <c r="M47" s="5"/>
    </row>
    <row r="48" spans="1:13" s="3" customFormat="1" ht="42.95" customHeight="1">
      <c r="A48" s="27" t="s">
        <v>155</v>
      </c>
      <c r="B48" s="96" t="s">
        <v>148</v>
      </c>
      <c r="C48" s="96">
        <v>93128</v>
      </c>
      <c r="D48" s="160" t="s">
        <v>149</v>
      </c>
      <c r="E48" s="28" t="s">
        <v>3</v>
      </c>
      <c r="F48" s="30">
        <v>25</v>
      </c>
      <c r="G48" s="30">
        <v>105.96</v>
      </c>
      <c r="H48" s="30">
        <f t="shared" ref="H48:H59" si="12">ROUND(G48+(G48*$C$6),2)</f>
        <v>135.19999999999999</v>
      </c>
      <c r="I48" s="31">
        <f>ROUND(F48*H48,2)</f>
        <v>3380</v>
      </c>
      <c r="J48" s="322">
        <f t="shared" ref="J48:J59" si="13">F48*H48</f>
        <v>3379.9999999999995</v>
      </c>
      <c r="K48" s="5">
        <v>3464.5400999999997</v>
      </c>
      <c r="L48" s="6"/>
      <c r="M48" s="5"/>
    </row>
    <row r="49" spans="1:13" s="3" customFormat="1" ht="42.95" customHeight="1">
      <c r="A49" s="32" t="s">
        <v>154</v>
      </c>
      <c r="B49" s="153" t="s">
        <v>148</v>
      </c>
      <c r="C49" s="153">
        <v>93143</v>
      </c>
      <c r="D49" s="161" t="s">
        <v>150</v>
      </c>
      <c r="E49" s="155" t="s">
        <v>3</v>
      </c>
      <c r="F49" s="156">
        <v>17</v>
      </c>
      <c r="G49" s="156">
        <v>129.15</v>
      </c>
      <c r="H49" s="156">
        <f t="shared" si="12"/>
        <v>164.8</v>
      </c>
      <c r="I49" s="36">
        <f>ROUND(F49*H49,2)</f>
        <v>2801.6</v>
      </c>
      <c r="J49" s="322">
        <f t="shared" si="13"/>
        <v>2801.6000000000004</v>
      </c>
      <c r="K49" s="5">
        <v>2917.2060000000001</v>
      </c>
      <c r="L49" s="6"/>
      <c r="M49" s="5"/>
    </row>
    <row r="50" spans="1:13" s="3" customFormat="1" ht="15.95" customHeight="1">
      <c r="A50" s="32" t="s">
        <v>156</v>
      </c>
      <c r="B50" s="97" t="s">
        <v>113</v>
      </c>
      <c r="C50" s="97">
        <v>170321</v>
      </c>
      <c r="D50" s="34" t="s">
        <v>151</v>
      </c>
      <c r="E50" s="33" t="s">
        <v>3</v>
      </c>
      <c r="F50" s="35">
        <v>1</v>
      </c>
      <c r="G50" s="35">
        <v>323.51</v>
      </c>
      <c r="H50" s="35">
        <f t="shared" si="12"/>
        <v>412.8</v>
      </c>
      <c r="I50" s="36">
        <f>ROUND(F50*H50,2)</f>
        <v>412.8</v>
      </c>
      <c r="J50" s="322">
        <f t="shared" si="13"/>
        <v>412.8</v>
      </c>
      <c r="K50" s="5">
        <v>2881.4471999999996</v>
      </c>
      <c r="L50" s="6"/>
      <c r="M50" s="5"/>
    </row>
    <row r="51" spans="1:13" s="3" customFormat="1" ht="15.95" customHeight="1">
      <c r="A51" s="32" t="s">
        <v>157</v>
      </c>
      <c r="B51" s="97" t="s">
        <v>113</v>
      </c>
      <c r="C51" s="97">
        <v>171164</v>
      </c>
      <c r="D51" s="34" t="s">
        <v>152</v>
      </c>
      <c r="E51" s="33" t="s">
        <v>3</v>
      </c>
      <c r="F51" s="35">
        <v>5</v>
      </c>
      <c r="G51" s="35">
        <v>98.34</v>
      </c>
      <c r="H51" s="35">
        <f t="shared" si="12"/>
        <v>125.48</v>
      </c>
      <c r="I51" s="36">
        <f>ROUND(F51*H51,2)</f>
        <v>627.4</v>
      </c>
      <c r="J51" s="322">
        <f t="shared" si="13"/>
        <v>627.4</v>
      </c>
      <c r="K51" s="5">
        <v>460.65899999999999</v>
      </c>
      <c r="L51" s="6"/>
      <c r="M51" s="5"/>
    </row>
    <row r="52" spans="1:13" s="3" customFormat="1" ht="15.95" customHeight="1">
      <c r="A52" s="32" t="s">
        <v>158</v>
      </c>
      <c r="B52" s="97" t="s">
        <v>113</v>
      </c>
      <c r="C52" s="97">
        <v>250732</v>
      </c>
      <c r="D52" s="34" t="s">
        <v>153</v>
      </c>
      <c r="E52" s="33" t="s">
        <v>3</v>
      </c>
      <c r="F52" s="35">
        <v>6</v>
      </c>
      <c r="G52" s="35">
        <v>200.31</v>
      </c>
      <c r="H52" s="35">
        <f t="shared" si="12"/>
        <v>255.6</v>
      </c>
      <c r="I52" s="36">
        <f>ROUND(F52*H52,2)</f>
        <v>1533.6</v>
      </c>
      <c r="J52" s="322">
        <f t="shared" si="13"/>
        <v>1533.6</v>
      </c>
      <c r="K52" s="5">
        <v>2150.7138</v>
      </c>
      <c r="L52" s="6"/>
      <c r="M52" s="5"/>
    </row>
    <row r="53" spans="1:13" s="3" customFormat="1" ht="15.95" customHeight="1">
      <c r="A53" s="32" t="s">
        <v>159</v>
      </c>
      <c r="B53" s="97" t="s">
        <v>113</v>
      </c>
      <c r="C53" s="97">
        <v>170073</v>
      </c>
      <c r="D53" s="34" t="s">
        <v>166</v>
      </c>
      <c r="E53" s="33" t="s">
        <v>3</v>
      </c>
      <c r="F53" s="35">
        <v>1</v>
      </c>
      <c r="G53" s="35">
        <v>386.23</v>
      </c>
      <c r="H53" s="35">
        <f t="shared" si="12"/>
        <v>492.83</v>
      </c>
      <c r="I53" s="36">
        <f t="shared" ref="I53:I58" si="14">ROUND(F53*H53,2)</f>
        <v>492.83</v>
      </c>
      <c r="J53" s="322">
        <f t="shared" si="13"/>
        <v>492.83</v>
      </c>
      <c r="K53" s="5">
        <v>709.55160000000001</v>
      </c>
      <c r="L53" s="6"/>
      <c r="M53" s="5"/>
    </row>
    <row r="54" spans="1:13" s="3" customFormat="1">
      <c r="A54" s="32" t="s">
        <v>160</v>
      </c>
      <c r="B54" s="97" t="s">
        <v>113</v>
      </c>
      <c r="C54" s="97">
        <v>180680</v>
      </c>
      <c r="D54" s="95" t="s">
        <v>167</v>
      </c>
      <c r="E54" s="33" t="s">
        <v>3</v>
      </c>
      <c r="F54" s="35">
        <v>1</v>
      </c>
      <c r="G54" s="35">
        <v>220.37</v>
      </c>
      <c r="H54" s="35">
        <f t="shared" si="12"/>
        <v>281.19</v>
      </c>
      <c r="I54" s="36">
        <f>ROUND(F54*H54,2)</f>
        <v>281.19</v>
      </c>
      <c r="J54" s="322">
        <f t="shared" si="13"/>
        <v>281.19</v>
      </c>
      <c r="K54" s="5">
        <v>467.88299999999998</v>
      </c>
      <c r="L54" s="6"/>
      <c r="M54" s="5"/>
    </row>
    <row r="55" spans="1:13" s="3" customFormat="1" ht="15.95" customHeight="1">
      <c r="A55" s="32" t="s">
        <v>161</v>
      </c>
      <c r="B55" s="97" t="s">
        <v>113</v>
      </c>
      <c r="C55" s="97">
        <v>171092</v>
      </c>
      <c r="D55" s="34" t="s">
        <v>168</v>
      </c>
      <c r="E55" s="33" t="s">
        <v>169</v>
      </c>
      <c r="F55" s="35">
        <v>145</v>
      </c>
      <c r="G55" s="35">
        <v>11.66</v>
      </c>
      <c r="H55" s="35">
        <f t="shared" si="12"/>
        <v>14.88</v>
      </c>
      <c r="I55" s="36">
        <f>ROUND(F55*H55,2)</f>
        <v>2157.6</v>
      </c>
      <c r="J55" s="322">
        <f t="shared" si="13"/>
        <v>2157.6</v>
      </c>
      <c r="K55" s="5">
        <v>1294.902</v>
      </c>
      <c r="L55" s="6"/>
      <c r="M55" s="5"/>
    </row>
    <row r="56" spans="1:13" s="3" customFormat="1" ht="15.95" customHeight="1">
      <c r="A56" s="32" t="s">
        <v>162</v>
      </c>
      <c r="B56" s="104" t="s">
        <v>113</v>
      </c>
      <c r="C56" s="104">
        <v>171017</v>
      </c>
      <c r="D56" s="105" t="s">
        <v>170</v>
      </c>
      <c r="E56" s="106" t="s">
        <v>169</v>
      </c>
      <c r="F56" s="107">
        <v>10</v>
      </c>
      <c r="G56" s="107">
        <v>12.65</v>
      </c>
      <c r="H56" s="107">
        <f t="shared" si="12"/>
        <v>16.14</v>
      </c>
      <c r="I56" s="36">
        <f>ROUND(F56*H56,2)</f>
        <v>161.4</v>
      </c>
      <c r="J56" s="322">
        <f t="shared" si="13"/>
        <v>161.4</v>
      </c>
      <c r="K56" s="5">
        <v>262.51499999999999</v>
      </c>
      <c r="L56" s="6"/>
      <c r="M56" s="5"/>
    </row>
    <row r="57" spans="1:13" s="3" customFormat="1" ht="27" customHeight="1">
      <c r="A57" s="32" t="s">
        <v>163</v>
      </c>
      <c r="B57" s="97" t="s">
        <v>113</v>
      </c>
      <c r="C57" s="97">
        <v>171175</v>
      </c>
      <c r="D57" s="108" t="s">
        <v>171</v>
      </c>
      <c r="E57" s="33" t="s">
        <v>3</v>
      </c>
      <c r="F57" s="35">
        <v>30</v>
      </c>
      <c r="G57" s="35">
        <v>17.190000000000001</v>
      </c>
      <c r="H57" s="35">
        <f t="shared" si="12"/>
        <v>21.93</v>
      </c>
      <c r="I57" s="36">
        <f t="shared" si="14"/>
        <v>657.9</v>
      </c>
      <c r="J57" s="322">
        <f t="shared" si="13"/>
        <v>657.9</v>
      </c>
      <c r="K57" s="5">
        <v>878.23199999999997</v>
      </c>
      <c r="L57" s="6"/>
      <c r="M57" s="5"/>
    </row>
    <row r="58" spans="1:13" s="3" customFormat="1" ht="15.95" customHeight="1">
      <c r="A58" s="32" t="s">
        <v>164</v>
      </c>
      <c r="B58" s="381" t="s">
        <v>172</v>
      </c>
      <c r="C58" s="382"/>
      <c r="D58" s="34" t="s">
        <v>174</v>
      </c>
      <c r="E58" s="33" t="s">
        <v>3</v>
      </c>
      <c r="F58" s="35">
        <v>22</v>
      </c>
      <c r="G58" s="35">
        <v>82.72</v>
      </c>
      <c r="H58" s="35">
        <f t="shared" si="12"/>
        <v>105.55</v>
      </c>
      <c r="I58" s="36">
        <f t="shared" si="14"/>
        <v>2322.1</v>
      </c>
      <c r="J58" s="322">
        <f t="shared" si="13"/>
        <v>2322.1</v>
      </c>
      <c r="K58" s="5">
        <v>2347.5936000000002</v>
      </c>
      <c r="L58" s="6"/>
      <c r="M58" s="5"/>
    </row>
    <row r="59" spans="1:13" s="3" customFormat="1" ht="15.95" customHeight="1" thickBot="1">
      <c r="A59" s="37" t="s">
        <v>165</v>
      </c>
      <c r="B59" s="377" t="s">
        <v>173</v>
      </c>
      <c r="C59" s="378"/>
      <c r="D59" s="39" t="s">
        <v>175</v>
      </c>
      <c r="E59" s="38" t="s">
        <v>3</v>
      </c>
      <c r="F59" s="40">
        <v>3</v>
      </c>
      <c r="G59" s="40">
        <v>62.72</v>
      </c>
      <c r="H59" s="40">
        <f t="shared" si="12"/>
        <v>80.03</v>
      </c>
      <c r="I59" s="41">
        <f>ROUND(F59*H59,2)</f>
        <v>240.09</v>
      </c>
      <c r="J59" s="322">
        <f t="shared" si="13"/>
        <v>240.09</v>
      </c>
      <c r="K59" s="5">
        <v>242.72640000000001</v>
      </c>
      <c r="L59" s="6"/>
      <c r="M59" s="5"/>
    </row>
    <row r="60" spans="1:13" s="3" customFormat="1" ht="18" customHeight="1" thickTop="1" thickBot="1">
      <c r="A60" s="23"/>
      <c r="B60" s="24"/>
      <c r="C60" s="24"/>
      <c r="D60" s="374" t="s">
        <v>176</v>
      </c>
      <c r="E60" s="374"/>
      <c r="F60" s="374"/>
      <c r="G60" s="374"/>
      <c r="H60" s="374"/>
      <c r="I60" s="25">
        <f>SUM(I48:I59)</f>
        <v>15068.51</v>
      </c>
      <c r="J60" s="322"/>
      <c r="K60" s="186">
        <f>SUM(K48:K59)</f>
        <v>18077.969699999998</v>
      </c>
      <c r="M60" s="5"/>
    </row>
    <row r="61" spans="1:13" s="3" customFormat="1" ht="21" customHeight="1" thickTop="1">
      <c r="A61" s="379" t="s">
        <v>177</v>
      </c>
      <c r="B61" s="380" t="s">
        <v>128</v>
      </c>
      <c r="C61" s="109"/>
      <c r="D61" s="109" t="s">
        <v>178</v>
      </c>
      <c r="E61" s="109"/>
      <c r="F61" s="109"/>
      <c r="G61" s="109"/>
      <c r="H61" s="162"/>
      <c r="I61" s="110"/>
      <c r="J61" s="322"/>
      <c r="K61" s="185"/>
      <c r="M61" s="5"/>
    </row>
    <row r="62" spans="1:13" s="3" customFormat="1" ht="15.95" customHeight="1">
      <c r="A62" s="152" t="s">
        <v>180</v>
      </c>
      <c r="B62" s="153" t="s">
        <v>101</v>
      </c>
      <c r="C62" s="153">
        <v>180214</v>
      </c>
      <c r="D62" s="154" t="s">
        <v>187</v>
      </c>
      <c r="E62" s="155" t="s">
        <v>188</v>
      </c>
      <c r="F62" s="156">
        <v>12</v>
      </c>
      <c r="G62" s="156">
        <v>295.89999999999998</v>
      </c>
      <c r="H62" s="157">
        <f t="shared" ref="H62:H68" si="15">ROUND(G62+(G62*$C$6),2)</f>
        <v>377.57</v>
      </c>
      <c r="I62" s="158">
        <f t="shared" ref="I62:I68" si="16">ROUND(F62*H62,2)</f>
        <v>4530.84</v>
      </c>
      <c r="J62" s="322">
        <f t="shared" ref="J62:J66" si="17">F62*H62</f>
        <v>4530.84</v>
      </c>
      <c r="K62" s="5">
        <v>3821.9345999999996</v>
      </c>
      <c r="M62" s="5"/>
    </row>
    <row r="63" spans="1:13" s="3" customFormat="1" ht="15.95" customHeight="1">
      <c r="A63" s="152" t="s">
        <v>179</v>
      </c>
      <c r="B63" s="153" t="s">
        <v>101</v>
      </c>
      <c r="C63" s="153">
        <v>180299</v>
      </c>
      <c r="D63" s="154" t="s">
        <v>189</v>
      </c>
      <c r="E63" s="155" t="s">
        <v>188</v>
      </c>
      <c r="F63" s="156">
        <v>18</v>
      </c>
      <c r="G63" s="156">
        <v>346.02</v>
      </c>
      <c r="H63" s="157">
        <f t="shared" si="15"/>
        <v>441.52</v>
      </c>
      <c r="I63" s="158">
        <f t="shared" si="16"/>
        <v>7947.36</v>
      </c>
      <c r="J63" s="322">
        <f t="shared" si="17"/>
        <v>7947.36</v>
      </c>
      <c r="K63" s="5">
        <v>3807.6930000000002</v>
      </c>
      <c r="M63" s="5"/>
    </row>
    <row r="64" spans="1:13" s="3" customFormat="1" ht="39.950000000000003" customHeight="1">
      <c r="A64" s="32" t="s">
        <v>181</v>
      </c>
      <c r="B64" s="153" t="s">
        <v>186</v>
      </c>
      <c r="C64" s="153">
        <v>98068</v>
      </c>
      <c r="D64" s="161" t="s">
        <v>190</v>
      </c>
      <c r="E64" s="155" t="s">
        <v>3</v>
      </c>
      <c r="F64" s="156">
        <v>1</v>
      </c>
      <c r="G64" s="156">
        <v>7985.56</v>
      </c>
      <c r="H64" s="156">
        <f t="shared" si="15"/>
        <v>10189.57</v>
      </c>
      <c r="I64" s="36">
        <f t="shared" si="16"/>
        <v>10189.57</v>
      </c>
      <c r="J64" s="322">
        <f t="shared" si="17"/>
        <v>10189.57</v>
      </c>
      <c r="K64" s="5">
        <v>8335.8768</v>
      </c>
      <c r="L64" s="6"/>
      <c r="M64" s="5"/>
    </row>
    <row r="65" spans="1:13" s="3" customFormat="1" ht="15.95" customHeight="1">
      <c r="A65" s="152" t="s">
        <v>182</v>
      </c>
      <c r="B65" s="153" t="s">
        <v>101</v>
      </c>
      <c r="C65" s="153">
        <v>180543</v>
      </c>
      <c r="D65" s="154" t="s">
        <v>191</v>
      </c>
      <c r="E65" s="155" t="s">
        <v>3</v>
      </c>
      <c r="F65" s="156">
        <v>1</v>
      </c>
      <c r="G65" s="156">
        <v>2435.13</v>
      </c>
      <c r="H65" s="157">
        <f t="shared" si="15"/>
        <v>3107.23</v>
      </c>
      <c r="I65" s="158">
        <f t="shared" si="16"/>
        <v>3107.23</v>
      </c>
      <c r="J65" s="322">
        <f t="shared" si="17"/>
        <v>3107.23</v>
      </c>
      <c r="K65" s="5">
        <v>2368.2852000000003</v>
      </c>
      <c r="M65" s="5"/>
    </row>
    <row r="66" spans="1:13" s="3" customFormat="1" ht="38.25">
      <c r="A66" s="32" t="s">
        <v>183</v>
      </c>
      <c r="B66" s="97" t="s">
        <v>186</v>
      </c>
      <c r="C66" s="97">
        <v>98102</v>
      </c>
      <c r="D66" s="108" t="s">
        <v>192</v>
      </c>
      <c r="E66" s="33" t="s">
        <v>3</v>
      </c>
      <c r="F66" s="35">
        <v>1</v>
      </c>
      <c r="G66" s="35">
        <v>75.760000000000005</v>
      </c>
      <c r="H66" s="35">
        <f t="shared" si="15"/>
        <v>96.67</v>
      </c>
      <c r="I66" s="36">
        <f t="shared" si="16"/>
        <v>96.67</v>
      </c>
      <c r="J66" s="322">
        <f t="shared" si="17"/>
        <v>96.67</v>
      </c>
      <c r="K66" s="5">
        <v>277.86599999999999</v>
      </c>
      <c r="L66" s="6"/>
      <c r="M66" s="5"/>
    </row>
    <row r="67" spans="1:13" s="3" customFormat="1" ht="42.95" customHeight="1">
      <c r="A67" s="152" t="s">
        <v>184</v>
      </c>
      <c r="B67" s="153" t="s">
        <v>186</v>
      </c>
      <c r="C67" s="153">
        <v>97976</v>
      </c>
      <c r="D67" s="161" t="s">
        <v>195</v>
      </c>
      <c r="E67" s="155" t="s">
        <v>3</v>
      </c>
      <c r="F67" s="156">
        <v>4</v>
      </c>
      <c r="G67" s="156">
        <v>954.26</v>
      </c>
      <c r="H67" s="156">
        <f t="shared" si="15"/>
        <v>1217.6400000000001</v>
      </c>
      <c r="I67" s="158">
        <f t="shared" si="16"/>
        <v>4870.5600000000004</v>
      </c>
      <c r="J67" s="322">
        <f>(G67+G67*$C$6)</f>
        <v>1217.6357600000001</v>
      </c>
      <c r="K67" s="5">
        <v>1274.2362000000001</v>
      </c>
      <c r="L67" s="6"/>
      <c r="M67" s="5"/>
    </row>
    <row r="68" spans="1:13" s="3" customFormat="1" ht="15.95" customHeight="1" thickBot="1">
      <c r="A68" s="152" t="s">
        <v>185</v>
      </c>
      <c r="B68" s="153" t="s">
        <v>101</v>
      </c>
      <c r="C68" s="153">
        <v>180461</v>
      </c>
      <c r="D68" s="154" t="s">
        <v>196</v>
      </c>
      <c r="E68" s="155" t="s">
        <v>3</v>
      </c>
      <c r="F68" s="156">
        <v>1</v>
      </c>
      <c r="G68" s="156">
        <v>1964.15</v>
      </c>
      <c r="H68" s="157">
        <f t="shared" si="15"/>
        <v>2506.2600000000002</v>
      </c>
      <c r="I68" s="158">
        <f t="shared" si="16"/>
        <v>2506.2600000000002</v>
      </c>
      <c r="J68" s="322">
        <f>(G68+G68*$C$6)</f>
        <v>2506.2554</v>
      </c>
      <c r="K68" s="5">
        <v>1536.26</v>
      </c>
      <c r="M68" s="5"/>
    </row>
    <row r="69" spans="1:13" s="3" customFormat="1" ht="18" customHeight="1" thickTop="1" thickBot="1">
      <c r="A69" s="23"/>
      <c r="B69" s="24"/>
      <c r="C69" s="24"/>
      <c r="D69" s="374" t="s">
        <v>197</v>
      </c>
      <c r="E69" s="374"/>
      <c r="F69" s="374"/>
      <c r="G69" s="374"/>
      <c r="H69" s="374"/>
      <c r="I69" s="25">
        <f>SUM(I62:I68)</f>
        <v>33248.49</v>
      </c>
      <c r="J69" s="322"/>
      <c r="K69" s="186">
        <f>SUM(K62:K68)</f>
        <v>21422.151799999996</v>
      </c>
      <c r="M69" s="5"/>
    </row>
    <row r="70" spans="1:13" s="3" customFormat="1" ht="18" customHeight="1" thickTop="1" thickBot="1">
      <c r="A70" s="23"/>
      <c r="B70" s="24"/>
      <c r="C70" s="24"/>
      <c r="D70" s="374" t="s">
        <v>200</v>
      </c>
      <c r="E70" s="374"/>
      <c r="F70" s="374"/>
      <c r="G70" s="374"/>
      <c r="H70" s="374"/>
      <c r="I70" s="25">
        <f>I69+I60</f>
        <v>48317</v>
      </c>
      <c r="J70" s="322"/>
      <c r="K70" s="185"/>
      <c r="M70" s="5"/>
    </row>
    <row r="71" spans="1:13" s="3" customFormat="1" ht="21" customHeight="1" thickTop="1">
      <c r="A71" s="159" t="s">
        <v>198</v>
      </c>
      <c r="B71" s="8"/>
      <c r="C71" s="8"/>
      <c r="D71" s="103" t="s">
        <v>199</v>
      </c>
      <c r="E71" s="9"/>
      <c r="F71" s="8"/>
      <c r="G71" s="8"/>
      <c r="H71" s="8"/>
      <c r="I71" s="22"/>
      <c r="J71" s="322"/>
      <c r="K71" s="185"/>
      <c r="M71" s="5"/>
    </row>
    <row r="72" spans="1:13" s="3" customFormat="1" ht="15.95" customHeight="1">
      <c r="A72" s="27" t="s">
        <v>202</v>
      </c>
      <c r="B72" s="96" t="s">
        <v>101</v>
      </c>
      <c r="C72" s="96">
        <v>140348</v>
      </c>
      <c r="D72" s="163" t="s">
        <v>203</v>
      </c>
      <c r="E72" s="164" t="s">
        <v>59</v>
      </c>
      <c r="F72" s="165">
        <v>110.55</v>
      </c>
      <c r="G72" s="166">
        <v>45.69</v>
      </c>
      <c r="H72" s="42">
        <f t="shared" ref="H72:H73" si="18">ROUND(G72+(G72*$C$6),2)</f>
        <v>58.3</v>
      </c>
      <c r="I72" s="31">
        <f>ROUND(F72*H72,2)</f>
        <v>6445.07</v>
      </c>
      <c r="J72" s="322"/>
      <c r="K72" s="5">
        <v>8589.028076999999</v>
      </c>
      <c r="M72" s="5"/>
    </row>
    <row r="73" spans="1:13" s="3" customFormat="1" ht="15.95" customHeight="1" thickBot="1">
      <c r="A73" s="32" t="s">
        <v>201</v>
      </c>
      <c r="B73" s="97" t="s">
        <v>101</v>
      </c>
      <c r="C73" s="97">
        <v>141336</v>
      </c>
      <c r="D73" s="167" t="s">
        <v>204</v>
      </c>
      <c r="E73" s="168" t="s">
        <v>59</v>
      </c>
      <c r="F73" s="169">
        <v>110.55</v>
      </c>
      <c r="G73" s="170">
        <v>25.99</v>
      </c>
      <c r="H73" s="43">
        <f t="shared" si="18"/>
        <v>33.159999999999997</v>
      </c>
      <c r="I73" s="36">
        <f>ROUND(F73*H73,2)</f>
        <v>3665.84</v>
      </c>
      <c r="J73" s="322"/>
      <c r="K73" s="5">
        <v>7705.5987960000002</v>
      </c>
      <c r="M73" s="5"/>
    </row>
    <row r="74" spans="1:13" s="3" customFormat="1" ht="18" customHeight="1" thickTop="1" thickBot="1">
      <c r="A74" s="23"/>
      <c r="B74" s="24"/>
      <c r="C74" s="24"/>
      <c r="D74" s="374" t="s">
        <v>205</v>
      </c>
      <c r="E74" s="374"/>
      <c r="F74" s="374"/>
      <c r="G74" s="374"/>
      <c r="H74" s="374"/>
      <c r="I74" s="25">
        <f>SUM(I72:I73)</f>
        <v>10110.91</v>
      </c>
      <c r="J74" s="322"/>
      <c r="K74" s="186">
        <f>SUM(K72:K73)</f>
        <v>16294.626872999999</v>
      </c>
      <c r="M74" s="5"/>
    </row>
    <row r="75" spans="1:13" s="3" customFormat="1" ht="21" customHeight="1" thickTop="1">
      <c r="A75" s="159" t="s">
        <v>206</v>
      </c>
      <c r="B75" s="8"/>
      <c r="C75" s="8"/>
      <c r="D75" s="103" t="s">
        <v>207</v>
      </c>
      <c r="E75" s="9"/>
      <c r="F75" s="8"/>
      <c r="G75" s="8"/>
      <c r="H75" s="8"/>
      <c r="I75" s="22"/>
      <c r="J75" s="322"/>
      <c r="K75" s="185">
        <f t="shared" si="5"/>
        <v>0</v>
      </c>
      <c r="M75" s="5"/>
    </row>
    <row r="76" spans="1:13" s="3" customFormat="1" ht="15.95" customHeight="1">
      <c r="A76" s="152" t="s">
        <v>214</v>
      </c>
      <c r="B76" s="153" t="s">
        <v>128</v>
      </c>
      <c r="C76" s="153">
        <v>90065</v>
      </c>
      <c r="D76" s="154" t="s">
        <v>209</v>
      </c>
      <c r="E76" s="155" t="s">
        <v>59</v>
      </c>
      <c r="F76" s="156">
        <v>10.5</v>
      </c>
      <c r="G76" s="156">
        <v>464.08</v>
      </c>
      <c r="H76" s="156">
        <f t="shared" ref="H76:H79" si="19">ROUND(G76+(G76*$C$6),2)</f>
        <v>592.16999999999996</v>
      </c>
      <c r="I76" s="158">
        <f>ROUND(F76*H76,2)</f>
        <v>6217.79</v>
      </c>
      <c r="J76" s="322"/>
      <c r="K76" s="5">
        <v>6285.9635999999991</v>
      </c>
      <c r="L76" s="6"/>
      <c r="M76" s="5"/>
    </row>
    <row r="77" spans="1:13" s="3" customFormat="1" ht="27" customHeight="1">
      <c r="A77" s="152" t="s">
        <v>213</v>
      </c>
      <c r="B77" s="153" t="s">
        <v>208</v>
      </c>
      <c r="C77" s="153">
        <v>94573</v>
      </c>
      <c r="D77" s="161" t="s">
        <v>210</v>
      </c>
      <c r="E77" s="155" t="s">
        <v>59</v>
      </c>
      <c r="F77" s="156">
        <v>12.150000000000002</v>
      </c>
      <c r="G77" s="156">
        <v>276.04000000000002</v>
      </c>
      <c r="H77" s="156">
        <f t="shared" si="19"/>
        <v>352.23</v>
      </c>
      <c r="I77" s="158">
        <f>ROUND(F77*H77,2)</f>
        <v>4279.59</v>
      </c>
      <c r="J77" s="322"/>
      <c r="K77" s="5">
        <v>4326.5129400000014</v>
      </c>
      <c r="L77" s="6"/>
      <c r="M77" s="5"/>
    </row>
    <row r="78" spans="1:13" s="3" customFormat="1" ht="15.95" customHeight="1">
      <c r="A78" s="152" t="s">
        <v>215</v>
      </c>
      <c r="B78" s="153" t="s">
        <v>128</v>
      </c>
      <c r="C78" s="153">
        <v>90822</v>
      </c>
      <c r="D78" s="154" t="s">
        <v>211</v>
      </c>
      <c r="E78" s="155" t="s">
        <v>59</v>
      </c>
      <c r="F78" s="156">
        <v>16.579999999999998</v>
      </c>
      <c r="G78" s="156">
        <v>365.66</v>
      </c>
      <c r="H78" s="156">
        <f t="shared" si="19"/>
        <v>466.58</v>
      </c>
      <c r="I78" s="158">
        <f>ROUND(F78*H78,2)</f>
        <v>7735.9</v>
      </c>
      <c r="J78" s="322"/>
      <c r="K78" s="5">
        <v>7818.4507050000002</v>
      </c>
      <c r="L78" s="6"/>
      <c r="M78" s="5"/>
    </row>
    <row r="79" spans="1:13" s="3" customFormat="1" ht="15.95" customHeight="1" thickBot="1">
      <c r="A79" s="152" t="s">
        <v>216</v>
      </c>
      <c r="B79" s="97" t="s">
        <v>128</v>
      </c>
      <c r="C79" s="97">
        <v>90825</v>
      </c>
      <c r="D79" s="373" t="s">
        <v>212</v>
      </c>
      <c r="E79" s="33" t="s">
        <v>59</v>
      </c>
      <c r="F79" s="35">
        <v>7.84</v>
      </c>
      <c r="G79" s="35">
        <v>312.68</v>
      </c>
      <c r="H79" s="35">
        <f t="shared" si="19"/>
        <v>398.98</v>
      </c>
      <c r="I79" s="36">
        <f>ROUND(F79*H79,2)</f>
        <v>3128</v>
      </c>
      <c r="J79" s="322"/>
      <c r="K79" s="5">
        <v>3162.3204480000004</v>
      </c>
      <c r="L79" s="6"/>
      <c r="M79" s="5"/>
    </row>
    <row r="80" spans="1:13" s="3" customFormat="1" ht="18" customHeight="1" thickTop="1" thickBot="1">
      <c r="A80" s="23"/>
      <c r="B80" s="24"/>
      <c r="C80" s="24"/>
      <c r="D80" s="374" t="s">
        <v>217</v>
      </c>
      <c r="E80" s="374"/>
      <c r="F80" s="374"/>
      <c r="G80" s="374"/>
      <c r="H80" s="374"/>
      <c r="I80" s="25">
        <f>SUM(I76:I79)</f>
        <v>21361.279999999999</v>
      </c>
      <c r="J80" s="322"/>
      <c r="K80" s="186">
        <f>SUM(K76:K79)</f>
        <v>21593.247692999998</v>
      </c>
      <c r="M80" s="5"/>
    </row>
    <row r="81" spans="1:13" s="3" customFormat="1" ht="21" customHeight="1" thickTop="1">
      <c r="A81" s="159" t="s">
        <v>218</v>
      </c>
      <c r="B81" s="8"/>
      <c r="C81" s="8"/>
      <c r="D81" s="103" t="s">
        <v>219</v>
      </c>
      <c r="E81" s="9"/>
      <c r="F81" s="8"/>
      <c r="G81" s="8"/>
      <c r="H81" s="8"/>
      <c r="I81" s="22"/>
      <c r="J81" s="322"/>
      <c r="K81" s="185"/>
      <c r="M81" s="5"/>
    </row>
    <row r="82" spans="1:13" s="3" customFormat="1" ht="27" customHeight="1">
      <c r="A82" s="152" t="s">
        <v>221</v>
      </c>
      <c r="B82" s="153" t="s">
        <v>208</v>
      </c>
      <c r="C82" s="153">
        <v>88487</v>
      </c>
      <c r="D82" s="161" t="s">
        <v>222</v>
      </c>
      <c r="E82" s="155" t="s">
        <v>59</v>
      </c>
      <c r="F82" s="156">
        <v>195.39</v>
      </c>
      <c r="G82" s="156">
        <v>10.39</v>
      </c>
      <c r="H82" s="156">
        <f t="shared" ref="H82:H83" si="20">ROUND(G82+(G82*$C$6),2)</f>
        <v>13.26</v>
      </c>
      <c r="I82" s="158">
        <f>ROUND(F82*H82,2)</f>
        <v>2590.87</v>
      </c>
      <c r="J82" s="322"/>
      <c r="K82" s="5">
        <v>3494.8422</v>
      </c>
      <c r="L82" s="6"/>
      <c r="M82" s="5"/>
    </row>
    <row r="83" spans="1:13" s="3" customFormat="1" ht="15.95" customHeight="1" thickBot="1">
      <c r="A83" s="152" t="s">
        <v>220</v>
      </c>
      <c r="B83" s="153" t="s">
        <v>128</v>
      </c>
      <c r="C83" s="153">
        <v>150252</v>
      </c>
      <c r="D83" s="154" t="s">
        <v>223</v>
      </c>
      <c r="E83" s="155" t="s">
        <v>59</v>
      </c>
      <c r="F83" s="156">
        <v>195.39</v>
      </c>
      <c r="G83" s="156">
        <v>18.309999999999999</v>
      </c>
      <c r="H83" s="156">
        <f t="shared" si="20"/>
        <v>23.36</v>
      </c>
      <c r="I83" s="158">
        <f>ROUND(F83*H83,2)</f>
        <v>4564.3100000000004</v>
      </c>
      <c r="J83" s="322"/>
      <c r="K83" s="5">
        <v>5550.0444000000007</v>
      </c>
      <c r="L83" s="6"/>
      <c r="M83" s="5"/>
    </row>
    <row r="84" spans="1:13" s="3" customFormat="1" ht="18" customHeight="1" thickTop="1" thickBot="1">
      <c r="A84" s="23"/>
      <c r="B84" s="24"/>
      <c r="C84" s="24"/>
      <c r="D84" s="374" t="s">
        <v>224</v>
      </c>
      <c r="E84" s="374"/>
      <c r="F84" s="374"/>
      <c r="G84" s="374"/>
      <c r="H84" s="374"/>
      <c r="I84" s="25">
        <f>SUM(I82:I83)</f>
        <v>7155.18</v>
      </c>
      <c r="J84" s="322"/>
      <c r="K84" s="186">
        <f>SUM(K82:K83)</f>
        <v>9044.8866000000016</v>
      </c>
      <c r="M84" s="5"/>
    </row>
    <row r="85" spans="1:13" s="3" customFormat="1" ht="21" customHeight="1" thickTop="1">
      <c r="A85" s="159" t="s">
        <v>225</v>
      </c>
      <c r="B85" s="8"/>
      <c r="C85" s="8"/>
      <c r="D85" s="103" t="s">
        <v>226</v>
      </c>
      <c r="E85" s="9"/>
      <c r="F85" s="8"/>
      <c r="G85" s="8"/>
      <c r="H85" s="8"/>
      <c r="I85" s="22"/>
      <c r="J85" s="322"/>
      <c r="K85" s="185"/>
      <c r="M85" s="5"/>
    </row>
    <row r="86" spans="1:13" s="3" customFormat="1" ht="15.95" customHeight="1">
      <c r="A86" s="152" t="s">
        <v>249</v>
      </c>
      <c r="B86" s="153" t="s">
        <v>128</v>
      </c>
      <c r="C86" s="153">
        <v>190090</v>
      </c>
      <c r="D86" s="154" t="s">
        <v>227</v>
      </c>
      <c r="E86" s="155" t="s">
        <v>3</v>
      </c>
      <c r="F86" s="156">
        <v>2</v>
      </c>
      <c r="G86" s="156">
        <v>352.81</v>
      </c>
      <c r="H86" s="156">
        <f t="shared" ref="H86:H89" si="21">ROUND(G86+(G86*$C$6),2)</f>
        <v>450.19</v>
      </c>
      <c r="I86" s="158">
        <f>ROUND(F86*H86,2)</f>
        <v>900.38</v>
      </c>
      <c r="J86" s="322"/>
      <c r="K86" s="5">
        <v>1300.3973999999998</v>
      </c>
      <c r="L86" s="6"/>
      <c r="M86" s="5"/>
    </row>
    <row r="87" spans="1:13" s="3" customFormat="1" ht="15.95" customHeight="1">
      <c r="A87" s="152" t="s">
        <v>248</v>
      </c>
      <c r="B87" s="153" t="s">
        <v>128</v>
      </c>
      <c r="C87" s="153">
        <v>190375</v>
      </c>
      <c r="D87" s="154" t="s">
        <v>228</v>
      </c>
      <c r="E87" s="155" t="s">
        <v>3</v>
      </c>
      <c r="F87" s="156">
        <v>2</v>
      </c>
      <c r="G87" s="156">
        <v>489.77</v>
      </c>
      <c r="H87" s="156">
        <f t="shared" si="21"/>
        <v>624.95000000000005</v>
      </c>
      <c r="I87" s="158">
        <f>ROUND(F87*H87,2)</f>
        <v>1249.9000000000001</v>
      </c>
      <c r="J87" s="322"/>
      <c r="K87" s="5">
        <v>1149.7254</v>
      </c>
      <c r="L87" s="6"/>
      <c r="M87" s="5"/>
    </row>
    <row r="88" spans="1:13" s="3" customFormat="1" ht="15.95" customHeight="1">
      <c r="A88" s="152" t="s">
        <v>250</v>
      </c>
      <c r="B88" s="153" t="s">
        <v>128</v>
      </c>
      <c r="C88" s="153">
        <v>190238</v>
      </c>
      <c r="D88" s="154" t="s">
        <v>229</v>
      </c>
      <c r="E88" s="155" t="s">
        <v>3</v>
      </c>
      <c r="F88" s="156">
        <v>1</v>
      </c>
      <c r="G88" s="156">
        <v>541.70000000000005</v>
      </c>
      <c r="H88" s="156">
        <f t="shared" si="21"/>
        <v>691.21</v>
      </c>
      <c r="I88" s="158">
        <f>ROUND(F88*H88,2)</f>
        <v>691.21</v>
      </c>
      <c r="J88" s="322"/>
      <c r="K88" s="5">
        <v>1822.1895000000002</v>
      </c>
      <c r="L88" s="6"/>
      <c r="M88" s="5"/>
    </row>
    <row r="89" spans="1:13" s="3" customFormat="1" ht="15.95" customHeight="1" thickBot="1">
      <c r="A89" s="152" t="s">
        <v>251</v>
      </c>
      <c r="B89" s="97" t="s">
        <v>128</v>
      </c>
      <c r="C89" s="97">
        <v>190218</v>
      </c>
      <c r="D89" s="95" t="s">
        <v>230</v>
      </c>
      <c r="E89" s="33" t="s">
        <v>3</v>
      </c>
      <c r="F89" s="35">
        <v>2</v>
      </c>
      <c r="G89" s="35">
        <v>23.87</v>
      </c>
      <c r="H89" s="35">
        <f t="shared" si="21"/>
        <v>30.46</v>
      </c>
      <c r="I89" s="36">
        <f>ROUND(F89*H89,2)</f>
        <v>60.92</v>
      </c>
      <c r="J89" s="322"/>
      <c r="K89" s="5">
        <v>55.418399999999998</v>
      </c>
      <c r="L89" s="6"/>
      <c r="M89" s="5"/>
    </row>
    <row r="90" spans="1:13" s="3" customFormat="1" ht="18" customHeight="1" thickTop="1" thickBot="1">
      <c r="A90" s="23"/>
      <c r="B90" s="24"/>
      <c r="C90" s="24"/>
      <c r="D90" s="374" t="s">
        <v>231</v>
      </c>
      <c r="E90" s="374"/>
      <c r="F90" s="374"/>
      <c r="G90" s="374"/>
      <c r="H90" s="374"/>
      <c r="I90" s="25">
        <f>SUM(I86:I89)</f>
        <v>2902.4100000000003</v>
      </c>
      <c r="J90" s="322"/>
      <c r="K90" s="186">
        <f>SUM(K86:K89)</f>
        <v>4327.7307000000001</v>
      </c>
      <c r="M90" s="5"/>
    </row>
    <row r="91" spans="1:13" s="3" customFormat="1" ht="21" customHeight="1" thickTop="1">
      <c r="A91" s="159" t="s">
        <v>232</v>
      </c>
      <c r="B91" s="8"/>
      <c r="C91" s="8"/>
      <c r="D91" s="103" t="s">
        <v>233</v>
      </c>
      <c r="E91" s="9"/>
      <c r="F91" s="8"/>
      <c r="G91" s="8"/>
      <c r="H91" s="8"/>
      <c r="I91" s="22"/>
      <c r="J91" s="322"/>
      <c r="K91" s="185"/>
      <c r="M91" s="5"/>
    </row>
    <row r="92" spans="1:13" s="3" customFormat="1" ht="27" customHeight="1">
      <c r="A92" s="152" t="s">
        <v>253</v>
      </c>
      <c r="B92" s="153" t="s">
        <v>128</v>
      </c>
      <c r="C92" s="153">
        <v>70053</v>
      </c>
      <c r="D92" s="161" t="s">
        <v>234</v>
      </c>
      <c r="E92" s="155" t="s">
        <v>235</v>
      </c>
      <c r="F92" s="156">
        <v>189.85</v>
      </c>
      <c r="G92" s="156">
        <v>50.06</v>
      </c>
      <c r="H92" s="156">
        <f t="shared" ref="H92:H95" si="22">ROUND(G92+(G92*$C$6),2)</f>
        <v>63.88</v>
      </c>
      <c r="I92" s="158">
        <f>ROUND(F92*H92,2)</f>
        <v>12127.62</v>
      </c>
      <c r="J92" s="322"/>
      <c r="K92" s="5">
        <v>12294.055781999999</v>
      </c>
      <c r="L92" s="6"/>
      <c r="M92" s="5"/>
    </row>
    <row r="93" spans="1:13" s="3" customFormat="1" ht="15.95" customHeight="1">
      <c r="A93" s="152" t="s">
        <v>252</v>
      </c>
      <c r="B93" s="153" t="s">
        <v>128</v>
      </c>
      <c r="C93" s="153">
        <v>70047</v>
      </c>
      <c r="D93" s="154" t="s">
        <v>236</v>
      </c>
      <c r="E93" s="155" t="s">
        <v>235</v>
      </c>
      <c r="F93" s="156">
        <v>189.85</v>
      </c>
      <c r="G93" s="156">
        <v>60.13</v>
      </c>
      <c r="H93" s="156">
        <f t="shared" si="22"/>
        <v>76.73</v>
      </c>
      <c r="I93" s="158">
        <f>ROUND(F93*H93,2)</f>
        <v>14567.19</v>
      </c>
      <c r="J93" s="322"/>
      <c r="K93" s="5">
        <v>13154.690763000001</v>
      </c>
      <c r="L93" s="6"/>
      <c r="M93" s="6"/>
    </row>
    <row r="94" spans="1:13" s="3" customFormat="1" ht="15.95" customHeight="1">
      <c r="A94" s="152" t="s">
        <v>254</v>
      </c>
      <c r="B94" s="153" t="s">
        <v>128</v>
      </c>
      <c r="C94" s="153">
        <v>80028</v>
      </c>
      <c r="D94" s="154" t="s">
        <v>237</v>
      </c>
      <c r="E94" s="155" t="s">
        <v>235</v>
      </c>
      <c r="F94" s="156">
        <v>189.85</v>
      </c>
      <c r="G94" s="156">
        <v>6.46</v>
      </c>
      <c r="H94" s="156">
        <f t="shared" si="22"/>
        <v>8.24</v>
      </c>
      <c r="I94" s="158">
        <f>ROUND(F94*H94,2)</f>
        <v>1564.36</v>
      </c>
      <c r="J94" s="322"/>
      <c r="K94" s="5">
        <v>1529.7339870000001</v>
      </c>
      <c r="L94" s="6"/>
      <c r="M94" s="6"/>
    </row>
    <row r="95" spans="1:13" s="3" customFormat="1" ht="15.95" customHeight="1" thickBot="1">
      <c r="A95" s="152" t="s">
        <v>255</v>
      </c>
      <c r="B95" s="97" t="s">
        <v>128</v>
      </c>
      <c r="C95" s="97">
        <v>80783</v>
      </c>
      <c r="D95" s="373" t="s">
        <v>238</v>
      </c>
      <c r="E95" s="33" t="s">
        <v>235</v>
      </c>
      <c r="F95" s="35">
        <v>189.85</v>
      </c>
      <c r="G95" s="35">
        <v>20.64</v>
      </c>
      <c r="H95" s="35">
        <f t="shared" si="22"/>
        <v>26.34</v>
      </c>
      <c r="I95" s="36">
        <f>ROUND(F95*H95,2)</f>
        <v>5000.6499999999996</v>
      </c>
      <c r="J95" s="322"/>
      <c r="K95" s="5">
        <v>5054.8701599999995</v>
      </c>
      <c r="L95" s="6"/>
      <c r="M95" s="6"/>
    </row>
    <row r="96" spans="1:13" s="3" customFormat="1" ht="18" customHeight="1" thickTop="1" thickBot="1">
      <c r="A96" s="23"/>
      <c r="B96" s="24"/>
      <c r="C96" s="24"/>
      <c r="D96" s="374" t="s">
        <v>239</v>
      </c>
      <c r="E96" s="374"/>
      <c r="F96" s="374"/>
      <c r="G96" s="374"/>
      <c r="H96" s="374"/>
      <c r="I96" s="25">
        <f>SUM(I92:I95)</f>
        <v>33259.82</v>
      </c>
      <c r="J96" s="322"/>
      <c r="K96" s="372">
        <f>SUM(K92:K95)</f>
        <v>32033.350692</v>
      </c>
    </row>
    <row r="97" spans="1:13" s="3" customFormat="1" ht="21" customHeight="1" thickTop="1">
      <c r="A97" s="159" t="s">
        <v>240</v>
      </c>
      <c r="B97" s="8"/>
      <c r="C97" s="8"/>
      <c r="D97" s="103" t="s">
        <v>242</v>
      </c>
      <c r="E97" s="9"/>
      <c r="F97" s="8"/>
      <c r="G97" s="8"/>
      <c r="H97" s="8"/>
      <c r="I97" s="22"/>
      <c r="J97" s="322"/>
      <c r="K97" s="185"/>
    </row>
    <row r="98" spans="1:13" s="3" customFormat="1" ht="15.95" customHeight="1">
      <c r="A98" s="152" t="s">
        <v>257</v>
      </c>
      <c r="B98" s="153" t="s">
        <v>128</v>
      </c>
      <c r="C98" s="153">
        <v>241468</v>
      </c>
      <c r="D98" s="154" t="s">
        <v>243</v>
      </c>
      <c r="E98" s="155" t="s">
        <v>3</v>
      </c>
      <c r="F98" s="156">
        <v>8</v>
      </c>
      <c r="G98" s="156">
        <v>29.62</v>
      </c>
      <c r="H98" s="156">
        <f t="shared" ref="H98:H99" si="23">ROUND(G98+(G98*$C$6),2)</f>
        <v>37.799999999999997</v>
      </c>
      <c r="I98" s="158">
        <f>ROUND(F98*H98,2)</f>
        <v>302.39999999999998</v>
      </c>
      <c r="J98" s="322"/>
      <c r="K98" s="5">
        <v>552.8424</v>
      </c>
      <c r="L98" s="6"/>
      <c r="M98" s="6"/>
    </row>
    <row r="99" spans="1:13" s="3" customFormat="1" ht="15.95" customHeight="1" thickBot="1">
      <c r="A99" s="152" t="s">
        <v>256</v>
      </c>
      <c r="B99" s="153" t="s">
        <v>128</v>
      </c>
      <c r="C99" s="153">
        <v>201507</v>
      </c>
      <c r="D99" s="154" t="s">
        <v>244</v>
      </c>
      <c r="E99" s="155" t="s">
        <v>3</v>
      </c>
      <c r="F99" s="156">
        <v>2</v>
      </c>
      <c r="G99" s="156">
        <v>183.71</v>
      </c>
      <c r="H99" s="156">
        <f t="shared" si="23"/>
        <v>234.41</v>
      </c>
      <c r="I99" s="158">
        <f>ROUND(F99*H99,2)</f>
        <v>468.82</v>
      </c>
      <c r="J99" s="322"/>
      <c r="K99" s="5">
        <v>887.36519999999996</v>
      </c>
      <c r="L99" s="6"/>
      <c r="M99" s="6"/>
    </row>
    <row r="100" spans="1:13" s="3" customFormat="1" ht="18" customHeight="1" thickTop="1" thickBot="1">
      <c r="A100" s="23"/>
      <c r="B100" s="24"/>
      <c r="C100" s="24"/>
      <c r="D100" s="374" t="s">
        <v>241</v>
      </c>
      <c r="E100" s="374"/>
      <c r="F100" s="374"/>
      <c r="G100" s="374"/>
      <c r="H100" s="374"/>
      <c r="I100" s="25">
        <f>SUM(I98:I99)</f>
        <v>771.22</v>
      </c>
      <c r="J100" s="322"/>
      <c r="K100" s="372">
        <f>SUM(K98:K99)</f>
        <v>1440.2076</v>
      </c>
    </row>
    <row r="101" spans="1:13" s="3" customFormat="1" ht="21" customHeight="1" thickTop="1">
      <c r="A101" s="159" t="s">
        <v>245</v>
      </c>
      <c r="B101" s="8"/>
      <c r="C101" s="8"/>
      <c r="D101" s="103" t="s">
        <v>246</v>
      </c>
      <c r="E101" s="9"/>
      <c r="F101" s="8"/>
      <c r="G101" s="8"/>
      <c r="H101" s="8"/>
      <c r="I101" s="22"/>
      <c r="J101" s="322"/>
      <c r="K101" s="185"/>
    </row>
    <row r="102" spans="1:13" s="3" customFormat="1" ht="15.95" customHeight="1">
      <c r="A102" s="152" t="s">
        <v>259</v>
      </c>
      <c r="B102" s="153" t="s">
        <v>128</v>
      </c>
      <c r="C102" s="153">
        <v>190716</v>
      </c>
      <c r="D102" s="154" t="s">
        <v>263</v>
      </c>
      <c r="E102" s="155" t="s">
        <v>169</v>
      </c>
      <c r="F102" s="156">
        <v>3.0000000000000004</v>
      </c>
      <c r="G102" s="156">
        <v>219.65</v>
      </c>
      <c r="H102" s="156">
        <f t="shared" ref="H102:H106" si="24">ROUND(G102+(G102*$C$6),2)</f>
        <v>280.27</v>
      </c>
      <c r="I102" s="158">
        <f t="shared" ref="I102:I105" si="25">ROUND(F102*H102,2)</f>
        <v>840.81</v>
      </c>
      <c r="J102" s="322"/>
      <c r="K102" s="5">
        <v>786.26790000000005</v>
      </c>
      <c r="L102" s="6"/>
      <c r="M102" s="6"/>
    </row>
    <row r="103" spans="1:13" s="3" customFormat="1" ht="15.95" customHeight="1">
      <c r="A103" s="152" t="s">
        <v>258</v>
      </c>
      <c r="B103" s="153" t="s">
        <v>128</v>
      </c>
      <c r="C103" s="153">
        <v>270220</v>
      </c>
      <c r="D103" s="154" t="s">
        <v>264</v>
      </c>
      <c r="E103" s="155" t="s">
        <v>235</v>
      </c>
      <c r="F103" s="156">
        <v>189.85</v>
      </c>
      <c r="G103" s="156">
        <v>5.74</v>
      </c>
      <c r="H103" s="156">
        <f t="shared" si="24"/>
        <v>7.32</v>
      </c>
      <c r="I103" s="158">
        <f t="shared" si="25"/>
        <v>1389.7</v>
      </c>
      <c r="J103" s="322"/>
      <c r="K103" s="5">
        <v>1141.0308</v>
      </c>
      <c r="L103" s="6"/>
      <c r="M103" s="6"/>
    </row>
    <row r="104" spans="1:13" s="3" customFormat="1" ht="15.95" customHeight="1">
      <c r="A104" s="152" t="s">
        <v>260</v>
      </c>
      <c r="B104" s="153" t="s">
        <v>128</v>
      </c>
      <c r="C104" s="153">
        <v>260188</v>
      </c>
      <c r="D104" s="154" t="s">
        <v>265</v>
      </c>
      <c r="E104" s="155" t="s">
        <v>266</v>
      </c>
      <c r="F104" s="156">
        <v>1</v>
      </c>
      <c r="G104" s="156">
        <v>1808.84</v>
      </c>
      <c r="H104" s="156">
        <f t="shared" si="24"/>
        <v>2308.08</v>
      </c>
      <c r="I104" s="158">
        <f t="shared" si="25"/>
        <v>2308.08</v>
      </c>
      <c r="J104" s="322"/>
      <c r="K104" s="5">
        <v>1825.6208999999999</v>
      </c>
      <c r="L104" s="6"/>
      <c r="M104" s="6"/>
    </row>
    <row r="105" spans="1:13" s="3" customFormat="1" ht="15.95" customHeight="1">
      <c r="A105" s="152" t="s">
        <v>261</v>
      </c>
      <c r="B105" s="97" t="s">
        <v>128</v>
      </c>
      <c r="C105" s="97">
        <v>260651</v>
      </c>
      <c r="D105" s="95" t="s">
        <v>267</v>
      </c>
      <c r="E105" s="33" t="s">
        <v>169</v>
      </c>
      <c r="F105" s="35">
        <v>110</v>
      </c>
      <c r="G105" s="35">
        <v>275.20999999999998</v>
      </c>
      <c r="H105" s="35">
        <f t="shared" si="24"/>
        <v>351.17</v>
      </c>
      <c r="I105" s="36">
        <f t="shared" si="25"/>
        <v>38628.699999999997</v>
      </c>
      <c r="J105" s="322"/>
      <c r="K105" s="5">
        <v>39052.298999999999</v>
      </c>
      <c r="L105" s="6"/>
      <c r="M105" s="6"/>
    </row>
    <row r="106" spans="1:13" s="3" customFormat="1" ht="27" customHeight="1" thickBot="1">
      <c r="A106" s="32" t="s">
        <v>262</v>
      </c>
      <c r="B106" s="97" t="s">
        <v>128</v>
      </c>
      <c r="C106" s="97">
        <v>261526</v>
      </c>
      <c r="D106" s="108" t="s">
        <v>268</v>
      </c>
      <c r="E106" s="33" t="s">
        <v>169</v>
      </c>
      <c r="F106" s="35">
        <v>110</v>
      </c>
      <c r="G106" s="35">
        <v>115.36</v>
      </c>
      <c r="H106" s="35">
        <f t="shared" si="24"/>
        <v>147.19999999999999</v>
      </c>
      <c r="I106" s="36">
        <f>ROUND(F106*H106,2)</f>
        <v>16192</v>
      </c>
      <c r="J106" s="322"/>
      <c r="K106" s="5">
        <v>16369.584000000001</v>
      </c>
      <c r="L106" s="6"/>
      <c r="M106" s="6"/>
    </row>
    <row r="107" spans="1:13" s="3" customFormat="1" ht="18" customHeight="1" thickTop="1" thickBot="1">
      <c r="A107" s="23"/>
      <c r="B107" s="24"/>
      <c r="C107" s="24"/>
      <c r="D107" s="374" t="s">
        <v>247</v>
      </c>
      <c r="E107" s="374"/>
      <c r="F107" s="374"/>
      <c r="G107" s="374"/>
      <c r="H107" s="374"/>
      <c r="I107" s="25">
        <f>SUM(I102:I106)</f>
        <v>59359.289999999994</v>
      </c>
      <c r="J107" s="322"/>
      <c r="K107" s="186">
        <f>SUM(K102:K106)</f>
        <v>59174.802600000003</v>
      </c>
    </row>
    <row r="108" spans="1:13" s="3" customFormat="1" ht="21" customHeight="1" thickTop="1" thickBot="1">
      <c r="A108" s="44"/>
      <c r="B108" s="189"/>
      <c r="C108" s="189"/>
      <c r="D108" s="190"/>
      <c r="E108" s="190"/>
      <c r="F108" s="191"/>
      <c r="G108" s="187" t="s">
        <v>282</v>
      </c>
      <c r="H108" s="188"/>
      <c r="I108" s="26">
        <f>K107</f>
        <v>59174.802600000003</v>
      </c>
      <c r="J108" s="322"/>
      <c r="K108" s="185"/>
    </row>
    <row r="109" spans="1:13" s="3" customFormat="1" ht="21" customHeight="1" thickTop="1" thickBot="1">
      <c r="A109" s="15"/>
      <c r="B109" s="192"/>
      <c r="C109" s="192"/>
      <c r="D109" s="193"/>
      <c r="E109" s="193"/>
      <c r="F109" s="194"/>
      <c r="G109" s="187" t="s">
        <v>283</v>
      </c>
      <c r="H109" s="188"/>
      <c r="I109" s="26">
        <f>I110-I108</f>
        <v>233193.29739999998</v>
      </c>
      <c r="J109" s="322"/>
      <c r="K109" s="185"/>
    </row>
    <row r="110" spans="1:13" s="3" customFormat="1" ht="21" customHeight="1" thickTop="1" thickBot="1">
      <c r="A110" s="15"/>
      <c r="B110" s="192"/>
      <c r="C110" s="192"/>
      <c r="D110" s="193"/>
      <c r="E110" s="193"/>
      <c r="F110" s="194"/>
      <c r="G110" s="187" t="s">
        <v>28</v>
      </c>
      <c r="H110" s="188"/>
      <c r="I110" s="26">
        <f>I14+I18+I22+I25+I28+I33+I39+I45+I70+I74+I80+I84+I90+I96+I100+I107</f>
        <v>292368.09999999998</v>
      </c>
      <c r="J110" s="322"/>
      <c r="K110" s="186">
        <f>K14+K18+K22+K25+K28+K33+K39+K45+K60+K69+K74+K80+K84+K90+K96++K100+K107</f>
        <v>293719.39860740001</v>
      </c>
    </row>
    <row r="111" spans="1:13" s="3" customFormat="1" ht="6" customHeight="1" thickTop="1" thickBot="1">
      <c r="A111" s="18"/>
      <c r="B111" s="20"/>
      <c r="C111" s="20"/>
      <c r="D111" s="20"/>
      <c r="E111" s="19"/>
      <c r="F111" s="45"/>
      <c r="G111" s="45"/>
      <c r="H111" s="45"/>
      <c r="I111" s="46"/>
      <c r="J111" s="322"/>
      <c r="K111" s="185"/>
    </row>
    <row r="112" spans="1:13" ht="13.5" thickTop="1"/>
    <row r="114" spans="9:9" ht="15">
      <c r="I114" s="323">
        <v>229112.43999999997</v>
      </c>
    </row>
    <row r="115" spans="9:9" ht="15">
      <c r="I115" s="323">
        <v>58249.16</v>
      </c>
    </row>
    <row r="116" spans="9:9" ht="15">
      <c r="I116" s="323">
        <v>287361.59999999998</v>
      </c>
    </row>
    <row r="118" spans="9:9">
      <c r="I118" s="370">
        <v>229112.43999999997</v>
      </c>
    </row>
    <row r="119" spans="9:9">
      <c r="I119" s="370">
        <v>58239.999999999971</v>
      </c>
    </row>
    <row r="120" spans="9:9">
      <c r="I120" s="370">
        <v>287352.43999999994</v>
      </c>
    </row>
    <row r="123" spans="9:9">
      <c r="I123" s="370">
        <v>287433.4350074</v>
      </c>
    </row>
  </sheetData>
  <mergeCells count="43">
    <mergeCell ref="E2:F2"/>
    <mergeCell ref="D23:I23"/>
    <mergeCell ref="G2:H2"/>
    <mergeCell ref="I2:I5"/>
    <mergeCell ref="A2:B2"/>
    <mergeCell ref="E7:F7"/>
    <mergeCell ref="G7:I7"/>
    <mergeCell ref="D14:H14"/>
    <mergeCell ref="C2:D2"/>
    <mergeCell ref="C3:H3"/>
    <mergeCell ref="C5:H5"/>
    <mergeCell ref="C6:D6"/>
    <mergeCell ref="C7:D7"/>
    <mergeCell ref="A7:B7"/>
    <mergeCell ref="E6:F6"/>
    <mergeCell ref="D18:H18"/>
    <mergeCell ref="D107:H107"/>
    <mergeCell ref="C4:H4"/>
    <mergeCell ref="A8:I8"/>
    <mergeCell ref="G6:I6"/>
    <mergeCell ref="D28:H28"/>
    <mergeCell ref="D33:H33"/>
    <mergeCell ref="D22:H22"/>
    <mergeCell ref="A61:B61"/>
    <mergeCell ref="D69:H69"/>
    <mergeCell ref="D70:H70"/>
    <mergeCell ref="D74:H74"/>
    <mergeCell ref="D25:H25"/>
    <mergeCell ref="D84:H84"/>
    <mergeCell ref="D90:H90"/>
    <mergeCell ref="D96:H96"/>
    <mergeCell ref="D100:H100"/>
    <mergeCell ref="D80:H80"/>
    <mergeCell ref="D39:H39"/>
    <mergeCell ref="D45:H45"/>
    <mergeCell ref="D60:H60"/>
    <mergeCell ref="A3:B3"/>
    <mergeCell ref="A4:B4"/>
    <mergeCell ref="A5:B5"/>
    <mergeCell ref="A6:B6"/>
    <mergeCell ref="B59:C59"/>
    <mergeCell ref="A47:B47"/>
    <mergeCell ref="B58:C58"/>
  </mergeCells>
  <printOptions horizontalCentered="1"/>
  <pageMargins left="0.39370078740157483" right="0.39370078740157483" top="0.39370078740157483" bottom="0.59055118110236227" header="0.31496062992125984" footer="0.31496062992125984"/>
  <pageSetup paperSize="9" scale="61" orientation="portrait" horizontalDpi="300" verticalDpi="300" r:id="rId1"/>
  <headerFooter>
    <oddFooter>&amp;R&amp;P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showGridLines="0" view="pageBreakPreview" zoomScale="80" zoomScaleNormal="100" zoomScaleSheetLayoutView="80" workbookViewId="0">
      <selection activeCell="J17" sqref="J17"/>
    </sheetView>
  </sheetViews>
  <sheetFormatPr defaultColWidth="13.6640625" defaultRowHeight="12.75"/>
  <cols>
    <col min="1" max="1" width="16" style="49" customWidth="1"/>
    <col min="2" max="2" width="61.83203125" style="49" customWidth="1"/>
    <col min="3" max="3" width="15.5" style="49" customWidth="1"/>
    <col min="4" max="4" width="12.83203125" style="49" customWidth="1"/>
    <col min="5" max="8" width="13.6640625" style="49" customWidth="1"/>
    <col min="9" max="9" width="14.83203125" style="49" customWidth="1"/>
    <col min="10" max="10" width="17.83203125" style="49" customWidth="1"/>
    <col min="11" max="11" width="14.83203125" style="52" customWidth="1"/>
    <col min="12" max="251" width="9.33203125" style="49" customWidth="1"/>
    <col min="252" max="252" width="9" style="49" customWidth="1"/>
    <col min="253" max="253" width="66.1640625" style="49" customWidth="1"/>
    <col min="254" max="254" width="14.83203125" style="49" customWidth="1"/>
    <col min="255" max="255" width="9.33203125" style="49" customWidth="1"/>
    <col min="256" max="16384" width="13.6640625" style="49"/>
  </cols>
  <sheetData>
    <row r="1" spans="1:83" ht="21" customHeight="1" thickTop="1" thickBot="1">
      <c r="A1" s="470" t="s">
        <v>31</v>
      </c>
      <c r="B1" s="471"/>
      <c r="C1" s="471"/>
      <c r="D1" s="471"/>
      <c r="E1" s="471"/>
      <c r="F1" s="471"/>
      <c r="G1" s="471"/>
      <c r="H1" s="471"/>
      <c r="I1" s="181"/>
      <c r="J1" s="47"/>
      <c r="K1" s="48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</row>
    <row r="2" spans="1:83" ht="8.1" customHeight="1" thickTop="1">
      <c r="A2" s="50" t="s">
        <v>32</v>
      </c>
      <c r="B2" s="468" t="str">
        <f>'Planilha Orçamentária'!C2</f>
        <v>C M SERVIÇOS DE TERRAPLENAGEM LTDA</v>
      </c>
      <c r="C2" s="468"/>
      <c r="D2" s="468"/>
      <c r="E2" s="468"/>
      <c r="F2" s="468"/>
      <c r="G2" s="468"/>
      <c r="H2" s="468"/>
      <c r="I2" s="182"/>
      <c r="J2" s="47"/>
      <c r="K2" s="48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</row>
    <row r="3" spans="1:83" ht="20.100000000000001" customHeight="1" thickBot="1">
      <c r="A3" s="51"/>
      <c r="B3" s="469"/>
      <c r="C3" s="469"/>
      <c r="D3" s="469"/>
      <c r="E3" s="469"/>
      <c r="F3" s="469"/>
      <c r="G3" s="469"/>
      <c r="H3" s="469"/>
      <c r="I3" s="182"/>
    </row>
    <row r="4" spans="1:83" ht="12.95" customHeight="1" thickTop="1">
      <c r="A4" s="111" t="s">
        <v>22</v>
      </c>
      <c r="B4" s="465" t="str">
        <f>'Planilha Orçamentária'!C3</f>
        <v>CONSTRUÇÃO DA ESCOLA MUNICIPAL DE ENSINO FUNDAMENTAL SANTA RITA</v>
      </c>
      <c r="C4" s="465"/>
      <c r="D4" s="465"/>
      <c r="E4" s="465"/>
      <c r="F4" s="465"/>
      <c r="G4" s="465"/>
      <c r="H4" s="465"/>
      <c r="I4" s="182"/>
    </row>
    <row r="5" spans="1:83" ht="12.95" customHeight="1" thickBot="1">
      <c r="A5" s="53" t="s">
        <v>33</v>
      </c>
      <c r="B5" s="466" t="str">
        <f>'Planilha Orçamentária'!C5</f>
        <v>RAMAL DO MACHADO, COMUNIDADE SÃO BENEDITO</v>
      </c>
      <c r="C5" s="467"/>
      <c r="D5" s="467"/>
      <c r="E5" s="467"/>
      <c r="F5" s="467"/>
      <c r="G5" s="467"/>
      <c r="H5" s="467"/>
      <c r="I5" s="183"/>
    </row>
    <row r="6" spans="1:83" ht="12.95" customHeight="1" thickTop="1" thickBot="1">
      <c r="A6" s="53" t="s">
        <v>30</v>
      </c>
      <c r="B6" s="467" t="str">
        <f>'Planilha Orçamentária'!G6</f>
        <v xml:space="preserve"> Concorrência Pública Nº. 004/2020</v>
      </c>
      <c r="C6" s="467"/>
      <c r="D6" s="467"/>
      <c r="E6" s="467"/>
      <c r="F6" s="467"/>
      <c r="G6" s="467"/>
      <c r="H6" s="467"/>
      <c r="I6" s="453" t="s">
        <v>35</v>
      </c>
    </row>
    <row r="7" spans="1:83" ht="12.95" customHeight="1" thickBot="1">
      <c r="A7" s="53" t="s">
        <v>34</v>
      </c>
      <c r="B7" s="463" t="s">
        <v>281</v>
      </c>
      <c r="C7" s="463"/>
      <c r="D7" s="463"/>
      <c r="E7" s="463"/>
      <c r="F7" s="463"/>
      <c r="G7" s="463"/>
      <c r="H7" s="463"/>
      <c r="I7" s="454"/>
      <c r="K7" s="54" t="s">
        <v>35</v>
      </c>
    </row>
    <row r="8" spans="1:83" ht="12.95" customHeight="1" thickBot="1">
      <c r="A8" s="55" t="s">
        <v>36</v>
      </c>
      <c r="B8" s="464" t="str">
        <f>'Planilha Orçamentária'!C7</f>
        <v>ENGº JOSÉ CLEYTON G. SALDANHA</v>
      </c>
      <c r="C8" s="464"/>
      <c r="D8" s="464"/>
      <c r="E8" s="464"/>
      <c r="F8" s="464"/>
      <c r="G8" s="464"/>
      <c r="H8" s="464"/>
      <c r="I8" s="112">
        <f>'Planilha Orçamentária'!C6</f>
        <v>0.27600000000000002</v>
      </c>
      <c r="K8" s="56">
        <v>1.3</v>
      </c>
    </row>
    <row r="9" spans="1:83" ht="16.5" thickTop="1" thickBot="1">
      <c r="A9" s="57"/>
      <c r="B9" s="58"/>
      <c r="C9" s="59"/>
      <c r="D9" s="60"/>
      <c r="E9" s="478" t="s">
        <v>37</v>
      </c>
      <c r="F9" s="479"/>
      <c r="G9" s="479"/>
      <c r="H9" s="479"/>
      <c r="I9" s="460" t="s">
        <v>38</v>
      </c>
    </row>
    <row r="10" spans="1:83" ht="18" customHeight="1">
      <c r="A10" s="456" t="s">
        <v>39</v>
      </c>
      <c r="B10" s="456" t="s">
        <v>40</v>
      </c>
      <c r="C10" s="458" t="s">
        <v>41</v>
      </c>
      <c r="D10" s="448" t="s">
        <v>42</v>
      </c>
      <c r="E10" s="456" t="s">
        <v>271</v>
      </c>
      <c r="F10" s="456" t="s">
        <v>96</v>
      </c>
      <c r="G10" s="456" t="s">
        <v>272</v>
      </c>
      <c r="H10" s="456" t="s">
        <v>97</v>
      </c>
      <c r="I10" s="461"/>
    </row>
    <row r="11" spans="1:83" ht="18" customHeight="1" thickBot="1">
      <c r="A11" s="457"/>
      <c r="B11" s="457"/>
      <c r="C11" s="459"/>
      <c r="D11" s="449"/>
      <c r="E11" s="457"/>
      <c r="F11" s="457"/>
      <c r="G11" s="457"/>
      <c r="H11" s="457"/>
      <c r="I11" s="461"/>
    </row>
    <row r="12" spans="1:83" ht="11.1" customHeight="1" thickBot="1">
      <c r="A12" s="472"/>
      <c r="B12" s="473"/>
      <c r="C12" s="473"/>
      <c r="D12" s="473"/>
      <c r="E12" s="473"/>
      <c r="F12" s="473"/>
      <c r="G12" s="473"/>
      <c r="H12" s="473"/>
      <c r="I12" s="462"/>
    </row>
    <row r="13" spans="1:83" ht="12" customHeight="1">
      <c r="A13" s="474">
        <v>1</v>
      </c>
      <c r="B13" s="475" t="str">
        <f>'Planilha Orçamentária'!D11</f>
        <v>SERVIÇOS PRELIMINARES</v>
      </c>
      <c r="C13" s="476">
        <f>'Planilha Orçamentária'!I14</f>
        <v>2296.94</v>
      </c>
      <c r="D13" s="477">
        <f>(C13/$C$48)*100</f>
        <v>0.78563290591552226</v>
      </c>
      <c r="E13" s="61">
        <f>$C$13*E14</f>
        <v>2296.94</v>
      </c>
      <c r="F13" s="94"/>
      <c r="G13" s="94"/>
      <c r="H13" s="94"/>
      <c r="I13" s="62">
        <f t="shared" ref="I13:I44" si="0">SUM(E13:H13)</f>
        <v>2296.94</v>
      </c>
      <c r="K13" s="455">
        <f>'[2]PPU-PLANILHA DE PREÇO UNITÁRIO'!G16</f>
        <v>14571.437999999998</v>
      </c>
    </row>
    <row r="14" spans="1:83" ht="12" customHeight="1">
      <c r="A14" s="450"/>
      <c r="B14" s="442"/>
      <c r="C14" s="444"/>
      <c r="D14" s="445"/>
      <c r="E14" s="63">
        <v>1</v>
      </c>
      <c r="F14" s="64"/>
      <c r="G14" s="64"/>
      <c r="H14" s="64"/>
      <c r="I14" s="65">
        <f t="shared" si="0"/>
        <v>1</v>
      </c>
      <c r="K14" s="447"/>
    </row>
    <row r="15" spans="1:83" ht="12" customHeight="1">
      <c r="A15" s="450">
        <v>2</v>
      </c>
      <c r="B15" s="442" t="str">
        <f>'Planilha Orçamentária'!D15</f>
        <v>MOVIMENTO DE TERRA</v>
      </c>
      <c r="C15" s="443">
        <f>'Planilha Orçamentária'!I18</f>
        <v>1210.8600000000001</v>
      </c>
      <c r="D15" s="445">
        <f>(C15/$C$48)*100</f>
        <v>0.41415599034231171</v>
      </c>
      <c r="E15" s="66">
        <f>$C$15*E16</f>
        <v>1210.8600000000001</v>
      </c>
      <c r="F15" s="64"/>
      <c r="G15" s="64"/>
      <c r="H15" s="69"/>
      <c r="I15" s="67">
        <f t="shared" si="0"/>
        <v>1210.8600000000001</v>
      </c>
      <c r="J15" s="68"/>
      <c r="K15" s="446">
        <f>'[2]PPU-PLANILHA DE PREÇO UNITÁRIO'!G24</f>
        <v>3111.9717000000001</v>
      </c>
    </row>
    <row r="16" spans="1:83" ht="12" customHeight="1">
      <c r="A16" s="450"/>
      <c r="B16" s="442"/>
      <c r="C16" s="444"/>
      <c r="D16" s="445"/>
      <c r="E16" s="63">
        <v>1</v>
      </c>
      <c r="F16" s="64"/>
      <c r="G16" s="64"/>
      <c r="H16" s="70"/>
      <c r="I16" s="65">
        <f t="shared" si="0"/>
        <v>1</v>
      </c>
      <c r="K16" s="447"/>
    </row>
    <row r="17" spans="1:11">
      <c r="A17" s="450">
        <v>3</v>
      </c>
      <c r="B17" s="451" t="str">
        <f>'Planilha Orçamentária'!D19</f>
        <v>FUNDAÇÃO</v>
      </c>
      <c r="C17" s="443">
        <f>'Planilha Orçamentária'!I22</f>
        <v>17124.93</v>
      </c>
      <c r="D17" s="445">
        <f>(C17/$C$48)*100</f>
        <v>5.8573182231577254</v>
      </c>
      <c r="E17" s="66">
        <f>$C$17*E18</f>
        <v>17124.93</v>
      </c>
      <c r="F17" s="64"/>
      <c r="G17" s="64"/>
      <c r="H17" s="69"/>
      <c r="I17" s="67">
        <f t="shared" si="0"/>
        <v>17124.93</v>
      </c>
      <c r="K17" s="446">
        <f>'[2]PPU-PLANILHA DE PREÇO UNITÁRIO'!G34</f>
        <v>21488.144</v>
      </c>
    </row>
    <row r="18" spans="1:11">
      <c r="A18" s="450"/>
      <c r="B18" s="452"/>
      <c r="C18" s="444"/>
      <c r="D18" s="445"/>
      <c r="E18" s="63">
        <v>1</v>
      </c>
      <c r="F18" s="64"/>
      <c r="G18" s="64"/>
      <c r="H18" s="70"/>
      <c r="I18" s="65">
        <f t="shared" si="0"/>
        <v>1</v>
      </c>
      <c r="K18" s="447"/>
    </row>
    <row r="19" spans="1:11">
      <c r="A19" s="450">
        <v>4</v>
      </c>
      <c r="B19" s="442" t="str">
        <f>'Planilha Orçamentária'!D23</f>
        <v>ESTRUTURA</v>
      </c>
      <c r="C19" s="443">
        <f>'Planilha Orçamentária'!I25</f>
        <v>20474.46</v>
      </c>
      <c r="D19" s="445">
        <f>(C19/$C$48)*100</f>
        <v>7.0029733065953508</v>
      </c>
      <c r="E19" s="173">
        <f>$C$19*E20</f>
        <v>12284.675999999999</v>
      </c>
      <c r="F19" s="175">
        <f>$C$19*F20</f>
        <v>8189.7839999999997</v>
      </c>
      <c r="G19" s="64"/>
      <c r="H19" s="69"/>
      <c r="I19" s="67">
        <f t="shared" si="0"/>
        <v>20474.46</v>
      </c>
      <c r="K19" s="446">
        <f>'[2]PPU-PLANILHA DE PREÇO UNITÁRIO'!G41</f>
        <v>13637.693590000001</v>
      </c>
    </row>
    <row r="20" spans="1:11">
      <c r="A20" s="450"/>
      <c r="B20" s="442"/>
      <c r="C20" s="444"/>
      <c r="D20" s="445"/>
      <c r="E20" s="174">
        <v>0.6</v>
      </c>
      <c r="F20" s="64">
        <v>0.4</v>
      </c>
      <c r="G20" s="64"/>
      <c r="H20" s="70"/>
      <c r="I20" s="65">
        <f t="shared" si="0"/>
        <v>1</v>
      </c>
      <c r="K20" s="447"/>
    </row>
    <row r="21" spans="1:11">
      <c r="A21" s="450">
        <v>5</v>
      </c>
      <c r="B21" s="442" t="str">
        <f>'Planilha Orçamentária'!D26</f>
        <v>IMPERMEABILIZAÇÃO</v>
      </c>
      <c r="C21" s="443">
        <f>'Planilha Orçamentária'!I28</f>
        <v>4134.68</v>
      </c>
      <c r="D21" s="445">
        <f>(C21/$C$48)*100</f>
        <v>1.4142035331487945</v>
      </c>
      <c r="E21" s="66">
        <f>$C$21*E22</f>
        <v>4134.68</v>
      </c>
      <c r="F21" s="64"/>
      <c r="G21" s="64"/>
      <c r="H21" s="69"/>
      <c r="I21" s="67">
        <f t="shared" si="0"/>
        <v>4134.68</v>
      </c>
      <c r="K21" s="446">
        <f>'[2]PPU-PLANILHA DE PREÇO UNITÁRIO'!G49</f>
        <v>15906.0569</v>
      </c>
    </row>
    <row r="22" spans="1:11">
      <c r="A22" s="450"/>
      <c r="B22" s="442"/>
      <c r="C22" s="444"/>
      <c r="D22" s="445"/>
      <c r="E22" s="63">
        <v>1</v>
      </c>
      <c r="F22" s="64"/>
      <c r="G22" s="64"/>
      <c r="H22" s="70"/>
      <c r="I22" s="65">
        <f t="shared" si="0"/>
        <v>1</v>
      </c>
      <c r="K22" s="447"/>
    </row>
    <row r="23" spans="1:11" ht="12" customHeight="1">
      <c r="A23" s="450">
        <v>6</v>
      </c>
      <c r="B23" s="442" t="str">
        <f>'Planilha Orçamentária'!D29</f>
        <v>PAREDES E PAINEIS</v>
      </c>
      <c r="C23" s="443">
        <f>'Planilha Orçamentária'!I33</f>
        <v>12367.589999999998</v>
      </c>
      <c r="D23" s="445"/>
      <c r="E23" s="66">
        <f>C23*E24</f>
        <v>3710.2769999999991</v>
      </c>
      <c r="F23" s="175">
        <f>C23*F24</f>
        <v>8657.3129999999983</v>
      </c>
      <c r="G23" s="64"/>
      <c r="H23" s="69"/>
      <c r="I23" s="67">
        <f t="shared" si="0"/>
        <v>12367.589999999997</v>
      </c>
      <c r="J23" s="68"/>
      <c r="K23" s="446"/>
    </row>
    <row r="24" spans="1:11" ht="12" customHeight="1">
      <c r="A24" s="450"/>
      <c r="B24" s="442"/>
      <c r="C24" s="444"/>
      <c r="D24" s="445"/>
      <c r="E24" s="63">
        <v>0.3</v>
      </c>
      <c r="F24" s="64">
        <v>0.7</v>
      </c>
      <c r="G24" s="64"/>
      <c r="H24" s="70"/>
      <c r="I24" s="65">
        <f t="shared" si="0"/>
        <v>1</v>
      </c>
      <c r="K24" s="447"/>
    </row>
    <row r="25" spans="1:11">
      <c r="A25" s="450">
        <v>7</v>
      </c>
      <c r="B25" s="451" t="str">
        <f>'Planilha Orçamentária'!D34</f>
        <v>REVESTIMENTO</v>
      </c>
      <c r="C25" s="443">
        <f>'Planilha Orçamentária'!I39</f>
        <v>24153.89</v>
      </c>
      <c r="D25" s="445"/>
      <c r="E25" s="66">
        <f>C25*E26</f>
        <v>7246.1669999999995</v>
      </c>
      <c r="F25" s="175">
        <f>C25*F26</f>
        <v>16907.722999999998</v>
      </c>
      <c r="G25" s="64"/>
      <c r="H25" s="69"/>
      <c r="I25" s="67">
        <f t="shared" si="0"/>
        <v>24153.89</v>
      </c>
      <c r="K25" s="446"/>
    </row>
    <row r="26" spans="1:11">
      <c r="A26" s="450"/>
      <c r="B26" s="452"/>
      <c r="C26" s="444"/>
      <c r="D26" s="445"/>
      <c r="E26" s="63">
        <v>0.3</v>
      </c>
      <c r="F26" s="64">
        <v>0.7</v>
      </c>
      <c r="G26" s="64"/>
      <c r="H26" s="70"/>
      <c r="I26" s="65">
        <f t="shared" si="0"/>
        <v>1</v>
      </c>
      <c r="K26" s="447"/>
    </row>
    <row r="27" spans="1:11">
      <c r="A27" s="450">
        <v>8</v>
      </c>
      <c r="B27" s="442" t="str">
        <f>'Planilha Orçamentária'!D40</f>
        <v>PISOS</v>
      </c>
      <c r="C27" s="443">
        <f>'Planilha Orçamentária'!I45</f>
        <v>27367.64</v>
      </c>
      <c r="D27" s="445"/>
      <c r="E27" s="176"/>
      <c r="F27" s="175">
        <f>C27*F28</f>
        <v>13683.82</v>
      </c>
      <c r="G27" s="175">
        <f>C27*G28</f>
        <v>13683.82</v>
      </c>
      <c r="H27" s="69"/>
      <c r="I27" s="67">
        <f t="shared" si="0"/>
        <v>27367.64</v>
      </c>
      <c r="K27" s="446"/>
    </row>
    <row r="28" spans="1:11">
      <c r="A28" s="450"/>
      <c r="B28" s="442"/>
      <c r="C28" s="444"/>
      <c r="D28" s="445"/>
      <c r="E28" s="91"/>
      <c r="F28" s="64">
        <v>0.5</v>
      </c>
      <c r="G28" s="64">
        <v>0.5</v>
      </c>
      <c r="H28" s="70"/>
      <c r="I28" s="65">
        <f t="shared" si="0"/>
        <v>1</v>
      </c>
      <c r="K28" s="447"/>
    </row>
    <row r="29" spans="1:11">
      <c r="A29" s="450">
        <v>9</v>
      </c>
      <c r="B29" s="442" t="str">
        <f>'Planilha Orçamentária'!D46</f>
        <v>INSTALAÇÕES</v>
      </c>
      <c r="C29" s="443">
        <f>'Planilha Orçamentária'!I70</f>
        <v>48317</v>
      </c>
      <c r="D29" s="445"/>
      <c r="E29" s="176"/>
      <c r="F29" s="175">
        <f>C29*F30</f>
        <v>19326.8</v>
      </c>
      <c r="G29" s="175">
        <f>C29*G30</f>
        <v>28990.2</v>
      </c>
      <c r="H29" s="69"/>
      <c r="I29" s="67">
        <f t="shared" si="0"/>
        <v>48317</v>
      </c>
      <c r="K29" s="446"/>
    </row>
    <row r="30" spans="1:11">
      <c r="A30" s="450"/>
      <c r="B30" s="442"/>
      <c r="C30" s="444"/>
      <c r="D30" s="445"/>
      <c r="E30" s="91"/>
      <c r="F30" s="64">
        <v>0.4</v>
      </c>
      <c r="G30" s="64">
        <v>0.6</v>
      </c>
      <c r="H30" s="70"/>
      <c r="I30" s="65">
        <f t="shared" si="0"/>
        <v>1</v>
      </c>
      <c r="K30" s="447"/>
    </row>
    <row r="31" spans="1:11" ht="12" customHeight="1">
      <c r="A31" s="450">
        <v>10</v>
      </c>
      <c r="B31" s="442" t="str">
        <f>'Planilha Orçamentária'!D71</f>
        <v>FORRO</v>
      </c>
      <c r="C31" s="443">
        <f>'Planilha Orçamentária'!I74</f>
        <v>10110.91</v>
      </c>
      <c r="D31" s="445"/>
      <c r="E31" s="176"/>
      <c r="F31" s="64"/>
      <c r="G31" s="175">
        <f>C31*G32</f>
        <v>4044.364</v>
      </c>
      <c r="H31" s="175">
        <f>C31*H32</f>
        <v>6066.5459999999994</v>
      </c>
      <c r="I31" s="67">
        <f t="shared" si="0"/>
        <v>10110.91</v>
      </c>
      <c r="J31" s="68"/>
      <c r="K31" s="446"/>
    </row>
    <row r="32" spans="1:11" ht="12" customHeight="1">
      <c r="A32" s="450"/>
      <c r="B32" s="442"/>
      <c r="C32" s="444"/>
      <c r="D32" s="445"/>
      <c r="E32" s="91"/>
      <c r="F32" s="64"/>
      <c r="G32" s="64">
        <v>0.4</v>
      </c>
      <c r="H32" s="64">
        <v>0.6</v>
      </c>
      <c r="I32" s="65">
        <f t="shared" si="0"/>
        <v>1</v>
      </c>
      <c r="K32" s="447"/>
    </row>
    <row r="33" spans="1:11">
      <c r="A33" s="450">
        <v>11</v>
      </c>
      <c r="B33" s="451" t="str">
        <f>'Planilha Orçamentária'!D75</f>
        <v>ESQUADRIAS</v>
      </c>
      <c r="C33" s="443">
        <f>'Planilha Orçamentária'!I80</f>
        <v>21361.279999999999</v>
      </c>
      <c r="D33" s="445"/>
      <c r="E33" s="176"/>
      <c r="F33" s="175">
        <f>C33*F34</f>
        <v>6408.3839999999991</v>
      </c>
      <c r="G33" s="175">
        <f>C33*G34</f>
        <v>6408.3839999999991</v>
      </c>
      <c r="H33" s="175">
        <f>C33*H34</f>
        <v>8544.5120000000006</v>
      </c>
      <c r="I33" s="67">
        <f t="shared" si="0"/>
        <v>21361.279999999999</v>
      </c>
      <c r="K33" s="446"/>
    </row>
    <row r="34" spans="1:11">
      <c r="A34" s="450"/>
      <c r="B34" s="452"/>
      <c r="C34" s="444"/>
      <c r="D34" s="445"/>
      <c r="E34" s="91"/>
      <c r="F34" s="64">
        <v>0.3</v>
      </c>
      <c r="G34" s="64">
        <v>0.3</v>
      </c>
      <c r="H34" s="64">
        <v>0.4</v>
      </c>
      <c r="I34" s="65">
        <f t="shared" si="0"/>
        <v>1</v>
      </c>
      <c r="K34" s="447"/>
    </row>
    <row r="35" spans="1:11">
      <c r="A35" s="450">
        <v>12</v>
      </c>
      <c r="B35" s="442" t="str">
        <f>'Planilha Orçamentária'!D81</f>
        <v>PINTURA</v>
      </c>
      <c r="C35" s="443">
        <f>'Planilha Orçamentária'!I84</f>
        <v>7155.18</v>
      </c>
      <c r="D35" s="445"/>
      <c r="E35" s="176"/>
      <c r="F35" s="175">
        <f>C35*F36</f>
        <v>1431.0360000000001</v>
      </c>
      <c r="G35" s="175">
        <f>C35*G36</f>
        <v>2146.5540000000001</v>
      </c>
      <c r="H35" s="175">
        <f>C35*H36</f>
        <v>3577.59</v>
      </c>
      <c r="I35" s="67">
        <f t="shared" si="0"/>
        <v>7155.18</v>
      </c>
      <c r="K35" s="446"/>
    </row>
    <row r="36" spans="1:11">
      <c r="A36" s="450"/>
      <c r="B36" s="442"/>
      <c r="C36" s="444"/>
      <c r="D36" s="445"/>
      <c r="E36" s="91"/>
      <c r="F36" s="64">
        <v>0.2</v>
      </c>
      <c r="G36" s="64">
        <v>0.3</v>
      </c>
      <c r="H36" s="64">
        <v>0.5</v>
      </c>
      <c r="I36" s="65">
        <f t="shared" si="0"/>
        <v>1</v>
      </c>
      <c r="K36" s="447"/>
    </row>
    <row r="37" spans="1:11">
      <c r="A37" s="450">
        <v>13</v>
      </c>
      <c r="B37" s="442" t="str">
        <f>'Planilha Orçamentária'!D85</f>
        <v>LOUÇAS E METAIS</v>
      </c>
      <c r="C37" s="443">
        <f>'Planilha Orçamentária'!I90</f>
        <v>2902.4100000000003</v>
      </c>
      <c r="D37" s="445"/>
      <c r="E37" s="176"/>
      <c r="F37" s="64"/>
      <c r="G37" s="64"/>
      <c r="H37" s="175">
        <f>C37*H38</f>
        <v>2902.4100000000003</v>
      </c>
      <c r="I37" s="67">
        <f t="shared" si="0"/>
        <v>2902.4100000000003</v>
      </c>
      <c r="K37" s="446"/>
    </row>
    <row r="38" spans="1:11">
      <c r="A38" s="450"/>
      <c r="B38" s="442"/>
      <c r="C38" s="444"/>
      <c r="D38" s="445"/>
      <c r="E38" s="91"/>
      <c r="F38" s="64"/>
      <c r="G38" s="64"/>
      <c r="H38" s="64">
        <v>1</v>
      </c>
      <c r="I38" s="65">
        <f t="shared" si="0"/>
        <v>1</v>
      </c>
      <c r="K38" s="447"/>
    </row>
    <row r="39" spans="1:11" ht="12" customHeight="1">
      <c r="A39" s="450">
        <v>14</v>
      </c>
      <c r="B39" s="442" t="str">
        <f>'Planilha Orçamentária'!D91</f>
        <v>COBERTURA</v>
      </c>
      <c r="C39" s="443">
        <f>'Planilha Orçamentária'!I96</f>
        <v>33259.82</v>
      </c>
      <c r="D39" s="445"/>
      <c r="E39" s="66">
        <f>C39*E40</f>
        <v>11640.937</v>
      </c>
      <c r="F39" s="175">
        <f>C39*F40</f>
        <v>21618.883000000002</v>
      </c>
      <c r="G39" s="64"/>
      <c r="H39" s="69"/>
      <c r="I39" s="67">
        <f t="shared" si="0"/>
        <v>33259.82</v>
      </c>
      <c r="J39" s="68"/>
      <c r="K39" s="446"/>
    </row>
    <row r="40" spans="1:11" ht="12" customHeight="1">
      <c r="A40" s="450"/>
      <c r="B40" s="442"/>
      <c r="C40" s="444"/>
      <c r="D40" s="445"/>
      <c r="E40" s="63">
        <v>0.35</v>
      </c>
      <c r="F40" s="64">
        <v>0.65</v>
      </c>
      <c r="G40" s="64"/>
      <c r="H40" s="70"/>
      <c r="I40" s="65">
        <f t="shared" si="0"/>
        <v>1</v>
      </c>
      <c r="K40" s="447"/>
    </row>
    <row r="41" spans="1:11">
      <c r="A41" s="450">
        <v>15</v>
      </c>
      <c r="B41" s="451" t="str">
        <f>'Planilha Orçamentária'!D97</f>
        <v>COMBATE A INCENDIO</v>
      </c>
      <c r="C41" s="443">
        <f>'Planilha Orçamentária'!I100</f>
        <v>771.22</v>
      </c>
      <c r="D41" s="445"/>
      <c r="E41" s="176"/>
      <c r="F41" s="64"/>
      <c r="G41" s="64"/>
      <c r="H41" s="175">
        <f>C41*H42</f>
        <v>771.22</v>
      </c>
      <c r="I41" s="67">
        <f t="shared" si="0"/>
        <v>771.22</v>
      </c>
      <c r="K41" s="446"/>
    </row>
    <row r="42" spans="1:11">
      <c r="A42" s="450"/>
      <c r="B42" s="452"/>
      <c r="C42" s="444"/>
      <c r="D42" s="445"/>
      <c r="E42" s="91"/>
      <c r="F42" s="64"/>
      <c r="G42" s="64"/>
      <c r="H42" s="64">
        <v>1</v>
      </c>
      <c r="I42" s="65">
        <f t="shared" si="0"/>
        <v>1</v>
      </c>
      <c r="K42" s="447"/>
    </row>
    <row r="43" spans="1:11">
      <c r="A43" s="450">
        <v>16</v>
      </c>
      <c r="B43" s="442" t="str">
        <f>'Planilha Orçamentária'!D101</f>
        <v>DIVERSOS</v>
      </c>
      <c r="C43" s="443">
        <f>'Planilha Orçamentária'!I107</f>
        <v>59359.289999999994</v>
      </c>
      <c r="D43" s="445"/>
      <c r="E43" s="66">
        <f>C43*E44</f>
        <v>11871.858</v>
      </c>
      <c r="F43" s="175">
        <f>C43*F44</f>
        <v>11871.858</v>
      </c>
      <c r="G43" s="175">
        <f>C43*G44</f>
        <v>11871.858</v>
      </c>
      <c r="H43" s="175">
        <f>C43*H44</f>
        <v>23743.716</v>
      </c>
      <c r="I43" s="67">
        <f t="shared" si="0"/>
        <v>59359.29</v>
      </c>
      <c r="K43" s="446">
        <f>'[2]PPU-PLANILHA DE PREÇO UNITÁRIO'!G169</f>
        <v>12477.759999999998</v>
      </c>
    </row>
    <row r="44" spans="1:11">
      <c r="A44" s="450"/>
      <c r="B44" s="442"/>
      <c r="C44" s="444"/>
      <c r="D44" s="445"/>
      <c r="E44" s="63">
        <v>0.2</v>
      </c>
      <c r="F44" s="64">
        <v>0.2</v>
      </c>
      <c r="G44" s="64">
        <v>0.2</v>
      </c>
      <c r="H44" s="64">
        <v>0.4</v>
      </c>
      <c r="I44" s="65">
        <f t="shared" si="0"/>
        <v>1</v>
      </c>
      <c r="K44" s="447"/>
    </row>
    <row r="45" spans="1:11">
      <c r="A45" s="440"/>
      <c r="B45" s="442"/>
      <c r="C45" s="443"/>
      <c r="D45" s="445"/>
      <c r="E45" s="63"/>
      <c r="F45" s="64"/>
      <c r="G45" s="64"/>
      <c r="H45" s="64"/>
      <c r="I45" s="67"/>
      <c r="K45" s="446">
        <f>'[2]PPU-PLANILHA DE PREÇO UNITÁRIO'!G186</f>
        <v>2630.18</v>
      </c>
    </row>
    <row r="46" spans="1:11" ht="13.5" thickBot="1">
      <c r="A46" s="441"/>
      <c r="B46" s="442"/>
      <c r="C46" s="444"/>
      <c r="D46" s="445"/>
      <c r="E46" s="91"/>
      <c r="F46" s="70"/>
      <c r="G46" s="70"/>
      <c r="H46" s="70"/>
      <c r="I46" s="65"/>
      <c r="K46" s="447"/>
    </row>
    <row r="47" spans="1:11" ht="13.5" thickBot="1">
      <c r="A47" s="71"/>
      <c r="B47" s="72"/>
      <c r="C47" s="73"/>
      <c r="D47" s="74"/>
      <c r="E47" s="92"/>
      <c r="F47" s="93"/>
      <c r="G47" s="93"/>
      <c r="H47" s="93"/>
      <c r="I47" s="75"/>
      <c r="K47" s="76"/>
    </row>
    <row r="48" spans="1:11">
      <c r="A48" s="432" t="s">
        <v>46</v>
      </c>
      <c r="B48" s="433"/>
      <c r="C48" s="436">
        <f>SUM(C13:C46)</f>
        <v>292368.09999999998</v>
      </c>
      <c r="D48" s="438">
        <f>SUM(D13:D22)</f>
        <v>15.474283959159704</v>
      </c>
      <c r="E48" s="448" t="s">
        <v>43</v>
      </c>
      <c r="F48" s="448" t="s">
        <v>44</v>
      </c>
      <c r="G48" s="448" t="s">
        <v>45</v>
      </c>
      <c r="H48" s="448" t="s">
        <v>273</v>
      </c>
      <c r="I48" s="428">
        <f>I13+I15+I17+I19+I21+I23+I25+I27+I29+I31+I33+I35+I37+I39+I41+I43</f>
        <v>292368.09999999998</v>
      </c>
    </row>
    <row r="49" spans="1:11" ht="13.5" thickBot="1">
      <c r="A49" s="434"/>
      <c r="B49" s="435"/>
      <c r="C49" s="437"/>
      <c r="D49" s="439"/>
      <c r="E49" s="449"/>
      <c r="F49" s="449"/>
      <c r="G49" s="449"/>
      <c r="H49" s="449"/>
      <c r="I49" s="429"/>
    </row>
    <row r="50" spans="1:11">
      <c r="A50" s="430" t="s">
        <v>47</v>
      </c>
      <c r="B50" s="430"/>
      <c r="C50" s="430"/>
      <c r="D50" s="431"/>
      <c r="E50" s="77">
        <f>E13+E15+E16+E17+E19+E21+E23+E25+E39+E43</f>
        <v>71522.325000000012</v>
      </c>
      <c r="F50" s="78">
        <f>F19+F23+F25+F27+F29+F33+F35+F39+F43</f>
        <v>108095.601</v>
      </c>
      <c r="G50" s="78">
        <f>G27+G29+G31+G33+G35+G43</f>
        <v>67145.179999999993</v>
      </c>
      <c r="H50" s="78">
        <f>H31+H33+H35+H37+H41+H43</f>
        <v>45605.994000000006</v>
      </c>
      <c r="I50" s="79"/>
    </row>
    <row r="51" spans="1:11">
      <c r="A51" s="424" t="s">
        <v>48</v>
      </c>
      <c r="B51" s="424"/>
      <c r="C51" s="424"/>
      <c r="D51" s="425"/>
      <c r="E51" s="80">
        <f>(E50/$C$48)*100</f>
        <v>24.463108321325073</v>
      </c>
      <c r="F51" s="81">
        <f>(F50/$C$48)*100</f>
        <v>36.972433381069955</v>
      </c>
      <c r="G51" s="81">
        <f>(G50/$C$48)*100</f>
        <v>22.965973373976162</v>
      </c>
      <c r="H51" s="81">
        <f>(H50/$C$48)*100</f>
        <v>15.598826958207823</v>
      </c>
      <c r="I51" s="82"/>
    </row>
    <row r="52" spans="1:11">
      <c r="A52" s="424" t="s">
        <v>49</v>
      </c>
      <c r="B52" s="424"/>
      <c r="C52" s="424"/>
      <c r="D52" s="425"/>
      <c r="E52" s="83">
        <f>E50</f>
        <v>71522.325000000012</v>
      </c>
      <c r="F52" s="84">
        <f t="shared" ref="F52:H53" si="1">E52+F50</f>
        <v>179617.92600000001</v>
      </c>
      <c r="G52" s="84">
        <f t="shared" si="1"/>
        <v>246763.106</v>
      </c>
      <c r="H52" s="84">
        <f t="shared" si="1"/>
        <v>292369.09999999998</v>
      </c>
      <c r="I52" s="85"/>
    </row>
    <row r="53" spans="1:11" ht="13.5" thickBot="1">
      <c r="A53" s="424" t="s">
        <v>50</v>
      </c>
      <c r="B53" s="424"/>
      <c r="C53" s="424"/>
      <c r="D53" s="425"/>
      <c r="E53" s="86">
        <f>E51</f>
        <v>24.463108321325073</v>
      </c>
      <c r="F53" s="87">
        <f t="shared" si="1"/>
        <v>61.435541702395028</v>
      </c>
      <c r="G53" s="87">
        <f t="shared" si="1"/>
        <v>84.401515076371197</v>
      </c>
      <c r="H53" s="87">
        <f t="shared" si="1"/>
        <v>100.00034203457902</v>
      </c>
      <c r="I53" s="82"/>
      <c r="K53" s="49"/>
    </row>
    <row r="54" spans="1:11">
      <c r="A54" s="426"/>
      <c r="B54" s="426"/>
      <c r="C54" s="426"/>
      <c r="D54" s="426"/>
      <c r="E54" s="88"/>
      <c r="F54" s="89"/>
      <c r="G54" s="89"/>
      <c r="H54" s="89"/>
      <c r="I54" s="89"/>
      <c r="K54" s="49"/>
    </row>
    <row r="55" spans="1:11">
      <c r="A55" s="427"/>
      <c r="B55" s="427"/>
      <c r="C55" s="427"/>
      <c r="D55" s="427"/>
      <c r="E55" s="90"/>
      <c r="F55" s="90"/>
      <c r="G55" s="90"/>
      <c r="H55" s="90"/>
      <c r="I55" s="90"/>
      <c r="K55" s="49"/>
    </row>
  </sheetData>
  <mergeCells count="118">
    <mergeCell ref="K35:K36"/>
    <mergeCell ref="A37:A38"/>
    <mergeCell ref="B37:B38"/>
    <mergeCell ref="C37:C38"/>
    <mergeCell ref="D37:D38"/>
    <mergeCell ref="K37:K38"/>
    <mergeCell ref="K29:K30"/>
    <mergeCell ref="A31:A32"/>
    <mergeCell ref="B31:B32"/>
    <mergeCell ref="C31:C32"/>
    <mergeCell ref="D31:D32"/>
    <mergeCell ref="K31:K32"/>
    <mergeCell ref="A33:A34"/>
    <mergeCell ref="B33:B34"/>
    <mergeCell ref="C33:C34"/>
    <mergeCell ref="D33:D34"/>
    <mergeCell ref="K33:K34"/>
    <mergeCell ref="D25:D26"/>
    <mergeCell ref="K25:K26"/>
    <mergeCell ref="A27:A28"/>
    <mergeCell ref="B27:B28"/>
    <mergeCell ref="C27:C28"/>
    <mergeCell ref="D27:D28"/>
    <mergeCell ref="K27:K28"/>
    <mergeCell ref="A29:A30"/>
    <mergeCell ref="B29:B30"/>
    <mergeCell ref="C29:C30"/>
    <mergeCell ref="B4:H4"/>
    <mergeCell ref="B5:H5"/>
    <mergeCell ref="B2:H3"/>
    <mergeCell ref="A1:H1"/>
    <mergeCell ref="B6:H6"/>
    <mergeCell ref="A39:A40"/>
    <mergeCell ref="B39:B40"/>
    <mergeCell ref="C39:C40"/>
    <mergeCell ref="D39:D40"/>
    <mergeCell ref="D29:D30"/>
    <mergeCell ref="A35:A36"/>
    <mergeCell ref="B35:B36"/>
    <mergeCell ref="C35:C36"/>
    <mergeCell ref="D35:D36"/>
    <mergeCell ref="A12:H12"/>
    <mergeCell ref="A13:A14"/>
    <mergeCell ref="B13:B14"/>
    <mergeCell ref="C13:C14"/>
    <mergeCell ref="D13:D14"/>
    <mergeCell ref="E9:H9"/>
    <mergeCell ref="G10:G11"/>
    <mergeCell ref="A15:A16"/>
    <mergeCell ref="B15:B16"/>
    <mergeCell ref="C15:C16"/>
    <mergeCell ref="I6:I7"/>
    <mergeCell ref="K13:K14"/>
    <mergeCell ref="A10:A11"/>
    <mergeCell ref="B10:B11"/>
    <mergeCell ref="C10:C11"/>
    <mergeCell ref="D10:D11"/>
    <mergeCell ref="E10:E11"/>
    <mergeCell ref="F10:F11"/>
    <mergeCell ref="I9:I12"/>
    <mergeCell ref="H10:H11"/>
    <mergeCell ref="B7:H7"/>
    <mergeCell ref="B8:H8"/>
    <mergeCell ref="D15:D16"/>
    <mergeCell ref="K15:K16"/>
    <mergeCell ref="A17:A18"/>
    <mergeCell ref="B17:B18"/>
    <mergeCell ref="C17:C18"/>
    <mergeCell ref="D17:D18"/>
    <mergeCell ref="K17:K18"/>
    <mergeCell ref="A19:A20"/>
    <mergeCell ref="B19:B20"/>
    <mergeCell ref="C19:C20"/>
    <mergeCell ref="D19:D20"/>
    <mergeCell ref="K19:K20"/>
    <mergeCell ref="A21:A22"/>
    <mergeCell ref="B21:B22"/>
    <mergeCell ref="C21:C22"/>
    <mergeCell ref="D21:D22"/>
    <mergeCell ref="K21:K22"/>
    <mergeCell ref="A43:A44"/>
    <mergeCell ref="B43:B44"/>
    <mergeCell ref="C43:C44"/>
    <mergeCell ref="D43:D44"/>
    <mergeCell ref="K43:K44"/>
    <mergeCell ref="K39:K40"/>
    <mergeCell ref="A41:A42"/>
    <mergeCell ref="B41:B42"/>
    <mergeCell ref="C41:C42"/>
    <mergeCell ref="D41:D42"/>
    <mergeCell ref="K41:K42"/>
    <mergeCell ref="A23:A24"/>
    <mergeCell ref="B23:B24"/>
    <mergeCell ref="C23:C24"/>
    <mergeCell ref="D23:D24"/>
    <mergeCell ref="K23:K24"/>
    <mergeCell ref="A25:A26"/>
    <mergeCell ref="B25:B26"/>
    <mergeCell ref="C25:C26"/>
    <mergeCell ref="A45:A46"/>
    <mergeCell ref="B45:B46"/>
    <mergeCell ref="C45:C46"/>
    <mergeCell ref="D45:D46"/>
    <mergeCell ref="K45:K46"/>
    <mergeCell ref="E48:E49"/>
    <mergeCell ref="F48:F49"/>
    <mergeCell ref="H48:H49"/>
    <mergeCell ref="G48:G49"/>
    <mergeCell ref="A52:D52"/>
    <mergeCell ref="A53:D53"/>
    <mergeCell ref="A54:D54"/>
    <mergeCell ref="A55:D55"/>
    <mergeCell ref="I48:I49"/>
    <mergeCell ref="A50:D50"/>
    <mergeCell ref="A51:D51"/>
    <mergeCell ref="A48:B49"/>
    <mergeCell ref="C48:C49"/>
    <mergeCell ref="D48:D49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77" orientation="landscape" horizontalDpi="300" verticalDpi="300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opLeftCell="A25" zoomScaleNormal="100" zoomScaleSheetLayoutView="100" workbookViewId="0">
      <selection activeCell="C39" sqref="C39"/>
    </sheetView>
  </sheetViews>
  <sheetFormatPr defaultRowHeight="12.75"/>
  <cols>
    <col min="1" max="1" width="21.83203125" style="49" customWidth="1"/>
    <col min="2" max="2" width="34.6640625" style="49" customWidth="1"/>
    <col min="3" max="3" width="12.6640625" style="49" customWidth="1"/>
    <col min="4" max="4" width="15.5" style="49" customWidth="1"/>
    <col min="5" max="5" width="3.33203125" style="49" customWidth="1"/>
    <col min="6" max="6" width="14.83203125" style="49" customWidth="1"/>
    <col min="7" max="7" width="16.33203125" style="49" customWidth="1"/>
    <col min="8" max="16384" width="9.33203125" style="49"/>
  </cols>
  <sheetData>
    <row r="1" spans="1:7" ht="20.100000000000001" customHeight="1">
      <c r="A1" s="506"/>
      <c r="B1" s="506"/>
      <c r="C1" s="506"/>
      <c r="D1" s="506"/>
      <c r="E1" s="506"/>
      <c r="F1" s="506"/>
      <c r="G1" s="506"/>
    </row>
    <row r="2" spans="1:7" ht="20.100000000000001" customHeight="1">
      <c r="A2" s="506"/>
      <c r="B2" s="506"/>
      <c r="C2" s="506"/>
      <c r="D2" s="506"/>
      <c r="E2" s="506"/>
      <c r="F2" s="506"/>
      <c r="G2" s="506"/>
    </row>
    <row r="3" spans="1:7" ht="20.100000000000001" customHeight="1">
      <c r="A3" s="506"/>
      <c r="B3" s="506"/>
      <c r="C3" s="506"/>
      <c r="D3" s="506"/>
      <c r="E3" s="506"/>
      <c r="F3" s="506"/>
      <c r="G3" s="506"/>
    </row>
    <row r="4" spans="1:7" ht="19.5" customHeight="1">
      <c r="A4" s="506"/>
      <c r="B4" s="506"/>
      <c r="C4" s="506"/>
      <c r="D4" s="506"/>
      <c r="E4" s="506"/>
      <c r="F4" s="506"/>
      <c r="G4" s="506"/>
    </row>
    <row r="5" spans="1:7" ht="42.95" customHeight="1">
      <c r="A5" s="113" t="s">
        <v>62</v>
      </c>
      <c r="B5" s="507" t="str">
        <f>'Planilha Orçamentária'!C3</f>
        <v>CONSTRUÇÃO DA ESCOLA MUNICIPAL DE ENSINO FUNDAMENTAL SANTA RITA</v>
      </c>
      <c r="C5" s="507"/>
      <c r="D5" s="507"/>
      <c r="E5" s="507"/>
      <c r="F5" s="507"/>
      <c r="G5" s="507"/>
    </row>
    <row r="6" spans="1:7" ht="20.100000000000001" customHeight="1">
      <c r="A6" s="114" t="s">
        <v>63</v>
      </c>
      <c r="B6" s="508" t="s">
        <v>269</v>
      </c>
      <c r="C6" s="508"/>
      <c r="D6" s="508"/>
      <c r="E6" s="508"/>
      <c r="F6" s="508"/>
      <c r="G6" s="508"/>
    </row>
    <row r="7" spans="1:7" ht="20.100000000000001" customHeight="1">
      <c r="A7" s="114" t="s">
        <v>64</v>
      </c>
      <c r="B7" s="509"/>
      <c r="C7" s="509"/>
      <c r="D7" s="509"/>
      <c r="E7" s="509"/>
      <c r="F7" s="509"/>
      <c r="G7" s="509"/>
    </row>
    <row r="8" spans="1:7" ht="34.5" customHeight="1">
      <c r="A8" s="114" t="s">
        <v>65</v>
      </c>
      <c r="B8" s="510" t="str">
        <f>B5</f>
        <v>CONSTRUÇÃO DA ESCOLA MUNICIPAL DE ENSINO FUNDAMENTAL SANTA RITA</v>
      </c>
      <c r="C8" s="510"/>
      <c r="D8" s="510"/>
      <c r="E8" s="510"/>
      <c r="F8" s="510"/>
      <c r="G8" s="510"/>
    </row>
    <row r="9" spans="1:7" ht="20.100000000000001" customHeight="1">
      <c r="A9" s="115" t="s">
        <v>66</v>
      </c>
      <c r="B9" s="511" t="s">
        <v>67</v>
      </c>
      <c r="C9" s="511"/>
      <c r="D9" s="511"/>
      <c r="E9" s="511"/>
      <c r="F9" s="511"/>
      <c r="G9" s="511"/>
    </row>
    <row r="10" spans="1:7" ht="24.95" customHeight="1">
      <c r="A10" s="512" t="s">
        <v>68</v>
      </c>
      <c r="B10" s="512"/>
      <c r="C10" s="512"/>
      <c r="D10" s="512"/>
    </row>
    <row r="11" spans="1:7" ht="24.95" customHeight="1" thickBot="1">
      <c r="A11" s="512"/>
      <c r="B11" s="512"/>
      <c r="C11" s="512"/>
      <c r="D11" s="512"/>
    </row>
    <row r="12" spans="1:7" ht="20.100000000000001" customHeight="1" thickBot="1">
      <c r="A12" s="513" t="s">
        <v>69</v>
      </c>
      <c r="B12" s="513"/>
      <c r="C12" s="513"/>
      <c r="D12" s="513"/>
      <c r="F12" s="514" t="s">
        <v>70</v>
      </c>
      <c r="G12" s="515"/>
    </row>
    <row r="13" spans="1:7" ht="15.75" thickBot="1">
      <c r="A13" s="504" t="s">
        <v>71</v>
      </c>
      <c r="B13" s="505"/>
      <c r="C13" s="116" t="s">
        <v>72</v>
      </c>
      <c r="D13" s="117" t="s">
        <v>73</v>
      </c>
      <c r="F13" s="118" t="s">
        <v>74</v>
      </c>
      <c r="G13" s="119" t="s">
        <v>75</v>
      </c>
    </row>
    <row r="14" spans="1:7" ht="15">
      <c r="A14" s="485" t="s">
        <v>76</v>
      </c>
      <c r="B14" s="486"/>
      <c r="C14" s="120" t="s">
        <v>51</v>
      </c>
      <c r="D14" s="121">
        <v>3.4000000000000002E-2</v>
      </c>
      <c r="F14" s="122">
        <v>0.03</v>
      </c>
      <c r="G14" s="123">
        <v>5.5E-2</v>
      </c>
    </row>
    <row r="15" spans="1:7" ht="15">
      <c r="A15" s="497" t="s">
        <v>77</v>
      </c>
      <c r="B15" s="498"/>
      <c r="C15" s="124" t="s">
        <v>78</v>
      </c>
      <c r="D15" s="125">
        <v>4.4999999999999997E-3</v>
      </c>
      <c r="F15" s="126">
        <v>4.0000000000000001E-3</v>
      </c>
      <c r="G15" s="127">
        <v>5.0000000000000001E-3</v>
      </c>
    </row>
    <row r="16" spans="1:7" ht="15">
      <c r="A16" s="497" t="s">
        <v>79</v>
      </c>
      <c r="B16" s="498"/>
      <c r="C16" s="124" t="s">
        <v>80</v>
      </c>
      <c r="D16" s="125">
        <v>4.4999999999999997E-3</v>
      </c>
      <c r="F16" s="126">
        <v>4.0000000000000001E-3</v>
      </c>
      <c r="G16" s="127">
        <v>5.0000000000000001E-3</v>
      </c>
    </row>
    <row r="17" spans="1:7" ht="15.75" thickBot="1">
      <c r="A17" s="499" t="s">
        <v>81</v>
      </c>
      <c r="B17" s="500"/>
      <c r="C17" s="128" t="s">
        <v>52</v>
      </c>
      <c r="D17" s="129">
        <v>9.7000000000000003E-3</v>
      </c>
      <c r="F17" s="130">
        <v>9.7000000000000003E-3</v>
      </c>
      <c r="G17" s="131">
        <v>1.2699999999999999E-2</v>
      </c>
    </row>
    <row r="18" spans="1:7" ht="16.5" thickBot="1">
      <c r="A18" s="501" t="s">
        <v>82</v>
      </c>
      <c r="B18" s="502"/>
      <c r="C18" s="503"/>
      <c r="D18" s="132">
        <f>SUM(D14:D17)</f>
        <v>5.2699999999999997E-2</v>
      </c>
      <c r="F18" s="496"/>
      <c r="G18" s="496"/>
    </row>
    <row r="19" spans="1:7" ht="15">
      <c r="A19" s="485" t="s">
        <v>83</v>
      </c>
      <c r="B19" s="486"/>
      <c r="C19" s="120" t="s">
        <v>53</v>
      </c>
      <c r="D19" s="133">
        <v>6.4999999999999997E-3</v>
      </c>
      <c r="F19" s="122">
        <v>5.8999999999999999E-3</v>
      </c>
      <c r="G19" s="123">
        <v>1.3899999999999999E-2</v>
      </c>
    </row>
    <row r="20" spans="1:7" ht="15.75" thickBot="1">
      <c r="A20" s="487" t="s">
        <v>84</v>
      </c>
      <c r="B20" s="488"/>
      <c r="C20" s="134" t="s">
        <v>54</v>
      </c>
      <c r="D20" s="135">
        <v>7.0000000000000007E-2</v>
      </c>
      <c r="F20" s="136">
        <v>6.1600000000000002E-2</v>
      </c>
      <c r="G20" s="137">
        <v>8.9599999999999999E-2</v>
      </c>
    </row>
    <row r="21" spans="1:7" ht="15">
      <c r="A21" s="489" t="s">
        <v>85</v>
      </c>
      <c r="B21" s="138" t="s">
        <v>86</v>
      </c>
      <c r="C21" s="490" t="s">
        <v>87</v>
      </c>
      <c r="D21" s="121">
        <v>6.4999999999999997E-3</v>
      </c>
      <c r="F21" s="493" t="s">
        <v>88</v>
      </c>
      <c r="G21" s="494"/>
    </row>
    <row r="22" spans="1:7" ht="15">
      <c r="A22" s="489"/>
      <c r="B22" s="139" t="s">
        <v>89</v>
      </c>
      <c r="C22" s="491"/>
      <c r="D22" s="125">
        <v>0.03</v>
      </c>
      <c r="F22" s="493"/>
      <c r="G22" s="494"/>
    </row>
    <row r="23" spans="1:7" ht="15">
      <c r="A23" s="489"/>
      <c r="B23" s="139" t="s">
        <v>90</v>
      </c>
      <c r="C23" s="491"/>
      <c r="D23" s="125">
        <v>0.05</v>
      </c>
      <c r="F23" s="493"/>
      <c r="G23" s="494"/>
    </row>
    <row r="24" spans="1:7" ht="15.75" thickBot="1">
      <c r="A24" s="489"/>
      <c r="B24" s="140" t="s">
        <v>91</v>
      </c>
      <c r="C24" s="492"/>
      <c r="D24" s="141">
        <v>2.5000000000000001E-2</v>
      </c>
      <c r="F24" s="493"/>
      <c r="G24" s="494"/>
    </row>
    <row r="25" spans="1:7" ht="19.899999999999999" customHeight="1" thickBot="1">
      <c r="A25" s="142" t="s">
        <v>92</v>
      </c>
      <c r="B25" s="143"/>
      <c r="C25" s="144"/>
      <c r="D25" s="145">
        <f>SUM(D21:D24)</f>
        <v>0.11149999999999999</v>
      </c>
      <c r="F25" s="493"/>
      <c r="G25" s="494"/>
    </row>
    <row r="26" spans="1:7" ht="6.75" customHeight="1" thickBot="1">
      <c r="A26" s="495"/>
      <c r="B26" s="495"/>
      <c r="C26" s="495"/>
      <c r="D26" s="495"/>
      <c r="F26" s="496"/>
      <c r="G26" s="496"/>
    </row>
    <row r="27" spans="1:7" ht="15" thickBot="1">
      <c r="A27" s="480" t="s">
        <v>93</v>
      </c>
      <c r="B27" s="481"/>
      <c r="C27" s="482"/>
      <c r="D27" s="146">
        <f>(1+D18)*(1+D19)*(1+D20)/(1-D25)-1</f>
        <v>0.27598258694428801</v>
      </c>
      <c r="F27" s="147">
        <v>0.25</v>
      </c>
      <c r="G27" s="148">
        <v>0.3</v>
      </c>
    </row>
    <row r="28" spans="1:7" ht="10.5" customHeight="1">
      <c r="A28" s="149"/>
      <c r="B28" s="149"/>
      <c r="C28" s="149"/>
      <c r="D28" s="150"/>
    </row>
    <row r="29" spans="1:7">
      <c r="A29" s="483" t="s">
        <v>94</v>
      </c>
      <c r="B29" s="483"/>
      <c r="C29" s="483"/>
    </row>
    <row r="30" spans="1:7" ht="20.100000000000001" customHeight="1">
      <c r="A30" s="484" t="s">
        <v>95</v>
      </c>
      <c r="B30" s="484"/>
      <c r="C30" s="484"/>
    </row>
  </sheetData>
  <mergeCells count="26">
    <mergeCell ref="A13:B13"/>
    <mergeCell ref="A1:G4"/>
    <mergeCell ref="B5:G5"/>
    <mergeCell ref="B6:G6"/>
    <mergeCell ref="B7:G7"/>
    <mergeCell ref="B8:G8"/>
    <mergeCell ref="B9:G9"/>
    <mergeCell ref="A10:D11"/>
    <mergeCell ref="A12:D12"/>
    <mergeCell ref="F12:G12"/>
    <mergeCell ref="F21:G25"/>
    <mergeCell ref="A26:D26"/>
    <mergeCell ref="F26:G26"/>
    <mergeCell ref="A14:B14"/>
    <mergeCell ref="A15:B15"/>
    <mergeCell ref="A16:B16"/>
    <mergeCell ref="A17:B17"/>
    <mergeCell ref="A18:C18"/>
    <mergeCell ref="F18:G18"/>
    <mergeCell ref="A27:C27"/>
    <mergeCell ref="A29:C29"/>
    <mergeCell ref="A30:C30"/>
    <mergeCell ref="A19:B19"/>
    <mergeCell ref="A20:B20"/>
    <mergeCell ref="A21:A24"/>
    <mergeCell ref="C21:C24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9"/>
  <sheetViews>
    <sheetView tabSelected="1" zoomScale="96" zoomScaleNormal="96" workbookViewId="0">
      <selection activeCell="I9" sqref="I9"/>
    </sheetView>
  </sheetViews>
  <sheetFormatPr defaultRowHeight="12.75"/>
  <cols>
    <col min="1" max="1" width="12.5" style="49" customWidth="1"/>
    <col min="2" max="2" width="60.6640625" style="49" customWidth="1"/>
    <col min="3" max="3" width="15.33203125" style="49" customWidth="1"/>
    <col min="4" max="4" width="14.6640625" style="49" customWidth="1"/>
    <col min="5" max="5" width="17" style="49" customWidth="1"/>
    <col min="6" max="6" width="29.83203125" style="49" bestFit="1" customWidth="1"/>
    <col min="7" max="7" width="20" style="49" customWidth="1"/>
    <col min="8" max="16384" width="9.33203125" style="49"/>
  </cols>
  <sheetData>
    <row r="1" spans="1:7" ht="35.25" customHeight="1" thickTop="1">
      <c r="A1" s="516"/>
      <c r="B1" s="517"/>
      <c r="C1" s="517"/>
      <c r="D1" s="517"/>
      <c r="E1" s="517"/>
      <c r="F1" s="517"/>
      <c r="G1" s="518"/>
    </row>
    <row r="2" spans="1:7">
      <c r="A2" s="519"/>
      <c r="B2" s="520"/>
      <c r="C2" s="520"/>
      <c r="D2" s="520"/>
      <c r="E2" s="520"/>
      <c r="F2" s="520"/>
      <c r="G2" s="521"/>
    </row>
    <row r="3" spans="1:7">
      <c r="A3" s="519"/>
      <c r="B3" s="520"/>
      <c r="C3" s="520"/>
      <c r="D3" s="520"/>
      <c r="E3" s="520"/>
      <c r="F3" s="520"/>
      <c r="G3" s="521"/>
    </row>
    <row r="4" spans="1:7">
      <c r="A4" s="519"/>
      <c r="B4" s="520"/>
      <c r="C4" s="520"/>
      <c r="D4" s="520"/>
      <c r="E4" s="520"/>
      <c r="F4" s="520"/>
      <c r="G4" s="521"/>
    </row>
    <row r="5" spans="1:7">
      <c r="A5" s="519"/>
      <c r="B5" s="520"/>
      <c r="C5" s="520"/>
      <c r="D5" s="520"/>
      <c r="E5" s="520"/>
      <c r="F5" s="520"/>
      <c r="G5" s="521"/>
    </row>
    <row r="6" spans="1:7" ht="13.5" thickBot="1">
      <c r="A6" s="522"/>
      <c r="B6" s="523"/>
      <c r="C6" s="523"/>
      <c r="D6" s="523"/>
      <c r="E6" s="523"/>
      <c r="F6" s="523"/>
      <c r="G6" s="524"/>
    </row>
    <row r="7" spans="1:7" ht="24.95" customHeight="1" thickTop="1" thickBot="1">
      <c r="A7" s="525" t="s">
        <v>710</v>
      </c>
      <c r="B7" s="525"/>
      <c r="C7" s="525"/>
      <c r="D7" s="526"/>
      <c r="E7" s="527"/>
      <c r="F7" s="560" t="s">
        <v>711</v>
      </c>
      <c r="G7" s="561"/>
    </row>
    <row r="8" spans="1:7" ht="16.5" thickTop="1" thickBot="1">
      <c r="A8" s="528" t="s">
        <v>784</v>
      </c>
      <c r="B8" s="529"/>
      <c r="C8" s="529"/>
      <c r="D8" s="529"/>
      <c r="E8" s="530"/>
      <c r="F8" s="319" t="s">
        <v>284</v>
      </c>
      <c r="G8" s="195">
        <f>'Planilha Orçamentária'!C4</f>
        <v>292368.09999999998</v>
      </c>
    </row>
    <row r="9" spans="1:7" ht="39.75" customHeight="1" thickTop="1" thickBot="1">
      <c r="A9" s="531" t="s">
        <v>285</v>
      </c>
      <c r="B9" s="532"/>
      <c r="C9" s="533"/>
      <c r="D9" s="196" t="s">
        <v>712</v>
      </c>
      <c r="E9" s="531"/>
      <c r="F9" s="532"/>
      <c r="G9" s="533"/>
    </row>
    <row r="10" spans="1:7" ht="14.25" thickTop="1">
      <c r="A10" s="197"/>
      <c r="B10" s="198"/>
      <c r="C10" s="198"/>
      <c r="D10" s="198"/>
      <c r="E10" s="198"/>
      <c r="F10" s="198"/>
      <c r="G10" s="199"/>
    </row>
    <row r="11" spans="1:7" ht="15">
      <c r="A11" s="534" t="s">
        <v>286</v>
      </c>
      <c r="B11" s="535"/>
      <c r="C11" s="535"/>
      <c r="D11" s="535"/>
      <c r="E11" s="535"/>
      <c r="F11" s="535"/>
      <c r="G11" s="536"/>
    </row>
    <row r="12" spans="1:7" ht="15">
      <c r="A12" s="537" t="s">
        <v>287</v>
      </c>
      <c r="B12" s="538"/>
      <c r="C12" s="200" t="s">
        <v>288</v>
      </c>
      <c r="D12" s="200" t="s">
        <v>289</v>
      </c>
      <c r="E12" s="200" t="s">
        <v>290</v>
      </c>
      <c r="F12" s="200" t="s">
        <v>291</v>
      </c>
      <c r="G12" s="201" t="s">
        <v>38</v>
      </c>
    </row>
    <row r="13" spans="1:7">
      <c r="A13" s="202" t="s">
        <v>292</v>
      </c>
      <c r="B13" s="203" t="s">
        <v>293</v>
      </c>
      <c r="C13" s="204" t="s">
        <v>101</v>
      </c>
      <c r="D13" s="204" t="s">
        <v>235</v>
      </c>
      <c r="E13" s="205">
        <v>1</v>
      </c>
      <c r="F13" s="206">
        <v>87.5</v>
      </c>
      <c r="G13" s="207">
        <f>E13*F13</f>
        <v>87.5</v>
      </c>
    </row>
    <row r="14" spans="1:7">
      <c r="A14" s="208" t="s">
        <v>294</v>
      </c>
      <c r="B14" s="203" t="s">
        <v>295</v>
      </c>
      <c r="C14" s="204" t="s">
        <v>101</v>
      </c>
      <c r="D14" s="204" t="s">
        <v>296</v>
      </c>
      <c r="E14" s="205">
        <v>0.41</v>
      </c>
      <c r="F14" s="206">
        <v>145</v>
      </c>
      <c r="G14" s="207">
        <f>E14*F14</f>
        <v>59.449999999999996</v>
      </c>
    </row>
    <row r="15" spans="1:7">
      <c r="A15" s="202" t="s">
        <v>297</v>
      </c>
      <c r="B15" s="203" t="s">
        <v>298</v>
      </c>
      <c r="C15" s="204" t="s">
        <v>101</v>
      </c>
      <c r="D15" s="204" t="s">
        <v>299</v>
      </c>
      <c r="E15" s="205">
        <v>0.1</v>
      </c>
      <c r="F15" s="206">
        <v>9.5500000000000007</v>
      </c>
      <c r="G15" s="207">
        <f>E15*F15</f>
        <v>0.95500000000000007</v>
      </c>
    </row>
    <row r="16" spans="1:7">
      <c r="A16" s="208">
        <v>88261</v>
      </c>
      <c r="B16" s="203" t="s">
        <v>300</v>
      </c>
      <c r="C16" s="204" t="s">
        <v>101</v>
      </c>
      <c r="D16" s="204" t="s">
        <v>301</v>
      </c>
      <c r="E16" s="205">
        <v>0.4</v>
      </c>
      <c r="F16" s="206">
        <v>17.940000000000001</v>
      </c>
      <c r="G16" s="207">
        <f>E16*F16</f>
        <v>7.176000000000001</v>
      </c>
    </row>
    <row r="17" spans="1:7">
      <c r="A17" s="208">
        <v>88316</v>
      </c>
      <c r="B17" s="203" t="s">
        <v>302</v>
      </c>
      <c r="C17" s="204" t="s">
        <v>101</v>
      </c>
      <c r="D17" s="204" t="s">
        <v>301</v>
      </c>
      <c r="E17" s="205">
        <v>0.4</v>
      </c>
      <c r="F17" s="206">
        <v>14.36</v>
      </c>
      <c r="G17" s="207">
        <f>E17*F17</f>
        <v>5.7439999999999998</v>
      </c>
    </row>
    <row r="18" spans="1:7">
      <c r="A18" s="539"/>
      <c r="B18" s="540"/>
      <c r="C18" s="540"/>
      <c r="D18" s="540"/>
      <c r="E18" s="540"/>
      <c r="F18" s="203" t="s">
        <v>303</v>
      </c>
      <c r="G18" s="207">
        <f>SUM(G13:G17)</f>
        <v>160.82499999999999</v>
      </c>
    </row>
    <row r="19" spans="1:7" ht="25.5">
      <c r="A19" s="539"/>
      <c r="B19" s="540"/>
      <c r="C19" s="540"/>
      <c r="D19" s="540"/>
      <c r="E19" s="540"/>
      <c r="F19" s="209" t="s">
        <v>304</v>
      </c>
      <c r="G19" s="210">
        <v>0</v>
      </c>
    </row>
    <row r="20" spans="1:7">
      <c r="A20" s="539"/>
      <c r="B20" s="540"/>
      <c r="C20" s="540"/>
      <c r="D20" s="540"/>
      <c r="E20" s="540"/>
      <c r="F20" s="211" t="s">
        <v>305</v>
      </c>
      <c r="G20" s="207">
        <f>SUM(G18:G19)</f>
        <v>160.82499999999999</v>
      </c>
    </row>
    <row r="21" spans="1:7" ht="15">
      <c r="A21" s="534" t="s">
        <v>306</v>
      </c>
      <c r="B21" s="535"/>
      <c r="C21" s="535"/>
      <c r="D21" s="535"/>
      <c r="E21" s="535"/>
      <c r="F21" s="535"/>
      <c r="G21" s="536"/>
    </row>
    <row r="22" spans="1:7" ht="15">
      <c r="A22" s="537" t="s">
        <v>287</v>
      </c>
      <c r="B22" s="538"/>
      <c r="C22" s="200" t="s">
        <v>288</v>
      </c>
      <c r="D22" s="200" t="s">
        <v>289</v>
      </c>
      <c r="E22" s="200" t="s">
        <v>290</v>
      </c>
      <c r="F22" s="200" t="s">
        <v>291</v>
      </c>
      <c r="G22" s="201" t="s">
        <v>38</v>
      </c>
    </row>
    <row r="23" spans="1:7">
      <c r="A23" s="208" t="s">
        <v>307</v>
      </c>
      <c r="B23" s="203" t="s">
        <v>308</v>
      </c>
      <c r="C23" s="204" t="s">
        <v>101</v>
      </c>
      <c r="D23" s="204" t="s">
        <v>299</v>
      </c>
      <c r="E23" s="205">
        <v>3.0000000000000001E-3</v>
      </c>
      <c r="F23" s="206">
        <v>8.3800000000000008</v>
      </c>
      <c r="G23" s="207">
        <f>E23*F23</f>
        <v>2.5140000000000003E-2</v>
      </c>
    </row>
    <row r="24" spans="1:7">
      <c r="A24" s="208" t="s">
        <v>309</v>
      </c>
      <c r="B24" s="203" t="s">
        <v>310</v>
      </c>
      <c r="C24" s="204" t="s">
        <v>101</v>
      </c>
      <c r="D24" s="204" t="s">
        <v>299</v>
      </c>
      <c r="E24" s="205">
        <v>2E-3</v>
      </c>
      <c r="F24" s="206">
        <v>8.5</v>
      </c>
      <c r="G24" s="207">
        <f t="shared" ref="G24:G29" si="0">E24*F24</f>
        <v>1.7000000000000001E-2</v>
      </c>
    </row>
    <row r="25" spans="1:7">
      <c r="A25" s="208" t="s">
        <v>294</v>
      </c>
      <c r="B25" s="203" t="s">
        <v>311</v>
      </c>
      <c r="C25" s="204" t="s">
        <v>101</v>
      </c>
      <c r="D25" s="204" t="s">
        <v>296</v>
      </c>
      <c r="E25" s="205">
        <v>0.01</v>
      </c>
      <c r="F25" s="206">
        <v>145</v>
      </c>
      <c r="G25" s="207">
        <f t="shared" si="0"/>
        <v>1.45</v>
      </c>
    </row>
    <row r="26" spans="1:7">
      <c r="A26" s="208" t="s">
        <v>312</v>
      </c>
      <c r="B26" s="203" t="s">
        <v>313</v>
      </c>
      <c r="C26" s="204" t="s">
        <v>101</v>
      </c>
      <c r="D26" s="204" t="s">
        <v>296</v>
      </c>
      <c r="E26" s="205">
        <v>0.01</v>
      </c>
      <c r="F26" s="206">
        <v>70</v>
      </c>
      <c r="G26" s="207">
        <f t="shared" si="0"/>
        <v>0.70000000000000007</v>
      </c>
    </row>
    <row r="27" spans="1:7">
      <c r="A27" s="208" t="s">
        <v>314</v>
      </c>
      <c r="B27" s="203" t="s">
        <v>315</v>
      </c>
      <c r="C27" s="204" t="s">
        <v>101</v>
      </c>
      <c r="D27" s="204" t="s">
        <v>316</v>
      </c>
      <c r="E27" s="205">
        <v>0.01</v>
      </c>
      <c r="F27" s="206">
        <v>7.98</v>
      </c>
      <c r="G27" s="207">
        <f t="shared" si="0"/>
        <v>7.980000000000001E-2</v>
      </c>
    </row>
    <row r="28" spans="1:7">
      <c r="A28" s="208">
        <v>88261</v>
      </c>
      <c r="B28" s="203" t="s">
        <v>300</v>
      </c>
      <c r="C28" s="204" t="s">
        <v>101</v>
      </c>
      <c r="D28" s="204" t="s">
        <v>301</v>
      </c>
      <c r="E28" s="205">
        <v>7.0000000000000007E-2</v>
      </c>
      <c r="F28" s="206">
        <v>17.940000000000001</v>
      </c>
      <c r="G28" s="207">
        <f t="shared" si="0"/>
        <v>1.2558000000000002</v>
      </c>
    </row>
    <row r="29" spans="1:7">
      <c r="A29" s="208">
        <v>88316</v>
      </c>
      <c r="B29" s="203" t="s">
        <v>302</v>
      </c>
      <c r="C29" s="204" t="s">
        <v>101</v>
      </c>
      <c r="D29" s="204" t="s">
        <v>301</v>
      </c>
      <c r="E29" s="205">
        <v>0.05</v>
      </c>
      <c r="F29" s="206">
        <v>14.36</v>
      </c>
      <c r="G29" s="207">
        <f t="shared" si="0"/>
        <v>0.71799999999999997</v>
      </c>
    </row>
    <row r="30" spans="1:7">
      <c r="A30" s="539"/>
      <c r="B30" s="540"/>
      <c r="C30" s="540"/>
      <c r="D30" s="540"/>
      <c r="E30" s="540"/>
      <c r="F30" s="203" t="s">
        <v>303</v>
      </c>
      <c r="G30" s="207">
        <v>4.26</v>
      </c>
    </row>
    <row r="31" spans="1:7" ht="25.5">
      <c r="A31" s="539"/>
      <c r="B31" s="540"/>
      <c r="C31" s="540"/>
      <c r="D31" s="540"/>
      <c r="E31" s="540"/>
      <c r="F31" s="209" t="s">
        <v>304</v>
      </c>
      <c r="G31" s="210">
        <v>0</v>
      </c>
    </row>
    <row r="32" spans="1:7">
      <c r="A32" s="539"/>
      <c r="B32" s="540"/>
      <c r="C32" s="540"/>
      <c r="D32" s="540"/>
      <c r="E32" s="540"/>
      <c r="F32" s="211" t="s">
        <v>305</v>
      </c>
      <c r="G32" s="207">
        <f>G30+G31</f>
        <v>4.26</v>
      </c>
    </row>
    <row r="33" spans="1:7" ht="15">
      <c r="A33" s="534" t="s">
        <v>317</v>
      </c>
      <c r="B33" s="535"/>
      <c r="C33" s="535"/>
      <c r="D33" s="535"/>
      <c r="E33" s="535"/>
      <c r="F33" s="535"/>
      <c r="G33" s="536"/>
    </row>
    <row r="34" spans="1:7" ht="15">
      <c r="A34" s="537" t="s">
        <v>287</v>
      </c>
      <c r="B34" s="538"/>
      <c r="C34" s="200" t="s">
        <v>288</v>
      </c>
      <c r="D34" s="200" t="s">
        <v>289</v>
      </c>
      <c r="E34" s="200" t="s">
        <v>290</v>
      </c>
      <c r="F34" s="200" t="s">
        <v>291</v>
      </c>
      <c r="G34" s="201" t="s">
        <v>38</v>
      </c>
    </row>
    <row r="35" spans="1:7">
      <c r="A35" s="208">
        <v>88316</v>
      </c>
      <c r="B35" s="212" t="s">
        <v>302</v>
      </c>
      <c r="C35" s="213" t="s">
        <v>101</v>
      </c>
      <c r="D35" s="213" t="s">
        <v>301</v>
      </c>
      <c r="E35" s="205">
        <v>3</v>
      </c>
      <c r="F35" s="206">
        <v>14.36</v>
      </c>
      <c r="G35" s="207">
        <f>F35*E35</f>
        <v>43.08</v>
      </c>
    </row>
    <row r="36" spans="1:7">
      <c r="A36" s="539"/>
      <c r="B36" s="540"/>
      <c r="C36" s="540"/>
      <c r="D36" s="540"/>
      <c r="E36" s="540"/>
      <c r="F36" s="203" t="s">
        <v>303</v>
      </c>
      <c r="G36" s="207">
        <f>SUM(G35)</f>
        <v>43.08</v>
      </c>
    </row>
    <row r="37" spans="1:7" ht="25.5">
      <c r="A37" s="539"/>
      <c r="B37" s="540"/>
      <c r="C37" s="540"/>
      <c r="D37" s="540"/>
      <c r="E37" s="540"/>
      <c r="F37" s="209" t="s">
        <v>304</v>
      </c>
      <c r="G37" s="210">
        <v>0</v>
      </c>
    </row>
    <row r="38" spans="1:7">
      <c r="A38" s="539"/>
      <c r="B38" s="540"/>
      <c r="C38" s="540"/>
      <c r="D38" s="540"/>
      <c r="E38" s="540"/>
      <c r="F38" s="211" t="s">
        <v>305</v>
      </c>
      <c r="G38" s="207">
        <f>SUM(G36+G37)</f>
        <v>43.08</v>
      </c>
    </row>
    <row r="39" spans="1:7" ht="15">
      <c r="A39" s="534" t="s">
        <v>318</v>
      </c>
      <c r="B39" s="535"/>
      <c r="C39" s="535"/>
      <c r="D39" s="535"/>
      <c r="E39" s="535"/>
      <c r="F39" s="535"/>
      <c r="G39" s="536"/>
    </row>
    <row r="40" spans="1:7" ht="15">
      <c r="A40" s="537" t="s">
        <v>287</v>
      </c>
      <c r="B40" s="538"/>
      <c r="C40" s="200" t="s">
        <v>288</v>
      </c>
      <c r="D40" s="200" t="s">
        <v>289</v>
      </c>
      <c r="E40" s="200" t="s">
        <v>290</v>
      </c>
      <c r="F40" s="200" t="s">
        <v>291</v>
      </c>
      <c r="G40" s="201" t="s">
        <v>38</v>
      </c>
    </row>
    <row r="41" spans="1:7">
      <c r="A41" s="208" t="s">
        <v>319</v>
      </c>
      <c r="B41" s="203" t="s">
        <v>320</v>
      </c>
      <c r="C41" s="213" t="s">
        <v>101</v>
      </c>
      <c r="D41" s="204" t="s">
        <v>321</v>
      </c>
      <c r="E41" s="205">
        <v>0.3</v>
      </c>
      <c r="F41" s="206">
        <v>11.06</v>
      </c>
      <c r="G41" s="207">
        <f>E41*F41</f>
        <v>3.3180000000000001</v>
      </c>
    </row>
    <row r="42" spans="1:7">
      <c r="A42" s="202" t="s">
        <v>322</v>
      </c>
      <c r="B42" s="203" t="s">
        <v>323</v>
      </c>
      <c r="C42" s="213" t="s">
        <v>101</v>
      </c>
      <c r="D42" s="204" t="s">
        <v>324</v>
      </c>
      <c r="E42" s="205">
        <v>1.25</v>
      </c>
      <c r="F42" s="206">
        <v>38</v>
      </c>
      <c r="G42" s="207">
        <f>E42*F42</f>
        <v>47.5</v>
      </c>
    </row>
    <row r="43" spans="1:7">
      <c r="A43" s="202">
        <v>88316</v>
      </c>
      <c r="B43" s="203" t="s">
        <v>302</v>
      </c>
      <c r="C43" s="213" t="s">
        <v>101</v>
      </c>
      <c r="D43" s="204" t="s">
        <v>301</v>
      </c>
      <c r="E43" s="205">
        <v>3</v>
      </c>
      <c r="F43" s="206">
        <v>14.36</v>
      </c>
      <c r="G43" s="207">
        <f>E43*F43</f>
        <v>43.08</v>
      </c>
    </row>
    <row r="44" spans="1:7">
      <c r="A44" s="539"/>
      <c r="B44" s="540"/>
      <c r="C44" s="540"/>
      <c r="D44" s="540"/>
      <c r="E44" s="540"/>
      <c r="F44" s="203" t="s">
        <v>303</v>
      </c>
      <c r="G44" s="207">
        <f>SUM(G41:G43)</f>
        <v>93.897999999999996</v>
      </c>
    </row>
    <row r="45" spans="1:7" ht="25.5">
      <c r="A45" s="539"/>
      <c r="B45" s="540"/>
      <c r="C45" s="540"/>
      <c r="D45" s="540"/>
      <c r="E45" s="540"/>
      <c r="F45" s="209" t="s">
        <v>304</v>
      </c>
      <c r="G45" s="210">
        <v>0</v>
      </c>
    </row>
    <row r="46" spans="1:7">
      <c r="A46" s="539"/>
      <c r="B46" s="540"/>
      <c r="C46" s="540"/>
      <c r="D46" s="540"/>
      <c r="E46" s="540"/>
      <c r="F46" s="211" t="s">
        <v>305</v>
      </c>
      <c r="G46" s="207">
        <f>SUM(G44+G45)</f>
        <v>93.897999999999996</v>
      </c>
    </row>
    <row r="47" spans="1:7" ht="15">
      <c r="A47" s="534" t="s">
        <v>325</v>
      </c>
      <c r="B47" s="535"/>
      <c r="C47" s="535"/>
      <c r="D47" s="535"/>
      <c r="E47" s="535"/>
      <c r="F47" s="535"/>
      <c r="G47" s="536"/>
    </row>
    <row r="48" spans="1:7" ht="15">
      <c r="A48" s="537" t="s">
        <v>287</v>
      </c>
      <c r="B48" s="538"/>
      <c r="C48" s="200" t="s">
        <v>288</v>
      </c>
      <c r="D48" s="200" t="s">
        <v>289</v>
      </c>
      <c r="E48" s="200" t="s">
        <v>290</v>
      </c>
      <c r="F48" s="200" t="s">
        <v>291</v>
      </c>
      <c r="G48" s="201" t="s">
        <v>38</v>
      </c>
    </row>
    <row r="49" spans="1:7">
      <c r="A49" s="208">
        <v>50036</v>
      </c>
      <c r="B49" s="203" t="s">
        <v>326</v>
      </c>
      <c r="C49" s="204" t="s">
        <v>101</v>
      </c>
      <c r="D49" s="204" t="s">
        <v>235</v>
      </c>
      <c r="E49" s="205">
        <v>12</v>
      </c>
      <c r="F49" s="206">
        <v>84.76</v>
      </c>
      <c r="G49" s="207">
        <f>E49*F49</f>
        <v>1017.1200000000001</v>
      </c>
    </row>
    <row r="50" spans="1:7">
      <c r="A50" s="208">
        <v>50037</v>
      </c>
      <c r="B50" s="203" t="s">
        <v>327</v>
      </c>
      <c r="C50" s="204" t="s">
        <v>101</v>
      </c>
      <c r="D50" s="204" t="s">
        <v>235</v>
      </c>
      <c r="E50" s="205">
        <v>12</v>
      </c>
      <c r="F50" s="206">
        <v>4.3099999999999996</v>
      </c>
      <c r="G50" s="207">
        <f>E50*F50</f>
        <v>51.72</v>
      </c>
    </row>
    <row r="51" spans="1:7">
      <c r="A51" s="208">
        <v>50038</v>
      </c>
      <c r="B51" s="203" t="s">
        <v>328</v>
      </c>
      <c r="C51" s="204" t="s">
        <v>101</v>
      </c>
      <c r="D51" s="204" t="s">
        <v>329</v>
      </c>
      <c r="E51" s="205">
        <v>60</v>
      </c>
      <c r="F51" s="206">
        <v>8.5</v>
      </c>
      <c r="G51" s="207">
        <f>E51*F51</f>
        <v>510</v>
      </c>
    </row>
    <row r="52" spans="1:7">
      <c r="A52" s="208">
        <v>50259</v>
      </c>
      <c r="B52" s="203" t="s">
        <v>330</v>
      </c>
      <c r="C52" s="204" t="s">
        <v>101</v>
      </c>
      <c r="D52" s="204" t="s">
        <v>324</v>
      </c>
      <c r="E52" s="205">
        <v>1</v>
      </c>
      <c r="F52" s="206">
        <v>610.84</v>
      </c>
      <c r="G52" s="207">
        <f>E52*F52</f>
        <v>610.84</v>
      </c>
    </row>
    <row r="53" spans="1:7">
      <c r="A53" s="539"/>
      <c r="B53" s="540"/>
      <c r="C53" s="540"/>
      <c r="D53" s="540"/>
      <c r="E53" s="540"/>
      <c r="F53" s="203" t="s">
        <v>303</v>
      </c>
      <c r="G53" s="214">
        <f>SUM(G49:G52)</f>
        <v>2189.6800000000003</v>
      </c>
    </row>
    <row r="54" spans="1:7" ht="25.5">
      <c r="A54" s="539"/>
      <c r="B54" s="540"/>
      <c r="C54" s="540"/>
      <c r="D54" s="540"/>
      <c r="E54" s="540"/>
      <c r="F54" s="209" t="s">
        <v>304</v>
      </c>
      <c r="G54" s="210">
        <v>0</v>
      </c>
    </row>
    <row r="55" spans="1:7">
      <c r="A55" s="539"/>
      <c r="B55" s="540"/>
      <c r="C55" s="540"/>
      <c r="D55" s="540"/>
      <c r="E55" s="540"/>
      <c r="F55" s="211" t="s">
        <v>305</v>
      </c>
      <c r="G55" s="214">
        <f>SUM(G53+G54)</f>
        <v>2189.6800000000003</v>
      </c>
    </row>
    <row r="56" spans="1:7" ht="15">
      <c r="A56" s="534" t="s">
        <v>331</v>
      </c>
      <c r="B56" s="535"/>
      <c r="C56" s="535"/>
      <c r="D56" s="535"/>
      <c r="E56" s="535"/>
      <c r="F56" s="535"/>
      <c r="G56" s="536"/>
    </row>
    <row r="57" spans="1:7" ht="15">
      <c r="A57" s="537" t="s">
        <v>287</v>
      </c>
      <c r="B57" s="538"/>
      <c r="C57" s="200" t="s">
        <v>288</v>
      </c>
      <c r="D57" s="200" t="s">
        <v>289</v>
      </c>
      <c r="E57" s="200" t="s">
        <v>290</v>
      </c>
      <c r="F57" s="200" t="s">
        <v>291</v>
      </c>
      <c r="G57" s="201" t="s">
        <v>38</v>
      </c>
    </row>
    <row r="58" spans="1:7">
      <c r="A58" s="208">
        <v>50036</v>
      </c>
      <c r="B58" s="203" t="s">
        <v>326</v>
      </c>
      <c r="C58" s="213" t="s">
        <v>101</v>
      </c>
      <c r="D58" s="204" t="s">
        <v>235</v>
      </c>
      <c r="E58" s="205">
        <v>12</v>
      </c>
      <c r="F58" s="206">
        <v>84.76</v>
      </c>
      <c r="G58" s="207">
        <f>E58*F58</f>
        <v>1017.1200000000001</v>
      </c>
    </row>
    <row r="59" spans="1:7">
      <c r="A59" s="215">
        <v>50037</v>
      </c>
      <c r="B59" s="203" t="s">
        <v>327</v>
      </c>
      <c r="C59" s="213" t="s">
        <v>101</v>
      </c>
      <c r="D59" s="204" t="s">
        <v>235</v>
      </c>
      <c r="E59" s="205">
        <v>12</v>
      </c>
      <c r="F59" s="206">
        <v>4.3099999999999996</v>
      </c>
      <c r="G59" s="207">
        <f>E59*F59</f>
        <v>51.72</v>
      </c>
    </row>
    <row r="60" spans="1:7">
      <c r="A60" s="208">
        <v>50038</v>
      </c>
      <c r="B60" s="203" t="s">
        <v>328</v>
      </c>
      <c r="C60" s="213" t="s">
        <v>101</v>
      </c>
      <c r="D60" s="204" t="s">
        <v>3</v>
      </c>
      <c r="E60" s="205">
        <v>45</v>
      </c>
      <c r="F60" s="206">
        <v>8.5</v>
      </c>
      <c r="G60" s="207">
        <f>E60*F60</f>
        <v>382.5</v>
      </c>
    </row>
    <row r="61" spans="1:7">
      <c r="A61" s="208">
        <v>50259</v>
      </c>
      <c r="B61" s="203" t="s">
        <v>330</v>
      </c>
      <c r="C61" s="213" t="s">
        <v>101</v>
      </c>
      <c r="D61" s="204" t="s">
        <v>324</v>
      </c>
      <c r="E61" s="205">
        <v>1</v>
      </c>
      <c r="F61" s="206">
        <v>610.84</v>
      </c>
      <c r="G61" s="207">
        <f>E61*F61</f>
        <v>610.84</v>
      </c>
    </row>
    <row r="62" spans="1:7">
      <c r="A62" s="539"/>
      <c r="B62" s="540"/>
      <c r="C62" s="540"/>
      <c r="D62" s="540"/>
      <c r="E62" s="540"/>
      <c r="F62" s="203" t="s">
        <v>303</v>
      </c>
      <c r="G62" s="214">
        <f>SUM(G58:G61)</f>
        <v>2062.1800000000003</v>
      </c>
    </row>
    <row r="63" spans="1:7" ht="25.5">
      <c r="A63" s="539"/>
      <c r="B63" s="540"/>
      <c r="C63" s="540"/>
      <c r="D63" s="540"/>
      <c r="E63" s="540"/>
      <c r="F63" s="209" t="s">
        <v>304</v>
      </c>
      <c r="G63" s="210">
        <v>0</v>
      </c>
    </row>
    <row r="64" spans="1:7">
      <c r="A64" s="539"/>
      <c r="B64" s="540"/>
      <c r="C64" s="540"/>
      <c r="D64" s="540"/>
      <c r="E64" s="540"/>
      <c r="F64" s="211" t="s">
        <v>305</v>
      </c>
      <c r="G64" s="214">
        <f>G62+G63</f>
        <v>2062.1800000000003</v>
      </c>
    </row>
    <row r="65" spans="1:7" ht="15">
      <c r="A65" s="534" t="s">
        <v>332</v>
      </c>
      <c r="B65" s="535"/>
      <c r="C65" s="535"/>
      <c r="D65" s="535"/>
      <c r="E65" s="535"/>
      <c r="F65" s="535"/>
      <c r="G65" s="536"/>
    </row>
    <row r="66" spans="1:7" ht="15">
      <c r="A66" s="537" t="s">
        <v>287</v>
      </c>
      <c r="B66" s="538"/>
      <c r="C66" s="200" t="s">
        <v>288</v>
      </c>
      <c r="D66" s="200" t="s">
        <v>289</v>
      </c>
      <c r="E66" s="200" t="s">
        <v>290</v>
      </c>
      <c r="F66" s="200" t="s">
        <v>291</v>
      </c>
      <c r="G66" s="201" t="s">
        <v>38</v>
      </c>
    </row>
    <row r="67" spans="1:7">
      <c r="A67" s="208">
        <v>50036</v>
      </c>
      <c r="B67" s="203" t="s">
        <v>326</v>
      </c>
      <c r="C67" s="204" t="s">
        <v>101</v>
      </c>
      <c r="D67" s="204" t="s">
        <v>235</v>
      </c>
      <c r="E67" s="205">
        <v>12</v>
      </c>
      <c r="F67" s="206">
        <v>84.76</v>
      </c>
      <c r="G67" s="207">
        <f>E67*F67</f>
        <v>1017.1200000000001</v>
      </c>
    </row>
    <row r="68" spans="1:7">
      <c r="A68" s="215">
        <v>50037</v>
      </c>
      <c r="B68" s="203" t="s">
        <v>327</v>
      </c>
      <c r="C68" s="204" t="s">
        <v>101</v>
      </c>
      <c r="D68" s="204" t="s">
        <v>235</v>
      </c>
      <c r="E68" s="205">
        <v>12</v>
      </c>
      <c r="F68" s="206">
        <v>4.3099999999999996</v>
      </c>
      <c r="G68" s="207">
        <f>E68*F68</f>
        <v>51.72</v>
      </c>
    </row>
    <row r="69" spans="1:7">
      <c r="A69" s="208">
        <v>50038</v>
      </c>
      <c r="B69" s="203" t="s">
        <v>328</v>
      </c>
      <c r="C69" s="204" t="s">
        <v>101</v>
      </c>
      <c r="D69" s="204" t="s">
        <v>329</v>
      </c>
      <c r="E69" s="205">
        <v>80</v>
      </c>
      <c r="F69" s="206">
        <v>8.5</v>
      </c>
      <c r="G69" s="207">
        <f>E69*F69</f>
        <v>680</v>
      </c>
    </row>
    <row r="70" spans="1:7">
      <c r="A70" s="208">
        <v>50740</v>
      </c>
      <c r="B70" s="203" t="s">
        <v>333</v>
      </c>
      <c r="C70" s="204" t="s">
        <v>101</v>
      </c>
      <c r="D70" s="204" t="s">
        <v>324</v>
      </c>
      <c r="E70" s="205">
        <v>1</v>
      </c>
      <c r="F70" s="206">
        <v>610.84</v>
      </c>
      <c r="G70" s="207">
        <f>E70*F70</f>
        <v>610.84</v>
      </c>
    </row>
    <row r="71" spans="1:7">
      <c r="A71" s="539"/>
      <c r="B71" s="540"/>
      <c r="C71" s="540"/>
      <c r="D71" s="540"/>
      <c r="E71" s="540"/>
      <c r="F71" s="203" t="s">
        <v>303</v>
      </c>
      <c r="G71" s="214">
        <f>SUM(G67:G70)</f>
        <v>2359.6800000000003</v>
      </c>
    </row>
    <row r="72" spans="1:7" ht="25.5">
      <c r="A72" s="539"/>
      <c r="B72" s="540"/>
      <c r="C72" s="540"/>
      <c r="D72" s="540"/>
      <c r="E72" s="540"/>
      <c r="F72" s="209" t="s">
        <v>304</v>
      </c>
      <c r="G72" s="210">
        <v>0</v>
      </c>
    </row>
    <row r="73" spans="1:7">
      <c r="A73" s="539"/>
      <c r="B73" s="540"/>
      <c r="C73" s="540"/>
      <c r="D73" s="540"/>
      <c r="E73" s="540"/>
      <c r="F73" s="211" t="s">
        <v>305</v>
      </c>
      <c r="G73" s="214">
        <f>G71</f>
        <v>2359.6800000000003</v>
      </c>
    </row>
    <row r="74" spans="1:7" ht="15">
      <c r="A74" s="534" t="s">
        <v>334</v>
      </c>
      <c r="B74" s="535"/>
      <c r="C74" s="535"/>
      <c r="D74" s="535"/>
      <c r="E74" s="535"/>
      <c r="F74" s="535"/>
      <c r="G74" s="536"/>
    </row>
    <row r="75" spans="1:7" ht="15">
      <c r="A75" s="537" t="s">
        <v>287</v>
      </c>
      <c r="B75" s="538"/>
      <c r="C75" s="200" t="s">
        <v>288</v>
      </c>
      <c r="D75" s="200" t="s">
        <v>289</v>
      </c>
      <c r="E75" s="200" t="s">
        <v>290</v>
      </c>
      <c r="F75" s="200" t="s">
        <v>291</v>
      </c>
      <c r="G75" s="201" t="s">
        <v>38</v>
      </c>
    </row>
    <row r="76" spans="1:7" ht="15">
      <c r="A76" s="216" t="s">
        <v>335</v>
      </c>
      <c r="B76" s="217" t="s">
        <v>336</v>
      </c>
      <c r="C76" s="213" t="s">
        <v>101</v>
      </c>
      <c r="D76" s="218" t="s">
        <v>54</v>
      </c>
      <c r="E76" s="219">
        <v>0.4</v>
      </c>
      <c r="F76" s="220">
        <v>16.66</v>
      </c>
      <c r="G76" s="221">
        <f>E76*F76</f>
        <v>6.6640000000000006</v>
      </c>
    </row>
    <row r="77" spans="1:7" ht="15">
      <c r="A77" s="216">
        <v>80273</v>
      </c>
      <c r="B77" s="222" t="s">
        <v>337</v>
      </c>
      <c r="C77" s="213" t="s">
        <v>101</v>
      </c>
      <c r="D77" s="218" t="s">
        <v>235</v>
      </c>
      <c r="E77" s="219">
        <v>1.05</v>
      </c>
      <c r="F77" s="220">
        <v>37.799999999999997</v>
      </c>
      <c r="G77" s="221">
        <f>E77*F77</f>
        <v>39.69</v>
      </c>
    </row>
    <row r="78" spans="1:7" ht="15">
      <c r="A78" s="216">
        <v>88310</v>
      </c>
      <c r="B78" s="222" t="s">
        <v>338</v>
      </c>
      <c r="C78" s="213" t="s">
        <v>101</v>
      </c>
      <c r="D78" s="218" t="s">
        <v>301</v>
      </c>
      <c r="E78" s="219">
        <v>0.3</v>
      </c>
      <c r="F78" s="220">
        <v>19.14</v>
      </c>
      <c r="G78" s="221">
        <f>E78*F78</f>
        <v>5.742</v>
      </c>
    </row>
    <row r="79" spans="1:7" ht="15">
      <c r="A79" s="216">
        <v>88316</v>
      </c>
      <c r="B79" s="222" t="s">
        <v>302</v>
      </c>
      <c r="C79" s="213" t="s">
        <v>101</v>
      </c>
      <c r="D79" s="218" t="s">
        <v>301</v>
      </c>
      <c r="E79" s="219">
        <v>0.3</v>
      </c>
      <c r="F79" s="220">
        <v>14.36</v>
      </c>
      <c r="G79" s="221">
        <f>E79*F79</f>
        <v>4.3079999999999998</v>
      </c>
    </row>
    <row r="80" spans="1:7">
      <c r="A80" s="539"/>
      <c r="B80" s="540"/>
      <c r="C80" s="540"/>
      <c r="D80" s="540"/>
      <c r="E80" s="540"/>
      <c r="F80" s="203" t="s">
        <v>303</v>
      </c>
      <c r="G80" s="214">
        <f>SUM(G76:G79)</f>
        <v>56.403999999999996</v>
      </c>
    </row>
    <row r="81" spans="1:7" ht="25.5">
      <c r="A81" s="539"/>
      <c r="B81" s="540"/>
      <c r="C81" s="540"/>
      <c r="D81" s="540"/>
      <c r="E81" s="540"/>
      <c r="F81" s="209" t="s">
        <v>304</v>
      </c>
      <c r="G81" s="210">
        <v>0</v>
      </c>
    </row>
    <row r="82" spans="1:7">
      <c r="A82" s="539"/>
      <c r="B82" s="540"/>
      <c r="C82" s="540"/>
      <c r="D82" s="540"/>
      <c r="E82" s="540"/>
      <c r="F82" s="211" t="s">
        <v>305</v>
      </c>
      <c r="G82" s="214">
        <f>G80</f>
        <v>56.403999999999996</v>
      </c>
    </row>
    <row r="83" spans="1:7" ht="15">
      <c r="A83" s="541" t="s">
        <v>339</v>
      </c>
      <c r="B83" s="542"/>
      <c r="C83" s="542"/>
      <c r="D83" s="542"/>
      <c r="E83" s="542"/>
      <c r="F83" s="542"/>
      <c r="G83" s="543"/>
    </row>
    <row r="84" spans="1:7" ht="15">
      <c r="A84" s="544" t="s">
        <v>287</v>
      </c>
      <c r="B84" s="545"/>
      <c r="C84" s="223" t="s">
        <v>288</v>
      </c>
      <c r="D84" s="223" t="s">
        <v>289</v>
      </c>
      <c r="E84" s="223" t="s">
        <v>290</v>
      </c>
      <c r="F84" s="223" t="s">
        <v>291</v>
      </c>
      <c r="G84" s="224" t="s">
        <v>38</v>
      </c>
    </row>
    <row r="85" spans="1:7" ht="45">
      <c r="A85" s="225">
        <v>34557</v>
      </c>
      <c r="B85" s="226" t="s">
        <v>340</v>
      </c>
      <c r="C85" s="227" t="s">
        <v>208</v>
      </c>
      <c r="D85" s="227" t="s">
        <v>169</v>
      </c>
      <c r="E85" s="228">
        <v>0.42</v>
      </c>
      <c r="F85" s="229">
        <v>1.56</v>
      </c>
      <c r="G85" s="230">
        <v>0.65</v>
      </c>
    </row>
    <row r="86" spans="1:7" ht="30">
      <c r="A86" s="225">
        <v>37395</v>
      </c>
      <c r="B86" s="226" t="s">
        <v>341</v>
      </c>
      <c r="C86" s="227" t="s">
        <v>208</v>
      </c>
      <c r="D86" s="227" t="s">
        <v>342</v>
      </c>
      <c r="E86" s="228">
        <v>5.0000000000000001E-3</v>
      </c>
      <c r="F86" s="229">
        <v>34.130000000000003</v>
      </c>
      <c r="G86" s="230">
        <f>E86*F86</f>
        <v>0.17065000000000002</v>
      </c>
    </row>
    <row r="87" spans="1:7" ht="30">
      <c r="A87" s="225">
        <v>37592</v>
      </c>
      <c r="B87" s="226" t="s">
        <v>343</v>
      </c>
      <c r="C87" s="227" t="s">
        <v>208</v>
      </c>
      <c r="D87" s="227" t="s">
        <v>3</v>
      </c>
      <c r="E87" s="228">
        <v>13.35</v>
      </c>
      <c r="F87" s="231">
        <v>1.26</v>
      </c>
      <c r="G87" s="230">
        <f>E87*F87</f>
        <v>16.820999999999998</v>
      </c>
    </row>
    <row r="88" spans="1:7" ht="45">
      <c r="A88" s="225">
        <v>87369</v>
      </c>
      <c r="B88" s="226" t="s">
        <v>344</v>
      </c>
      <c r="C88" s="227" t="s">
        <v>208</v>
      </c>
      <c r="D88" s="227" t="s">
        <v>324</v>
      </c>
      <c r="E88" s="228">
        <v>1.04E-2</v>
      </c>
      <c r="F88" s="229">
        <v>600.52</v>
      </c>
      <c r="G88" s="230">
        <v>6.24</v>
      </c>
    </row>
    <row r="89" spans="1:7" ht="15">
      <c r="A89" s="232">
        <v>88309</v>
      </c>
      <c r="B89" s="233" t="s">
        <v>345</v>
      </c>
      <c r="C89" s="234" t="s">
        <v>208</v>
      </c>
      <c r="D89" s="234" t="s">
        <v>301</v>
      </c>
      <c r="E89" s="235">
        <v>0.48</v>
      </c>
      <c r="F89" s="236">
        <v>20.079999999999998</v>
      </c>
      <c r="G89" s="230">
        <v>9.6300000000000008</v>
      </c>
    </row>
    <row r="90" spans="1:7" ht="15">
      <c r="A90" s="232">
        <v>88316</v>
      </c>
      <c r="B90" s="233" t="s">
        <v>302</v>
      </c>
      <c r="C90" s="234" t="s">
        <v>208</v>
      </c>
      <c r="D90" s="234" t="s">
        <v>301</v>
      </c>
      <c r="E90" s="235">
        <v>0.24</v>
      </c>
      <c r="F90" s="236">
        <v>15.84</v>
      </c>
      <c r="G90" s="230">
        <f>E90*F90</f>
        <v>3.8015999999999996</v>
      </c>
    </row>
    <row r="91" spans="1:7" ht="15">
      <c r="A91" s="546"/>
      <c r="B91" s="547"/>
      <c r="C91" s="547"/>
      <c r="D91" s="547"/>
      <c r="E91" s="547"/>
      <c r="F91" s="237" t="s">
        <v>305</v>
      </c>
      <c r="G91" s="238">
        <f>SUM(G85:G90)</f>
        <v>37.313250000000004</v>
      </c>
    </row>
    <row r="92" spans="1:7" ht="15">
      <c r="A92" s="548" t="s">
        <v>346</v>
      </c>
      <c r="B92" s="549"/>
      <c r="C92" s="549"/>
      <c r="D92" s="549"/>
      <c r="E92" s="549"/>
      <c r="F92" s="549"/>
      <c r="G92" s="550"/>
    </row>
    <row r="93" spans="1:7" ht="15">
      <c r="A93" s="537" t="s">
        <v>287</v>
      </c>
      <c r="B93" s="538"/>
      <c r="C93" s="200" t="s">
        <v>288</v>
      </c>
      <c r="D93" s="200" t="s">
        <v>289</v>
      </c>
      <c r="E93" s="200" t="s">
        <v>290</v>
      </c>
      <c r="F93" s="200" t="s">
        <v>291</v>
      </c>
      <c r="G93" s="201" t="s">
        <v>38</v>
      </c>
    </row>
    <row r="94" spans="1:7" ht="25.5">
      <c r="A94" s="215">
        <v>2692</v>
      </c>
      <c r="B94" s="209" t="s">
        <v>347</v>
      </c>
      <c r="C94" s="213" t="s">
        <v>208</v>
      </c>
      <c r="D94" s="213" t="s">
        <v>54</v>
      </c>
      <c r="E94" s="239">
        <v>7.0000000000000001E-3</v>
      </c>
      <c r="F94" s="212">
        <v>6.35</v>
      </c>
      <c r="G94" s="210">
        <f>E94*F94</f>
        <v>4.4449999999999996E-2</v>
      </c>
    </row>
    <row r="95" spans="1:7" ht="38.25">
      <c r="A95" s="215">
        <v>39017</v>
      </c>
      <c r="B95" s="240" t="s">
        <v>348</v>
      </c>
      <c r="C95" s="213" t="s">
        <v>208</v>
      </c>
      <c r="D95" s="213" t="s">
        <v>3</v>
      </c>
      <c r="E95" s="239">
        <v>6</v>
      </c>
      <c r="F95" s="212">
        <v>0.13</v>
      </c>
      <c r="G95" s="210">
        <f t="shared" ref="G95:G101" si="1">E95*F95</f>
        <v>0.78</v>
      </c>
    </row>
    <row r="96" spans="1:7" ht="51">
      <c r="A96" s="215">
        <v>87294</v>
      </c>
      <c r="B96" s="209" t="s">
        <v>349</v>
      </c>
      <c r="C96" s="213" t="s">
        <v>208</v>
      </c>
      <c r="D96" s="213" t="s">
        <v>324</v>
      </c>
      <c r="E96" s="239">
        <v>1.9E-3</v>
      </c>
      <c r="F96" s="212">
        <v>475.94</v>
      </c>
      <c r="G96" s="210">
        <f t="shared" si="1"/>
        <v>0.90428600000000003</v>
      </c>
    </row>
    <row r="97" spans="1:7">
      <c r="A97" s="215">
        <v>88309</v>
      </c>
      <c r="B97" s="203" t="s">
        <v>345</v>
      </c>
      <c r="C97" s="213" t="s">
        <v>208</v>
      </c>
      <c r="D97" s="213" t="s">
        <v>301</v>
      </c>
      <c r="E97" s="239">
        <v>6.8000000000000005E-2</v>
      </c>
      <c r="F97" s="212">
        <v>20.079999999999998</v>
      </c>
      <c r="G97" s="210">
        <v>1.36</v>
      </c>
    </row>
    <row r="98" spans="1:7">
      <c r="A98" s="215">
        <v>88316</v>
      </c>
      <c r="B98" s="203" t="s">
        <v>302</v>
      </c>
      <c r="C98" s="213" t="s">
        <v>208</v>
      </c>
      <c r="D98" s="213" t="s">
        <v>301</v>
      </c>
      <c r="E98" s="239">
        <v>9.4E-2</v>
      </c>
      <c r="F98" s="212">
        <v>15.84</v>
      </c>
      <c r="G98" s="210">
        <v>1.48</v>
      </c>
    </row>
    <row r="99" spans="1:7" ht="25.5">
      <c r="A99" s="215">
        <v>92270</v>
      </c>
      <c r="B99" s="209" t="s">
        <v>350</v>
      </c>
      <c r="C99" s="213" t="s">
        <v>208</v>
      </c>
      <c r="D99" s="213" t="s">
        <v>235</v>
      </c>
      <c r="E99" s="239">
        <v>0.217</v>
      </c>
      <c r="F99" s="212">
        <v>68.680000000000007</v>
      </c>
      <c r="G99" s="210">
        <f t="shared" si="1"/>
        <v>14.903560000000001</v>
      </c>
    </row>
    <row r="100" spans="1:7" ht="25.5">
      <c r="A100" s="215">
        <v>92793</v>
      </c>
      <c r="B100" s="240" t="s">
        <v>351</v>
      </c>
      <c r="C100" s="213" t="s">
        <v>208</v>
      </c>
      <c r="D100" s="213" t="s">
        <v>329</v>
      </c>
      <c r="E100" s="239">
        <v>0.79</v>
      </c>
      <c r="F100" s="212">
        <v>6.21</v>
      </c>
      <c r="G100" s="210">
        <v>4.9000000000000004</v>
      </c>
    </row>
    <row r="101" spans="1:7" ht="38.25">
      <c r="A101" s="215">
        <v>94970</v>
      </c>
      <c r="B101" s="209" t="s">
        <v>352</v>
      </c>
      <c r="C101" s="213" t="s">
        <v>208</v>
      </c>
      <c r="D101" s="213" t="s">
        <v>324</v>
      </c>
      <c r="E101" s="239">
        <v>2.4E-2</v>
      </c>
      <c r="F101" s="212">
        <v>399.24</v>
      </c>
      <c r="G101" s="210">
        <f t="shared" si="1"/>
        <v>9.5817600000000009</v>
      </c>
    </row>
    <row r="102" spans="1:7" ht="15">
      <c r="A102" s="539"/>
      <c r="B102" s="540"/>
      <c r="C102" s="540"/>
      <c r="D102" s="540"/>
      <c r="E102" s="540"/>
      <c r="F102" s="241" t="s">
        <v>305</v>
      </c>
      <c r="G102" s="242">
        <v>33.94</v>
      </c>
    </row>
    <row r="103" spans="1:7" ht="15">
      <c r="A103" s="548" t="s">
        <v>353</v>
      </c>
      <c r="B103" s="549"/>
      <c r="C103" s="549"/>
      <c r="D103" s="549"/>
      <c r="E103" s="549"/>
      <c r="F103" s="549"/>
      <c r="G103" s="550"/>
    </row>
    <row r="104" spans="1:7" ht="15">
      <c r="A104" s="537" t="s">
        <v>287</v>
      </c>
      <c r="B104" s="538"/>
      <c r="C104" s="200" t="s">
        <v>288</v>
      </c>
      <c r="D104" s="200" t="s">
        <v>289</v>
      </c>
      <c r="E104" s="200" t="s">
        <v>290</v>
      </c>
      <c r="F104" s="200" t="s">
        <v>291</v>
      </c>
      <c r="G104" s="201" t="s">
        <v>38</v>
      </c>
    </row>
    <row r="105" spans="1:7" ht="25.5">
      <c r="A105" s="215">
        <v>2692</v>
      </c>
      <c r="B105" s="209" t="s">
        <v>347</v>
      </c>
      <c r="C105" s="213" t="s">
        <v>208</v>
      </c>
      <c r="D105" s="213" t="s">
        <v>54</v>
      </c>
      <c r="E105" s="239">
        <v>5.0000000000000001E-3</v>
      </c>
      <c r="F105" s="212">
        <v>6.35</v>
      </c>
      <c r="G105" s="210">
        <f>E105*F105</f>
        <v>3.175E-2</v>
      </c>
    </row>
    <row r="106" spans="1:7" ht="38.25">
      <c r="A106" s="215">
        <v>39017</v>
      </c>
      <c r="B106" s="240" t="s">
        <v>348</v>
      </c>
      <c r="C106" s="213" t="s">
        <v>208</v>
      </c>
      <c r="D106" s="213" t="s">
        <v>3</v>
      </c>
      <c r="E106" s="239">
        <v>6</v>
      </c>
      <c r="F106" s="212">
        <v>0.13</v>
      </c>
      <c r="G106" s="210">
        <f t="shared" ref="G106:G112" si="2">E106*F106</f>
        <v>0.78</v>
      </c>
    </row>
    <row r="107" spans="1:7" ht="51">
      <c r="A107" s="215">
        <v>87294</v>
      </c>
      <c r="B107" s="209" t="s">
        <v>349</v>
      </c>
      <c r="C107" s="213" t="s">
        <v>208</v>
      </c>
      <c r="D107" s="213" t="s">
        <v>324</v>
      </c>
      <c r="E107" s="239">
        <v>1.9E-3</v>
      </c>
      <c r="F107" s="212">
        <v>475.94</v>
      </c>
      <c r="G107" s="210">
        <f t="shared" si="2"/>
        <v>0.90428600000000003</v>
      </c>
    </row>
    <row r="108" spans="1:7">
      <c r="A108" s="215">
        <v>88309</v>
      </c>
      <c r="B108" s="203" t="s">
        <v>345</v>
      </c>
      <c r="C108" s="213" t="s">
        <v>208</v>
      </c>
      <c r="D108" s="213" t="s">
        <v>301</v>
      </c>
      <c r="E108" s="239">
        <v>9.4E-2</v>
      </c>
      <c r="F108" s="212">
        <v>20.079999999999998</v>
      </c>
      <c r="G108" s="210">
        <v>1.88</v>
      </c>
    </row>
    <row r="109" spans="1:7">
      <c r="A109" s="215">
        <v>88316</v>
      </c>
      <c r="B109" s="203" t="s">
        <v>302</v>
      </c>
      <c r="C109" s="213" t="s">
        <v>208</v>
      </c>
      <c r="D109" s="213" t="s">
        <v>301</v>
      </c>
      <c r="E109" s="239">
        <v>0.107</v>
      </c>
      <c r="F109" s="212">
        <v>15.84</v>
      </c>
      <c r="G109" s="210">
        <f t="shared" si="2"/>
        <v>1.6948799999999999</v>
      </c>
    </row>
    <row r="110" spans="1:7" ht="25.5">
      <c r="A110" s="215">
        <v>92270</v>
      </c>
      <c r="B110" s="240" t="s">
        <v>350</v>
      </c>
      <c r="C110" s="213" t="s">
        <v>208</v>
      </c>
      <c r="D110" s="213" t="s">
        <v>235</v>
      </c>
      <c r="E110" s="239">
        <v>0.122</v>
      </c>
      <c r="F110" s="212">
        <v>68.680000000000007</v>
      </c>
      <c r="G110" s="210">
        <v>8.3699999999999992</v>
      </c>
    </row>
    <row r="111" spans="1:7" ht="25.5">
      <c r="A111" s="215">
        <v>92793</v>
      </c>
      <c r="B111" s="240" t="s">
        <v>351</v>
      </c>
      <c r="C111" s="213" t="s">
        <v>208</v>
      </c>
      <c r="D111" s="213" t="s">
        <v>329</v>
      </c>
      <c r="E111" s="239">
        <v>0.308</v>
      </c>
      <c r="F111" s="212">
        <v>6.62</v>
      </c>
      <c r="G111" s="210">
        <v>2.0299999999999998</v>
      </c>
    </row>
    <row r="112" spans="1:7" ht="38.25">
      <c r="A112" s="215">
        <v>94970</v>
      </c>
      <c r="B112" s="240" t="s">
        <v>352</v>
      </c>
      <c r="C112" s="213" t="s">
        <v>208</v>
      </c>
      <c r="D112" s="213" t="s">
        <v>324</v>
      </c>
      <c r="E112" s="239">
        <v>1.2E-2</v>
      </c>
      <c r="F112" s="212">
        <v>399.24</v>
      </c>
      <c r="G112" s="210">
        <f t="shared" si="2"/>
        <v>4.7908800000000005</v>
      </c>
    </row>
    <row r="113" spans="1:7" ht="15">
      <c r="A113" s="539"/>
      <c r="B113" s="540"/>
      <c r="C113" s="540"/>
      <c r="D113" s="540"/>
      <c r="E113" s="540"/>
      <c r="F113" s="241" t="s">
        <v>305</v>
      </c>
      <c r="G113" s="242">
        <v>20.47</v>
      </c>
    </row>
    <row r="114" spans="1:7" ht="15">
      <c r="A114" s="548" t="s">
        <v>354</v>
      </c>
      <c r="B114" s="549"/>
      <c r="C114" s="549"/>
      <c r="D114" s="549"/>
      <c r="E114" s="549"/>
      <c r="F114" s="549"/>
      <c r="G114" s="550"/>
    </row>
    <row r="115" spans="1:7" ht="15">
      <c r="A115" s="537" t="s">
        <v>287</v>
      </c>
      <c r="B115" s="538"/>
      <c r="C115" s="200" t="s">
        <v>288</v>
      </c>
      <c r="D115" s="200" t="s">
        <v>289</v>
      </c>
      <c r="E115" s="200" t="s">
        <v>290</v>
      </c>
      <c r="F115" s="200" t="s">
        <v>291</v>
      </c>
      <c r="G115" s="201" t="s">
        <v>38</v>
      </c>
    </row>
    <row r="116" spans="1:7">
      <c r="A116" s="208">
        <v>110248</v>
      </c>
      <c r="B116" s="203" t="s">
        <v>355</v>
      </c>
      <c r="C116" s="213" t="s">
        <v>101</v>
      </c>
      <c r="D116" s="213" t="s">
        <v>324</v>
      </c>
      <c r="E116" s="243">
        <v>3.0000000000000001E-3</v>
      </c>
      <c r="F116" s="244">
        <v>529.19000000000005</v>
      </c>
      <c r="G116" s="210">
        <f>E116*F116</f>
        <v>1.5875700000000001</v>
      </c>
    </row>
    <row r="117" spans="1:7">
      <c r="A117" s="208">
        <v>88309</v>
      </c>
      <c r="B117" s="203" t="s">
        <v>345</v>
      </c>
      <c r="C117" s="213" t="s">
        <v>101</v>
      </c>
      <c r="D117" s="213" t="s">
        <v>301</v>
      </c>
      <c r="E117" s="243">
        <v>0.23</v>
      </c>
      <c r="F117" s="244">
        <v>18.03</v>
      </c>
      <c r="G117" s="210">
        <f>E117*F117</f>
        <v>4.1469000000000005</v>
      </c>
    </row>
    <row r="118" spans="1:7">
      <c r="A118" s="208">
        <v>88316</v>
      </c>
      <c r="B118" s="203" t="s">
        <v>302</v>
      </c>
      <c r="C118" s="213" t="s">
        <v>101</v>
      </c>
      <c r="D118" s="213" t="s">
        <v>301</v>
      </c>
      <c r="E118" s="243">
        <v>0.23</v>
      </c>
      <c r="F118" s="244">
        <v>14.36</v>
      </c>
      <c r="G118" s="210">
        <f>E118*F118</f>
        <v>3.3028</v>
      </c>
    </row>
    <row r="119" spans="1:7">
      <c r="A119" s="539"/>
      <c r="B119" s="540"/>
      <c r="C119" s="540"/>
      <c r="D119" s="540"/>
      <c r="E119" s="540"/>
      <c r="F119" s="203" t="s">
        <v>303</v>
      </c>
      <c r="G119" s="207">
        <f>SUM(G116:G118)</f>
        <v>9.0372700000000012</v>
      </c>
    </row>
    <row r="120" spans="1:7" ht="25.5">
      <c r="A120" s="539"/>
      <c r="B120" s="540"/>
      <c r="C120" s="540"/>
      <c r="D120" s="540"/>
      <c r="E120" s="540"/>
      <c r="F120" s="209" t="s">
        <v>304</v>
      </c>
      <c r="G120" s="210">
        <v>0</v>
      </c>
    </row>
    <row r="121" spans="1:7" ht="15">
      <c r="A121" s="539"/>
      <c r="B121" s="540"/>
      <c r="C121" s="540"/>
      <c r="D121" s="540"/>
      <c r="E121" s="540"/>
      <c r="F121" s="245" t="s">
        <v>305</v>
      </c>
      <c r="G121" s="246">
        <f>SUM(G119:G120)</f>
        <v>9.0372700000000012</v>
      </c>
    </row>
    <row r="122" spans="1:7" ht="15">
      <c r="A122" s="548" t="s">
        <v>356</v>
      </c>
      <c r="B122" s="549"/>
      <c r="C122" s="549"/>
      <c r="D122" s="549"/>
      <c r="E122" s="549"/>
      <c r="F122" s="549"/>
      <c r="G122" s="550"/>
    </row>
    <row r="123" spans="1:7" ht="15">
      <c r="A123" s="537" t="s">
        <v>287</v>
      </c>
      <c r="B123" s="538"/>
      <c r="C123" s="200" t="s">
        <v>288</v>
      </c>
      <c r="D123" s="200" t="s">
        <v>289</v>
      </c>
      <c r="E123" s="200" t="s">
        <v>290</v>
      </c>
      <c r="F123" s="200" t="s">
        <v>291</v>
      </c>
      <c r="G123" s="201" t="s">
        <v>38</v>
      </c>
    </row>
    <row r="124" spans="1:7">
      <c r="A124" s="208">
        <v>110764</v>
      </c>
      <c r="B124" s="203" t="s">
        <v>357</v>
      </c>
      <c r="C124" s="204" t="s">
        <v>101</v>
      </c>
      <c r="D124" s="204" t="s">
        <v>324</v>
      </c>
      <c r="E124" s="205">
        <v>2.5000000000000001E-2</v>
      </c>
      <c r="F124" s="206">
        <v>339.61</v>
      </c>
      <c r="G124" s="207">
        <f>E124*F124</f>
        <v>8.4902500000000014</v>
      </c>
    </row>
    <row r="125" spans="1:7">
      <c r="A125" s="208">
        <v>88242</v>
      </c>
      <c r="B125" s="203" t="s">
        <v>358</v>
      </c>
      <c r="C125" s="204" t="s">
        <v>101</v>
      </c>
      <c r="D125" s="204" t="s">
        <v>301</v>
      </c>
      <c r="E125" s="205">
        <v>0.87</v>
      </c>
      <c r="F125" s="206">
        <v>14.38</v>
      </c>
      <c r="G125" s="207">
        <f>E125*F125</f>
        <v>12.5106</v>
      </c>
    </row>
    <row r="126" spans="1:7">
      <c r="A126" s="208">
        <v>88309</v>
      </c>
      <c r="B126" s="203" t="s">
        <v>345</v>
      </c>
      <c r="C126" s="204" t="s">
        <v>101</v>
      </c>
      <c r="D126" s="204" t="s">
        <v>301</v>
      </c>
      <c r="E126" s="205">
        <v>0.87</v>
      </c>
      <c r="F126" s="206">
        <v>18.03</v>
      </c>
      <c r="G126" s="207">
        <f>E126*F126</f>
        <v>15.686100000000001</v>
      </c>
    </row>
    <row r="127" spans="1:7">
      <c r="A127" s="539"/>
      <c r="B127" s="540"/>
      <c r="C127" s="540"/>
      <c r="D127" s="540"/>
      <c r="E127" s="540"/>
      <c r="F127" s="203" t="s">
        <v>303</v>
      </c>
      <c r="G127" s="207">
        <f>SUM(G124:G126)</f>
        <v>36.686950000000003</v>
      </c>
    </row>
    <row r="128" spans="1:7" ht="25.5">
      <c r="A128" s="539"/>
      <c r="B128" s="540"/>
      <c r="C128" s="540"/>
      <c r="D128" s="540"/>
      <c r="E128" s="540"/>
      <c r="F128" s="209" t="s">
        <v>304</v>
      </c>
      <c r="G128" s="210">
        <v>0</v>
      </c>
    </row>
    <row r="129" spans="1:7" ht="15">
      <c r="A129" s="539"/>
      <c r="B129" s="540"/>
      <c r="C129" s="540"/>
      <c r="D129" s="540"/>
      <c r="E129" s="540"/>
      <c r="F129" s="245" t="s">
        <v>305</v>
      </c>
      <c r="G129" s="246">
        <f>SUM(G127:G128)</f>
        <v>36.686950000000003</v>
      </c>
    </row>
    <row r="130" spans="1:7" ht="15">
      <c r="A130" s="548" t="s">
        <v>359</v>
      </c>
      <c r="B130" s="549"/>
      <c r="C130" s="549"/>
      <c r="D130" s="549"/>
      <c r="E130" s="549"/>
      <c r="F130" s="549"/>
      <c r="G130" s="550"/>
    </row>
    <row r="131" spans="1:7" ht="15">
      <c r="A131" s="537" t="s">
        <v>287</v>
      </c>
      <c r="B131" s="538"/>
      <c r="C131" s="200" t="s">
        <v>288</v>
      </c>
      <c r="D131" s="200" t="s">
        <v>289</v>
      </c>
      <c r="E131" s="200" t="s">
        <v>290</v>
      </c>
      <c r="F131" s="200" t="s">
        <v>291</v>
      </c>
      <c r="G131" s="201" t="s">
        <v>38</v>
      </c>
    </row>
    <row r="132" spans="1:7">
      <c r="A132" s="208" t="s">
        <v>360</v>
      </c>
      <c r="B132" s="211" t="s">
        <v>361</v>
      </c>
      <c r="C132" s="204" t="s">
        <v>101</v>
      </c>
      <c r="D132" s="204" t="s">
        <v>329</v>
      </c>
      <c r="E132" s="247">
        <v>5</v>
      </c>
      <c r="F132" s="248">
        <v>0.65</v>
      </c>
      <c r="G132" s="249">
        <f>E132*F132</f>
        <v>3.25</v>
      </c>
    </row>
    <row r="133" spans="1:7">
      <c r="A133" s="208" t="s">
        <v>362</v>
      </c>
      <c r="B133" s="211" t="s">
        <v>363</v>
      </c>
      <c r="C133" s="204" t="s">
        <v>101</v>
      </c>
      <c r="D133" s="204" t="s">
        <v>329</v>
      </c>
      <c r="E133" s="247">
        <v>1.2</v>
      </c>
      <c r="F133" s="248">
        <v>3.99</v>
      </c>
      <c r="G133" s="249">
        <f>E133*F133</f>
        <v>4.7880000000000003</v>
      </c>
    </row>
    <row r="134" spans="1:7">
      <c r="A134" s="208" t="s">
        <v>364</v>
      </c>
      <c r="B134" s="211" t="s">
        <v>365</v>
      </c>
      <c r="C134" s="204" t="s">
        <v>101</v>
      </c>
      <c r="D134" s="204" t="s">
        <v>235</v>
      </c>
      <c r="E134" s="247">
        <v>1.05</v>
      </c>
      <c r="F134" s="248">
        <v>24.5</v>
      </c>
      <c r="G134" s="249">
        <f>E134*F134</f>
        <v>25.725000000000001</v>
      </c>
    </row>
    <row r="135" spans="1:7">
      <c r="A135" s="208">
        <v>88309</v>
      </c>
      <c r="B135" s="211" t="s">
        <v>345</v>
      </c>
      <c r="C135" s="204" t="s">
        <v>101</v>
      </c>
      <c r="D135" s="204" t="s">
        <v>301</v>
      </c>
      <c r="E135" s="247">
        <v>1.2</v>
      </c>
      <c r="F135" s="248">
        <v>18.03</v>
      </c>
      <c r="G135" s="249">
        <f>E135*F135</f>
        <v>21.635999999999999</v>
      </c>
    </row>
    <row r="136" spans="1:7">
      <c r="A136" s="208">
        <v>88316</v>
      </c>
      <c r="B136" s="211" t="s">
        <v>302</v>
      </c>
      <c r="C136" s="204" t="s">
        <v>101</v>
      </c>
      <c r="D136" s="204" t="s">
        <v>301</v>
      </c>
      <c r="E136" s="247">
        <v>0.6</v>
      </c>
      <c r="F136" s="248">
        <v>14.36</v>
      </c>
      <c r="G136" s="249">
        <f>E136*F136</f>
        <v>8.6159999999999997</v>
      </c>
    </row>
    <row r="137" spans="1:7">
      <c r="A137" s="539"/>
      <c r="B137" s="540"/>
      <c r="C137" s="540"/>
      <c r="D137" s="540"/>
      <c r="E137" s="540"/>
      <c r="F137" s="203" t="s">
        <v>303</v>
      </c>
      <c r="G137" s="207">
        <v>64.03</v>
      </c>
    </row>
    <row r="138" spans="1:7" ht="25.5">
      <c r="A138" s="539"/>
      <c r="B138" s="540"/>
      <c r="C138" s="540"/>
      <c r="D138" s="540"/>
      <c r="E138" s="540"/>
      <c r="F138" s="209" t="s">
        <v>304</v>
      </c>
      <c r="G138" s="210">
        <v>0</v>
      </c>
    </row>
    <row r="139" spans="1:7" ht="15">
      <c r="A139" s="539"/>
      <c r="B139" s="540"/>
      <c r="C139" s="540"/>
      <c r="D139" s="540"/>
      <c r="E139" s="540"/>
      <c r="F139" s="245" t="s">
        <v>305</v>
      </c>
      <c r="G139" s="246">
        <f>SUM(G137:G138)</f>
        <v>64.03</v>
      </c>
    </row>
    <row r="140" spans="1:7" ht="15">
      <c r="A140" s="548" t="s">
        <v>366</v>
      </c>
      <c r="B140" s="549"/>
      <c r="C140" s="549"/>
      <c r="D140" s="549"/>
      <c r="E140" s="549"/>
      <c r="F140" s="549"/>
      <c r="G140" s="550"/>
    </row>
    <row r="141" spans="1:7" ht="15">
      <c r="A141" s="537" t="s">
        <v>287</v>
      </c>
      <c r="B141" s="538"/>
      <c r="C141" s="200" t="s">
        <v>288</v>
      </c>
      <c r="D141" s="200" t="s">
        <v>289</v>
      </c>
      <c r="E141" s="200" t="s">
        <v>290</v>
      </c>
      <c r="F141" s="200" t="s">
        <v>291</v>
      </c>
      <c r="G141" s="201" t="s">
        <v>38</v>
      </c>
    </row>
    <row r="142" spans="1:7">
      <c r="A142" s="208">
        <v>110764</v>
      </c>
      <c r="B142" s="211" t="s">
        <v>357</v>
      </c>
      <c r="C142" s="204" t="s">
        <v>101</v>
      </c>
      <c r="D142" s="204" t="s">
        <v>324</v>
      </c>
      <c r="E142" s="247">
        <v>2.5000000000000001E-2</v>
      </c>
      <c r="F142" s="248">
        <v>339.61</v>
      </c>
      <c r="G142" s="249">
        <f>E142*F142</f>
        <v>8.4902500000000014</v>
      </c>
    </row>
    <row r="143" spans="1:7">
      <c r="A143" s="208">
        <v>88242</v>
      </c>
      <c r="B143" s="211" t="s">
        <v>358</v>
      </c>
      <c r="C143" s="204" t="s">
        <v>101</v>
      </c>
      <c r="D143" s="204" t="s">
        <v>301</v>
      </c>
      <c r="E143" s="247">
        <v>0.7</v>
      </c>
      <c r="F143" s="248">
        <v>14.38</v>
      </c>
      <c r="G143" s="249">
        <f>E143*F143</f>
        <v>10.066000000000001</v>
      </c>
    </row>
    <row r="144" spans="1:7" ht="15">
      <c r="A144" s="208">
        <v>88309</v>
      </c>
      <c r="B144" s="250" t="s">
        <v>345</v>
      </c>
      <c r="C144" s="204" t="s">
        <v>101</v>
      </c>
      <c r="D144" s="204" t="s">
        <v>301</v>
      </c>
      <c r="E144" s="247">
        <v>0.7</v>
      </c>
      <c r="F144" s="248">
        <v>18.03</v>
      </c>
      <c r="G144" s="249">
        <f>E144*F144</f>
        <v>12.621</v>
      </c>
    </row>
    <row r="145" spans="1:7">
      <c r="A145" s="539"/>
      <c r="B145" s="540"/>
      <c r="C145" s="540"/>
      <c r="D145" s="540"/>
      <c r="E145" s="540"/>
      <c r="F145" s="203" t="s">
        <v>303</v>
      </c>
      <c r="G145" s="207">
        <f>SUM(G142:G144)</f>
        <v>31.177250000000001</v>
      </c>
    </row>
    <row r="146" spans="1:7" ht="25.5">
      <c r="A146" s="539"/>
      <c r="B146" s="540"/>
      <c r="C146" s="540"/>
      <c r="D146" s="540"/>
      <c r="E146" s="540"/>
      <c r="F146" s="209" t="s">
        <v>304</v>
      </c>
      <c r="G146" s="210">
        <v>0</v>
      </c>
    </row>
    <row r="147" spans="1:7" ht="15">
      <c r="A147" s="539"/>
      <c r="B147" s="540"/>
      <c r="C147" s="540"/>
      <c r="D147" s="540"/>
      <c r="E147" s="540"/>
      <c r="F147" s="245" t="s">
        <v>305</v>
      </c>
      <c r="G147" s="246">
        <f>SUM(G145:G146)</f>
        <v>31.177250000000001</v>
      </c>
    </row>
    <row r="148" spans="1:7" ht="15">
      <c r="A148" s="548" t="s">
        <v>367</v>
      </c>
      <c r="B148" s="549"/>
      <c r="C148" s="549"/>
      <c r="D148" s="549"/>
      <c r="E148" s="549"/>
      <c r="F148" s="549"/>
      <c r="G148" s="550"/>
    </row>
    <row r="149" spans="1:7" ht="15">
      <c r="A149" s="537" t="s">
        <v>287</v>
      </c>
      <c r="B149" s="538"/>
      <c r="C149" s="200" t="s">
        <v>288</v>
      </c>
      <c r="D149" s="200" t="s">
        <v>289</v>
      </c>
      <c r="E149" s="200" t="s">
        <v>290</v>
      </c>
      <c r="F149" s="200" t="s">
        <v>291</v>
      </c>
      <c r="G149" s="201" t="s">
        <v>38</v>
      </c>
    </row>
    <row r="150" spans="1:7">
      <c r="A150" s="208" t="s">
        <v>368</v>
      </c>
      <c r="B150" s="203" t="s">
        <v>369</v>
      </c>
      <c r="C150" s="204" t="s">
        <v>101</v>
      </c>
      <c r="D150" s="204" t="s">
        <v>370</v>
      </c>
      <c r="E150" s="205">
        <v>0.4</v>
      </c>
      <c r="F150" s="206">
        <v>34.5</v>
      </c>
      <c r="G150" s="207">
        <f>E150*F150</f>
        <v>13.8</v>
      </c>
    </row>
    <row r="151" spans="1:7">
      <c r="A151" s="208" t="s">
        <v>371</v>
      </c>
      <c r="B151" s="203" t="s">
        <v>372</v>
      </c>
      <c r="C151" s="204" t="s">
        <v>101</v>
      </c>
      <c r="D151" s="204" t="s">
        <v>324</v>
      </c>
      <c r="E151" s="205">
        <v>0.11</v>
      </c>
      <c r="F151" s="206">
        <v>112.5</v>
      </c>
      <c r="G151" s="207">
        <f>E151*F151</f>
        <v>12.375</v>
      </c>
    </row>
    <row r="152" spans="1:7">
      <c r="A152" s="202" t="s">
        <v>373</v>
      </c>
      <c r="B152" s="203" t="s">
        <v>374</v>
      </c>
      <c r="C152" s="204" t="s">
        <v>101</v>
      </c>
      <c r="D152" s="204" t="s">
        <v>324</v>
      </c>
      <c r="E152" s="205">
        <v>7.0000000000000007E-2</v>
      </c>
      <c r="F152" s="206">
        <v>52.58</v>
      </c>
      <c r="G152" s="207">
        <f>E152*F152</f>
        <v>3.6806000000000001</v>
      </c>
    </row>
    <row r="153" spans="1:7">
      <c r="A153" s="208">
        <v>88309</v>
      </c>
      <c r="B153" s="203" t="s">
        <v>345</v>
      </c>
      <c r="C153" s="204" t="s">
        <v>101</v>
      </c>
      <c r="D153" s="204" t="s">
        <v>301</v>
      </c>
      <c r="E153" s="205">
        <v>0.4</v>
      </c>
      <c r="F153" s="206">
        <v>18.03</v>
      </c>
      <c r="G153" s="207">
        <f>E153*F153</f>
        <v>7.2120000000000006</v>
      </c>
    </row>
    <row r="154" spans="1:7">
      <c r="A154" s="208">
        <v>88316</v>
      </c>
      <c r="B154" s="203" t="s">
        <v>302</v>
      </c>
      <c r="C154" s="204" t="s">
        <v>101</v>
      </c>
      <c r="D154" s="204" t="s">
        <v>301</v>
      </c>
      <c r="E154" s="205">
        <v>0.8</v>
      </c>
      <c r="F154" s="206">
        <v>14.36</v>
      </c>
      <c r="G154" s="207">
        <f>E154*F154</f>
        <v>11.488</v>
      </c>
    </row>
    <row r="155" spans="1:7">
      <c r="A155" s="539"/>
      <c r="B155" s="540"/>
      <c r="C155" s="540"/>
      <c r="D155" s="540"/>
      <c r="E155" s="540"/>
      <c r="F155" s="203" t="s">
        <v>303</v>
      </c>
      <c r="G155" s="207">
        <f>SUM(G150:G154)</f>
        <v>48.555600000000005</v>
      </c>
    </row>
    <row r="156" spans="1:7" ht="25.5">
      <c r="A156" s="539"/>
      <c r="B156" s="540"/>
      <c r="C156" s="540"/>
      <c r="D156" s="540"/>
      <c r="E156" s="540"/>
      <c r="F156" s="209" t="s">
        <v>304</v>
      </c>
      <c r="G156" s="210">
        <v>0</v>
      </c>
    </row>
    <row r="157" spans="1:7" ht="15">
      <c r="A157" s="539"/>
      <c r="B157" s="540"/>
      <c r="C157" s="540"/>
      <c r="D157" s="540"/>
      <c r="E157" s="540"/>
      <c r="F157" s="245" t="s">
        <v>305</v>
      </c>
      <c r="G157" s="246">
        <f>SUM(G155:G156)</f>
        <v>48.555600000000005</v>
      </c>
    </row>
    <row r="158" spans="1:7" ht="15">
      <c r="A158" s="551" t="s">
        <v>375</v>
      </c>
      <c r="B158" s="552"/>
      <c r="C158" s="552"/>
      <c r="D158" s="552"/>
      <c r="E158" s="552"/>
      <c r="F158" s="552"/>
      <c r="G158" s="553"/>
    </row>
    <row r="159" spans="1:7" ht="15">
      <c r="A159" s="537" t="s">
        <v>287</v>
      </c>
      <c r="B159" s="538"/>
      <c r="C159" s="200" t="s">
        <v>288</v>
      </c>
      <c r="D159" s="200" t="s">
        <v>289</v>
      </c>
      <c r="E159" s="200" t="s">
        <v>290</v>
      </c>
      <c r="F159" s="200" t="s">
        <v>291</v>
      </c>
      <c r="G159" s="201" t="s">
        <v>38</v>
      </c>
    </row>
    <row r="160" spans="1:7">
      <c r="A160" s="208" t="s">
        <v>368</v>
      </c>
      <c r="B160" s="251" t="s">
        <v>369</v>
      </c>
      <c r="C160" s="204" t="s">
        <v>101</v>
      </c>
      <c r="D160" s="204" t="s">
        <v>370</v>
      </c>
      <c r="E160" s="252">
        <v>0.15</v>
      </c>
      <c r="F160" s="248">
        <v>34.5</v>
      </c>
      <c r="G160" s="249">
        <f>E160*F160</f>
        <v>5.1749999999999998</v>
      </c>
    </row>
    <row r="161" spans="1:7">
      <c r="A161" s="208" t="s">
        <v>373</v>
      </c>
      <c r="B161" s="251" t="s">
        <v>374</v>
      </c>
      <c r="C161" s="204" t="s">
        <v>101</v>
      </c>
      <c r="D161" s="204" t="s">
        <v>324</v>
      </c>
      <c r="E161" s="252">
        <v>3.6999999999999998E-2</v>
      </c>
      <c r="F161" s="248">
        <v>52.58</v>
      </c>
      <c r="G161" s="249">
        <f>E161*F161</f>
        <v>1.9454599999999997</v>
      </c>
    </row>
    <row r="162" spans="1:7">
      <c r="A162" s="208">
        <v>88309</v>
      </c>
      <c r="B162" s="251" t="s">
        <v>345</v>
      </c>
      <c r="C162" s="204" t="s">
        <v>101</v>
      </c>
      <c r="D162" s="204" t="s">
        <v>301</v>
      </c>
      <c r="E162" s="252">
        <v>0.6</v>
      </c>
      <c r="F162" s="248">
        <v>18.03</v>
      </c>
      <c r="G162" s="249">
        <f>E162*F162</f>
        <v>10.818</v>
      </c>
    </row>
    <row r="163" spans="1:7">
      <c r="A163" s="208">
        <v>88316</v>
      </c>
      <c r="B163" s="251" t="s">
        <v>302</v>
      </c>
      <c r="C163" s="204" t="s">
        <v>101</v>
      </c>
      <c r="D163" s="204" t="s">
        <v>301</v>
      </c>
      <c r="E163" s="252">
        <v>0.8</v>
      </c>
      <c r="F163" s="248">
        <v>14.36</v>
      </c>
      <c r="G163" s="249">
        <f>E163*F163</f>
        <v>11.488</v>
      </c>
    </row>
    <row r="164" spans="1:7">
      <c r="A164" s="539"/>
      <c r="B164" s="540"/>
      <c r="C164" s="540"/>
      <c r="D164" s="540"/>
      <c r="E164" s="540"/>
      <c r="F164" s="203" t="s">
        <v>303</v>
      </c>
      <c r="G164" s="207">
        <v>29.44</v>
      </c>
    </row>
    <row r="165" spans="1:7" ht="25.5">
      <c r="A165" s="539"/>
      <c r="B165" s="540"/>
      <c r="C165" s="540"/>
      <c r="D165" s="540"/>
      <c r="E165" s="540"/>
      <c r="F165" s="209" t="s">
        <v>376</v>
      </c>
      <c r="G165" s="210">
        <v>0</v>
      </c>
    </row>
    <row r="166" spans="1:7" ht="15">
      <c r="A166" s="539"/>
      <c r="B166" s="540"/>
      <c r="C166" s="540"/>
      <c r="D166" s="540"/>
      <c r="E166" s="540"/>
      <c r="F166" s="245" t="s">
        <v>305</v>
      </c>
      <c r="G166" s="246">
        <f>G164</f>
        <v>29.44</v>
      </c>
    </row>
    <row r="167" spans="1:7" ht="15">
      <c r="A167" s="548" t="s">
        <v>377</v>
      </c>
      <c r="B167" s="549"/>
      <c r="C167" s="549"/>
      <c r="D167" s="549"/>
      <c r="E167" s="549"/>
      <c r="F167" s="549"/>
      <c r="G167" s="550"/>
    </row>
    <row r="168" spans="1:7" ht="15">
      <c r="A168" s="537" t="s">
        <v>287</v>
      </c>
      <c r="B168" s="538"/>
      <c r="C168" s="200" t="s">
        <v>288</v>
      </c>
      <c r="D168" s="200" t="s">
        <v>289</v>
      </c>
      <c r="E168" s="200" t="s">
        <v>290</v>
      </c>
      <c r="F168" s="200" t="s">
        <v>291</v>
      </c>
      <c r="G168" s="201" t="s">
        <v>38</v>
      </c>
    </row>
    <row r="169" spans="1:7">
      <c r="A169" s="253">
        <v>30010</v>
      </c>
      <c r="B169" s="203" t="s">
        <v>378</v>
      </c>
      <c r="C169" s="204" t="s">
        <v>101</v>
      </c>
      <c r="D169" s="204" t="s">
        <v>324</v>
      </c>
      <c r="E169" s="205">
        <v>0.02</v>
      </c>
      <c r="F169" s="206">
        <v>43.08</v>
      </c>
      <c r="G169" s="207">
        <f>E169*F169</f>
        <v>0.86160000000000003</v>
      </c>
    </row>
    <row r="170" spans="1:7">
      <c r="A170" s="208">
        <v>40025</v>
      </c>
      <c r="B170" s="203" t="s">
        <v>379</v>
      </c>
      <c r="C170" s="204" t="s">
        <v>101</v>
      </c>
      <c r="D170" s="204" t="s">
        <v>324</v>
      </c>
      <c r="E170" s="205">
        <v>0.02</v>
      </c>
      <c r="F170" s="206">
        <v>449.34</v>
      </c>
      <c r="G170" s="207">
        <f>E170*F170</f>
        <v>8.9868000000000006</v>
      </c>
    </row>
    <row r="171" spans="1:7">
      <c r="A171" s="208">
        <v>40026</v>
      </c>
      <c r="B171" s="203" t="s">
        <v>380</v>
      </c>
      <c r="C171" s="204" t="s">
        <v>101</v>
      </c>
      <c r="D171" s="204" t="s">
        <v>324</v>
      </c>
      <c r="E171" s="205">
        <v>7.0000000000000001E-3</v>
      </c>
      <c r="F171" s="206">
        <v>1004.74</v>
      </c>
      <c r="G171" s="207">
        <f>E171*F171</f>
        <v>7.0331800000000007</v>
      </c>
    </row>
    <row r="172" spans="1:7">
      <c r="A172" s="208">
        <v>130584</v>
      </c>
      <c r="B172" s="203" t="s">
        <v>381</v>
      </c>
      <c r="C172" s="204" t="s">
        <v>101</v>
      </c>
      <c r="D172" s="204" t="s">
        <v>235</v>
      </c>
      <c r="E172" s="205">
        <v>1</v>
      </c>
      <c r="F172" s="206">
        <v>69.05</v>
      </c>
      <c r="G172" s="207">
        <f>E172*F172</f>
        <v>69.05</v>
      </c>
    </row>
    <row r="173" spans="1:7">
      <c r="A173" s="539"/>
      <c r="B173" s="540"/>
      <c r="C173" s="540"/>
      <c r="D173" s="540"/>
      <c r="E173" s="540"/>
      <c r="F173" s="203" t="s">
        <v>303</v>
      </c>
      <c r="G173" s="207">
        <f>SUM(G169:G172)</f>
        <v>85.931579999999997</v>
      </c>
    </row>
    <row r="174" spans="1:7" ht="25.5">
      <c r="A174" s="539"/>
      <c r="B174" s="540"/>
      <c r="C174" s="540"/>
      <c r="D174" s="540"/>
      <c r="E174" s="540"/>
      <c r="F174" s="209" t="s">
        <v>304</v>
      </c>
      <c r="G174" s="210">
        <v>0</v>
      </c>
    </row>
    <row r="175" spans="1:7" ht="15">
      <c r="A175" s="539"/>
      <c r="B175" s="540"/>
      <c r="C175" s="540"/>
      <c r="D175" s="540"/>
      <c r="E175" s="540"/>
      <c r="F175" s="245" t="s">
        <v>305</v>
      </c>
      <c r="G175" s="246">
        <f>SUM(G173:G174)</f>
        <v>85.931579999999997</v>
      </c>
    </row>
    <row r="176" spans="1:7" ht="15">
      <c r="A176" s="548" t="s">
        <v>382</v>
      </c>
      <c r="B176" s="549"/>
      <c r="C176" s="549"/>
      <c r="D176" s="549"/>
      <c r="E176" s="549"/>
      <c r="F176" s="549"/>
      <c r="G176" s="550"/>
    </row>
    <row r="177" spans="1:7" ht="15">
      <c r="A177" s="537" t="s">
        <v>287</v>
      </c>
      <c r="B177" s="538"/>
      <c r="C177" s="200" t="s">
        <v>288</v>
      </c>
      <c r="D177" s="200" t="s">
        <v>289</v>
      </c>
      <c r="E177" s="200" t="s">
        <v>290</v>
      </c>
      <c r="F177" s="200" t="s">
        <v>291</v>
      </c>
      <c r="G177" s="201" t="s">
        <v>38</v>
      </c>
    </row>
    <row r="178" spans="1:7">
      <c r="A178" s="208" t="s">
        <v>360</v>
      </c>
      <c r="B178" s="203" t="s">
        <v>361</v>
      </c>
      <c r="C178" s="204" t="s">
        <v>101</v>
      </c>
      <c r="D178" s="204" t="s">
        <v>329</v>
      </c>
      <c r="E178" s="205">
        <v>5</v>
      </c>
      <c r="F178" s="206">
        <v>0.65</v>
      </c>
      <c r="G178" s="207">
        <f>E178*F178</f>
        <v>3.25</v>
      </c>
    </row>
    <row r="179" spans="1:7">
      <c r="A179" s="208" t="s">
        <v>362</v>
      </c>
      <c r="B179" s="203" t="s">
        <v>363</v>
      </c>
      <c r="C179" s="204" t="s">
        <v>101</v>
      </c>
      <c r="D179" s="204" t="s">
        <v>329</v>
      </c>
      <c r="E179" s="205">
        <v>1.2</v>
      </c>
      <c r="F179" s="206">
        <v>3.99</v>
      </c>
      <c r="G179" s="207">
        <f>E179*F179</f>
        <v>4.7880000000000003</v>
      </c>
    </row>
    <row r="180" spans="1:7" ht="15">
      <c r="A180" s="254" t="s">
        <v>383</v>
      </c>
      <c r="B180" s="203" t="s">
        <v>384</v>
      </c>
      <c r="C180" s="204" t="s">
        <v>101</v>
      </c>
      <c r="D180" s="204" t="s">
        <v>235</v>
      </c>
      <c r="E180" s="205">
        <v>1.05</v>
      </c>
      <c r="F180" s="206">
        <v>33</v>
      </c>
      <c r="G180" s="207">
        <f>E180*F180</f>
        <v>34.65</v>
      </c>
    </row>
    <row r="181" spans="1:7">
      <c r="A181" s="208">
        <v>88309</v>
      </c>
      <c r="B181" s="203" t="s">
        <v>345</v>
      </c>
      <c r="C181" s="204" t="s">
        <v>101</v>
      </c>
      <c r="D181" s="204" t="s">
        <v>301</v>
      </c>
      <c r="E181" s="205">
        <v>1.2</v>
      </c>
      <c r="F181" s="206">
        <v>18.03</v>
      </c>
      <c r="G181" s="207">
        <f>E181*F181</f>
        <v>21.635999999999999</v>
      </c>
    </row>
    <row r="182" spans="1:7">
      <c r="A182" s="208">
        <v>88316</v>
      </c>
      <c r="B182" s="203" t="s">
        <v>302</v>
      </c>
      <c r="C182" s="204" t="s">
        <v>101</v>
      </c>
      <c r="D182" s="204" t="s">
        <v>301</v>
      </c>
      <c r="E182" s="205">
        <v>0.6</v>
      </c>
      <c r="F182" s="206">
        <v>14.36</v>
      </c>
      <c r="G182" s="207">
        <f>E182*F182</f>
        <v>8.6159999999999997</v>
      </c>
    </row>
    <row r="183" spans="1:7">
      <c r="A183" s="539"/>
      <c r="B183" s="540"/>
      <c r="C183" s="540"/>
      <c r="D183" s="540"/>
      <c r="E183" s="540"/>
      <c r="F183" s="203" t="s">
        <v>303</v>
      </c>
      <c r="G183" s="207">
        <v>72.95</v>
      </c>
    </row>
    <row r="184" spans="1:7" ht="25.5">
      <c r="A184" s="539"/>
      <c r="B184" s="540"/>
      <c r="C184" s="540"/>
      <c r="D184" s="540"/>
      <c r="E184" s="540"/>
      <c r="F184" s="209" t="s">
        <v>304</v>
      </c>
      <c r="G184" s="210">
        <v>0</v>
      </c>
    </row>
    <row r="185" spans="1:7" ht="15">
      <c r="A185" s="539"/>
      <c r="B185" s="540"/>
      <c r="C185" s="540"/>
      <c r="D185" s="540"/>
      <c r="E185" s="540"/>
      <c r="F185" s="245" t="s">
        <v>305</v>
      </c>
      <c r="G185" s="246">
        <f>SUM(G183:G184)</f>
        <v>72.95</v>
      </c>
    </row>
    <row r="186" spans="1:7" ht="15">
      <c r="A186" s="548" t="s">
        <v>385</v>
      </c>
      <c r="B186" s="549"/>
      <c r="C186" s="549"/>
      <c r="D186" s="549"/>
      <c r="E186" s="549"/>
      <c r="F186" s="549"/>
      <c r="G186" s="550"/>
    </row>
    <row r="187" spans="1:7" ht="15">
      <c r="A187" s="537" t="s">
        <v>287</v>
      </c>
      <c r="B187" s="538"/>
      <c r="C187" s="200" t="s">
        <v>288</v>
      </c>
      <c r="D187" s="200" t="s">
        <v>289</v>
      </c>
      <c r="E187" s="200" t="s">
        <v>290</v>
      </c>
      <c r="F187" s="200" t="s">
        <v>291</v>
      </c>
      <c r="G187" s="201" t="s">
        <v>38</v>
      </c>
    </row>
    <row r="188" spans="1:7" ht="25.5">
      <c r="A188" s="215">
        <v>90447</v>
      </c>
      <c r="B188" s="209" t="s">
        <v>386</v>
      </c>
      <c r="C188" s="213" t="s">
        <v>208</v>
      </c>
      <c r="D188" s="213" t="s">
        <v>169</v>
      </c>
      <c r="E188" s="255">
        <v>2.2000000000000002</v>
      </c>
      <c r="F188" s="244">
        <v>4.9000000000000004</v>
      </c>
      <c r="G188" s="210">
        <f>F188*E188</f>
        <v>10.780000000000001</v>
      </c>
    </row>
    <row r="189" spans="1:7" ht="25.5">
      <c r="A189" s="215">
        <v>90456</v>
      </c>
      <c r="B189" s="209" t="s">
        <v>387</v>
      </c>
      <c r="C189" s="213" t="s">
        <v>208</v>
      </c>
      <c r="D189" s="213" t="s">
        <v>3</v>
      </c>
      <c r="E189" s="255">
        <v>1</v>
      </c>
      <c r="F189" s="244">
        <v>3.18</v>
      </c>
      <c r="G189" s="210">
        <f t="shared" ref="G189:G196" si="3">F189*E189</f>
        <v>3.18</v>
      </c>
    </row>
    <row r="190" spans="1:7" ht="38.25">
      <c r="A190" s="215">
        <v>90466</v>
      </c>
      <c r="B190" s="209" t="s">
        <v>388</v>
      </c>
      <c r="C190" s="213" t="s">
        <v>208</v>
      </c>
      <c r="D190" s="213" t="s">
        <v>169</v>
      </c>
      <c r="E190" s="255">
        <v>2.2000000000000002</v>
      </c>
      <c r="F190" s="244">
        <v>10.25</v>
      </c>
      <c r="G190" s="210">
        <f t="shared" si="3"/>
        <v>22.55</v>
      </c>
    </row>
    <row r="191" spans="1:7" ht="38.25">
      <c r="A191" s="215">
        <v>91482</v>
      </c>
      <c r="B191" s="209" t="s">
        <v>389</v>
      </c>
      <c r="C191" s="213" t="s">
        <v>208</v>
      </c>
      <c r="D191" s="213" t="s">
        <v>169</v>
      </c>
      <c r="E191" s="255">
        <v>2</v>
      </c>
      <c r="F191" s="244">
        <v>3.84</v>
      </c>
      <c r="G191" s="210">
        <f t="shared" si="3"/>
        <v>7.68</v>
      </c>
    </row>
    <row r="192" spans="1:7" ht="38.25">
      <c r="A192" s="215">
        <v>91852</v>
      </c>
      <c r="B192" s="209" t="s">
        <v>390</v>
      </c>
      <c r="C192" s="213" t="s">
        <v>208</v>
      </c>
      <c r="D192" s="213" t="s">
        <v>169</v>
      </c>
      <c r="E192" s="255">
        <v>2.2000000000000002</v>
      </c>
      <c r="F192" s="244">
        <v>5.78</v>
      </c>
      <c r="G192" s="210">
        <v>12.71</v>
      </c>
    </row>
    <row r="193" spans="1:7" ht="38.25">
      <c r="A193" s="215">
        <v>91924</v>
      </c>
      <c r="B193" s="209" t="s">
        <v>391</v>
      </c>
      <c r="C193" s="213" t="s">
        <v>208</v>
      </c>
      <c r="D193" s="213" t="s">
        <v>169</v>
      </c>
      <c r="E193" s="255">
        <v>8.4</v>
      </c>
      <c r="F193" s="244">
        <v>1.84</v>
      </c>
      <c r="G193" s="210">
        <v>15.45</v>
      </c>
    </row>
    <row r="194" spans="1:7" ht="25.5">
      <c r="A194" s="215">
        <v>91937</v>
      </c>
      <c r="B194" s="209" t="s">
        <v>392</v>
      </c>
      <c r="C194" s="213" t="s">
        <v>208</v>
      </c>
      <c r="D194" s="213" t="s">
        <v>3</v>
      </c>
      <c r="E194" s="255">
        <v>0.375</v>
      </c>
      <c r="F194" s="244">
        <v>7.93</v>
      </c>
      <c r="G194" s="210">
        <f t="shared" si="3"/>
        <v>2.9737499999999999</v>
      </c>
    </row>
    <row r="195" spans="1:7" ht="38.25">
      <c r="A195" s="215">
        <v>91940</v>
      </c>
      <c r="B195" s="209" t="s">
        <v>393</v>
      </c>
      <c r="C195" s="213" t="s">
        <v>208</v>
      </c>
      <c r="D195" s="213" t="s">
        <v>3</v>
      </c>
      <c r="E195" s="255">
        <v>1</v>
      </c>
      <c r="F195" s="244">
        <v>10.96</v>
      </c>
      <c r="G195" s="210">
        <f t="shared" si="3"/>
        <v>10.96</v>
      </c>
    </row>
    <row r="196" spans="1:7" ht="38.25">
      <c r="A196" s="215">
        <v>91953</v>
      </c>
      <c r="B196" s="209" t="s">
        <v>394</v>
      </c>
      <c r="C196" s="213" t="s">
        <v>208</v>
      </c>
      <c r="D196" s="213" t="s">
        <v>3</v>
      </c>
      <c r="E196" s="255">
        <v>1</v>
      </c>
      <c r="F196" s="244">
        <v>19.68</v>
      </c>
      <c r="G196" s="210">
        <f t="shared" si="3"/>
        <v>19.68</v>
      </c>
    </row>
    <row r="197" spans="1:7" ht="15">
      <c r="A197" s="539"/>
      <c r="B197" s="540"/>
      <c r="C197" s="540"/>
      <c r="D197" s="540"/>
      <c r="E197" s="540"/>
      <c r="F197" s="241" t="s">
        <v>305</v>
      </c>
      <c r="G197" s="242">
        <f>SUM(G188:G196)</f>
        <v>105.96375</v>
      </c>
    </row>
    <row r="198" spans="1:7" ht="15">
      <c r="A198" s="548" t="s">
        <v>395</v>
      </c>
      <c r="B198" s="549"/>
      <c r="C198" s="549"/>
      <c r="D198" s="549"/>
      <c r="E198" s="549"/>
      <c r="F198" s="549"/>
      <c r="G198" s="550"/>
    </row>
    <row r="199" spans="1:7" ht="15">
      <c r="A199" s="537" t="s">
        <v>287</v>
      </c>
      <c r="B199" s="538"/>
      <c r="C199" s="200" t="s">
        <v>288</v>
      </c>
      <c r="D199" s="200" t="s">
        <v>289</v>
      </c>
      <c r="E199" s="200" t="s">
        <v>290</v>
      </c>
      <c r="F199" s="200" t="s">
        <v>291</v>
      </c>
      <c r="G199" s="201" t="s">
        <v>38</v>
      </c>
    </row>
    <row r="200" spans="1:7" ht="30">
      <c r="A200" s="256" t="s">
        <v>396</v>
      </c>
      <c r="B200" s="257" t="s">
        <v>397</v>
      </c>
      <c r="C200" s="213" t="s">
        <v>208</v>
      </c>
      <c r="D200" s="258" t="s">
        <v>169</v>
      </c>
      <c r="E200" s="259" t="s">
        <v>398</v>
      </c>
      <c r="F200" s="260">
        <v>4.9000000000000004</v>
      </c>
      <c r="G200" s="261">
        <f>F200*E200</f>
        <v>10.780000000000001</v>
      </c>
    </row>
    <row r="201" spans="1:7" ht="30">
      <c r="A201" s="256" t="s">
        <v>399</v>
      </c>
      <c r="B201" s="262" t="s">
        <v>400</v>
      </c>
      <c r="C201" s="213" t="s">
        <v>208</v>
      </c>
      <c r="D201" s="258" t="s">
        <v>401</v>
      </c>
      <c r="E201" s="259" t="s">
        <v>402</v>
      </c>
      <c r="F201" s="259">
        <v>3.18</v>
      </c>
      <c r="G201" s="261">
        <f t="shared" ref="G201:G208" si="4">F201*E201</f>
        <v>3.18</v>
      </c>
    </row>
    <row r="202" spans="1:7" ht="45">
      <c r="A202" s="256" t="s">
        <v>403</v>
      </c>
      <c r="B202" s="257" t="s">
        <v>404</v>
      </c>
      <c r="C202" s="213" t="s">
        <v>208</v>
      </c>
      <c r="D202" s="258" t="s">
        <v>169</v>
      </c>
      <c r="E202" s="259" t="s">
        <v>398</v>
      </c>
      <c r="F202" s="260">
        <v>10.25</v>
      </c>
      <c r="G202" s="261">
        <f t="shared" si="4"/>
        <v>22.55</v>
      </c>
    </row>
    <row r="203" spans="1:7" ht="45">
      <c r="A203" s="256" t="s">
        <v>405</v>
      </c>
      <c r="B203" s="262" t="s">
        <v>406</v>
      </c>
      <c r="C203" s="213" t="s">
        <v>208</v>
      </c>
      <c r="D203" s="258" t="s">
        <v>169</v>
      </c>
      <c r="E203" s="259" t="s">
        <v>407</v>
      </c>
      <c r="F203" s="259">
        <v>3.84</v>
      </c>
      <c r="G203" s="261">
        <f t="shared" si="4"/>
        <v>7.68</v>
      </c>
    </row>
    <row r="204" spans="1:7" ht="45">
      <c r="A204" s="256" t="s">
        <v>408</v>
      </c>
      <c r="B204" s="257" t="s">
        <v>409</v>
      </c>
      <c r="C204" s="213" t="s">
        <v>208</v>
      </c>
      <c r="D204" s="258" t="s">
        <v>169</v>
      </c>
      <c r="E204" s="259" t="s">
        <v>398</v>
      </c>
      <c r="F204" s="259">
        <v>5.78</v>
      </c>
      <c r="G204" s="261">
        <v>12.71</v>
      </c>
    </row>
    <row r="205" spans="1:7" ht="45">
      <c r="A205" s="256" t="s">
        <v>410</v>
      </c>
      <c r="B205" s="262" t="s">
        <v>411</v>
      </c>
      <c r="C205" s="213" t="s">
        <v>208</v>
      </c>
      <c r="D205" s="258" t="s">
        <v>169</v>
      </c>
      <c r="E205" s="259" t="s">
        <v>412</v>
      </c>
      <c r="F205" s="259">
        <v>2.63</v>
      </c>
      <c r="G205" s="261">
        <v>33.130000000000003</v>
      </c>
    </row>
    <row r="206" spans="1:7" ht="30">
      <c r="A206" s="256" t="s">
        <v>413</v>
      </c>
      <c r="B206" s="257" t="s">
        <v>414</v>
      </c>
      <c r="C206" s="213" t="s">
        <v>208</v>
      </c>
      <c r="D206" s="258" t="s">
        <v>3</v>
      </c>
      <c r="E206" s="259" t="s">
        <v>415</v>
      </c>
      <c r="F206" s="259">
        <v>7.93</v>
      </c>
      <c r="G206" s="261">
        <v>2.97</v>
      </c>
    </row>
    <row r="207" spans="1:7" ht="45">
      <c r="A207" s="256" t="s">
        <v>416</v>
      </c>
      <c r="B207" s="262" t="s">
        <v>417</v>
      </c>
      <c r="C207" s="213" t="s">
        <v>208</v>
      </c>
      <c r="D207" s="258" t="s">
        <v>3</v>
      </c>
      <c r="E207" s="259" t="s">
        <v>402</v>
      </c>
      <c r="F207" s="259">
        <v>10.96</v>
      </c>
      <c r="G207" s="261">
        <f t="shared" si="4"/>
        <v>10.96</v>
      </c>
    </row>
    <row r="208" spans="1:7" ht="45">
      <c r="A208" s="256" t="s">
        <v>418</v>
      </c>
      <c r="B208" s="257" t="s">
        <v>419</v>
      </c>
      <c r="C208" s="213" t="s">
        <v>208</v>
      </c>
      <c r="D208" s="258" t="s">
        <v>3</v>
      </c>
      <c r="E208" s="259" t="s">
        <v>402</v>
      </c>
      <c r="F208" s="259">
        <v>25.19</v>
      </c>
      <c r="G208" s="261">
        <f t="shared" si="4"/>
        <v>25.19</v>
      </c>
    </row>
    <row r="209" spans="1:7" ht="15">
      <c r="A209" s="554"/>
      <c r="B209" s="555"/>
      <c r="C209" s="555"/>
      <c r="D209" s="555"/>
      <c r="E209" s="555"/>
      <c r="F209" s="241" t="s">
        <v>305</v>
      </c>
      <c r="G209" s="242">
        <f>SUM(G200:G208)</f>
        <v>129.15</v>
      </c>
    </row>
    <row r="210" spans="1:7" ht="15">
      <c r="A210" s="548" t="s">
        <v>420</v>
      </c>
      <c r="B210" s="549"/>
      <c r="C210" s="549"/>
      <c r="D210" s="549"/>
      <c r="E210" s="549"/>
      <c r="F210" s="549"/>
      <c r="G210" s="550"/>
    </row>
    <row r="211" spans="1:7" ht="15">
      <c r="A211" s="537" t="s">
        <v>287</v>
      </c>
      <c r="B211" s="538"/>
      <c r="C211" s="200" t="s">
        <v>288</v>
      </c>
      <c r="D211" s="200" t="s">
        <v>289</v>
      </c>
      <c r="E211" s="200" t="s">
        <v>290</v>
      </c>
      <c r="F211" s="200" t="s">
        <v>291</v>
      </c>
      <c r="G211" s="201" t="s">
        <v>38</v>
      </c>
    </row>
    <row r="212" spans="1:7" ht="15">
      <c r="A212" s="263" t="s">
        <v>421</v>
      </c>
      <c r="B212" s="264" t="s">
        <v>422</v>
      </c>
      <c r="C212" s="213" t="s">
        <v>101</v>
      </c>
      <c r="D212" s="258" t="s">
        <v>3</v>
      </c>
      <c r="E212" s="259" t="s">
        <v>402</v>
      </c>
      <c r="F212" s="260">
        <v>258.07</v>
      </c>
      <c r="G212" s="261">
        <f>E212*F212</f>
        <v>258.07</v>
      </c>
    </row>
    <row r="213" spans="1:7" ht="30">
      <c r="A213" s="263">
        <v>88247</v>
      </c>
      <c r="B213" s="264" t="s">
        <v>423</v>
      </c>
      <c r="C213" s="213" t="s">
        <v>101</v>
      </c>
      <c r="D213" s="258" t="s">
        <v>301</v>
      </c>
      <c r="E213" s="265">
        <v>2</v>
      </c>
      <c r="F213" s="260">
        <v>14.54</v>
      </c>
      <c r="G213" s="261">
        <f>E213*F213</f>
        <v>29.08</v>
      </c>
    </row>
    <row r="214" spans="1:7" ht="15">
      <c r="A214" s="263" t="s">
        <v>424</v>
      </c>
      <c r="B214" s="264" t="s">
        <v>425</v>
      </c>
      <c r="C214" s="213" t="s">
        <v>101</v>
      </c>
      <c r="D214" s="258" t="s">
        <v>301</v>
      </c>
      <c r="E214" s="265">
        <v>2</v>
      </c>
      <c r="F214" s="260">
        <v>18.18</v>
      </c>
      <c r="G214" s="261">
        <f>E214*F214</f>
        <v>36.36</v>
      </c>
    </row>
    <row r="215" spans="1:7">
      <c r="A215" s="556"/>
      <c r="B215" s="557"/>
      <c r="C215" s="557"/>
      <c r="D215" s="557"/>
      <c r="E215" s="557"/>
      <c r="F215" s="203" t="s">
        <v>303</v>
      </c>
      <c r="G215" s="207">
        <f>SUM(G212:G214)</f>
        <v>323.51</v>
      </c>
    </row>
    <row r="216" spans="1:7" ht="25.5">
      <c r="A216" s="556"/>
      <c r="B216" s="557"/>
      <c r="C216" s="557"/>
      <c r="D216" s="557"/>
      <c r="E216" s="557"/>
      <c r="F216" s="209" t="s">
        <v>304</v>
      </c>
      <c r="G216" s="210">
        <v>0</v>
      </c>
    </row>
    <row r="217" spans="1:7" ht="15">
      <c r="A217" s="539"/>
      <c r="B217" s="540"/>
      <c r="C217" s="540"/>
      <c r="D217" s="540"/>
      <c r="E217" s="540"/>
      <c r="F217" s="241" t="s">
        <v>305</v>
      </c>
      <c r="G217" s="266">
        <f>SUM(G215:G216)</f>
        <v>323.51</v>
      </c>
    </row>
    <row r="218" spans="1:7" ht="15">
      <c r="A218" s="548" t="s">
        <v>426</v>
      </c>
      <c r="B218" s="549"/>
      <c r="C218" s="549"/>
      <c r="D218" s="549"/>
      <c r="E218" s="549"/>
      <c r="F218" s="549"/>
      <c r="G218" s="550"/>
    </row>
    <row r="219" spans="1:7" ht="15">
      <c r="A219" s="537" t="s">
        <v>287</v>
      </c>
      <c r="B219" s="538"/>
      <c r="C219" s="200" t="s">
        <v>288</v>
      </c>
      <c r="D219" s="200" t="s">
        <v>289</v>
      </c>
      <c r="E219" s="200" t="s">
        <v>290</v>
      </c>
      <c r="F219" s="200" t="s">
        <v>291</v>
      </c>
      <c r="G219" s="201" t="s">
        <v>38</v>
      </c>
    </row>
    <row r="220" spans="1:7">
      <c r="A220" s="208" t="s">
        <v>427</v>
      </c>
      <c r="B220" s="203" t="s">
        <v>428</v>
      </c>
      <c r="C220" s="204" t="s">
        <v>101</v>
      </c>
      <c r="D220" s="204" t="s">
        <v>3</v>
      </c>
      <c r="E220" s="267">
        <v>1</v>
      </c>
      <c r="F220" s="206">
        <v>67.8</v>
      </c>
      <c r="G220" s="207">
        <f>E220*F220</f>
        <v>67.8</v>
      </c>
    </row>
    <row r="221" spans="1:7">
      <c r="A221" s="208">
        <v>88247</v>
      </c>
      <c r="B221" s="203" t="s">
        <v>429</v>
      </c>
      <c r="C221" s="204" t="s">
        <v>101</v>
      </c>
      <c r="D221" s="204" t="s">
        <v>301</v>
      </c>
      <c r="E221" s="267">
        <v>0.6</v>
      </c>
      <c r="F221" s="206">
        <v>14.54</v>
      </c>
      <c r="G221" s="207">
        <f>E221*F221</f>
        <v>8.7239999999999984</v>
      </c>
    </row>
    <row r="222" spans="1:7">
      <c r="A222" s="202" t="s">
        <v>430</v>
      </c>
      <c r="B222" s="203" t="s">
        <v>425</v>
      </c>
      <c r="C222" s="204" t="s">
        <v>101</v>
      </c>
      <c r="D222" s="204" t="s">
        <v>301</v>
      </c>
      <c r="E222" s="267">
        <v>1.2</v>
      </c>
      <c r="F222" s="206">
        <v>18.18</v>
      </c>
      <c r="G222" s="207">
        <f>E222*F222</f>
        <v>21.815999999999999</v>
      </c>
    </row>
    <row r="223" spans="1:7">
      <c r="A223" s="539"/>
      <c r="B223" s="540"/>
      <c r="C223" s="540"/>
      <c r="D223" s="540"/>
      <c r="E223" s="540"/>
      <c r="F223" s="203" t="s">
        <v>303</v>
      </c>
      <c r="G223" s="207">
        <f>SUM(G220:G222)</f>
        <v>98.34</v>
      </c>
    </row>
    <row r="224" spans="1:7" ht="25.5">
      <c r="A224" s="539"/>
      <c r="B224" s="540"/>
      <c r="C224" s="540"/>
      <c r="D224" s="540"/>
      <c r="E224" s="540"/>
      <c r="F224" s="209" t="s">
        <v>304</v>
      </c>
      <c r="G224" s="210">
        <v>0</v>
      </c>
    </row>
    <row r="225" spans="1:7" ht="15">
      <c r="A225" s="539"/>
      <c r="B225" s="540"/>
      <c r="C225" s="540"/>
      <c r="D225" s="540"/>
      <c r="E225" s="540"/>
      <c r="F225" s="245" t="s">
        <v>305</v>
      </c>
      <c r="G225" s="246">
        <f>SUM(G223:G224)</f>
        <v>98.34</v>
      </c>
    </row>
    <row r="226" spans="1:7" ht="15">
      <c r="A226" s="548" t="s">
        <v>431</v>
      </c>
      <c r="B226" s="549"/>
      <c r="C226" s="549"/>
      <c r="D226" s="549"/>
      <c r="E226" s="549"/>
      <c r="F226" s="549"/>
      <c r="G226" s="550"/>
    </row>
    <row r="227" spans="1:7" ht="15">
      <c r="A227" s="537" t="s">
        <v>287</v>
      </c>
      <c r="B227" s="538"/>
      <c r="C227" s="200" t="s">
        <v>288</v>
      </c>
      <c r="D227" s="200" t="s">
        <v>289</v>
      </c>
      <c r="E227" s="200" t="s">
        <v>290</v>
      </c>
      <c r="F227" s="200" t="s">
        <v>291</v>
      </c>
      <c r="G227" s="201" t="s">
        <v>38</v>
      </c>
    </row>
    <row r="228" spans="1:7">
      <c r="A228" s="208" t="s">
        <v>432</v>
      </c>
      <c r="B228" s="203" t="s">
        <v>433</v>
      </c>
      <c r="C228" s="204" t="s">
        <v>101</v>
      </c>
      <c r="D228" s="204" t="s">
        <v>3</v>
      </c>
      <c r="E228" s="267">
        <v>1</v>
      </c>
      <c r="F228" s="206">
        <v>167.59</v>
      </c>
      <c r="G228" s="207">
        <f>E228*F228</f>
        <v>167.59</v>
      </c>
    </row>
    <row r="229" spans="1:7">
      <c r="A229" s="208">
        <v>88247</v>
      </c>
      <c r="B229" s="203" t="s">
        <v>429</v>
      </c>
      <c r="C229" s="204" t="s">
        <v>101</v>
      </c>
      <c r="D229" s="204" t="s">
        <v>301</v>
      </c>
      <c r="E229" s="267">
        <v>1</v>
      </c>
      <c r="F229" s="206">
        <v>14.54</v>
      </c>
      <c r="G229" s="207">
        <f>E229*F229</f>
        <v>14.54</v>
      </c>
    </row>
    <row r="230" spans="1:7">
      <c r="A230" s="208">
        <v>88264</v>
      </c>
      <c r="B230" s="203" t="s">
        <v>425</v>
      </c>
      <c r="C230" s="204" t="s">
        <v>101</v>
      </c>
      <c r="D230" s="204" t="s">
        <v>301</v>
      </c>
      <c r="E230" s="267">
        <v>1</v>
      </c>
      <c r="F230" s="206">
        <v>18.18</v>
      </c>
      <c r="G230" s="207">
        <f>E230*F230</f>
        <v>18.18</v>
      </c>
    </row>
    <row r="231" spans="1:7">
      <c r="A231" s="539"/>
      <c r="B231" s="540"/>
      <c r="C231" s="540"/>
      <c r="D231" s="540"/>
      <c r="E231" s="540"/>
      <c r="F231" s="203" t="s">
        <v>303</v>
      </c>
      <c r="G231" s="207">
        <v>200.31</v>
      </c>
    </row>
    <row r="232" spans="1:7" ht="25.5">
      <c r="A232" s="539"/>
      <c r="B232" s="540"/>
      <c r="C232" s="540"/>
      <c r="D232" s="540"/>
      <c r="E232" s="540"/>
      <c r="F232" s="240" t="s">
        <v>304</v>
      </c>
      <c r="G232" s="210">
        <v>0</v>
      </c>
    </row>
    <row r="233" spans="1:7" ht="15">
      <c r="A233" s="539"/>
      <c r="B233" s="540"/>
      <c r="C233" s="540"/>
      <c r="D233" s="540"/>
      <c r="E233" s="540"/>
      <c r="F233" s="245" t="s">
        <v>305</v>
      </c>
      <c r="G233" s="246">
        <v>200.31</v>
      </c>
    </row>
    <row r="234" spans="1:7" ht="15">
      <c r="A234" s="541" t="s">
        <v>434</v>
      </c>
      <c r="B234" s="542"/>
      <c r="C234" s="542"/>
      <c r="D234" s="542"/>
      <c r="E234" s="542"/>
      <c r="F234" s="542"/>
      <c r="G234" s="543"/>
    </row>
    <row r="235" spans="1:7" ht="15">
      <c r="A235" s="544" t="s">
        <v>435</v>
      </c>
      <c r="B235" s="545"/>
      <c r="C235" s="223" t="s">
        <v>288</v>
      </c>
      <c r="D235" s="223" t="s">
        <v>289</v>
      </c>
      <c r="E235" s="223" t="s">
        <v>290</v>
      </c>
      <c r="F235" s="223" t="s">
        <v>291</v>
      </c>
      <c r="G235" s="224" t="s">
        <v>38</v>
      </c>
    </row>
    <row r="236" spans="1:7" ht="15">
      <c r="A236" s="232" t="s">
        <v>436</v>
      </c>
      <c r="B236" s="233" t="s">
        <v>437</v>
      </c>
      <c r="C236" s="234" t="s">
        <v>101</v>
      </c>
      <c r="D236" s="234" t="s">
        <v>3</v>
      </c>
      <c r="E236" s="268">
        <v>1</v>
      </c>
      <c r="F236" s="236">
        <v>1.64</v>
      </c>
      <c r="G236" s="269">
        <f>E236*F236</f>
        <v>1.64</v>
      </c>
    </row>
    <row r="237" spans="1:7" ht="15">
      <c r="A237" s="232" t="s">
        <v>438</v>
      </c>
      <c r="B237" s="233" t="s">
        <v>439</v>
      </c>
      <c r="C237" s="234" t="s">
        <v>101</v>
      </c>
      <c r="D237" s="234" t="s">
        <v>169</v>
      </c>
      <c r="E237" s="268">
        <v>3</v>
      </c>
      <c r="F237" s="236">
        <v>7.05</v>
      </c>
      <c r="G237" s="269">
        <f t="shared" ref="G237:G244" si="5">E237*F237</f>
        <v>21.15</v>
      </c>
    </row>
    <row r="238" spans="1:7" ht="15">
      <c r="A238" s="270" t="s">
        <v>440</v>
      </c>
      <c r="B238" s="233" t="s">
        <v>441</v>
      </c>
      <c r="C238" s="234" t="s">
        <v>101</v>
      </c>
      <c r="D238" s="234" t="s">
        <v>3</v>
      </c>
      <c r="E238" s="268">
        <v>1</v>
      </c>
      <c r="F238" s="236">
        <v>35.51</v>
      </c>
      <c r="G238" s="269">
        <f t="shared" si="5"/>
        <v>35.51</v>
      </c>
    </row>
    <row r="239" spans="1:7" ht="15">
      <c r="A239" s="270" t="s">
        <v>442</v>
      </c>
      <c r="B239" s="233" t="s">
        <v>443</v>
      </c>
      <c r="C239" s="234" t="s">
        <v>101</v>
      </c>
      <c r="D239" s="234" t="s">
        <v>3</v>
      </c>
      <c r="E239" s="268">
        <v>1</v>
      </c>
      <c r="F239" s="236">
        <v>4.75</v>
      </c>
      <c r="G239" s="269">
        <f t="shared" si="5"/>
        <v>4.75</v>
      </c>
    </row>
    <row r="240" spans="1:7" ht="15">
      <c r="A240" s="270" t="s">
        <v>444</v>
      </c>
      <c r="B240" s="233" t="s">
        <v>445</v>
      </c>
      <c r="C240" s="234" t="s">
        <v>101</v>
      </c>
      <c r="D240" s="234" t="s">
        <v>169</v>
      </c>
      <c r="E240" s="268">
        <v>9</v>
      </c>
      <c r="F240" s="236">
        <v>5.4</v>
      </c>
      <c r="G240" s="269">
        <f t="shared" si="5"/>
        <v>48.6</v>
      </c>
    </row>
    <row r="241" spans="1:7" ht="15">
      <c r="A241" s="270" t="s">
        <v>446</v>
      </c>
      <c r="B241" s="233" t="s">
        <v>447</v>
      </c>
      <c r="C241" s="234" t="s">
        <v>101</v>
      </c>
      <c r="D241" s="234" t="s">
        <v>3</v>
      </c>
      <c r="E241" s="268">
        <v>3</v>
      </c>
      <c r="F241" s="236">
        <v>1.93</v>
      </c>
      <c r="G241" s="269">
        <f t="shared" si="5"/>
        <v>5.79</v>
      </c>
    </row>
    <row r="242" spans="1:7" ht="15">
      <c r="A242" s="270" t="s">
        <v>448</v>
      </c>
      <c r="B242" s="233" t="s">
        <v>449</v>
      </c>
      <c r="C242" s="234" t="s">
        <v>101</v>
      </c>
      <c r="D242" s="234" t="s">
        <v>3</v>
      </c>
      <c r="E242" s="268">
        <v>1</v>
      </c>
      <c r="F242" s="236">
        <v>124.82</v>
      </c>
      <c r="G242" s="269">
        <f t="shared" si="5"/>
        <v>124.82</v>
      </c>
    </row>
    <row r="243" spans="1:7" ht="15">
      <c r="A243" s="232">
        <v>88247</v>
      </c>
      <c r="B243" s="233" t="s">
        <v>429</v>
      </c>
      <c r="C243" s="234" t="s">
        <v>101</v>
      </c>
      <c r="D243" s="234" t="s">
        <v>301</v>
      </c>
      <c r="E243" s="268">
        <v>4.4000000000000004</v>
      </c>
      <c r="F243" s="236">
        <v>14.54</v>
      </c>
      <c r="G243" s="269">
        <f t="shared" si="5"/>
        <v>63.975999999999999</v>
      </c>
    </row>
    <row r="244" spans="1:7" ht="15">
      <c r="A244" s="232">
        <v>88264</v>
      </c>
      <c r="B244" s="233" t="s">
        <v>425</v>
      </c>
      <c r="C244" s="234" t="s">
        <v>101</v>
      </c>
      <c r="D244" s="234" t="s">
        <v>301</v>
      </c>
      <c r="E244" s="268">
        <v>4.4000000000000004</v>
      </c>
      <c r="F244" s="236">
        <v>18.18</v>
      </c>
      <c r="G244" s="269">
        <f t="shared" si="5"/>
        <v>79.992000000000004</v>
      </c>
    </row>
    <row r="245" spans="1:7" ht="15">
      <c r="A245" s="546"/>
      <c r="B245" s="547"/>
      <c r="C245" s="547"/>
      <c r="D245" s="547"/>
      <c r="E245" s="547"/>
      <c r="F245" s="233" t="s">
        <v>303</v>
      </c>
      <c r="G245" s="269">
        <f>SUM(G236:G244)</f>
        <v>386.22800000000001</v>
      </c>
    </row>
    <row r="246" spans="1:7" ht="30">
      <c r="A246" s="546"/>
      <c r="B246" s="547"/>
      <c r="C246" s="547"/>
      <c r="D246" s="547"/>
      <c r="E246" s="547"/>
      <c r="F246" s="271" t="s">
        <v>304</v>
      </c>
      <c r="G246" s="230">
        <v>0</v>
      </c>
    </row>
    <row r="247" spans="1:7" ht="15">
      <c r="A247" s="546"/>
      <c r="B247" s="547"/>
      <c r="C247" s="547"/>
      <c r="D247" s="547"/>
      <c r="E247" s="547"/>
      <c r="F247" s="237" t="s">
        <v>305</v>
      </c>
      <c r="G247" s="238">
        <f>SUM(G245:G246)</f>
        <v>386.22800000000001</v>
      </c>
    </row>
    <row r="248" spans="1:7" ht="15">
      <c r="A248" s="548" t="s">
        <v>450</v>
      </c>
      <c r="B248" s="549"/>
      <c r="C248" s="549"/>
      <c r="D248" s="549"/>
      <c r="E248" s="549"/>
      <c r="F248" s="549"/>
      <c r="G248" s="550"/>
    </row>
    <row r="249" spans="1:7" ht="15">
      <c r="A249" s="537" t="s">
        <v>287</v>
      </c>
      <c r="B249" s="538"/>
      <c r="C249" s="200" t="s">
        <v>288</v>
      </c>
      <c r="D249" s="200" t="s">
        <v>289</v>
      </c>
      <c r="E249" s="200" t="s">
        <v>290</v>
      </c>
      <c r="F249" s="200" t="s">
        <v>291</v>
      </c>
      <c r="G249" s="201" t="s">
        <v>38</v>
      </c>
    </row>
    <row r="250" spans="1:7">
      <c r="A250" s="208">
        <v>30010</v>
      </c>
      <c r="B250" s="203" t="s">
        <v>378</v>
      </c>
      <c r="C250" s="204" t="s">
        <v>101</v>
      </c>
      <c r="D250" s="204" t="s">
        <v>324</v>
      </c>
      <c r="E250" s="267">
        <v>0.26</v>
      </c>
      <c r="F250" s="206">
        <v>43.08</v>
      </c>
      <c r="G250" s="207">
        <f>E250*F250</f>
        <v>11.200799999999999</v>
      </c>
    </row>
    <row r="251" spans="1:7">
      <c r="A251" s="208">
        <v>40257</v>
      </c>
      <c r="B251" s="203" t="s">
        <v>451</v>
      </c>
      <c r="C251" s="204" t="s">
        <v>101</v>
      </c>
      <c r="D251" s="204" t="s">
        <v>324</v>
      </c>
      <c r="E251" s="267">
        <v>2.5000000000000001E-2</v>
      </c>
      <c r="F251" s="206">
        <v>511.61</v>
      </c>
      <c r="G251" s="207">
        <f t="shared" ref="G251:G256" si="6">E251*F251</f>
        <v>12.79025</v>
      </c>
    </row>
    <row r="252" spans="1:7">
      <c r="A252" s="208">
        <v>50681</v>
      </c>
      <c r="B252" s="203" t="s">
        <v>452</v>
      </c>
      <c r="C252" s="204" t="s">
        <v>101</v>
      </c>
      <c r="D252" s="204" t="s">
        <v>324</v>
      </c>
      <c r="E252" s="267">
        <v>3.4000000000000002E-2</v>
      </c>
      <c r="F252" s="272">
        <v>2327.87</v>
      </c>
      <c r="G252" s="207">
        <f t="shared" si="6"/>
        <v>79.147580000000005</v>
      </c>
    </row>
    <row r="253" spans="1:7">
      <c r="A253" s="208">
        <v>60045</v>
      </c>
      <c r="B253" s="203" t="s">
        <v>453</v>
      </c>
      <c r="C253" s="204" t="s">
        <v>101</v>
      </c>
      <c r="D253" s="204" t="s">
        <v>235</v>
      </c>
      <c r="E253" s="267">
        <v>0.88</v>
      </c>
      <c r="F253" s="206">
        <v>75.45</v>
      </c>
      <c r="G253" s="207">
        <f t="shared" si="6"/>
        <v>66.396000000000001</v>
      </c>
    </row>
    <row r="254" spans="1:7">
      <c r="A254" s="208">
        <v>110143</v>
      </c>
      <c r="B254" s="203" t="s">
        <v>454</v>
      </c>
      <c r="C254" s="204" t="s">
        <v>101</v>
      </c>
      <c r="D254" s="204" t="s">
        <v>235</v>
      </c>
      <c r="E254" s="267">
        <v>0.97</v>
      </c>
      <c r="F254" s="206">
        <v>9.0399999999999991</v>
      </c>
      <c r="G254" s="207">
        <f t="shared" si="6"/>
        <v>8.7687999999999988</v>
      </c>
    </row>
    <row r="255" spans="1:7">
      <c r="A255" s="208">
        <v>110763</v>
      </c>
      <c r="B255" s="203" t="s">
        <v>455</v>
      </c>
      <c r="C255" s="204" t="s">
        <v>101</v>
      </c>
      <c r="D255" s="204" t="s">
        <v>235</v>
      </c>
      <c r="E255" s="267">
        <v>0.97</v>
      </c>
      <c r="F255" s="206">
        <v>36.69</v>
      </c>
      <c r="G255" s="207">
        <f t="shared" si="6"/>
        <v>35.589299999999994</v>
      </c>
    </row>
    <row r="256" spans="1:7">
      <c r="A256" s="208">
        <v>130113</v>
      </c>
      <c r="B256" s="203" t="s">
        <v>456</v>
      </c>
      <c r="C256" s="204" t="s">
        <v>101</v>
      </c>
      <c r="D256" s="204" t="s">
        <v>235</v>
      </c>
      <c r="E256" s="267">
        <v>0.16</v>
      </c>
      <c r="F256" s="206">
        <v>40.450000000000003</v>
      </c>
      <c r="G256" s="207">
        <f t="shared" si="6"/>
        <v>6.4720000000000004</v>
      </c>
    </row>
    <row r="257" spans="1:7">
      <c r="A257" s="539"/>
      <c r="B257" s="540"/>
      <c r="C257" s="540"/>
      <c r="D257" s="540"/>
      <c r="E257" s="540"/>
      <c r="F257" s="203" t="s">
        <v>303</v>
      </c>
      <c r="G257" s="207">
        <v>220.37</v>
      </c>
    </row>
    <row r="258" spans="1:7" ht="30">
      <c r="A258" s="539"/>
      <c r="B258" s="540"/>
      <c r="C258" s="540"/>
      <c r="D258" s="540"/>
      <c r="E258" s="540"/>
      <c r="F258" s="271" t="s">
        <v>304</v>
      </c>
      <c r="G258" s="210">
        <v>0</v>
      </c>
    </row>
    <row r="259" spans="1:7" ht="15">
      <c r="A259" s="539"/>
      <c r="B259" s="540"/>
      <c r="C259" s="540"/>
      <c r="D259" s="540"/>
      <c r="E259" s="540"/>
      <c r="F259" s="245" t="s">
        <v>305</v>
      </c>
      <c r="G259" s="246">
        <f>G257</f>
        <v>220.37</v>
      </c>
    </row>
    <row r="260" spans="1:7" ht="15">
      <c r="A260" s="548" t="s">
        <v>457</v>
      </c>
      <c r="B260" s="549"/>
      <c r="C260" s="549"/>
      <c r="D260" s="549"/>
      <c r="E260" s="549"/>
      <c r="F260" s="549"/>
      <c r="G260" s="550"/>
    </row>
    <row r="261" spans="1:7" ht="15">
      <c r="A261" s="537" t="s">
        <v>287</v>
      </c>
      <c r="B261" s="538"/>
      <c r="C261" s="200" t="s">
        <v>288</v>
      </c>
      <c r="D261" s="200" t="s">
        <v>289</v>
      </c>
      <c r="E261" s="200" t="s">
        <v>290</v>
      </c>
      <c r="F261" s="200" t="s">
        <v>291</v>
      </c>
      <c r="G261" s="201" t="s">
        <v>38</v>
      </c>
    </row>
    <row r="262" spans="1:7">
      <c r="A262" s="208" t="s">
        <v>458</v>
      </c>
      <c r="B262" s="203" t="s">
        <v>459</v>
      </c>
      <c r="C262" s="204" t="s">
        <v>101</v>
      </c>
      <c r="D262" s="204" t="s">
        <v>169</v>
      </c>
      <c r="E262" s="267">
        <v>1</v>
      </c>
      <c r="F262" s="206">
        <v>6.57</v>
      </c>
      <c r="G262" s="207">
        <f>E262*F262</f>
        <v>6.57</v>
      </c>
    </row>
    <row r="263" spans="1:7">
      <c r="A263" s="208">
        <v>88247</v>
      </c>
      <c r="B263" s="203" t="s">
        <v>429</v>
      </c>
      <c r="C263" s="204" t="s">
        <v>101</v>
      </c>
      <c r="D263" s="204" t="s">
        <v>301</v>
      </c>
      <c r="E263" s="267">
        <v>0.1</v>
      </c>
      <c r="F263" s="206">
        <v>14.54</v>
      </c>
      <c r="G263" s="207">
        <f>E263*F263</f>
        <v>1.454</v>
      </c>
    </row>
    <row r="264" spans="1:7">
      <c r="A264" s="208">
        <v>88264</v>
      </c>
      <c r="B264" s="203" t="s">
        <v>425</v>
      </c>
      <c r="C264" s="204" t="s">
        <v>101</v>
      </c>
      <c r="D264" s="204" t="s">
        <v>301</v>
      </c>
      <c r="E264" s="267">
        <v>0.2</v>
      </c>
      <c r="F264" s="206">
        <v>18.18</v>
      </c>
      <c r="G264" s="207">
        <f>E264*F264</f>
        <v>3.6360000000000001</v>
      </c>
    </row>
    <row r="265" spans="1:7">
      <c r="A265" s="539"/>
      <c r="B265" s="540"/>
      <c r="C265" s="540"/>
      <c r="D265" s="540"/>
      <c r="E265" s="540"/>
      <c r="F265" s="203" t="s">
        <v>303</v>
      </c>
      <c r="G265" s="207">
        <f>SUM(G262:G264)</f>
        <v>11.66</v>
      </c>
    </row>
    <row r="266" spans="1:7" s="273" customFormat="1" ht="30">
      <c r="A266" s="539"/>
      <c r="B266" s="540"/>
      <c r="C266" s="540"/>
      <c r="D266" s="540"/>
      <c r="E266" s="540"/>
      <c r="F266" s="271" t="s">
        <v>304</v>
      </c>
      <c r="G266" s="210">
        <v>0</v>
      </c>
    </row>
    <row r="267" spans="1:7" ht="15">
      <c r="A267" s="539"/>
      <c r="B267" s="540"/>
      <c r="C267" s="540"/>
      <c r="D267" s="540"/>
      <c r="E267" s="540"/>
      <c r="F267" s="245" t="s">
        <v>305</v>
      </c>
      <c r="G267" s="246">
        <f>SUM(G265:G266)</f>
        <v>11.66</v>
      </c>
    </row>
    <row r="268" spans="1:7" ht="15">
      <c r="A268" s="548" t="s">
        <v>460</v>
      </c>
      <c r="B268" s="549"/>
      <c r="C268" s="549"/>
      <c r="D268" s="549"/>
      <c r="E268" s="549"/>
      <c r="F268" s="549"/>
      <c r="G268" s="550"/>
    </row>
    <row r="269" spans="1:7" ht="15">
      <c r="A269" s="537" t="s">
        <v>287</v>
      </c>
      <c r="B269" s="538"/>
      <c r="C269" s="200" t="s">
        <v>288</v>
      </c>
      <c r="D269" s="200" t="s">
        <v>289</v>
      </c>
      <c r="E269" s="200" t="s">
        <v>290</v>
      </c>
      <c r="F269" s="200" t="s">
        <v>291</v>
      </c>
      <c r="G269" s="201" t="s">
        <v>38</v>
      </c>
    </row>
    <row r="270" spans="1:7">
      <c r="A270" s="208" t="s">
        <v>438</v>
      </c>
      <c r="B270" s="203" t="s">
        <v>459</v>
      </c>
      <c r="C270" s="204" t="s">
        <v>101</v>
      </c>
      <c r="D270" s="204" t="s">
        <v>169</v>
      </c>
      <c r="E270" s="267">
        <v>1</v>
      </c>
      <c r="F270" s="206">
        <v>7.05</v>
      </c>
      <c r="G270" s="207">
        <f>E270*F270</f>
        <v>7.05</v>
      </c>
    </row>
    <row r="271" spans="1:7">
      <c r="A271" s="208">
        <v>88247</v>
      </c>
      <c r="B271" s="203" t="s">
        <v>429</v>
      </c>
      <c r="C271" s="204" t="s">
        <v>101</v>
      </c>
      <c r="D271" s="204" t="s">
        <v>301</v>
      </c>
      <c r="E271" s="267">
        <v>0.11</v>
      </c>
      <c r="F271" s="206">
        <v>14.54</v>
      </c>
      <c r="G271" s="207">
        <f>E271*F271</f>
        <v>1.5993999999999999</v>
      </c>
    </row>
    <row r="272" spans="1:7">
      <c r="A272" s="208">
        <v>88264</v>
      </c>
      <c r="B272" s="203" t="s">
        <v>425</v>
      </c>
      <c r="C272" s="204" t="s">
        <v>101</v>
      </c>
      <c r="D272" s="204" t="s">
        <v>301</v>
      </c>
      <c r="E272" s="267">
        <v>0.22</v>
      </c>
      <c r="F272" s="206">
        <v>18.18</v>
      </c>
      <c r="G272" s="207">
        <f>E272*F272</f>
        <v>3.9996</v>
      </c>
    </row>
    <row r="273" spans="1:7">
      <c r="A273" s="539"/>
      <c r="B273" s="540"/>
      <c r="C273" s="540"/>
      <c r="D273" s="540"/>
      <c r="E273" s="540"/>
      <c r="F273" s="203" t="s">
        <v>303</v>
      </c>
      <c r="G273" s="207">
        <f>SUM(G270:G272)</f>
        <v>12.649000000000001</v>
      </c>
    </row>
    <row r="274" spans="1:7" ht="30">
      <c r="A274" s="539"/>
      <c r="B274" s="540"/>
      <c r="C274" s="540"/>
      <c r="D274" s="540"/>
      <c r="E274" s="540"/>
      <c r="F274" s="271" t="s">
        <v>304</v>
      </c>
      <c r="G274" s="210">
        <v>0</v>
      </c>
    </row>
    <row r="275" spans="1:7" ht="15">
      <c r="A275" s="539"/>
      <c r="B275" s="540"/>
      <c r="C275" s="540"/>
      <c r="D275" s="540"/>
      <c r="E275" s="540"/>
      <c r="F275" s="245" t="s">
        <v>305</v>
      </c>
      <c r="G275" s="246">
        <f>SUM(G273:G274)</f>
        <v>12.649000000000001</v>
      </c>
    </row>
    <row r="276" spans="1:7" ht="15">
      <c r="A276" s="548" t="s">
        <v>461</v>
      </c>
      <c r="B276" s="549"/>
      <c r="C276" s="549"/>
      <c r="D276" s="549"/>
      <c r="E276" s="549"/>
      <c r="F276" s="549"/>
      <c r="G276" s="550"/>
    </row>
    <row r="277" spans="1:7" ht="15">
      <c r="A277" s="537" t="s">
        <v>287</v>
      </c>
      <c r="B277" s="538"/>
      <c r="C277" s="200" t="s">
        <v>288</v>
      </c>
      <c r="D277" s="200" t="s">
        <v>289</v>
      </c>
      <c r="E277" s="200" t="s">
        <v>290</v>
      </c>
      <c r="F277" s="200" t="s">
        <v>291</v>
      </c>
      <c r="G277" s="201" t="s">
        <v>38</v>
      </c>
    </row>
    <row r="278" spans="1:7">
      <c r="A278" s="208" t="s">
        <v>462</v>
      </c>
      <c r="B278" s="203" t="s">
        <v>463</v>
      </c>
      <c r="C278" s="204" t="s">
        <v>101</v>
      </c>
      <c r="D278" s="204" t="s">
        <v>3</v>
      </c>
      <c r="E278" s="267">
        <v>1</v>
      </c>
      <c r="F278" s="206">
        <v>4.46</v>
      </c>
      <c r="G278" s="207">
        <f>E278*F278</f>
        <v>4.46</v>
      </c>
    </row>
    <row r="279" spans="1:7">
      <c r="A279" s="208">
        <v>88247</v>
      </c>
      <c r="B279" s="203" t="s">
        <v>429</v>
      </c>
      <c r="C279" s="204" t="s">
        <v>101</v>
      </c>
      <c r="D279" s="204" t="s">
        <v>301</v>
      </c>
      <c r="E279" s="267">
        <v>0.25</v>
      </c>
      <c r="F279" s="206">
        <v>14.54</v>
      </c>
      <c r="G279" s="207">
        <f>E279*F279</f>
        <v>3.6349999999999998</v>
      </c>
    </row>
    <row r="280" spans="1:7">
      <c r="A280" s="208">
        <v>88264</v>
      </c>
      <c r="B280" s="203" t="s">
        <v>425</v>
      </c>
      <c r="C280" s="204" t="s">
        <v>101</v>
      </c>
      <c r="D280" s="204" t="s">
        <v>301</v>
      </c>
      <c r="E280" s="267">
        <v>0.5</v>
      </c>
      <c r="F280" s="206">
        <v>18.18</v>
      </c>
      <c r="G280" s="207">
        <f>E280*F280</f>
        <v>9.09</v>
      </c>
    </row>
    <row r="281" spans="1:7">
      <c r="A281" s="539"/>
      <c r="B281" s="540"/>
      <c r="C281" s="540"/>
      <c r="D281" s="540"/>
      <c r="E281" s="540"/>
      <c r="F281" s="203" t="s">
        <v>303</v>
      </c>
      <c r="G281" s="207">
        <f>SUM(G278:G280)</f>
        <v>17.184999999999999</v>
      </c>
    </row>
    <row r="282" spans="1:7" ht="30">
      <c r="A282" s="539"/>
      <c r="B282" s="540"/>
      <c r="C282" s="540"/>
      <c r="D282" s="540"/>
      <c r="E282" s="540"/>
      <c r="F282" s="271" t="s">
        <v>304</v>
      </c>
      <c r="G282" s="210">
        <v>0</v>
      </c>
    </row>
    <row r="283" spans="1:7" ht="15">
      <c r="A283" s="539"/>
      <c r="B283" s="540"/>
      <c r="C283" s="540"/>
      <c r="D283" s="540"/>
      <c r="E283" s="540"/>
      <c r="F283" s="245" t="s">
        <v>305</v>
      </c>
      <c r="G283" s="246">
        <f>SUM(G281:G282)</f>
        <v>17.184999999999999</v>
      </c>
    </row>
    <row r="284" spans="1:7" ht="15">
      <c r="A284" s="548" t="s">
        <v>464</v>
      </c>
      <c r="B284" s="549"/>
      <c r="C284" s="549"/>
      <c r="D284" s="549"/>
      <c r="E284" s="549"/>
      <c r="F284" s="549"/>
      <c r="G284" s="550"/>
    </row>
    <row r="285" spans="1:7" ht="15">
      <c r="A285" s="537" t="s">
        <v>287</v>
      </c>
      <c r="B285" s="538"/>
      <c r="C285" s="200" t="s">
        <v>288</v>
      </c>
      <c r="D285" s="200" t="s">
        <v>289</v>
      </c>
      <c r="E285" s="200" t="s">
        <v>290</v>
      </c>
      <c r="F285" s="200" t="s">
        <v>291</v>
      </c>
      <c r="G285" s="201" t="s">
        <v>38</v>
      </c>
    </row>
    <row r="286" spans="1:7">
      <c r="A286" s="208">
        <v>88247</v>
      </c>
      <c r="B286" s="203" t="s">
        <v>429</v>
      </c>
      <c r="C286" s="204" t="s">
        <v>101</v>
      </c>
      <c r="D286" s="204" t="s">
        <v>301</v>
      </c>
      <c r="E286" s="267">
        <v>1</v>
      </c>
      <c r="F286" s="206">
        <v>14.54</v>
      </c>
      <c r="G286" s="207">
        <f>F286*E286</f>
        <v>14.54</v>
      </c>
    </row>
    <row r="287" spans="1:7">
      <c r="A287" s="208">
        <v>88264</v>
      </c>
      <c r="B287" s="203" t="s">
        <v>425</v>
      </c>
      <c r="C287" s="204" t="s">
        <v>101</v>
      </c>
      <c r="D287" s="204" t="s">
        <v>301</v>
      </c>
      <c r="E287" s="267">
        <v>1</v>
      </c>
      <c r="F287" s="206">
        <v>18.18</v>
      </c>
      <c r="G287" s="207">
        <f>F287*E287</f>
        <v>18.18</v>
      </c>
    </row>
    <row r="288" spans="1:7">
      <c r="A288" s="202" t="s">
        <v>465</v>
      </c>
      <c r="B288" s="203" t="s">
        <v>466</v>
      </c>
      <c r="C288" s="204" t="s">
        <v>101</v>
      </c>
      <c r="D288" s="204" t="s">
        <v>3</v>
      </c>
      <c r="E288" s="267">
        <v>1</v>
      </c>
      <c r="F288" s="206">
        <v>50</v>
      </c>
      <c r="G288" s="207">
        <v>50</v>
      </c>
    </row>
    <row r="289" spans="1:7">
      <c r="A289" s="539"/>
      <c r="B289" s="540"/>
      <c r="C289" s="540"/>
      <c r="D289" s="540"/>
      <c r="E289" s="540"/>
      <c r="F289" s="203" t="s">
        <v>303</v>
      </c>
      <c r="G289" s="207">
        <f>SUM(G286:G288)</f>
        <v>82.72</v>
      </c>
    </row>
    <row r="290" spans="1:7" ht="30">
      <c r="A290" s="539"/>
      <c r="B290" s="540"/>
      <c r="C290" s="540"/>
      <c r="D290" s="540"/>
      <c r="E290" s="540"/>
      <c r="F290" s="271" t="s">
        <v>304</v>
      </c>
      <c r="G290" s="210">
        <v>0</v>
      </c>
    </row>
    <row r="291" spans="1:7" ht="15">
      <c r="A291" s="539"/>
      <c r="B291" s="540"/>
      <c r="C291" s="540"/>
      <c r="D291" s="540"/>
      <c r="E291" s="540"/>
      <c r="F291" s="245" t="s">
        <v>305</v>
      </c>
      <c r="G291" s="246">
        <f>G289+G290</f>
        <v>82.72</v>
      </c>
    </row>
    <row r="292" spans="1:7" ht="15">
      <c r="A292" s="548" t="s">
        <v>467</v>
      </c>
      <c r="B292" s="549"/>
      <c r="C292" s="549"/>
      <c r="D292" s="549"/>
      <c r="E292" s="549"/>
      <c r="F292" s="549"/>
      <c r="G292" s="550"/>
    </row>
    <row r="293" spans="1:7" ht="15">
      <c r="A293" s="537" t="s">
        <v>287</v>
      </c>
      <c r="B293" s="538"/>
      <c r="C293" s="200" t="s">
        <v>288</v>
      </c>
      <c r="D293" s="200" t="s">
        <v>289</v>
      </c>
      <c r="E293" s="200" t="s">
        <v>290</v>
      </c>
      <c r="F293" s="200" t="s">
        <v>291</v>
      </c>
      <c r="G293" s="201" t="s">
        <v>38</v>
      </c>
    </row>
    <row r="294" spans="1:7">
      <c r="A294" s="208">
        <v>88247</v>
      </c>
      <c r="B294" s="203" t="s">
        <v>429</v>
      </c>
      <c r="C294" s="204" t="s">
        <v>101</v>
      </c>
      <c r="D294" s="204" t="s">
        <v>301</v>
      </c>
      <c r="E294" s="267">
        <v>1</v>
      </c>
      <c r="F294" s="206">
        <v>14.54</v>
      </c>
      <c r="G294" s="207">
        <f>F294*E294</f>
        <v>14.54</v>
      </c>
    </row>
    <row r="295" spans="1:7">
      <c r="A295" s="208">
        <v>88264</v>
      </c>
      <c r="B295" s="203" t="s">
        <v>425</v>
      </c>
      <c r="C295" s="204" t="s">
        <v>101</v>
      </c>
      <c r="D295" s="204" t="s">
        <v>301</v>
      </c>
      <c r="E295" s="267">
        <v>1</v>
      </c>
      <c r="F295" s="206">
        <v>18.18</v>
      </c>
      <c r="G295" s="207">
        <f>F295*E295</f>
        <v>18.18</v>
      </c>
    </row>
    <row r="296" spans="1:7">
      <c r="A296" s="202" t="s">
        <v>465</v>
      </c>
      <c r="B296" s="203" t="s">
        <v>468</v>
      </c>
      <c r="C296" s="204" t="s">
        <v>101</v>
      </c>
      <c r="D296" s="204" t="s">
        <v>3</v>
      </c>
      <c r="E296" s="267">
        <v>1</v>
      </c>
      <c r="F296" s="206">
        <v>30</v>
      </c>
      <c r="G296" s="207">
        <v>30</v>
      </c>
    </row>
    <row r="297" spans="1:7">
      <c r="A297" s="539"/>
      <c r="B297" s="540"/>
      <c r="C297" s="540"/>
      <c r="D297" s="540"/>
      <c r="E297" s="540"/>
      <c r="F297" s="203" t="s">
        <v>303</v>
      </c>
      <c r="G297" s="207">
        <f>SUM(G294:G296)</f>
        <v>62.72</v>
      </c>
    </row>
    <row r="298" spans="1:7" ht="30">
      <c r="A298" s="539"/>
      <c r="B298" s="540"/>
      <c r="C298" s="540"/>
      <c r="D298" s="540"/>
      <c r="E298" s="540"/>
      <c r="F298" s="271" t="s">
        <v>304</v>
      </c>
      <c r="G298" s="210">
        <v>0</v>
      </c>
    </row>
    <row r="299" spans="1:7" ht="15">
      <c r="A299" s="539"/>
      <c r="B299" s="540"/>
      <c r="C299" s="540"/>
      <c r="D299" s="540"/>
      <c r="E299" s="540"/>
      <c r="F299" s="245" t="s">
        <v>305</v>
      </c>
      <c r="G299" s="246">
        <f>G297+G298</f>
        <v>62.72</v>
      </c>
    </row>
    <row r="300" spans="1:7" ht="15">
      <c r="A300" s="548" t="s">
        <v>469</v>
      </c>
      <c r="B300" s="549"/>
      <c r="C300" s="549"/>
      <c r="D300" s="549"/>
      <c r="E300" s="549"/>
      <c r="F300" s="549"/>
      <c r="G300" s="550"/>
    </row>
    <row r="301" spans="1:7" ht="15">
      <c r="A301" s="537" t="s">
        <v>287</v>
      </c>
      <c r="B301" s="538"/>
      <c r="C301" s="200" t="s">
        <v>288</v>
      </c>
      <c r="D301" s="200" t="s">
        <v>289</v>
      </c>
      <c r="E301" s="200" t="s">
        <v>290</v>
      </c>
      <c r="F301" s="200" t="s">
        <v>291</v>
      </c>
      <c r="G301" s="201" t="s">
        <v>38</v>
      </c>
    </row>
    <row r="302" spans="1:7">
      <c r="A302" s="208" t="s">
        <v>470</v>
      </c>
      <c r="B302" s="251" t="s">
        <v>471</v>
      </c>
      <c r="C302" s="204" t="s">
        <v>101</v>
      </c>
      <c r="D302" s="204" t="s">
        <v>3</v>
      </c>
      <c r="E302" s="247">
        <v>0.25</v>
      </c>
      <c r="F302" s="248">
        <v>10.99</v>
      </c>
      <c r="G302" s="249">
        <f>E302*F302</f>
        <v>2.7475000000000001</v>
      </c>
    </row>
    <row r="303" spans="1:7">
      <c r="A303" s="208" t="s">
        <v>472</v>
      </c>
      <c r="B303" s="211" t="s">
        <v>473</v>
      </c>
      <c r="C303" s="204" t="s">
        <v>101</v>
      </c>
      <c r="D303" s="204" t="s">
        <v>169</v>
      </c>
      <c r="E303" s="247">
        <v>4</v>
      </c>
      <c r="F303" s="248">
        <v>3.01</v>
      </c>
      <c r="G303" s="249">
        <f t="shared" ref="G303:G311" si="7">E303*F303</f>
        <v>12.04</v>
      </c>
    </row>
    <row r="304" spans="1:7">
      <c r="A304" s="208" t="s">
        <v>474</v>
      </c>
      <c r="B304" s="251" t="s">
        <v>475</v>
      </c>
      <c r="C304" s="204" t="s">
        <v>101</v>
      </c>
      <c r="D304" s="204" t="s">
        <v>3</v>
      </c>
      <c r="E304" s="247">
        <v>0.25</v>
      </c>
      <c r="F304" s="248">
        <v>9.11</v>
      </c>
      <c r="G304" s="249">
        <f t="shared" si="7"/>
        <v>2.2774999999999999</v>
      </c>
    </row>
    <row r="305" spans="1:7">
      <c r="A305" s="208" t="s">
        <v>476</v>
      </c>
      <c r="B305" s="251" t="s">
        <v>477</v>
      </c>
      <c r="C305" s="204" t="s">
        <v>101</v>
      </c>
      <c r="D305" s="204" t="s">
        <v>3</v>
      </c>
      <c r="E305" s="247">
        <v>0.25</v>
      </c>
      <c r="F305" s="248">
        <v>12.37</v>
      </c>
      <c r="G305" s="249">
        <f t="shared" si="7"/>
        <v>3.0924999999999998</v>
      </c>
    </row>
    <row r="306" spans="1:7">
      <c r="A306" s="208" t="s">
        <v>478</v>
      </c>
      <c r="B306" s="251" t="s">
        <v>479</v>
      </c>
      <c r="C306" s="204" t="s">
        <v>101</v>
      </c>
      <c r="D306" s="204" t="s">
        <v>169</v>
      </c>
      <c r="E306" s="247">
        <v>1.5</v>
      </c>
      <c r="F306" s="248">
        <v>5.78</v>
      </c>
      <c r="G306" s="249">
        <f t="shared" si="7"/>
        <v>8.67</v>
      </c>
    </row>
    <row r="307" spans="1:7">
      <c r="A307" s="208" t="s">
        <v>480</v>
      </c>
      <c r="B307" s="251" t="s">
        <v>481</v>
      </c>
      <c r="C307" s="204" t="s">
        <v>101</v>
      </c>
      <c r="D307" s="204" t="s">
        <v>3</v>
      </c>
      <c r="E307" s="247">
        <v>0.5</v>
      </c>
      <c r="F307" s="248">
        <v>3.95</v>
      </c>
      <c r="G307" s="249">
        <f t="shared" si="7"/>
        <v>1.9750000000000001</v>
      </c>
    </row>
    <row r="308" spans="1:7">
      <c r="A308" s="208" t="s">
        <v>482</v>
      </c>
      <c r="B308" s="251" t="s">
        <v>483</v>
      </c>
      <c r="C308" s="204" t="s">
        <v>101</v>
      </c>
      <c r="D308" s="204" t="s">
        <v>3</v>
      </c>
      <c r="E308" s="247">
        <v>0.5</v>
      </c>
      <c r="F308" s="248">
        <v>21.06</v>
      </c>
      <c r="G308" s="249">
        <f t="shared" si="7"/>
        <v>10.53</v>
      </c>
    </row>
    <row r="309" spans="1:7">
      <c r="A309" s="208" t="s">
        <v>484</v>
      </c>
      <c r="B309" s="251" t="s">
        <v>485</v>
      </c>
      <c r="C309" s="204" t="s">
        <v>101</v>
      </c>
      <c r="D309" s="204" t="s">
        <v>3</v>
      </c>
      <c r="E309" s="247">
        <v>0.25</v>
      </c>
      <c r="F309" s="248">
        <v>6.39</v>
      </c>
      <c r="G309" s="249">
        <f t="shared" si="7"/>
        <v>1.5974999999999999</v>
      </c>
    </row>
    <row r="310" spans="1:7">
      <c r="A310" s="208">
        <v>88248</v>
      </c>
      <c r="B310" s="251" t="s">
        <v>486</v>
      </c>
      <c r="C310" s="204" t="s">
        <v>101</v>
      </c>
      <c r="D310" s="204" t="s">
        <v>301</v>
      </c>
      <c r="E310" s="247">
        <v>8</v>
      </c>
      <c r="F310" s="248">
        <v>14.01</v>
      </c>
      <c r="G310" s="249">
        <f t="shared" si="7"/>
        <v>112.08</v>
      </c>
    </row>
    <row r="311" spans="1:7">
      <c r="A311" s="208">
        <v>88267</v>
      </c>
      <c r="B311" s="251" t="s">
        <v>487</v>
      </c>
      <c r="C311" s="204" t="s">
        <v>101</v>
      </c>
      <c r="D311" s="204" t="s">
        <v>301</v>
      </c>
      <c r="E311" s="247">
        <v>8</v>
      </c>
      <c r="F311" s="248">
        <v>17.61</v>
      </c>
      <c r="G311" s="249">
        <f t="shared" si="7"/>
        <v>140.88</v>
      </c>
    </row>
    <row r="312" spans="1:7">
      <c r="A312" s="539"/>
      <c r="B312" s="540"/>
      <c r="C312" s="540"/>
      <c r="D312" s="540"/>
      <c r="E312" s="540"/>
      <c r="F312" s="203" t="s">
        <v>303</v>
      </c>
      <c r="G312" s="207">
        <v>295.89999999999998</v>
      </c>
    </row>
    <row r="313" spans="1:7" ht="30">
      <c r="A313" s="539"/>
      <c r="B313" s="540"/>
      <c r="C313" s="540"/>
      <c r="D313" s="540"/>
      <c r="E313" s="540"/>
      <c r="F313" s="271" t="s">
        <v>304</v>
      </c>
      <c r="G313" s="210">
        <v>0</v>
      </c>
    </row>
    <row r="314" spans="1:7" ht="15">
      <c r="A314" s="539"/>
      <c r="B314" s="540"/>
      <c r="C314" s="540"/>
      <c r="D314" s="540"/>
      <c r="E314" s="540"/>
      <c r="F314" s="245" t="s">
        <v>305</v>
      </c>
      <c r="G314" s="246">
        <f>G312</f>
        <v>295.89999999999998</v>
      </c>
    </row>
    <row r="315" spans="1:7" ht="15">
      <c r="A315" s="548" t="s">
        <v>488</v>
      </c>
      <c r="B315" s="549"/>
      <c r="C315" s="549"/>
      <c r="D315" s="549"/>
      <c r="E315" s="549"/>
      <c r="F315" s="549"/>
      <c r="G315" s="550"/>
    </row>
    <row r="316" spans="1:7" ht="15">
      <c r="A316" s="537" t="s">
        <v>287</v>
      </c>
      <c r="B316" s="538"/>
      <c r="C316" s="200" t="s">
        <v>288</v>
      </c>
      <c r="D316" s="200" t="s">
        <v>289</v>
      </c>
      <c r="E316" s="200" t="s">
        <v>290</v>
      </c>
      <c r="F316" s="200" t="s">
        <v>291</v>
      </c>
      <c r="G316" s="201" t="s">
        <v>38</v>
      </c>
    </row>
    <row r="317" spans="1:7">
      <c r="A317" s="208" t="s">
        <v>489</v>
      </c>
      <c r="B317" s="251" t="s">
        <v>490</v>
      </c>
      <c r="C317" s="204" t="s">
        <v>101</v>
      </c>
      <c r="D317" s="204" t="s">
        <v>3</v>
      </c>
      <c r="E317" s="247">
        <v>0.75</v>
      </c>
      <c r="F317" s="248">
        <v>3.3</v>
      </c>
      <c r="G317" s="249">
        <f>E317*F317</f>
        <v>2.4749999999999996</v>
      </c>
    </row>
    <row r="318" spans="1:7">
      <c r="A318" s="208" t="s">
        <v>491</v>
      </c>
      <c r="B318" s="251" t="s">
        <v>492</v>
      </c>
      <c r="C318" s="204" t="s">
        <v>101</v>
      </c>
      <c r="D318" s="204" t="s">
        <v>169</v>
      </c>
      <c r="E318" s="247">
        <v>9</v>
      </c>
      <c r="F318" s="248">
        <v>5.43</v>
      </c>
      <c r="G318" s="249">
        <f t="shared" ref="G318:G324" si="8">E318*F318</f>
        <v>48.87</v>
      </c>
    </row>
    <row r="319" spans="1:7">
      <c r="A319" s="208" t="s">
        <v>493</v>
      </c>
      <c r="B319" s="251" t="s">
        <v>494</v>
      </c>
      <c r="C319" s="204" t="s">
        <v>101</v>
      </c>
      <c r="D319" s="204" t="s">
        <v>3</v>
      </c>
      <c r="E319" s="247">
        <v>1</v>
      </c>
      <c r="F319" s="248">
        <v>0.79</v>
      </c>
      <c r="G319" s="249">
        <f t="shared" si="8"/>
        <v>0.79</v>
      </c>
    </row>
    <row r="320" spans="1:7">
      <c r="A320" s="208" t="s">
        <v>495</v>
      </c>
      <c r="B320" s="251" t="s">
        <v>496</v>
      </c>
      <c r="C320" s="204" t="s">
        <v>101</v>
      </c>
      <c r="D320" s="204" t="s">
        <v>3</v>
      </c>
      <c r="E320" s="247">
        <v>2</v>
      </c>
      <c r="F320" s="248">
        <v>2.67</v>
      </c>
      <c r="G320" s="249">
        <f t="shared" si="8"/>
        <v>5.34</v>
      </c>
    </row>
    <row r="321" spans="1:7">
      <c r="A321" s="208" t="s">
        <v>497</v>
      </c>
      <c r="B321" s="251" t="s">
        <v>498</v>
      </c>
      <c r="C321" s="204" t="s">
        <v>101</v>
      </c>
      <c r="D321" s="204" t="s">
        <v>3</v>
      </c>
      <c r="E321" s="247">
        <v>0.75</v>
      </c>
      <c r="F321" s="248">
        <v>4</v>
      </c>
      <c r="G321" s="249">
        <f t="shared" si="8"/>
        <v>3</v>
      </c>
    </row>
    <row r="322" spans="1:7">
      <c r="A322" s="208" t="s">
        <v>499</v>
      </c>
      <c r="B322" s="251" t="s">
        <v>500</v>
      </c>
      <c r="C322" s="204" t="s">
        <v>101</v>
      </c>
      <c r="D322" s="204" t="s">
        <v>169</v>
      </c>
      <c r="E322" s="247">
        <v>3</v>
      </c>
      <c r="F322" s="248">
        <v>22.6</v>
      </c>
      <c r="G322" s="249">
        <f t="shared" si="8"/>
        <v>67.800000000000011</v>
      </c>
    </row>
    <row r="323" spans="1:7">
      <c r="A323" s="208">
        <v>88248</v>
      </c>
      <c r="B323" s="251" t="s">
        <v>486</v>
      </c>
      <c r="C323" s="204" t="s">
        <v>101</v>
      </c>
      <c r="D323" s="204" t="s">
        <v>301</v>
      </c>
      <c r="E323" s="247">
        <v>8</v>
      </c>
      <c r="F323" s="248">
        <v>14.01</v>
      </c>
      <c r="G323" s="249">
        <f t="shared" si="8"/>
        <v>112.08</v>
      </c>
    </row>
    <row r="324" spans="1:7">
      <c r="A324" s="208">
        <v>88267</v>
      </c>
      <c r="B324" s="251" t="s">
        <v>487</v>
      </c>
      <c r="C324" s="204" t="s">
        <v>101</v>
      </c>
      <c r="D324" s="204" t="s">
        <v>301</v>
      </c>
      <c r="E324" s="247">
        <v>6</v>
      </c>
      <c r="F324" s="248">
        <v>17.61</v>
      </c>
      <c r="G324" s="249">
        <f t="shared" si="8"/>
        <v>105.66</v>
      </c>
    </row>
    <row r="325" spans="1:7">
      <c r="A325" s="539"/>
      <c r="B325" s="540"/>
      <c r="C325" s="540"/>
      <c r="D325" s="540"/>
      <c r="E325" s="540"/>
      <c r="F325" s="203" t="s">
        <v>303</v>
      </c>
      <c r="G325" s="207">
        <f>SUM(G317:G324)</f>
        <v>346.01499999999999</v>
      </c>
    </row>
    <row r="326" spans="1:7" ht="30">
      <c r="A326" s="539"/>
      <c r="B326" s="540"/>
      <c r="C326" s="540"/>
      <c r="D326" s="540"/>
      <c r="E326" s="540"/>
      <c r="F326" s="271" t="s">
        <v>304</v>
      </c>
      <c r="G326" s="210">
        <v>0</v>
      </c>
    </row>
    <row r="327" spans="1:7" ht="15">
      <c r="A327" s="539"/>
      <c r="B327" s="540"/>
      <c r="C327" s="540"/>
      <c r="D327" s="540"/>
      <c r="E327" s="540"/>
      <c r="F327" s="245" t="s">
        <v>305</v>
      </c>
      <c r="G327" s="246">
        <f>G325</f>
        <v>346.01499999999999</v>
      </c>
    </row>
    <row r="328" spans="1:7" ht="15">
      <c r="A328" s="548" t="s">
        <v>501</v>
      </c>
      <c r="B328" s="549"/>
      <c r="C328" s="549"/>
      <c r="D328" s="549"/>
      <c r="E328" s="549"/>
      <c r="F328" s="549"/>
      <c r="G328" s="550"/>
    </row>
    <row r="329" spans="1:7" ht="15">
      <c r="A329" s="537" t="s">
        <v>287</v>
      </c>
      <c r="B329" s="538"/>
      <c r="C329" s="200" t="s">
        <v>288</v>
      </c>
      <c r="D329" s="200" t="s">
        <v>289</v>
      </c>
      <c r="E329" s="200" t="s">
        <v>290</v>
      </c>
      <c r="F329" s="200" t="s">
        <v>291</v>
      </c>
      <c r="G329" s="201" t="s">
        <v>38</v>
      </c>
    </row>
    <row r="330" spans="1:7" ht="90">
      <c r="A330" s="263" t="s">
        <v>502</v>
      </c>
      <c r="B330" s="274" t="s">
        <v>503</v>
      </c>
      <c r="C330" s="275" t="s">
        <v>208</v>
      </c>
      <c r="D330" s="258" t="s">
        <v>504</v>
      </c>
      <c r="E330" s="259">
        <v>0.1293</v>
      </c>
      <c r="F330" s="259">
        <v>87.88</v>
      </c>
      <c r="G330" s="276">
        <f>E330*F330</f>
        <v>11.362883999999999</v>
      </c>
    </row>
    <row r="331" spans="1:7" ht="90">
      <c r="A331" s="263" t="s">
        <v>505</v>
      </c>
      <c r="B331" s="264" t="s">
        <v>506</v>
      </c>
      <c r="C331" s="275" t="s">
        <v>208</v>
      </c>
      <c r="D331" s="258" t="s">
        <v>507</v>
      </c>
      <c r="E331" s="259">
        <v>0.43480000000000002</v>
      </c>
      <c r="F331" s="259">
        <v>37.33</v>
      </c>
      <c r="G331" s="276">
        <f t="shared" ref="G331:G343" si="9">E331*F331</f>
        <v>16.231083999999999</v>
      </c>
    </row>
    <row r="332" spans="1:7" ht="15">
      <c r="A332" s="263" t="s">
        <v>508</v>
      </c>
      <c r="B332" s="277" t="s">
        <v>509</v>
      </c>
      <c r="C332" s="275" t="s">
        <v>208</v>
      </c>
      <c r="D332" s="258" t="s">
        <v>401</v>
      </c>
      <c r="E332" s="259">
        <v>3570</v>
      </c>
      <c r="F332" s="259">
        <v>0.42</v>
      </c>
      <c r="G332" s="278">
        <f t="shared" si="9"/>
        <v>1499.3999999999999</v>
      </c>
    </row>
    <row r="333" spans="1:7" ht="45">
      <c r="A333" s="263" t="s">
        <v>510</v>
      </c>
      <c r="B333" s="274" t="s">
        <v>511</v>
      </c>
      <c r="C333" s="275" t="s">
        <v>208</v>
      </c>
      <c r="D333" s="258" t="s">
        <v>512</v>
      </c>
      <c r="E333" s="279">
        <v>1.55E-2</v>
      </c>
      <c r="F333" s="259">
        <v>381.08</v>
      </c>
      <c r="G333" s="276">
        <v>5.9</v>
      </c>
    </row>
    <row r="334" spans="1:7" ht="15">
      <c r="A334" s="263" t="s">
        <v>513</v>
      </c>
      <c r="B334" s="277" t="s">
        <v>345</v>
      </c>
      <c r="C334" s="275" t="s">
        <v>208</v>
      </c>
      <c r="D334" s="258" t="s">
        <v>301</v>
      </c>
      <c r="E334" s="279">
        <v>70.611900000000006</v>
      </c>
      <c r="F334" s="259">
        <v>20.079999999999998</v>
      </c>
      <c r="G334" s="278">
        <v>1417.88</v>
      </c>
    </row>
    <row r="335" spans="1:7" ht="15">
      <c r="A335" s="263" t="s">
        <v>514</v>
      </c>
      <c r="B335" s="277" t="s">
        <v>302</v>
      </c>
      <c r="C335" s="275" t="s">
        <v>208</v>
      </c>
      <c r="D335" s="258" t="s">
        <v>301</v>
      </c>
      <c r="E335" s="279">
        <v>70.611900000000006</v>
      </c>
      <c r="F335" s="259">
        <v>15.84</v>
      </c>
      <c r="G335" s="278">
        <v>1118.49</v>
      </c>
    </row>
    <row r="336" spans="1:7" ht="30">
      <c r="A336" s="263" t="s">
        <v>515</v>
      </c>
      <c r="B336" s="274" t="s">
        <v>516</v>
      </c>
      <c r="C336" s="275" t="s">
        <v>208</v>
      </c>
      <c r="D336" s="258" t="s">
        <v>512</v>
      </c>
      <c r="E336" s="279">
        <v>0.2</v>
      </c>
      <c r="F336" s="259">
        <v>722.4</v>
      </c>
      <c r="G336" s="276">
        <f t="shared" si="9"/>
        <v>144.47999999999999</v>
      </c>
    </row>
    <row r="337" spans="1:7" ht="30">
      <c r="A337" s="263" t="s">
        <v>517</v>
      </c>
      <c r="B337" s="264" t="s">
        <v>518</v>
      </c>
      <c r="C337" s="275" t="s">
        <v>208</v>
      </c>
      <c r="D337" s="258" t="s">
        <v>329</v>
      </c>
      <c r="E337" s="279">
        <v>6.17</v>
      </c>
      <c r="F337" s="260">
        <v>6.4</v>
      </c>
      <c r="G337" s="276">
        <v>39.479999999999997</v>
      </c>
    </row>
    <row r="338" spans="1:7" ht="60">
      <c r="A338" s="263" t="s">
        <v>519</v>
      </c>
      <c r="B338" s="274" t="s">
        <v>520</v>
      </c>
      <c r="C338" s="275" t="s">
        <v>208</v>
      </c>
      <c r="D338" s="258" t="s">
        <v>329</v>
      </c>
      <c r="E338" s="259">
        <v>35.708399999999997</v>
      </c>
      <c r="F338" s="259">
        <v>11.87</v>
      </c>
      <c r="G338" s="276">
        <v>423.85</v>
      </c>
    </row>
    <row r="339" spans="1:7" ht="60">
      <c r="A339" s="263" t="s">
        <v>521</v>
      </c>
      <c r="B339" s="264" t="s">
        <v>522</v>
      </c>
      <c r="C339" s="275" t="s">
        <v>208</v>
      </c>
      <c r="D339" s="258" t="s">
        <v>512</v>
      </c>
      <c r="E339" s="259">
        <v>0.59499999999999997</v>
      </c>
      <c r="F339" s="259">
        <v>147.58000000000001</v>
      </c>
      <c r="G339" s="276">
        <f t="shared" si="9"/>
        <v>87.810100000000006</v>
      </c>
    </row>
    <row r="340" spans="1:7" ht="45">
      <c r="A340" s="263" t="s">
        <v>523</v>
      </c>
      <c r="B340" s="274" t="s">
        <v>524</v>
      </c>
      <c r="C340" s="275" t="s">
        <v>208</v>
      </c>
      <c r="D340" s="258" t="s">
        <v>512</v>
      </c>
      <c r="E340" s="259">
        <v>1.3452</v>
      </c>
      <c r="F340" s="259">
        <v>399.24</v>
      </c>
      <c r="G340" s="276">
        <v>537.04999999999995</v>
      </c>
    </row>
    <row r="341" spans="1:7" ht="45">
      <c r="A341" s="263" t="s">
        <v>525</v>
      </c>
      <c r="B341" s="264" t="s">
        <v>526</v>
      </c>
      <c r="C341" s="275" t="s">
        <v>208</v>
      </c>
      <c r="D341" s="258" t="s">
        <v>527</v>
      </c>
      <c r="E341" s="279">
        <v>2</v>
      </c>
      <c r="F341" s="259">
        <v>49.52</v>
      </c>
      <c r="G341" s="276">
        <f t="shared" si="9"/>
        <v>99.04</v>
      </c>
    </row>
    <row r="342" spans="1:7" ht="30">
      <c r="A342" s="263" t="s">
        <v>528</v>
      </c>
      <c r="B342" s="274" t="s">
        <v>529</v>
      </c>
      <c r="C342" s="275" t="s">
        <v>208</v>
      </c>
      <c r="D342" s="258" t="s">
        <v>512</v>
      </c>
      <c r="E342" s="259">
        <v>0.4536</v>
      </c>
      <c r="F342" s="280">
        <v>1867.44</v>
      </c>
      <c r="G342" s="276">
        <f t="shared" si="9"/>
        <v>847.070784</v>
      </c>
    </row>
    <row r="343" spans="1:7" ht="45">
      <c r="A343" s="263" t="s">
        <v>530</v>
      </c>
      <c r="B343" s="264" t="s">
        <v>531</v>
      </c>
      <c r="C343" s="275" t="s">
        <v>208</v>
      </c>
      <c r="D343" s="258" t="s">
        <v>512</v>
      </c>
      <c r="E343" s="259">
        <v>2.7216</v>
      </c>
      <c r="F343" s="260">
        <v>638.41999999999996</v>
      </c>
      <c r="G343" s="278">
        <f t="shared" si="9"/>
        <v>1737.523872</v>
      </c>
    </row>
    <row r="344" spans="1:7" ht="15">
      <c r="A344" s="539"/>
      <c r="B344" s="540"/>
      <c r="C344" s="540"/>
      <c r="D344" s="540"/>
      <c r="E344" s="540"/>
      <c r="F344" s="241" t="s">
        <v>305</v>
      </c>
      <c r="G344" s="266">
        <v>7985.56</v>
      </c>
    </row>
    <row r="345" spans="1:7" ht="15">
      <c r="A345" s="548" t="s">
        <v>532</v>
      </c>
      <c r="B345" s="549"/>
      <c r="C345" s="549"/>
      <c r="D345" s="549"/>
      <c r="E345" s="549"/>
      <c r="F345" s="549"/>
      <c r="G345" s="550"/>
    </row>
    <row r="346" spans="1:7" ht="15">
      <c r="A346" s="537" t="s">
        <v>287</v>
      </c>
      <c r="B346" s="538"/>
      <c r="C346" s="200" t="s">
        <v>288</v>
      </c>
      <c r="D346" s="200" t="s">
        <v>289</v>
      </c>
      <c r="E346" s="200" t="s">
        <v>290</v>
      </c>
      <c r="F346" s="200" t="s">
        <v>291</v>
      </c>
      <c r="G346" s="201" t="s">
        <v>38</v>
      </c>
    </row>
    <row r="347" spans="1:7" ht="15">
      <c r="A347" s="263" t="s">
        <v>371</v>
      </c>
      <c r="B347" s="264" t="s">
        <v>372</v>
      </c>
      <c r="C347" s="275" t="s">
        <v>101</v>
      </c>
      <c r="D347" s="258" t="s">
        <v>512</v>
      </c>
      <c r="E347" s="281">
        <v>1.6</v>
      </c>
      <c r="F347" s="260">
        <v>112.5</v>
      </c>
      <c r="G347" s="276">
        <f>E347*F347</f>
        <v>180</v>
      </c>
    </row>
    <row r="348" spans="1:7" ht="30">
      <c r="A348" s="263">
        <v>20174</v>
      </c>
      <c r="B348" s="264" t="s">
        <v>533</v>
      </c>
      <c r="C348" s="275" t="s">
        <v>101</v>
      </c>
      <c r="D348" s="258" t="s">
        <v>512</v>
      </c>
      <c r="E348" s="281">
        <v>9</v>
      </c>
      <c r="F348" s="260">
        <v>89.36</v>
      </c>
      <c r="G348" s="276">
        <f t="shared" ref="G348:G353" si="10">E348*F348</f>
        <v>804.24</v>
      </c>
    </row>
    <row r="349" spans="1:7" ht="15">
      <c r="A349" s="263">
        <v>30010</v>
      </c>
      <c r="B349" s="264" t="s">
        <v>378</v>
      </c>
      <c r="C349" s="275" t="s">
        <v>101</v>
      </c>
      <c r="D349" s="258" t="s">
        <v>512</v>
      </c>
      <c r="E349" s="281">
        <v>7</v>
      </c>
      <c r="F349" s="260">
        <v>43.08</v>
      </c>
      <c r="G349" s="276">
        <f t="shared" si="10"/>
        <v>301.56</v>
      </c>
    </row>
    <row r="350" spans="1:7" ht="15">
      <c r="A350" s="263">
        <v>40025</v>
      </c>
      <c r="B350" s="264" t="s">
        <v>379</v>
      </c>
      <c r="C350" s="275" t="s">
        <v>101</v>
      </c>
      <c r="D350" s="258" t="s">
        <v>512</v>
      </c>
      <c r="E350" s="281">
        <v>0.23</v>
      </c>
      <c r="F350" s="260">
        <v>449.34</v>
      </c>
      <c r="G350" s="276">
        <f t="shared" si="10"/>
        <v>103.34820000000001</v>
      </c>
    </row>
    <row r="351" spans="1:7" ht="15">
      <c r="A351" s="263">
        <v>40026</v>
      </c>
      <c r="B351" s="264" t="s">
        <v>380</v>
      </c>
      <c r="C351" s="275" t="s">
        <v>101</v>
      </c>
      <c r="D351" s="258" t="s">
        <v>512</v>
      </c>
      <c r="E351" s="281">
        <v>0.05</v>
      </c>
      <c r="F351" s="280">
        <v>1004.74</v>
      </c>
      <c r="G351" s="276">
        <f t="shared" si="10"/>
        <v>50.237000000000002</v>
      </c>
    </row>
    <row r="352" spans="1:7" ht="15">
      <c r="A352" s="263">
        <v>50757</v>
      </c>
      <c r="B352" s="264" t="s">
        <v>534</v>
      </c>
      <c r="C352" s="275" t="s">
        <v>101</v>
      </c>
      <c r="D352" s="258" t="s">
        <v>512</v>
      </c>
      <c r="E352" s="281">
        <v>0.15</v>
      </c>
      <c r="F352" s="280">
        <v>2732.24</v>
      </c>
      <c r="G352" s="276">
        <f t="shared" si="10"/>
        <v>409.83599999999996</v>
      </c>
    </row>
    <row r="353" spans="1:7" ht="15">
      <c r="A353" s="263">
        <v>60046</v>
      </c>
      <c r="B353" s="264" t="s">
        <v>535</v>
      </c>
      <c r="C353" s="275" t="s">
        <v>101</v>
      </c>
      <c r="D353" s="258" t="s">
        <v>527</v>
      </c>
      <c r="E353" s="281">
        <v>10.5</v>
      </c>
      <c r="F353" s="280">
        <v>55.8</v>
      </c>
      <c r="G353" s="276">
        <f t="shared" si="10"/>
        <v>585.9</v>
      </c>
    </row>
    <row r="354" spans="1:7">
      <c r="A354" s="539"/>
      <c r="B354" s="540"/>
      <c r="C354" s="540"/>
      <c r="D354" s="540"/>
      <c r="E354" s="540"/>
      <c r="F354" s="203" t="s">
        <v>303</v>
      </c>
      <c r="G354" s="214">
        <v>2435.13</v>
      </c>
    </row>
    <row r="355" spans="1:7" ht="30">
      <c r="A355" s="539"/>
      <c r="B355" s="540"/>
      <c r="C355" s="540"/>
      <c r="D355" s="540"/>
      <c r="E355" s="540"/>
      <c r="F355" s="271" t="s">
        <v>304</v>
      </c>
      <c r="G355" s="210">
        <v>0</v>
      </c>
    </row>
    <row r="356" spans="1:7" ht="15">
      <c r="A356" s="539"/>
      <c r="B356" s="540"/>
      <c r="C356" s="540"/>
      <c r="D356" s="540"/>
      <c r="E356" s="540"/>
      <c r="F356" s="245" t="s">
        <v>305</v>
      </c>
      <c r="G356" s="282">
        <f>SUM(G354:G355)</f>
        <v>2435.13</v>
      </c>
    </row>
    <row r="357" spans="1:7" ht="15">
      <c r="A357" s="548" t="s">
        <v>536</v>
      </c>
      <c r="B357" s="549"/>
      <c r="C357" s="549"/>
      <c r="D357" s="549"/>
      <c r="E357" s="549"/>
      <c r="F357" s="549"/>
      <c r="G357" s="550"/>
    </row>
    <row r="358" spans="1:7" ht="15">
      <c r="A358" s="537" t="s">
        <v>287</v>
      </c>
      <c r="B358" s="538"/>
      <c r="C358" s="200" t="s">
        <v>288</v>
      </c>
      <c r="D358" s="200" t="s">
        <v>289</v>
      </c>
      <c r="E358" s="200" t="s">
        <v>290</v>
      </c>
      <c r="F358" s="200" t="s">
        <v>291</v>
      </c>
      <c r="G358" s="201" t="s">
        <v>38</v>
      </c>
    </row>
    <row r="359" spans="1:7" ht="90">
      <c r="A359" s="216" t="s">
        <v>502</v>
      </c>
      <c r="B359" s="217" t="s">
        <v>503</v>
      </c>
      <c r="C359" s="283" t="s">
        <v>208</v>
      </c>
      <c r="D359" s="218" t="s">
        <v>504</v>
      </c>
      <c r="E359" s="284" t="s">
        <v>537</v>
      </c>
      <c r="F359" s="284">
        <v>87.88</v>
      </c>
      <c r="G359" s="221">
        <f>E359*F359</f>
        <v>1.3621399999999999</v>
      </c>
    </row>
    <row r="360" spans="1:7" ht="90">
      <c r="A360" s="216" t="s">
        <v>505</v>
      </c>
      <c r="B360" s="217" t="s">
        <v>506</v>
      </c>
      <c r="C360" s="283" t="s">
        <v>208</v>
      </c>
      <c r="D360" s="218" t="s">
        <v>507</v>
      </c>
      <c r="E360" s="284" t="s">
        <v>538</v>
      </c>
      <c r="F360" s="284">
        <v>37.33</v>
      </c>
      <c r="G360" s="221">
        <f>E360*F360</f>
        <v>1.944893</v>
      </c>
    </row>
    <row r="361" spans="1:7" ht="30">
      <c r="A361" s="216" t="s">
        <v>539</v>
      </c>
      <c r="B361" s="217" t="s">
        <v>540</v>
      </c>
      <c r="C361" s="283" t="s">
        <v>208</v>
      </c>
      <c r="D361" s="218" t="s">
        <v>401</v>
      </c>
      <c r="E361" s="284" t="s">
        <v>402</v>
      </c>
      <c r="F361" s="284">
        <v>67.67</v>
      </c>
      <c r="G361" s="221">
        <f>E361*F361</f>
        <v>67.67</v>
      </c>
    </row>
    <row r="362" spans="1:7" ht="15">
      <c r="A362" s="285" t="s">
        <v>513</v>
      </c>
      <c r="B362" s="286" t="s">
        <v>345</v>
      </c>
      <c r="C362" s="283" t="s">
        <v>208</v>
      </c>
      <c r="D362" s="287" t="s">
        <v>301</v>
      </c>
      <c r="E362" s="288" t="s">
        <v>541</v>
      </c>
      <c r="F362" s="288">
        <v>20.079999999999998</v>
      </c>
      <c r="G362" s="221">
        <v>1.28</v>
      </c>
    </row>
    <row r="363" spans="1:7" ht="15">
      <c r="A363" s="285" t="s">
        <v>514</v>
      </c>
      <c r="B363" s="286" t="s">
        <v>302</v>
      </c>
      <c r="C363" s="283" t="s">
        <v>208</v>
      </c>
      <c r="D363" s="287" t="s">
        <v>301</v>
      </c>
      <c r="E363" s="288" t="s">
        <v>541</v>
      </c>
      <c r="F363" s="288">
        <v>15.84</v>
      </c>
      <c r="G363" s="221">
        <v>1.01</v>
      </c>
    </row>
    <row r="364" spans="1:7" ht="60">
      <c r="A364" s="285" t="s">
        <v>542</v>
      </c>
      <c r="B364" s="289" t="s">
        <v>543</v>
      </c>
      <c r="C364" s="283" t="s">
        <v>208</v>
      </c>
      <c r="D364" s="218" t="s">
        <v>512</v>
      </c>
      <c r="E364" s="284" t="s">
        <v>544</v>
      </c>
      <c r="F364" s="284">
        <v>130.5</v>
      </c>
      <c r="G364" s="221">
        <v>2.5</v>
      </c>
    </row>
    <row r="365" spans="1:7" ht="15">
      <c r="A365" s="539"/>
      <c r="B365" s="540"/>
      <c r="C365" s="540"/>
      <c r="D365" s="540"/>
      <c r="E365" s="540"/>
      <c r="F365" s="241" t="s">
        <v>305</v>
      </c>
      <c r="G365" s="242">
        <v>75.760000000000005</v>
      </c>
    </row>
    <row r="366" spans="1:7" ht="15">
      <c r="A366" s="548" t="s">
        <v>545</v>
      </c>
      <c r="B366" s="549"/>
      <c r="C366" s="549"/>
      <c r="D366" s="549"/>
      <c r="E366" s="549"/>
      <c r="F366" s="549"/>
      <c r="G366" s="550"/>
    </row>
    <row r="367" spans="1:7" ht="15">
      <c r="A367" s="537" t="s">
        <v>287</v>
      </c>
      <c r="B367" s="538"/>
      <c r="C367" s="200" t="s">
        <v>288</v>
      </c>
      <c r="D367" s="200" t="s">
        <v>289</v>
      </c>
      <c r="E367" s="200" t="s">
        <v>290</v>
      </c>
      <c r="F367" s="200" t="s">
        <v>291</v>
      </c>
      <c r="G367" s="201" t="s">
        <v>38</v>
      </c>
    </row>
    <row r="368" spans="1:7" ht="90">
      <c r="A368" s="290">
        <v>5678</v>
      </c>
      <c r="B368" s="291" t="s">
        <v>546</v>
      </c>
      <c r="C368" s="292" t="s">
        <v>208</v>
      </c>
      <c r="D368" s="293" t="s">
        <v>504</v>
      </c>
      <c r="E368" s="279">
        <v>1.18E-2</v>
      </c>
      <c r="F368" s="260">
        <v>87.88</v>
      </c>
      <c r="G368" s="276">
        <v>1.03</v>
      </c>
    </row>
    <row r="369" spans="1:7" ht="75">
      <c r="A369" s="290">
        <v>5679</v>
      </c>
      <c r="B369" s="291" t="s">
        <v>547</v>
      </c>
      <c r="C369" s="292" t="s">
        <v>208</v>
      </c>
      <c r="D369" s="293" t="s">
        <v>507</v>
      </c>
      <c r="E369" s="279">
        <v>3.9800000000000002E-2</v>
      </c>
      <c r="F369" s="260">
        <v>37.33</v>
      </c>
      <c r="G369" s="276">
        <v>1.48</v>
      </c>
    </row>
    <row r="370" spans="1:7" ht="30">
      <c r="A370" s="290">
        <v>7258</v>
      </c>
      <c r="B370" s="291" t="s">
        <v>548</v>
      </c>
      <c r="C370" s="292" t="s">
        <v>208</v>
      </c>
      <c r="D370" s="293" t="s">
        <v>3</v>
      </c>
      <c r="E370" s="279">
        <v>239.7389</v>
      </c>
      <c r="F370" s="260">
        <v>0.42</v>
      </c>
      <c r="G370" s="276">
        <f t="shared" ref="G370:G380" si="11">E370*F370</f>
        <v>100.690338</v>
      </c>
    </row>
    <row r="371" spans="1:7" ht="60">
      <c r="A371" s="290">
        <v>87316</v>
      </c>
      <c r="B371" s="291" t="s">
        <v>549</v>
      </c>
      <c r="C371" s="292" t="s">
        <v>208</v>
      </c>
      <c r="D371" s="293" t="s">
        <v>324</v>
      </c>
      <c r="E371" s="279">
        <v>1.5E-3</v>
      </c>
      <c r="F371" s="260">
        <v>381.08</v>
      </c>
      <c r="G371" s="276">
        <f t="shared" si="11"/>
        <v>0.57162000000000002</v>
      </c>
    </row>
    <row r="372" spans="1:7" ht="15">
      <c r="A372" s="290">
        <v>88309</v>
      </c>
      <c r="B372" s="291" t="s">
        <v>345</v>
      </c>
      <c r="C372" s="292" t="s">
        <v>208</v>
      </c>
      <c r="D372" s="293" t="s">
        <v>301</v>
      </c>
      <c r="E372" s="279">
        <v>8.5556999999999999</v>
      </c>
      <c r="F372" s="260">
        <v>20.079999999999998</v>
      </c>
      <c r="G372" s="276">
        <v>171.79</v>
      </c>
    </row>
    <row r="373" spans="1:7" ht="15">
      <c r="A373" s="290">
        <v>88316</v>
      </c>
      <c r="B373" s="294" t="s">
        <v>302</v>
      </c>
      <c r="C373" s="292" t="s">
        <v>208</v>
      </c>
      <c r="D373" s="293" t="s">
        <v>301</v>
      </c>
      <c r="E373" s="279">
        <v>8.5556999999999999</v>
      </c>
      <c r="F373" s="260">
        <v>15.84</v>
      </c>
      <c r="G373" s="276">
        <f t="shared" si="11"/>
        <v>135.522288</v>
      </c>
    </row>
    <row r="374" spans="1:7" ht="30">
      <c r="A374" s="290">
        <v>89995</v>
      </c>
      <c r="B374" s="291" t="s">
        <v>550</v>
      </c>
      <c r="C374" s="292" t="s">
        <v>208</v>
      </c>
      <c r="D374" s="293" t="s">
        <v>324</v>
      </c>
      <c r="E374" s="279">
        <v>3.7699999999999997E-2</v>
      </c>
      <c r="F374" s="260">
        <v>722.4</v>
      </c>
      <c r="G374" s="276">
        <f t="shared" si="11"/>
        <v>27.234479999999998</v>
      </c>
    </row>
    <row r="375" spans="1:7" ht="30">
      <c r="A375" s="290">
        <v>89998</v>
      </c>
      <c r="B375" s="291" t="s">
        <v>551</v>
      </c>
      <c r="C375" s="292" t="s">
        <v>208</v>
      </c>
      <c r="D375" s="293" t="s">
        <v>329</v>
      </c>
      <c r="E375" s="279">
        <v>1.163</v>
      </c>
      <c r="F375" s="260">
        <v>6.4</v>
      </c>
      <c r="G375" s="276">
        <f t="shared" si="11"/>
        <v>7.4432000000000009</v>
      </c>
    </row>
    <row r="376" spans="1:7" ht="60">
      <c r="A376" s="290">
        <v>92783</v>
      </c>
      <c r="B376" s="291" t="s">
        <v>552</v>
      </c>
      <c r="C376" s="292" t="s">
        <v>208</v>
      </c>
      <c r="D376" s="293" t="s">
        <v>329</v>
      </c>
      <c r="E376" s="279">
        <v>5.7870999999999997</v>
      </c>
      <c r="F376" s="260">
        <v>11.87</v>
      </c>
      <c r="G376" s="276">
        <f t="shared" si="11"/>
        <v>68.692876999999996</v>
      </c>
    </row>
    <row r="377" spans="1:7" ht="60">
      <c r="A377" s="290">
        <v>94116</v>
      </c>
      <c r="B377" s="291" t="s">
        <v>553</v>
      </c>
      <c r="C377" s="292" t="s">
        <v>208</v>
      </c>
      <c r="D377" s="293" t="s">
        <v>324</v>
      </c>
      <c r="E377" s="279">
        <v>0.3402</v>
      </c>
      <c r="F377" s="260">
        <v>147.58000000000001</v>
      </c>
      <c r="G377" s="276">
        <v>50.2</v>
      </c>
    </row>
    <row r="378" spans="1:7" ht="45">
      <c r="A378" s="290">
        <v>94970</v>
      </c>
      <c r="B378" s="291" t="s">
        <v>554</v>
      </c>
      <c r="C378" s="292" t="s">
        <v>208</v>
      </c>
      <c r="D378" s="293" t="s">
        <v>324</v>
      </c>
      <c r="E378" s="279">
        <v>0.218</v>
      </c>
      <c r="F378" s="260">
        <v>399.24</v>
      </c>
      <c r="G378" s="276">
        <f t="shared" si="11"/>
        <v>87.034320000000008</v>
      </c>
    </row>
    <row r="379" spans="1:7" ht="45">
      <c r="A379" s="290">
        <v>96536</v>
      </c>
      <c r="B379" s="291" t="s">
        <v>555</v>
      </c>
      <c r="C379" s="292" t="s">
        <v>208</v>
      </c>
      <c r="D379" s="293" t="s">
        <v>235</v>
      </c>
      <c r="E379" s="279">
        <v>0.377</v>
      </c>
      <c r="F379" s="260">
        <v>49.52</v>
      </c>
      <c r="G379" s="276">
        <v>18.66</v>
      </c>
    </row>
    <row r="380" spans="1:7" ht="45">
      <c r="A380" s="290">
        <v>97738</v>
      </c>
      <c r="B380" s="291" t="s">
        <v>556</v>
      </c>
      <c r="C380" s="292" t="s">
        <v>208</v>
      </c>
      <c r="D380" s="293" t="s">
        <v>324</v>
      </c>
      <c r="E380" s="279">
        <v>2.2100000000000002E-2</v>
      </c>
      <c r="F380" s="280">
        <v>3502.82</v>
      </c>
      <c r="G380" s="276">
        <f t="shared" si="11"/>
        <v>77.412322000000003</v>
      </c>
    </row>
    <row r="381" spans="1:7" ht="60">
      <c r="A381" s="290">
        <v>100475</v>
      </c>
      <c r="B381" s="291" t="s">
        <v>557</v>
      </c>
      <c r="C381" s="292" t="s">
        <v>208</v>
      </c>
      <c r="D381" s="293" t="s">
        <v>324</v>
      </c>
      <c r="E381" s="279">
        <v>0.32350000000000001</v>
      </c>
      <c r="F381" s="260">
        <v>638.41999999999996</v>
      </c>
      <c r="G381" s="276">
        <v>206.52</v>
      </c>
    </row>
    <row r="382" spans="1:7" ht="15">
      <c r="A382" s="539"/>
      <c r="B382" s="540"/>
      <c r="C382" s="540"/>
      <c r="D382" s="540"/>
      <c r="E382" s="540"/>
      <c r="F382" s="241" t="s">
        <v>305</v>
      </c>
      <c r="G382" s="242">
        <v>954.26</v>
      </c>
    </row>
    <row r="383" spans="1:7" ht="15">
      <c r="A383" s="548" t="s">
        <v>558</v>
      </c>
      <c r="B383" s="549"/>
      <c r="C383" s="549"/>
      <c r="D383" s="549"/>
      <c r="E383" s="549"/>
      <c r="F383" s="549"/>
      <c r="G383" s="550"/>
    </row>
    <row r="384" spans="1:7" ht="15">
      <c r="A384" s="537" t="s">
        <v>287</v>
      </c>
      <c r="B384" s="538"/>
      <c r="C384" s="200" t="s">
        <v>288</v>
      </c>
      <c r="D384" s="200" t="s">
        <v>289</v>
      </c>
      <c r="E384" s="200" t="s">
        <v>290</v>
      </c>
      <c r="F384" s="200" t="s">
        <v>291</v>
      </c>
      <c r="G384" s="201" t="s">
        <v>38</v>
      </c>
    </row>
    <row r="385" spans="1:7" ht="15">
      <c r="A385" s="290" t="s">
        <v>559</v>
      </c>
      <c r="B385" s="291" t="s">
        <v>560</v>
      </c>
      <c r="C385" s="295" t="s">
        <v>208</v>
      </c>
      <c r="D385" s="293" t="s">
        <v>3</v>
      </c>
      <c r="E385" s="296">
        <v>4</v>
      </c>
      <c r="F385" s="260">
        <v>28.53</v>
      </c>
      <c r="G385" s="276">
        <f>E385*F385</f>
        <v>114.12</v>
      </c>
    </row>
    <row r="386" spans="1:7" ht="15">
      <c r="A386" s="290" t="s">
        <v>561</v>
      </c>
      <c r="B386" s="294" t="s">
        <v>562</v>
      </c>
      <c r="C386" s="295" t="s">
        <v>208</v>
      </c>
      <c r="D386" s="293" t="s">
        <v>3</v>
      </c>
      <c r="E386" s="296">
        <v>2</v>
      </c>
      <c r="F386" s="260">
        <v>9.92</v>
      </c>
      <c r="G386" s="276">
        <f t="shared" ref="G386:G392" si="12">E386*F386</f>
        <v>19.84</v>
      </c>
    </row>
    <row r="387" spans="1:7" ht="15">
      <c r="A387" s="290" t="s">
        <v>563</v>
      </c>
      <c r="B387" s="291" t="s">
        <v>564</v>
      </c>
      <c r="C387" s="295" t="s">
        <v>208</v>
      </c>
      <c r="D387" s="293" t="s">
        <v>169</v>
      </c>
      <c r="E387" s="296">
        <v>3.03</v>
      </c>
      <c r="F387" s="260">
        <v>0.18</v>
      </c>
      <c r="G387" s="276">
        <f t="shared" si="12"/>
        <v>0.5454</v>
      </c>
    </row>
    <row r="388" spans="1:7" ht="15">
      <c r="A388" s="290" t="s">
        <v>565</v>
      </c>
      <c r="B388" s="291" t="s">
        <v>566</v>
      </c>
      <c r="C388" s="295" t="s">
        <v>208</v>
      </c>
      <c r="D388" s="293" t="s">
        <v>169</v>
      </c>
      <c r="E388" s="296">
        <v>5</v>
      </c>
      <c r="F388" s="260">
        <v>237.35</v>
      </c>
      <c r="G388" s="276">
        <f t="shared" si="12"/>
        <v>1186.75</v>
      </c>
    </row>
    <row r="389" spans="1:7" ht="15">
      <c r="A389" s="290" t="s">
        <v>567</v>
      </c>
      <c r="B389" s="291" t="s">
        <v>568</v>
      </c>
      <c r="C389" s="295" t="s">
        <v>208</v>
      </c>
      <c r="D389" s="293" t="s">
        <v>3</v>
      </c>
      <c r="E389" s="296">
        <v>2</v>
      </c>
      <c r="F389" s="260">
        <v>13.55</v>
      </c>
      <c r="G389" s="276">
        <f t="shared" si="12"/>
        <v>27.1</v>
      </c>
    </row>
    <row r="390" spans="1:7" ht="15">
      <c r="A390" s="290" t="s">
        <v>569</v>
      </c>
      <c r="B390" s="291" t="s">
        <v>570</v>
      </c>
      <c r="C390" s="295" t="s">
        <v>208</v>
      </c>
      <c r="D390" s="293" t="s">
        <v>3</v>
      </c>
      <c r="E390" s="296">
        <v>1</v>
      </c>
      <c r="F390" s="260">
        <v>362.83</v>
      </c>
      <c r="G390" s="276">
        <f t="shared" si="12"/>
        <v>362.83</v>
      </c>
    </row>
    <row r="391" spans="1:7" ht="15">
      <c r="A391" s="290">
        <v>88248</v>
      </c>
      <c r="B391" s="294" t="s">
        <v>486</v>
      </c>
      <c r="C391" s="295" t="s">
        <v>208</v>
      </c>
      <c r="D391" s="293" t="s">
        <v>301</v>
      </c>
      <c r="E391" s="296">
        <v>8</v>
      </c>
      <c r="F391" s="260">
        <v>14.01</v>
      </c>
      <c r="G391" s="276">
        <f t="shared" si="12"/>
        <v>112.08</v>
      </c>
    </row>
    <row r="392" spans="1:7" ht="15">
      <c r="A392" s="290">
        <v>88267</v>
      </c>
      <c r="B392" s="294" t="s">
        <v>487</v>
      </c>
      <c r="C392" s="295" t="s">
        <v>208</v>
      </c>
      <c r="D392" s="293" t="s">
        <v>301</v>
      </c>
      <c r="E392" s="296">
        <v>8</v>
      </c>
      <c r="F392" s="260">
        <v>17.61</v>
      </c>
      <c r="G392" s="276">
        <f t="shared" si="12"/>
        <v>140.88</v>
      </c>
    </row>
    <row r="393" spans="1:7" ht="15">
      <c r="A393" s="539"/>
      <c r="B393" s="540"/>
      <c r="C393" s="540"/>
      <c r="D393" s="540"/>
      <c r="E393" s="540"/>
      <c r="F393" s="241" t="s">
        <v>305</v>
      </c>
      <c r="G393" s="266">
        <f>SUM(G385:G392)</f>
        <v>1964.1453999999999</v>
      </c>
    </row>
    <row r="394" spans="1:7" ht="15">
      <c r="A394" s="548" t="s">
        <v>571</v>
      </c>
      <c r="B394" s="549"/>
      <c r="C394" s="549"/>
      <c r="D394" s="549"/>
      <c r="E394" s="549"/>
      <c r="F394" s="549"/>
      <c r="G394" s="550"/>
    </row>
    <row r="395" spans="1:7" ht="15">
      <c r="A395" s="537" t="s">
        <v>287</v>
      </c>
      <c r="B395" s="538"/>
      <c r="C395" s="200" t="s">
        <v>288</v>
      </c>
      <c r="D395" s="200" t="s">
        <v>289</v>
      </c>
      <c r="E395" s="200" t="s">
        <v>290</v>
      </c>
      <c r="F395" s="200" t="s">
        <v>291</v>
      </c>
      <c r="G395" s="201" t="s">
        <v>38</v>
      </c>
    </row>
    <row r="396" spans="1:7">
      <c r="A396" s="208" t="s">
        <v>297</v>
      </c>
      <c r="B396" s="203" t="s">
        <v>298</v>
      </c>
      <c r="C396" s="204" t="s">
        <v>101</v>
      </c>
      <c r="D396" s="204" t="s">
        <v>329</v>
      </c>
      <c r="E396" s="205">
        <v>0.2</v>
      </c>
      <c r="F396" s="206">
        <v>9.5500000000000007</v>
      </c>
      <c r="G396" s="207">
        <f>E396*F396</f>
        <v>1.9100000000000001</v>
      </c>
    </row>
    <row r="397" spans="1:7">
      <c r="A397" s="208" t="s">
        <v>572</v>
      </c>
      <c r="B397" s="203" t="s">
        <v>573</v>
      </c>
      <c r="C397" s="204" t="s">
        <v>101</v>
      </c>
      <c r="D397" s="204" t="s">
        <v>574</v>
      </c>
      <c r="E397" s="205">
        <v>0.1</v>
      </c>
      <c r="F397" s="206">
        <v>144</v>
      </c>
      <c r="G397" s="207">
        <f>E397*F397</f>
        <v>14.4</v>
      </c>
    </row>
    <row r="398" spans="1:7">
      <c r="A398" s="208">
        <v>88239</v>
      </c>
      <c r="B398" s="203" t="s">
        <v>575</v>
      </c>
      <c r="C398" s="204" t="s">
        <v>101</v>
      </c>
      <c r="D398" s="204" t="s">
        <v>301</v>
      </c>
      <c r="E398" s="205">
        <v>0.9</v>
      </c>
      <c r="F398" s="206">
        <v>14.7</v>
      </c>
      <c r="G398" s="207">
        <f>E398*F398</f>
        <v>13.23</v>
      </c>
    </row>
    <row r="399" spans="1:7">
      <c r="A399" s="208">
        <v>88261</v>
      </c>
      <c r="B399" s="203" t="s">
        <v>300</v>
      </c>
      <c r="C399" s="204" t="s">
        <v>101</v>
      </c>
      <c r="D399" s="204" t="s">
        <v>301</v>
      </c>
      <c r="E399" s="205">
        <v>0.9</v>
      </c>
      <c r="F399" s="206">
        <v>17.940000000000001</v>
      </c>
      <c r="G399" s="207">
        <f>E399*F399</f>
        <v>16.146000000000001</v>
      </c>
    </row>
    <row r="400" spans="1:7">
      <c r="A400" s="539"/>
      <c r="B400" s="540"/>
      <c r="C400" s="540"/>
      <c r="D400" s="540"/>
      <c r="E400" s="540"/>
      <c r="F400" s="203" t="s">
        <v>303</v>
      </c>
      <c r="G400" s="207">
        <f>SUM(G396:G399)</f>
        <v>45.686000000000007</v>
      </c>
    </row>
    <row r="401" spans="1:7" ht="30">
      <c r="A401" s="539"/>
      <c r="B401" s="540"/>
      <c r="C401" s="540"/>
      <c r="D401" s="540"/>
      <c r="E401" s="540"/>
      <c r="F401" s="271" t="s">
        <v>304</v>
      </c>
      <c r="G401" s="210">
        <v>0</v>
      </c>
    </row>
    <row r="402" spans="1:7" ht="15">
      <c r="A402" s="539"/>
      <c r="B402" s="540"/>
      <c r="C402" s="540"/>
      <c r="D402" s="540"/>
      <c r="E402" s="540"/>
      <c r="F402" s="245" t="s">
        <v>305</v>
      </c>
      <c r="G402" s="246">
        <f>G400</f>
        <v>45.686000000000007</v>
      </c>
    </row>
    <row r="403" spans="1:7" ht="15">
      <c r="A403" s="548" t="s">
        <v>576</v>
      </c>
      <c r="B403" s="549"/>
      <c r="C403" s="549"/>
      <c r="D403" s="549"/>
      <c r="E403" s="549"/>
      <c r="F403" s="549"/>
      <c r="G403" s="550"/>
    </row>
    <row r="404" spans="1:7" ht="15">
      <c r="A404" s="537" t="s">
        <v>287</v>
      </c>
      <c r="B404" s="538"/>
      <c r="C404" s="200" t="s">
        <v>288</v>
      </c>
      <c r="D404" s="200" t="s">
        <v>289</v>
      </c>
      <c r="E404" s="200" t="s">
        <v>290</v>
      </c>
      <c r="F404" s="200" t="s">
        <v>291</v>
      </c>
      <c r="G404" s="201" t="s">
        <v>38</v>
      </c>
    </row>
    <row r="405" spans="1:7">
      <c r="A405" s="208" t="s">
        <v>577</v>
      </c>
      <c r="B405" s="203" t="s">
        <v>578</v>
      </c>
      <c r="C405" s="204" t="s">
        <v>101</v>
      </c>
      <c r="D405" s="204" t="s">
        <v>235</v>
      </c>
      <c r="E405" s="205">
        <v>1</v>
      </c>
      <c r="F405" s="206">
        <v>16.2</v>
      </c>
      <c r="G405" s="207">
        <f>E405*F405</f>
        <v>16.2</v>
      </c>
    </row>
    <row r="406" spans="1:7">
      <c r="A406" s="208">
        <v>88239</v>
      </c>
      <c r="B406" s="203" t="s">
        <v>575</v>
      </c>
      <c r="C406" s="204" t="s">
        <v>101</v>
      </c>
      <c r="D406" s="204" t="s">
        <v>301</v>
      </c>
      <c r="E406" s="205">
        <v>0.3</v>
      </c>
      <c r="F406" s="206">
        <v>14.7</v>
      </c>
      <c r="G406" s="207">
        <f>E406*F406</f>
        <v>4.4099999999999993</v>
      </c>
    </row>
    <row r="407" spans="1:7">
      <c r="A407" s="208">
        <v>88261</v>
      </c>
      <c r="B407" s="203" t="s">
        <v>300</v>
      </c>
      <c r="C407" s="204" t="s">
        <v>101</v>
      </c>
      <c r="D407" s="204" t="s">
        <v>301</v>
      </c>
      <c r="E407" s="205">
        <v>0.3</v>
      </c>
      <c r="F407" s="206">
        <v>17.940000000000001</v>
      </c>
      <c r="G407" s="207">
        <f>E407*F407</f>
        <v>5.3820000000000006</v>
      </c>
    </row>
    <row r="408" spans="1:7">
      <c r="A408" s="539"/>
      <c r="B408" s="540"/>
      <c r="C408" s="540"/>
      <c r="D408" s="540"/>
      <c r="E408" s="540"/>
      <c r="F408" s="203" t="s">
        <v>303</v>
      </c>
      <c r="G408" s="207">
        <f>SUM(G405:G407)</f>
        <v>25.992000000000001</v>
      </c>
    </row>
    <row r="409" spans="1:7" ht="30">
      <c r="A409" s="539"/>
      <c r="B409" s="540"/>
      <c r="C409" s="540"/>
      <c r="D409" s="540"/>
      <c r="E409" s="540"/>
      <c r="F409" s="271" t="s">
        <v>304</v>
      </c>
      <c r="G409" s="210">
        <v>0</v>
      </c>
    </row>
    <row r="410" spans="1:7" ht="15">
      <c r="A410" s="539"/>
      <c r="B410" s="540"/>
      <c r="C410" s="540"/>
      <c r="D410" s="540"/>
      <c r="E410" s="540"/>
      <c r="F410" s="245" t="s">
        <v>305</v>
      </c>
      <c r="G410" s="246">
        <f>SUM(G408:G409)</f>
        <v>25.992000000000001</v>
      </c>
    </row>
    <row r="411" spans="1:7" ht="15">
      <c r="A411" s="548" t="s">
        <v>579</v>
      </c>
      <c r="B411" s="549"/>
      <c r="C411" s="549"/>
      <c r="D411" s="549"/>
      <c r="E411" s="549"/>
      <c r="F411" s="549"/>
      <c r="G411" s="550"/>
    </row>
    <row r="412" spans="1:7" ht="15">
      <c r="A412" s="537" t="s">
        <v>287</v>
      </c>
      <c r="B412" s="538"/>
      <c r="C412" s="200" t="s">
        <v>288</v>
      </c>
      <c r="D412" s="200" t="s">
        <v>289</v>
      </c>
      <c r="E412" s="200" t="s">
        <v>290</v>
      </c>
      <c r="F412" s="200" t="s">
        <v>291</v>
      </c>
      <c r="G412" s="201" t="s">
        <v>38</v>
      </c>
    </row>
    <row r="413" spans="1:7">
      <c r="A413" s="208" t="s">
        <v>580</v>
      </c>
      <c r="B413" s="203" t="s">
        <v>581</v>
      </c>
      <c r="C413" s="204" t="s">
        <v>101</v>
      </c>
      <c r="D413" s="204" t="s">
        <v>235</v>
      </c>
      <c r="E413" s="205">
        <v>1.9</v>
      </c>
      <c r="F413" s="206">
        <v>187.74</v>
      </c>
      <c r="G413" s="207">
        <f>E413*F413</f>
        <v>356.70600000000002</v>
      </c>
    </row>
    <row r="414" spans="1:7">
      <c r="A414" s="208">
        <v>88239</v>
      </c>
      <c r="B414" s="203" t="s">
        <v>575</v>
      </c>
      <c r="C414" s="204" t="s">
        <v>101</v>
      </c>
      <c r="D414" s="204" t="s">
        <v>301</v>
      </c>
      <c r="E414" s="205">
        <v>1.2</v>
      </c>
      <c r="F414" s="206">
        <v>14.7</v>
      </c>
      <c r="G414" s="207">
        <f>E414*F414</f>
        <v>17.639999999999997</v>
      </c>
    </row>
    <row r="415" spans="1:7">
      <c r="A415" s="208">
        <v>88261</v>
      </c>
      <c r="B415" s="203" t="s">
        <v>300</v>
      </c>
      <c r="C415" s="204" t="s">
        <v>101</v>
      </c>
      <c r="D415" s="204" t="s">
        <v>301</v>
      </c>
      <c r="E415" s="205">
        <v>4.7</v>
      </c>
      <c r="F415" s="206">
        <v>17.940000000000001</v>
      </c>
      <c r="G415" s="207">
        <f>E415*F415</f>
        <v>84.318000000000012</v>
      </c>
    </row>
    <row r="416" spans="1:7">
      <c r="A416" s="208">
        <v>88309</v>
      </c>
      <c r="B416" s="203" t="s">
        <v>345</v>
      </c>
      <c r="C416" s="204" t="s">
        <v>101</v>
      </c>
      <c r="D416" s="204" t="s">
        <v>301</v>
      </c>
      <c r="E416" s="205">
        <v>0.3</v>
      </c>
      <c r="F416" s="206">
        <v>18.03</v>
      </c>
      <c r="G416" s="207">
        <f>E416*F416</f>
        <v>5.4089999999999998</v>
      </c>
    </row>
    <row r="417" spans="1:7">
      <c r="A417" s="539"/>
      <c r="B417" s="540"/>
      <c r="C417" s="540"/>
      <c r="D417" s="540"/>
      <c r="E417" s="540"/>
      <c r="F417" s="203" t="s">
        <v>303</v>
      </c>
      <c r="G417" s="207">
        <v>464.08</v>
      </c>
    </row>
    <row r="418" spans="1:7" ht="30">
      <c r="A418" s="539"/>
      <c r="B418" s="540"/>
      <c r="C418" s="540"/>
      <c r="D418" s="540"/>
      <c r="E418" s="540"/>
      <c r="F418" s="271" t="s">
        <v>304</v>
      </c>
      <c r="G418" s="210">
        <v>0</v>
      </c>
    </row>
    <row r="419" spans="1:7" ht="15">
      <c r="A419" s="539"/>
      <c r="B419" s="540"/>
      <c r="C419" s="540"/>
      <c r="D419" s="540"/>
      <c r="E419" s="540"/>
      <c r="F419" s="245" t="s">
        <v>305</v>
      </c>
      <c r="G419" s="246">
        <f>G417+G418</f>
        <v>464.08</v>
      </c>
    </row>
    <row r="420" spans="1:7" ht="15">
      <c r="A420" s="548" t="s">
        <v>582</v>
      </c>
      <c r="B420" s="549"/>
      <c r="C420" s="549"/>
      <c r="D420" s="549"/>
      <c r="E420" s="549"/>
      <c r="F420" s="549"/>
      <c r="G420" s="550"/>
    </row>
    <row r="421" spans="1:7" ht="15">
      <c r="A421" s="537" t="s">
        <v>287</v>
      </c>
      <c r="B421" s="538"/>
      <c r="C421" s="200" t="s">
        <v>288</v>
      </c>
      <c r="D421" s="200" t="s">
        <v>289</v>
      </c>
      <c r="E421" s="200" t="s">
        <v>290</v>
      </c>
      <c r="F421" s="200" t="s">
        <v>291</v>
      </c>
      <c r="G421" s="201" t="s">
        <v>38</v>
      </c>
    </row>
    <row r="422" spans="1:7" ht="45">
      <c r="A422" s="263" t="s">
        <v>583</v>
      </c>
      <c r="B422" s="274" t="s">
        <v>584</v>
      </c>
      <c r="C422" s="275" t="s">
        <v>208</v>
      </c>
      <c r="D422" s="258" t="s">
        <v>401</v>
      </c>
      <c r="E422" s="259" t="s">
        <v>585</v>
      </c>
      <c r="F422" s="259">
        <v>0.13</v>
      </c>
      <c r="G422" s="276">
        <v>0.94</v>
      </c>
    </row>
    <row r="423" spans="1:7" ht="60">
      <c r="A423" s="263" t="s">
        <v>586</v>
      </c>
      <c r="B423" s="264" t="s">
        <v>587</v>
      </c>
      <c r="C423" s="275" t="s">
        <v>208</v>
      </c>
      <c r="D423" s="258" t="s">
        <v>401</v>
      </c>
      <c r="E423" s="259" t="s">
        <v>588</v>
      </c>
      <c r="F423" s="259">
        <v>425.39</v>
      </c>
      <c r="G423" s="276">
        <v>236.51</v>
      </c>
    </row>
    <row r="424" spans="1:7" ht="15">
      <c r="A424" s="297" t="s">
        <v>589</v>
      </c>
      <c r="B424" s="298" t="s">
        <v>590</v>
      </c>
      <c r="C424" s="299" t="s">
        <v>208</v>
      </c>
      <c r="D424" s="300" t="s">
        <v>401</v>
      </c>
      <c r="E424" s="301" t="s">
        <v>591</v>
      </c>
      <c r="F424" s="302">
        <v>20.94</v>
      </c>
      <c r="G424" s="276">
        <v>11.72</v>
      </c>
    </row>
    <row r="425" spans="1:7" ht="15">
      <c r="A425" s="297" t="s">
        <v>513</v>
      </c>
      <c r="B425" s="298" t="s">
        <v>345</v>
      </c>
      <c r="C425" s="299" t="s">
        <v>208</v>
      </c>
      <c r="D425" s="300" t="s">
        <v>301</v>
      </c>
      <c r="E425" s="301" t="s">
        <v>592</v>
      </c>
      <c r="F425" s="301">
        <v>20.079999999999998</v>
      </c>
      <c r="G425" s="276">
        <v>19.27</v>
      </c>
    </row>
    <row r="426" spans="1:7" ht="15">
      <c r="A426" s="297" t="s">
        <v>514</v>
      </c>
      <c r="B426" s="298" t="s">
        <v>302</v>
      </c>
      <c r="C426" s="299" t="s">
        <v>208</v>
      </c>
      <c r="D426" s="300" t="s">
        <v>301</v>
      </c>
      <c r="E426" s="301" t="s">
        <v>593</v>
      </c>
      <c r="F426" s="301">
        <v>15.84</v>
      </c>
      <c r="G426" s="276">
        <f>E426*F426</f>
        <v>7.6031999999999993</v>
      </c>
    </row>
    <row r="427" spans="1:7" ht="15">
      <c r="A427" s="539"/>
      <c r="B427" s="540"/>
      <c r="C427" s="540"/>
      <c r="D427" s="540"/>
      <c r="E427" s="540"/>
      <c r="F427" s="241" t="s">
        <v>305</v>
      </c>
      <c r="G427" s="242">
        <f>SUM(G422:G426)</f>
        <v>276.04320000000001</v>
      </c>
    </row>
    <row r="428" spans="1:7" ht="15">
      <c r="A428" s="548" t="s">
        <v>594</v>
      </c>
      <c r="B428" s="549"/>
      <c r="C428" s="549"/>
      <c r="D428" s="549"/>
      <c r="E428" s="549"/>
      <c r="F428" s="549"/>
      <c r="G428" s="550"/>
    </row>
    <row r="429" spans="1:7" ht="15">
      <c r="A429" s="537" t="s">
        <v>287</v>
      </c>
      <c r="B429" s="538"/>
      <c r="C429" s="200" t="s">
        <v>288</v>
      </c>
      <c r="D429" s="200" t="s">
        <v>289</v>
      </c>
      <c r="E429" s="200" t="s">
        <v>290</v>
      </c>
      <c r="F429" s="200" t="s">
        <v>291</v>
      </c>
      <c r="G429" s="201" t="s">
        <v>38</v>
      </c>
    </row>
    <row r="430" spans="1:7">
      <c r="A430" s="208" t="s">
        <v>595</v>
      </c>
      <c r="B430" s="203" t="s">
        <v>596</v>
      </c>
      <c r="C430" s="204" t="s">
        <v>101</v>
      </c>
      <c r="D430" s="204" t="s">
        <v>235</v>
      </c>
      <c r="E430" s="205">
        <v>1</v>
      </c>
      <c r="F430" s="206">
        <v>281.08999999999997</v>
      </c>
      <c r="G430" s="207">
        <f>E430*F430</f>
        <v>281.08999999999997</v>
      </c>
    </row>
    <row r="431" spans="1:7">
      <c r="A431" s="208">
        <v>110141</v>
      </c>
      <c r="B431" s="203" t="s">
        <v>597</v>
      </c>
      <c r="C431" s="204" t="s">
        <v>101</v>
      </c>
      <c r="D431" s="204" t="s">
        <v>324</v>
      </c>
      <c r="E431" s="205">
        <v>0.05</v>
      </c>
      <c r="F431" s="206">
        <v>394.9</v>
      </c>
      <c r="G431" s="207">
        <f>E431*F431</f>
        <v>19.745000000000001</v>
      </c>
    </row>
    <row r="432" spans="1:7">
      <c r="A432" s="208">
        <v>88242</v>
      </c>
      <c r="B432" s="203" t="s">
        <v>358</v>
      </c>
      <c r="C432" s="204" t="s">
        <v>101</v>
      </c>
      <c r="D432" s="204" t="s">
        <v>301</v>
      </c>
      <c r="E432" s="205">
        <v>2</v>
      </c>
      <c r="F432" s="206">
        <v>14.38</v>
      </c>
      <c r="G432" s="207">
        <f>E432*F432</f>
        <v>28.76</v>
      </c>
    </row>
    <row r="433" spans="1:7">
      <c r="A433" s="208">
        <v>88309</v>
      </c>
      <c r="B433" s="203" t="s">
        <v>345</v>
      </c>
      <c r="C433" s="204" t="s">
        <v>101</v>
      </c>
      <c r="D433" s="204" t="s">
        <v>301</v>
      </c>
      <c r="E433" s="205">
        <v>2</v>
      </c>
      <c r="F433" s="206">
        <v>18.03</v>
      </c>
      <c r="G433" s="207">
        <f>E433*F433</f>
        <v>36.06</v>
      </c>
    </row>
    <row r="434" spans="1:7">
      <c r="A434" s="539"/>
      <c r="B434" s="540"/>
      <c r="C434" s="540"/>
      <c r="D434" s="540"/>
      <c r="E434" s="540"/>
      <c r="F434" s="203" t="s">
        <v>303</v>
      </c>
      <c r="G434" s="207">
        <f>SUM(G430:G433)</f>
        <v>365.65499999999997</v>
      </c>
    </row>
    <row r="435" spans="1:7" ht="30">
      <c r="A435" s="539"/>
      <c r="B435" s="540"/>
      <c r="C435" s="540"/>
      <c r="D435" s="540"/>
      <c r="E435" s="540"/>
      <c r="F435" s="271" t="s">
        <v>304</v>
      </c>
      <c r="G435" s="210">
        <v>0</v>
      </c>
    </row>
    <row r="436" spans="1:7" ht="15">
      <c r="A436" s="539"/>
      <c r="B436" s="540"/>
      <c r="C436" s="540"/>
      <c r="D436" s="540"/>
      <c r="E436" s="540"/>
      <c r="F436" s="245" t="s">
        <v>305</v>
      </c>
      <c r="G436" s="246">
        <f>SUM(G434:G435)</f>
        <v>365.65499999999997</v>
      </c>
    </row>
    <row r="437" spans="1:7" ht="15">
      <c r="A437" s="548" t="s">
        <v>598</v>
      </c>
      <c r="B437" s="549"/>
      <c r="C437" s="549"/>
      <c r="D437" s="549"/>
      <c r="E437" s="549"/>
      <c r="F437" s="549"/>
      <c r="G437" s="550"/>
    </row>
    <row r="438" spans="1:7" ht="15">
      <c r="A438" s="537" t="s">
        <v>287</v>
      </c>
      <c r="B438" s="538"/>
      <c r="C438" s="200" t="s">
        <v>288</v>
      </c>
      <c r="D438" s="200" t="s">
        <v>289</v>
      </c>
      <c r="E438" s="200" t="s">
        <v>290</v>
      </c>
      <c r="F438" s="200" t="s">
        <v>291</v>
      </c>
      <c r="G438" s="201" t="s">
        <v>38</v>
      </c>
    </row>
    <row r="439" spans="1:7">
      <c r="A439" s="208" t="s">
        <v>599</v>
      </c>
      <c r="B439" s="203" t="s">
        <v>600</v>
      </c>
      <c r="C439" s="204" t="s">
        <v>101</v>
      </c>
      <c r="D439" s="204" t="s">
        <v>235</v>
      </c>
      <c r="E439" s="205">
        <v>1</v>
      </c>
      <c r="F439" s="206">
        <v>240.44</v>
      </c>
      <c r="G439" s="207">
        <f>E439*F439</f>
        <v>240.44</v>
      </c>
    </row>
    <row r="440" spans="1:7">
      <c r="A440" s="208">
        <v>110142</v>
      </c>
      <c r="B440" s="203" t="s">
        <v>601</v>
      </c>
      <c r="C440" s="204" t="s">
        <v>101</v>
      </c>
      <c r="D440" s="204" t="s">
        <v>324</v>
      </c>
      <c r="E440" s="205">
        <v>0.05</v>
      </c>
      <c r="F440" s="206">
        <v>346.17</v>
      </c>
      <c r="G440" s="207">
        <f>E440*F440</f>
        <v>17.308500000000002</v>
      </c>
    </row>
    <row r="441" spans="1:7">
      <c r="A441" s="208">
        <v>88242</v>
      </c>
      <c r="B441" s="203" t="s">
        <v>358</v>
      </c>
      <c r="C441" s="204" t="s">
        <v>101</v>
      </c>
      <c r="D441" s="204" t="s">
        <v>301</v>
      </c>
      <c r="E441" s="205">
        <v>1.5</v>
      </c>
      <c r="F441" s="206">
        <v>14.38</v>
      </c>
      <c r="G441" s="207">
        <f>E441*F441</f>
        <v>21.57</v>
      </c>
    </row>
    <row r="442" spans="1:7">
      <c r="A442" s="208">
        <v>88309</v>
      </c>
      <c r="B442" s="203" t="s">
        <v>345</v>
      </c>
      <c r="C442" s="204" t="s">
        <v>101</v>
      </c>
      <c r="D442" s="204" t="s">
        <v>301</v>
      </c>
      <c r="E442" s="205">
        <v>1.85</v>
      </c>
      <c r="F442" s="206">
        <v>18.03</v>
      </c>
      <c r="G442" s="207">
        <f>E442*F442</f>
        <v>33.355500000000006</v>
      </c>
    </row>
    <row r="443" spans="1:7">
      <c r="A443" s="539"/>
      <c r="B443" s="540"/>
      <c r="C443" s="540"/>
      <c r="D443" s="540"/>
      <c r="E443" s="540"/>
      <c r="F443" s="203" t="s">
        <v>303</v>
      </c>
      <c r="G443" s="207">
        <v>312.68</v>
      </c>
    </row>
    <row r="444" spans="1:7" ht="30">
      <c r="A444" s="539"/>
      <c r="B444" s="540"/>
      <c r="C444" s="540"/>
      <c r="D444" s="540"/>
      <c r="E444" s="540"/>
      <c r="F444" s="271" t="s">
        <v>304</v>
      </c>
      <c r="G444" s="210">
        <v>0</v>
      </c>
    </row>
    <row r="445" spans="1:7" ht="15">
      <c r="A445" s="539"/>
      <c r="B445" s="540"/>
      <c r="C445" s="540"/>
      <c r="D445" s="540"/>
      <c r="E445" s="540"/>
      <c r="F445" s="245" t="s">
        <v>305</v>
      </c>
      <c r="G445" s="246">
        <f>G443</f>
        <v>312.68</v>
      </c>
    </row>
    <row r="446" spans="1:7" ht="15">
      <c r="A446" s="548" t="s">
        <v>602</v>
      </c>
      <c r="B446" s="549"/>
      <c r="C446" s="549"/>
      <c r="D446" s="549"/>
      <c r="E446" s="549"/>
      <c r="F446" s="549"/>
      <c r="G446" s="550"/>
    </row>
    <row r="447" spans="1:7" ht="15">
      <c r="A447" s="537" t="s">
        <v>287</v>
      </c>
      <c r="B447" s="538"/>
      <c r="C447" s="200" t="s">
        <v>288</v>
      </c>
      <c r="D447" s="200" t="s">
        <v>289</v>
      </c>
      <c r="E447" s="200" t="s">
        <v>290</v>
      </c>
      <c r="F447" s="200" t="s">
        <v>291</v>
      </c>
      <c r="G447" s="201" t="s">
        <v>38</v>
      </c>
    </row>
    <row r="448" spans="1:7" ht="15">
      <c r="A448" s="297" t="s">
        <v>603</v>
      </c>
      <c r="B448" s="298" t="s">
        <v>604</v>
      </c>
      <c r="C448" s="303" t="s">
        <v>208</v>
      </c>
      <c r="D448" s="300" t="s">
        <v>54</v>
      </c>
      <c r="E448" s="301" t="s">
        <v>605</v>
      </c>
      <c r="F448" s="301">
        <v>20.87</v>
      </c>
      <c r="G448" s="304">
        <v>6.88</v>
      </c>
    </row>
    <row r="449" spans="1:7" ht="15">
      <c r="A449" s="297" t="s">
        <v>606</v>
      </c>
      <c r="B449" s="298" t="s">
        <v>338</v>
      </c>
      <c r="C449" s="303" t="s">
        <v>208</v>
      </c>
      <c r="D449" s="300" t="s">
        <v>301</v>
      </c>
      <c r="E449" s="301" t="s">
        <v>607</v>
      </c>
      <c r="F449" s="301">
        <v>21.19</v>
      </c>
      <c r="G449" s="304">
        <f>E449*F449</f>
        <v>2.7547000000000001</v>
      </c>
    </row>
    <row r="450" spans="1:7" ht="15">
      <c r="A450" s="297" t="s">
        <v>514</v>
      </c>
      <c r="B450" s="298" t="s">
        <v>302</v>
      </c>
      <c r="C450" s="303" t="s">
        <v>208</v>
      </c>
      <c r="D450" s="300" t="s">
        <v>301</v>
      </c>
      <c r="E450" s="301" t="s">
        <v>608</v>
      </c>
      <c r="F450" s="301">
        <v>15.84</v>
      </c>
      <c r="G450" s="304">
        <f>E450*F450</f>
        <v>0.76032</v>
      </c>
    </row>
    <row r="451" spans="1:7" ht="15">
      <c r="A451" s="539"/>
      <c r="B451" s="540"/>
      <c r="C451" s="540"/>
      <c r="D451" s="540"/>
      <c r="E451" s="540"/>
      <c r="F451" s="241" t="s">
        <v>305</v>
      </c>
      <c r="G451" s="242">
        <v>10.39</v>
      </c>
    </row>
    <row r="452" spans="1:7" ht="15">
      <c r="A452" s="548" t="s">
        <v>609</v>
      </c>
      <c r="B452" s="549"/>
      <c r="C452" s="549"/>
      <c r="D452" s="549"/>
      <c r="E452" s="549"/>
      <c r="F452" s="549"/>
      <c r="G452" s="550"/>
    </row>
    <row r="453" spans="1:7" ht="15">
      <c r="A453" s="537" t="s">
        <v>287</v>
      </c>
      <c r="B453" s="538"/>
      <c r="C453" s="200" t="s">
        <v>288</v>
      </c>
      <c r="D453" s="200" t="s">
        <v>289</v>
      </c>
      <c r="E453" s="200" t="s">
        <v>290</v>
      </c>
      <c r="F453" s="200" t="s">
        <v>291</v>
      </c>
      <c r="G453" s="201" t="s">
        <v>38</v>
      </c>
    </row>
    <row r="454" spans="1:7">
      <c r="A454" s="208" t="s">
        <v>610</v>
      </c>
      <c r="B454" s="203" t="s">
        <v>611</v>
      </c>
      <c r="C454" s="204" t="s">
        <v>101</v>
      </c>
      <c r="D454" s="204" t="s">
        <v>612</v>
      </c>
      <c r="E454" s="205">
        <v>0.05</v>
      </c>
      <c r="F454" s="206">
        <v>69.3</v>
      </c>
      <c r="G454" s="207">
        <f>E454*F454</f>
        <v>3.4649999999999999</v>
      </c>
    </row>
    <row r="455" spans="1:7">
      <c r="A455" s="208" t="s">
        <v>613</v>
      </c>
      <c r="B455" s="203" t="s">
        <v>614</v>
      </c>
      <c r="C455" s="204" t="s">
        <v>101</v>
      </c>
      <c r="D455" s="204" t="s">
        <v>612</v>
      </c>
      <c r="E455" s="205">
        <v>0.03</v>
      </c>
      <c r="F455" s="206">
        <v>55.34</v>
      </c>
      <c r="G455" s="207">
        <f>E455*F455</f>
        <v>1.6602000000000001</v>
      </c>
    </row>
    <row r="456" spans="1:7">
      <c r="A456" s="202" t="s">
        <v>615</v>
      </c>
      <c r="B456" s="203" t="s">
        <v>616</v>
      </c>
      <c r="C456" s="204" t="s">
        <v>101</v>
      </c>
      <c r="D456" s="204" t="s">
        <v>3</v>
      </c>
      <c r="E456" s="205">
        <v>0.65</v>
      </c>
      <c r="F456" s="206">
        <v>0.75</v>
      </c>
      <c r="G456" s="207">
        <f>E456*F456</f>
        <v>0.48750000000000004</v>
      </c>
    </row>
    <row r="457" spans="1:7">
      <c r="A457" s="208">
        <v>88310</v>
      </c>
      <c r="B457" s="203" t="s">
        <v>338</v>
      </c>
      <c r="C457" s="204" t="s">
        <v>101</v>
      </c>
      <c r="D457" s="204" t="s">
        <v>301</v>
      </c>
      <c r="E457" s="205">
        <v>0.4</v>
      </c>
      <c r="F457" s="206">
        <v>19.14</v>
      </c>
      <c r="G457" s="207">
        <f>E457*F457</f>
        <v>7.6560000000000006</v>
      </c>
    </row>
    <row r="458" spans="1:7">
      <c r="A458" s="208">
        <v>88316</v>
      </c>
      <c r="B458" s="203" t="s">
        <v>302</v>
      </c>
      <c r="C458" s="204" t="s">
        <v>101</v>
      </c>
      <c r="D458" s="204" t="s">
        <v>301</v>
      </c>
      <c r="E458" s="205">
        <v>0.35</v>
      </c>
      <c r="F458" s="206">
        <v>14.36</v>
      </c>
      <c r="G458" s="207">
        <f>E458*F458</f>
        <v>5.0259999999999998</v>
      </c>
    </row>
    <row r="459" spans="1:7">
      <c r="A459" s="554"/>
      <c r="B459" s="555"/>
      <c r="C459" s="555"/>
      <c r="D459" s="555"/>
      <c r="E459" s="555"/>
      <c r="F459" s="203" t="s">
        <v>303</v>
      </c>
      <c r="G459" s="207">
        <v>18.309999999999999</v>
      </c>
    </row>
    <row r="460" spans="1:7" ht="30">
      <c r="A460" s="554"/>
      <c r="B460" s="555"/>
      <c r="C460" s="555"/>
      <c r="D460" s="555"/>
      <c r="E460" s="555"/>
      <c r="F460" s="271" t="s">
        <v>304</v>
      </c>
      <c r="G460" s="210">
        <v>0</v>
      </c>
    </row>
    <row r="461" spans="1:7" ht="15">
      <c r="A461" s="554"/>
      <c r="B461" s="555"/>
      <c r="C461" s="555"/>
      <c r="D461" s="555"/>
      <c r="E461" s="555"/>
      <c r="F461" s="245" t="s">
        <v>305</v>
      </c>
      <c r="G461" s="246">
        <f>SUM(G459:G460)</f>
        <v>18.309999999999999</v>
      </c>
    </row>
    <row r="462" spans="1:7" ht="15">
      <c r="A462" s="548" t="s">
        <v>617</v>
      </c>
      <c r="B462" s="549"/>
      <c r="C462" s="549"/>
      <c r="D462" s="549"/>
      <c r="E462" s="549"/>
      <c r="F462" s="549"/>
      <c r="G462" s="550"/>
    </row>
    <row r="463" spans="1:7" ht="15">
      <c r="A463" s="537" t="s">
        <v>287</v>
      </c>
      <c r="B463" s="538"/>
      <c r="C463" s="200" t="s">
        <v>288</v>
      </c>
      <c r="D463" s="200" t="s">
        <v>289</v>
      </c>
      <c r="E463" s="200" t="s">
        <v>290</v>
      </c>
      <c r="F463" s="200" t="s">
        <v>291</v>
      </c>
      <c r="G463" s="201" t="s">
        <v>38</v>
      </c>
    </row>
    <row r="464" spans="1:7">
      <c r="A464" s="215" t="s">
        <v>618</v>
      </c>
      <c r="B464" s="305" t="s">
        <v>619</v>
      </c>
      <c r="C464" s="213" t="s">
        <v>101</v>
      </c>
      <c r="D464" s="213" t="s">
        <v>54</v>
      </c>
      <c r="E464" s="306">
        <v>2.9999999999999997E-4</v>
      </c>
      <c r="F464" s="248">
        <v>37.25</v>
      </c>
      <c r="G464" s="249">
        <f>E464*F464</f>
        <v>1.1174999999999999E-2</v>
      </c>
    </row>
    <row r="465" spans="1:7">
      <c r="A465" s="215" t="s">
        <v>620</v>
      </c>
      <c r="B465" s="305" t="s">
        <v>621</v>
      </c>
      <c r="C465" s="213" t="s">
        <v>101</v>
      </c>
      <c r="D465" s="213" t="s">
        <v>622</v>
      </c>
      <c r="E465" s="306">
        <v>8.9999999999999993E-3</v>
      </c>
      <c r="F465" s="248">
        <v>5.92</v>
      </c>
      <c r="G465" s="249">
        <f t="shared" ref="G465:G473" si="13">E465*F465</f>
        <v>5.3279999999999994E-2</v>
      </c>
    </row>
    <row r="466" spans="1:7">
      <c r="A466" s="215" t="s">
        <v>623</v>
      </c>
      <c r="B466" s="305" t="s">
        <v>624</v>
      </c>
      <c r="C466" s="213" t="s">
        <v>101</v>
      </c>
      <c r="D466" s="213" t="s">
        <v>3</v>
      </c>
      <c r="E466" s="306">
        <v>4</v>
      </c>
      <c r="F466" s="248">
        <v>3.07</v>
      </c>
      <c r="G466" s="249">
        <f t="shared" si="13"/>
        <v>12.28</v>
      </c>
    </row>
    <row r="467" spans="1:7">
      <c r="A467" s="215" t="s">
        <v>625</v>
      </c>
      <c r="B467" s="305" t="s">
        <v>626</v>
      </c>
      <c r="C467" s="213" t="s">
        <v>101</v>
      </c>
      <c r="D467" s="213" t="s">
        <v>3</v>
      </c>
      <c r="E467" s="306">
        <v>1</v>
      </c>
      <c r="F467" s="248">
        <v>26.5</v>
      </c>
      <c r="G467" s="249">
        <f t="shared" si="13"/>
        <v>26.5</v>
      </c>
    </row>
    <row r="468" spans="1:7">
      <c r="A468" s="215" t="s">
        <v>627</v>
      </c>
      <c r="B468" s="305" t="s">
        <v>628</v>
      </c>
      <c r="C468" s="213" t="s">
        <v>101</v>
      </c>
      <c r="D468" s="213" t="s">
        <v>3</v>
      </c>
      <c r="E468" s="306">
        <v>1</v>
      </c>
      <c r="F468" s="248">
        <v>177.79</v>
      </c>
      <c r="G468" s="249">
        <f t="shared" si="13"/>
        <v>177.79</v>
      </c>
    </row>
    <row r="469" spans="1:7">
      <c r="A469" s="215" t="s">
        <v>629</v>
      </c>
      <c r="B469" s="305" t="s">
        <v>630</v>
      </c>
      <c r="C469" s="213" t="s">
        <v>101</v>
      </c>
      <c r="D469" s="213" t="s">
        <v>3</v>
      </c>
      <c r="E469" s="306">
        <v>1</v>
      </c>
      <c r="F469" s="248">
        <v>28.3</v>
      </c>
      <c r="G469" s="249">
        <f t="shared" si="13"/>
        <v>28.3</v>
      </c>
    </row>
    <row r="470" spans="1:7">
      <c r="A470" s="215" t="s">
        <v>631</v>
      </c>
      <c r="B470" s="305" t="s">
        <v>632</v>
      </c>
      <c r="C470" s="213" t="s">
        <v>101</v>
      </c>
      <c r="D470" s="213" t="s">
        <v>3</v>
      </c>
      <c r="E470" s="306">
        <v>1</v>
      </c>
      <c r="F470" s="248">
        <v>2.34</v>
      </c>
      <c r="G470" s="249">
        <f t="shared" si="13"/>
        <v>2.34</v>
      </c>
    </row>
    <row r="471" spans="1:7">
      <c r="A471" s="215" t="s">
        <v>633</v>
      </c>
      <c r="B471" s="305" t="s">
        <v>634</v>
      </c>
      <c r="C471" s="213" t="s">
        <v>101</v>
      </c>
      <c r="D471" s="213" t="s">
        <v>3</v>
      </c>
      <c r="E471" s="306">
        <v>1</v>
      </c>
      <c r="F471" s="248">
        <v>1.2</v>
      </c>
      <c r="G471" s="249">
        <f t="shared" si="13"/>
        <v>1.2</v>
      </c>
    </row>
    <row r="472" spans="1:7">
      <c r="A472" s="215">
        <v>88248</v>
      </c>
      <c r="B472" s="305" t="s">
        <v>486</v>
      </c>
      <c r="C472" s="213" t="s">
        <v>101</v>
      </c>
      <c r="D472" s="213" t="s">
        <v>301</v>
      </c>
      <c r="E472" s="306">
        <v>3.3</v>
      </c>
      <c r="F472" s="307">
        <v>14.01</v>
      </c>
      <c r="G472" s="308">
        <f t="shared" si="13"/>
        <v>46.232999999999997</v>
      </c>
    </row>
    <row r="473" spans="1:7">
      <c r="A473" s="215">
        <v>88267</v>
      </c>
      <c r="B473" s="305" t="s">
        <v>487</v>
      </c>
      <c r="C473" s="213" t="s">
        <v>101</v>
      </c>
      <c r="D473" s="213" t="s">
        <v>301</v>
      </c>
      <c r="E473" s="306">
        <v>3.3</v>
      </c>
      <c r="F473" s="248">
        <v>17.61</v>
      </c>
      <c r="G473" s="249">
        <f t="shared" si="13"/>
        <v>58.112999999999992</v>
      </c>
    </row>
    <row r="474" spans="1:7">
      <c r="A474" s="554"/>
      <c r="B474" s="555"/>
      <c r="C474" s="555"/>
      <c r="D474" s="555"/>
      <c r="E474" s="555"/>
      <c r="F474" s="203" t="s">
        <v>303</v>
      </c>
      <c r="G474" s="207">
        <v>352.81</v>
      </c>
    </row>
    <row r="475" spans="1:7" ht="30">
      <c r="A475" s="554"/>
      <c r="B475" s="555"/>
      <c r="C475" s="555"/>
      <c r="D475" s="555"/>
      <c r="E475" s="555"/>
      <c r="F475" s="271" t="s">
        <v>304</v>
      </c>
      <c r="G475" s="210">
        <v>0</v>
      </c>
    </row>
    <row r="476" spans="1:7" ht="15">
      <c r="A476" s="554"/>
      <c r="B476" s="555"/>
      <c r="C476" s="555"/>
      <c r="D476" s="555"/>
      <c r="E476" s="555"/>
      <c r="F476" s="245" t="s">
        <v>305</v>
      </c>
      <c r="G476" s="246">
        <f>SUM(G474:G475)</f>
        <v>352.81</v>
      </c>
    </row>
    <row r="477" spans="1:7" ht="15">
      <c r="A477" s="548" t="s">
        <v>635</v>
      </c>
      <c r="B477" s="549"/>
      <c r="C477" s="549"/>
      <c r="D477" s="549"/>
      <c r="E477" s="549"/>
      <c r="F477" s="549"/>
      <c r="G477" s="550"/>
    </row>
    <row r="478" spans="1:7" ht="15">
      <c r="A478" s="537" t="s">
        <v>287</v>
      </c>
      <c r="B478" s="538"/>
      <c r="C478" s="200" t="s">
        <v>288</v>
      </c>
      <c r="D478" s="200" t="s">
        <v>289</v>
      </c>
      <c r="E478" s="200" t="s">
        <v>290</v>
      </c>
      <c r="F478" s="200" t="s">
        <v>291</v>
      </c>
      <c r="G478" s="201" t="s">
        <v>38</v>
      </c>
    </row>
    <row r="479" spans="1:7">
      <c r="A479" s="215" t="s">
        <v>636</v>
      </c>
      <c r="B479" s="305" t="s">
        <v>637</v>
      </c>
      <c r="C479" s="213" t="s">
        <v>101</v>
      </c>
      <c r="D479" s="213" t="s">
        <v>3</v>
      </c>
      <c r="E479" s="309">
        <v>1</v>
      </c>
      <c r="F479" s="248">
        <v>130.96</v>
      </c>
      <c r="G479" s="249">
        <f>E479*F479</f>
        <v>130.96</v>
      </c>
    </row>
    <row r="480" spans="1:7">
      <c r="A480" s="215" t="s">
        <v>638</v>
      </c>
      <c r="B480" s="305" t="s">
        <v>639</v>
      </c>
      <c r="C480" s="213" t="s">
        <v>101</v>
      </c>
      <c r="D480" s="213" t="s">
        <v>3</v>
      </c>
      <c r="E480" s="309">
        <v>1</v>
      </c>
      <c r="F480" s="248">
        <v>67</v>
      </c>
      <c r="G480" s="249">
        <f t="shared" ref="G480:G486" si="14">E480*F480</f>
        <v>67</v>
      </c>
    </row>
    <row r="481" spans="1:7">
      <c r="A481" s="215" t="s">
        <v>640</v>
      </c>
      <c r="B481" s="305" t="s">
        <v>641</v>
      </c>
      <c r="C481" s="213" t="s">
        <v>101</v>
      </c>
      <c r="D481" s="213" t="s">
        <v>3</v>
      </c>
      <c r="E481" s="309">
        <v>1</v>
      </c>
      <c r="F481" s="248">
        <v>127.78</v>
      </c>
      <c r="G481" s="249">
        <f t="shared" si="14"/>
        <v>127.78</v>
      </c>
    </row>
    <row r="482" spans="1:7">
      <c r="A482" s="215" t="s">
        <v>642</v>
      </c>
      <c r="B482" s="305" t="s">
        <v>643</v>
      </c>
      <c r="C482" s="213" t="s">
        <v>101</v>
      </c>
      <c r="D482" s="213" t="s">
        <v>3</v>
      </c>
      <c r="E482" s="309">
        <v>1</v>
      </c>
      <c r="F482" s="248">
        <v>17.3</v>
      </c>
      <c r="G482" s="249">
        <f t="shared" si="14"/>
        <v>17.3</v>
      </c>
    </row>
    <row r="483" spans="1:7">
      <c r="A483" s="215" t="s">
        <v>563</v>
      </c>
      <c r="B483" s="305" t="s">
        <v>564</v>
      </c>
      <c r="C483" s="213" t="s">
        <v>101</v>
      </c>
      <c r="D483" s="213" t="s">
        <v>169</v>
      </c>
      <c r="E483" s="309">
        <v>2.88</v>
      </c>
      <c r="F483" s="248">
        <v>0.18</v>
      </c>
      <c r="G483" s="249">
        <f t="shared" si="14"/>
        <v>0.51839999999999997</v>
      </c>
    </row>
    <row r="484" spans="1:7">
      <c r="A484" s="215" t="s">
        <v>644</v>
      </c>
      <c r="B484" s="305" t="s">
        <v>645</v>
      </c>
      <c r="C484" s="213" t="s">
        <v>101</v>
      </c>
      <c r="D484" s="213" t="s">
        <v>3</v>
      </c>
      <c r="E484" s="309">
        <v>1</v>
      </c>
      <c r="F484" s="248">
        <v>26.05</v>
      </c>
      <c r="G484" s="249">
        <f t="shared" si="14"/>
        <v>26.05</v>
      </c>
    </row>
    <row r="485" spans="1:7">
      <c r="A485" s="215">
        <v>88248</v>
      </c>
      <c r="B485" s="305" t="s">
        <v>486</v>
      </c>
      <c r="C485" s="213" t="s">
        <v>101</v>
      </c>
      <c r="D485" s="213" t="s">
        <v>301</v>
      </c>
      <c r="E485" s="309">
        <v>3.8</v>
      </c>
      <c r="F485" s="248">
        <v>14.01</v>
      </c>
      <c r="G485" s="249">
        <f t="shared" si="14"/>
        <v>53.238</v>
      </c>
    </row>
    <row r="486" spans="1:7">
      <c r="A486" s="215">
        <v>88267</v>
      </c>
      <c r="B486" s="305" t="s">
        <v>487</v>
      </c>
      <c r="C486" s="213" t="s">
        <v>101</v>
      </c>
      <c r="D486" s="213" t="s">
        <v>301</v>
      </c>
      <c r="E486" s="309">
        <v>3.8</v>
      </c>
      <c r="F486" s="248">
        <v>17.61</v>
      </c>
      <c r="G486" s="249">
        <f t="shared" si="14"/>
        <v>66.917999999999992</v>
      </c>
    </row>
    <row r="487" spans="1:7">
      <c r="A487" s="554"/>
      <c r="B487" s="555"/>
      <c r="C487" s="555"/>
      <c r="D487" s="555"/>
      <c r="E487" s="555"/>
      <c r="F487" s="203" t="s">
        <v>303</v>
      </c>
      <c r="G487" s="207">
        <v>489.77</v>
      </c>
    </row>
    <row r="488" spans="1:7" ht="30">
      <c r="A488" s="554"/>
      <c r="B488" s="555"/>
      <c r="C488" s="555"/>
      <c r="D488" s="555"/>
      <c r="E488" s="555"/>
      <c r="F488" s="271" t="s">
        <v>304</v>
      </c>
      <c r="G488" s="210">
        <v>0</v>
      </c>
    </row>
    <row r="489" spans="1:7" ht="15">
      <c r="A489" s="554"/>
      <c r="B489" s="555"/>
      <c r="C489" s="555"/>
      <c r="D489" s="555"/>
      <c r="E489" s="555"/>
      <c r="F489" s="245" t="s">
        <v>305</v>
      </c>
      <c r="G489" s="246">
        <f>SUM(G487:G488)</f>
        <v>489.77</v>
      </c>
    </row>
    <row r="490" spans="1:7" ht="15">
      <c r="A490" s="548" t="s">
        <v>646</v>
      </c>
      <c r="B490" s="549"/>
      <c r="C490" s="549"/>
      <c r="D490" s="549"/>
      <c r="E490" s="549"/>
      <c r="F490" s="549"/>
      <c r="G490" s="550"/>
    </row>
    <row r="491" spans="1:7" ht="15">
      <c r="A491" s="537" t="s">
        <v>287</v>
      </c>
      <c r="B491" s="538"/>
      <c r="C491" s="200" t="s">
        <v>288</v>
      </c>
      <c r="D491" s="200" t="s">
        <v>289</v>
      </c>
      <c r="E491" s="200" t="s">
        <v>290</v>
      </c>
      <c r="F491" s="200" t="s">
        <v>291</v>
      </c>
      <c r="G491" s="201" t="s">
        <v>38</v>
      </c>
    </row>
    <row r="492" spans="1:7">
      <c r="A492" s="215" t="s">
        <v>647</v>
      </c>
      <c r="B492" s="305" t="s">
        <v>648</v>
      </c>
      <c r="C492" s="213" t="s">
        <v>101</v>
      </c>
      <c r="D492" s="213" t="s">
        <v>3</v>
      </c>
      <c r="E492" s="309">
        <v>1</v>
      </c>
      <c r="F492" s="248">
        <v>35.58</v>
      </c>
      <c r="G492" s="249">
        <f>E492*F492</f>
        <v>35.58</v>
      </c>
    </row>
    <row r="493" spans="1:7">
      <c r="A493" s="215" t="s">
        <v>649</v>
      </c>
      <c r="B493" s="305" t="s">
        <v>650</v>
      </c>
      <c r="C493" s="213" t="s">
        <v>101</v>
      </c>
      <c r="D493" s="213" t="s">
        <v>3</v>
      </c>
      <c r="E493" s="309">
        <v>1</v>
      </c>
      <c r="F493" s="248">
        <v>132.56</v>
      </c>
      <c r="G493" s="249">
        <f t="shared" ref="G493:G498" si="15">E493*F493</f>
        <v>132.56</v>
      </c>
    </row>
    <row r="494" spans="1:7">
      <c r="A494" s="215" t="s">
        <v>651</v>
      </c>
      <c r="B494" s="305" t="s">
        <v>652</v>
      </c>
      <c r="C494" s="213" t="s">
        <v>101</v>
      </c>
      <c r="D494" s="213" t="s">
        <v>3</v>
      </c>
      <c r="E494" s="309">
        <v>1</v>
      </c>
      <c r="F494" s="248">
        <v>40</v>
      </c>
      <c r="G494" s="249">
        <f t="shared" si="15"/>
        <v>40</v>
      </c>
    </row>
    <row r="495" spans="1:7">
      <c r="A495" s="215" t="s">
        <v>653</v>
      </c>
      <c r="B495" s="305" t="s">
        <v>654</v>
      </c>
      <c r="C495" s="213" t="s">
        <v>101</v>
      </c>
      <c r="D495" s="213" t="s">
        <v>3</v>
      </c>
      <c r="E495" s="309">
        <v>1</v>
      </c>
      <c r="F495" s="248">
        <v>222.43</v>
      </c>
      <c r="G495" s="249">
        <f t="shared" si="15"/>
        <v>222.43</v>
      </c>
    </row>
    <row r="496" spans="1:7">
      <c r="A496" s="215" t="s">
        <v>563</v>
      </c>
      <c r="B496" s="305" t="s">
        <v>564</v>
      </c>
      <c r="C496" s="213" t="s">
        <v>101</v>
      </c>
      <c r="D496" s="213" t="s">
        <v>169</v>
      </c>
      <c r="E496" s="309">
        <v>2.5</v>
      </c>
      <c r="F496" s="248">
        <v>0.18</v>
      </c>
      <c r="G496" s="249">
        <f t="shared" si="15"/>
        <v>0.44999999999999996</v>
      </c>
    </row>
    <row r="497" spans="1:7">
      <c r="A497" s="215">
        <v>88248</v>
      </c>
      <c r="B497" s="305" t="s">
        <v>486</v>
      </c>
      <c r="C497" s="213" t="s">
        <v>101</v>
      </c>
      <c r="D497" s="213" t="s">
        <v>301</v>
      </c>
      <c r="E497" s="309">
        <v>3.5</v>
      </c>
      <c r="F497" s="248">
        <v>14.01</v>
      </c>
      <c r="G497" s="249">
        <f t="shared" si="15"/>
        <v>49.034999999999997</v>
      </c>
    </row>
    <row r="498" spans="1:7">
      <c r="A498" s="215">
        <v>88267</v>
      </c>
      <c r="B498" s="305" t="s">
        <v>487</v>
      </c>
      <c r="C498" s="213" t="s">
        <v>101</v>
      </c>
      <c r="D498" s="213" t="s">
        <v>301</v>
      </c>
      <c r="E498" s="309">
        <v>3.5</v>
      </c>
      <c r="F498" s="248">
        <v>17.61</v>
      </c>
      <c r="G498" s="249">
        <f t="shared" si="15"/>
        <v>61.634999999999998</v>
      </c>
    </row>
    <row r="499" spans="1:7">
      <c r="A499" s="554"/>
      <c r="B499" s="555"/>
      <c r="C499" s="555"/>
      <c r="D499" s="555"/>
      <c r="E499" s="555"/>
      <c r="F499" s="203" t="s">
        <v>303</v>
      </c>
      <c r="G499" s="207">
        <v>541.70000000000005</v>
      </c>
    </row>
    <row r="500" spans="1:7" ht="30">
      <c r="A500" s="554"/>
      <c r="B500" s="555"/>
      <c r="C500" s="555"/>
      <c r="D500" s="555"/>
      <c r="E500" s="555"/>
      <c r="F500" s="271" t="s">
        <v>304</v>
      </c>
      <c r="G500" s="210">
        <v>0</v>
      </c>
    </row>
    <row r="501" spans="1:7" ht="15">
      <c r="A501" s="554"/>
      <c r="B501" s="555"/>
      <c r="C501" s="555"/>
      <c r="D501" s="555"/>
      <c r="E501" s="555"/>
      <c r="F501" s="245" t="s">
        <v>305</v>
      </c>
      <c r="G501" s="246">
        <f>SUM(G499:G500)</f>
        <v>541.70000000000005</v>
      </c>
    </row>
    <row r="502" spans="1:7" ht="15">
      <c r="A502" s="548" t="s">
        <v>655</v>
      </c>
      <c r="B502" s="549"/>
      <c r="C502" s="549"/>
      <c r="D502" s="549"/>
      <c r="E502" s="549"/>
      <c r="F502" s="549"/>
      <c r="G502" s="550"/>
    </row>
    <row r="503" spans="1:7" ht="15">
      <c r="A503" s="537" t="s">
        <v>287</v>
      </c>
      <c r="B503" s="538"/>
      <c r="C503" s="200" t="s">
        <v>288</v>
      </c>
      <c r="D503" s="200" t="s">
        <v>289</v>
      </c>
      <c r="E503" s="200" t="s">
        <v>290</v>
      </c>
      <c r="F503" s="200" t="s">
        <v>291</v>
      </c>
      <c r="G503" s="201" t="s">
        <v>38</v>
      </c>
    </row>
    <row r="504" spans="1:7">
      <c r="A504" s="215" t="s">
        <v>563</v>
      </c>
      <c r="B504" s="305" t="s">
        <v>564</v>
      </c>
      <c r="C504" s="213" t="s">
        <v>101</v>
      </c>
      <c r="D504" s="213" t="s">
        <v>169</v>
      </c>
      <c r="E504" s="309">
        <v>0.28000000000000003</v>
      </c>
      <c r="F504" s="248">
        <v>0.18</v>
      </c>
      <c r="G504" s="249">
        <f>E504*F504</f>
        <v>5.04E-2</v>
      </c>
    </row>
    <row r="505" spans="1:7">
      <c r="A505" s="215" t="s">
        <v>656</v>
      </c>
      <c r="B505" s="305" t="s">
        <v>657</v>
      </c>
      <c r="C505" s="213" t="s">
        <v>101</v>
      </c>
      <c r="D505" s="213" t="s">
        <v>3</v>
      </c>
      <c r="E505" s="309">
        <v>1</v>
      </c>
      <c r="F505" s="248">
        <v>8</v>
      </c>
      <c r="G505" s="249">
        <f>E505*F505</f>
        <v>8</v>
      </c>
    </row>
    <row r="506" spans="1:7">
      <c r="A506" s="215">
        <v>88248</v>
      </c>
      <c r="B506" s="305" t="s">
        <v>486</v>
      </c>
      <c r="C506" s="213" t="s">
        <v>101</v>
      </c>
      <c r="D506" s="213" t="s">
        <v>301</v>
      </c>
      <c r="E506" s="309">
        <v>0.5</v>
      </c>
      <c r="F506" s="248">
        <v>14.01</v>
      </c>
      <c r="G506" s="249">
        <f>E506*F506</f>
        <v>7.0049999999999999</v>
      </c>
    </row>
    <row r="507" spans="1:7">
      <c r="A507" s="215">
        <v>88267</v>
      </c>
      <c r="B507" s="305" t="s">
        <v>487</v>
      </c>
      <c r="C507" s="213" t="s">
        <v>101</v>
      </c>
      <c r="D507" s="213" t="s">
        <v>301</v>
      </c>
      <c r="E507" s="309">
        <v>0.5</v>
      </c>
      <c r="F507" s="248">
        <v>17.61</v>
      </c>
      <c r="G507" s="249">
        <f>E507*F507</f>
        <v>8.8049999999999997</v>
      </c>
    </row>
    <row r="508" spans="1:7">
      <c r="A508" s="554"/>
      <c r="B508" s="555"/>
      <c r="C508" s="555"/>
      <c r="D508" s="555"/>
      <c r="E508" s="555"/>
      <c r="F508" s="203" t="s">
        <v>303</v>
      </c>
      <c r="G508" s="207">
        <v>23.87</v>
      </c>
    </row>
    <row r="509" spans="1:7" ht="30">
      <c r="A509" s="554"/>
      <c r="B509" s="555"/>
      <c r="C509" s="555"/>
      <c r="D509" s="555"/>
      <c r="E509" s="555"/>
      <c r="F509" s="271" t="s">
        <v>304</v>
      </c>
      <c r="G509" s="210">
        <v>0</v>
      </c>
    </row>
    <row r="510" spans="1:7" ht="15">
      <c r="A510" s="554"/>
      <c r="B510" s="555"/>
      <c r="C510" s="555"/>
      <c r="D510" s="555"/>
      <c r="E510" s="555"/>
      <c r="F510" s="245" t="s">
        <v>305</v>
      </c>
      <c r="G510" s="246">
        <f>SUM(G508:G509)</f>
        <v>23.87</v>
      </c>
    </row>
    <row r="511" spans="1:7" ht="15">
      <c r="A511" s="548" t="s">
        <v>658</v>
      </c>
      <c r="B511" s="549"/>
      <c r="C511" s="549"/>
      <c r="D511" s="549"/>
      <c r="E511" s="549"/>
      <c r="F511" s="549"/>
      <c r="G511" s="550"/>
    </row>
    <row r="512" spans="1:7" ht="15">
      <c r="A512" s="537" t="s">
        <v>287</v>
      </c>
      <c r="B512" s="538"/>
      <c r="C512" s="200" t="s">
        <v>288</v>
      </c>
      <c r="D512" s="200" t="s">
        <v>289</v>
      </c>
      <c r="E512" s="200" t="s">
        <v>290</v>
      </c>
      <c r="F512" s="200" t="s">
        <v>291</v>
      </c>
      <c r="G512" s="201" t="s">
        <v>38</v>
      </c>
    </row>
    <row r="513" spans="1:7">
      <c r="A513" s="208" t="s">
        <v>659</v>
      </c>
      <c r="B513" s="203" t="s">
        <v>660</v>
      </c>
      <c r="C513" s="204" t="s">
        <v>101</v>
      </c>
      <c r="D513" s="204" t="s">
        <v>3</v>
      </c>
      <c r="E513" s="205">
        <v>8.9999999999999993E-3</v>
      </c>
      <c r="F513" s="206">
        <v>113.5</v>
      </c>
      <c r="G513" s="207">
        <f t="shared" ref="G513:G518" si="16">E513*F513</f>
        <v>1.0214999999999999</v>
      </c>
    </row>
    <row r="514" spans="1:7">
      <c r="A514" s="208" t="s">
        <v>661</v>
      </c>
      <c r="B514" s="203" t="s">
        <v>662</v>
      </c>
      <c r="C514" s="204" t="s">
        <v>101</v>
      </c>
      <c r="D514" s="204" t="s">
        <v>574</v>
      </c>
      <c r="E514" s="205">
        <v>5.0999999999999997E-2</v>
      </c>
      <c r="F514" s="206">
        <v>141.53</v>
      </c>
      <c r="G514" s="207">
        <f t="shared" si="16"/>
        <v>7.2180299999999997</v>
      </c>
    </row>
    <row r="515" spans="1:7">
      <c r="A515" s="202" t="s">
        <v>663</v>
      </c>
      <c r="B515" s="203" t="s">
        <v>664</v>
      </c>
      <c r="C515" s="204" t="s">
        <v>101</v>
      </c>
      <c r="D515" s="204" t="s">
        <v>329</v>
      </c>
      <c r="E515" s="205">
        <v>7.0000000000000007E-2</v>
      </c>
      <c r="F515" s="206">
        <v>8.34</v>
      </c>
      <c r="G515" s="207">
        <f t="shared" si="16"/>
        <v>0.5838000000000001</v>
      </c>
    </row>
    <row r="516" spans="1:7">
      <c r="A516" s="202" t="s">
        <v>665</v>
      </c>
      <c r="B516" s="203" t="s">
        <v>666</v>
      </c>
      <c r="C516" s="204" t="s">
        <v>101</v>
      </c>
      <c r="D516" s="204" t="s">
        <v>574</v>
      </c>
      <c r="E516" s="205">
        <v>0.03</v>
      </c>
      <c r="F516" s="206">
        <v>232</v>
      </c>
      <c r="G516" s="207">
        <f t="shared" si="16"/>
        <v>6.96</v>
      </c>
    </row>
    <row r="517" spans="1:7">
      <c r="A517" s="208">
        <v>88239</v>
      </c>
      <c r="B517" s="203" t="s">
        <v>575</v>
      </c>
      <c r="C517" s="204" t="s">
        <v>101</v>
      </c>
      <c r="D517" s="204" t="s">
        <v>301</v>
      </c>
      <c r="E517" s="205">
        <v>1.05</v>
      </c>
      <c r="F517" s="206">
        <v>14.7</v>
      </c>
      <c r="G517" s="207">
        <f t="shared" si="16"/>
        <v>15.435</v>
      </c>
    </row>
    <row r="518" spans="1:7">
      <c r="A518" s="208">
        <v>88261</v>
      </c>
      <c r="B518" s="203" t="s">
        <v>300</v>
      </c>
      <c r="C518" s="204" t="s">
        <v>101</v>
      </c>
      <c r="D518" s="204" t="s">
        <v>301</v>
      </c>
      <c r="E518" s="205">
        <v>1.05</v>
      </c>
      <c r="F518" s="206">
        <v>17.940000000000001</v>
      </c>
      <c r="G518" s="207">
        <f t="shared" si="16"/>
        <v>18.837000000000003</v>
      </c>
    </row>
    <row r="519" spans="1:7">
      <c r="A519" s="539"/>
      <c r="B519" s="540"/>
      <c r="C519" s="540"/>
      <c r="D519" s="540"/>
      <c r="E519" s="540"/>
      <c r="F519" s="203" t="s">
        <v>303</v>
      </c>
      <c r="G519" s="207">
        <f>SUM(G513:G518)</f>
        <v>50.055330000000005</v>
      </c>
    </row>
    <row r="520" spans="1:7" ht="30">
      <c r="A520" s="539"/>
      <c r="B520" s="540"/>
      <c r="C520" s="540"/>
      <c r="D520" s="540"/>
      <c r="E520" s="540"/>
      <c r="F520" s="271" t="s">
        <v>304</v>
      </c>
      <c r="G520" s="210">
        <v>0</v>
      </c>
    </row>
    <row r="521" spans="1:7" ht="15">
      <c r="A521" s="539"/>
      <c r="B521" s="540"/>
      <c r="C521" s="540"/>
      <c r="D521" s="540"/>
      <c r="E521" s="540"/>
      <c r="F521" s="245" t="s">
        <v>305</v>
      </c>
      <c r="G521" s="246">
        <f>SUM(G519:G520)</f>
        <v>50.055330000000005</v>
      </c>
    </row>
    <row r="522" spans="1:7" ht="15">
      <c r="A522" s="548" t="s">
        <v>667</v>
      </c>
      <c r="B522" s="549"/>
      <c r="C522" s="549"/>
      <c r="D522" s="549"/>
      <c r="E522" s="549"/>
      <c r="F522" s="549"/>
      <c r="G522" s="550"/>
    </row>
    <row r="523" spans="1:7" ht="15">
      <c r="A523" s="537" t="s">
        <v>287</v>
      </c>
      <c r="B523" s="538"/>
      <c r="C523" s="200" t="s">
        <v>288</v>
      </c>
      <c r="D523" s="200" t="s">
        <v>289</v>
      </c>
      <c r="E523" s="200" t="s">
        <v>290</v>
      </c>
      <c r="F523" s="200" t="s">
        <v>291</v>
      </c>
      <c r="G523" s="201" t="s">
        <v>38</v>
      </c>
    </row>
    <row r="524" spans="1:7">
      <c r="A524" s="208" t="s">
        <v>668</v>
      </c>
      <c r="B524" s="251" t="s">
        <v>669</v>
      </c>
      <c r="C524" s="204" t="s">
        <v>101</v>
      </c>
      <c r="D524" s="204" t="s">
        <v>3</v>
      </c>
      <c r="E524" s="205">
        <v>1.4</v>
      </c>
      <c r="F524" s="248">
        <v>0.49</v>
      </c>
      <c r="G524" s="249">
        <f>E524*F524</f>
        <v>0.68599999999999994</v>
      </c>
    </row>
    <row r="525" spans="1:7">
      <c r="A525" s="208" t="s">
        <v>670</v>
      </c>
      <c r="B525" s="251" t="s">
        <v>671</v>
      </c>
      <c r="C525" s="204" t="s">
        <v>101</v>
      </c>
      <c r="D525" s="204" t="s">
        <v>3</v>
      </c>
      <c r="E525" s="205">
        <v>1.4</v>
      </c>
      <c r="F525" s="248">
        <v>1.89</v>
      </c>
      <c r="G525" s="249">
        <f t="shared" ref="G525:G530" si="17">E525*F525</f>
        <v>2.6459999999999999</v>
      </c>
    </row>
    <row r="526" spans="1:7">
      <c r="A526" s="208" t="s">
        <v>672</v>
      </c>
      <c r="B526" s="251" t="s">
        <v>673</v>
      </c>
      <c r="C526" s="204" t="s">
        <v>101</v>
      </c>
      <c r="D526" s="204" t="s">
        <v>3</v>
      </c>
      <c r="E526" s="205">
        <v>1.4</v>
      </c>
      <c r="F526" s="248">
        <v>1.1599999999999999</v>
      </c>
      <c r="G526" s="249">
        <f t="shared" si="17"/>
        <v>1.6239999999999999</v>
      </c>
    </row>
    <row r="527" spans="1:7">
      <c r="A527" s="208" t="s">
        <v>674</v>
      </c>
      <c r="B527" s="251" t="s">
        <v>675</v>
      </c>
      <c r="C527" s="204" t="s">
        <v>101</v>
      </c>
      <c r="D527" s="204" t="s">
        <v>329</v>
      </c>
      <c r="E527" s="205">
        <v>0.01</v>
      </c>
      <c r="F527" s="248">
        <v>12.3</v>
      </c>
      <c r="G527" s="249">
        <f t="shared" si="17"/>
        <v>0.12300000000000001</v>
      </c>
    </row>
    <row r="528" spans="1:7">
      <c r="A528" s="208" t="s">
        <v>676</v>
      </c>
      <c r="B528" s="251" t="s">
        <v>677</v>
      </c>
      <c r="C528" s="204" t="s">
        <v>101</v>
      </c>
      <c r="D528" s="204" t="s">
        <v>3</v>
      </c>
      <c r="E528" s="205">
        <v>0.56000000000000005</v>
      </c>
      <c r="F528" s="248">
        <v>69.52</v>
      </c>
      <c r="G528" s="249">
        <f t="shared" si="17"/>
        <v>38.931200000000004</v>
      </c>
    </row>
    <row r="529" spans="1:7">
      <c r="A529" s="208">
        <v>88316</v>
      </c>
      <c r="B529" s="251" t="s">
        <v>302</v>
      </c>
      <c r="C529" s="204" t="s">
        <v>101</v>
      </c>
      <c r="D529" s="204" t="s">
        <v>301</v>
      </c>
      <c r="E529" s="205">
        <v>0.5</v>
      </c>
      <c r="F529" s="248">
        <v>14.36</v>
      </c>
      <c r="G529" s="249">
        <f t="shared" si="17"/>
        <v>7.18</v>
      </c>
    </row>
    <row r="530" spans="1:7">
      <c r="A530" s="208">
        <v>88323</v>
      </c>
      <c r="B530" s="251" t="s">
        <v>678</v>
      </c>
      <c r="C530" s="204" t="s">
        <v>101</v>
      </c>
      <c r="D530" s="204" t="s">
        <v>301</v>
      </c>
      <c r="E530" s="247">
        <v>0.5</v>
      </c>
      <c r="F530" s="248">
        <v>17.88</v>
      </c>
      <c r="G530" s="249">
        <f t="shared" si="17"/>
        <v>8.94</v>
      </c>
    </row>
    <row r="531" spans="1:7">
      <c r="A531" s="539"/>
      <c r="B531" s="540"/>
      <c r="C531" s="540"/>
      <c r="D531" s="540"/>
      <c r="E531" s="540"/>
      <c r="F531" s="203" t="s">
        <v>303</v>
      </c>
      <c r="G531" s="207">
        <f>SUM(G524:G530)</f>
        <v>60.130200000000002</v>
      </c>
    </row>
    <row r="532" spans="1:7" ht="30">
      <c r="A532" s="539"/>
      <c r="B532" s="540"/>
      <c r="C532" s="540"/>
      <c r="D532" s="540"/>
      <c r="E532" s="540"/>
      <c r="F532" s="271" t="s">
        <v>304</v>
      </c>
      <c r="G532" s="210">
        <v>0</v>
      </c>
    </row>
    <row r="533" spans="1:7" ht="15">
      <c r="A533" s="539"/>
      <c r="B533" s="540"/>
      <c r="C533" s="540"/>
      <c r="D533" s="540"/>
      <c r="E533" s="540"/>
      <c r="F533" s="245" t="s">
        <v>305</v>
      </c>
      <c r="G533" s="246">
        <f>SUM(G531:G532)</f>
        <v>60.130200000000002</v>
      </c>
    </row>
    <row r="534" spans="1:7" ht="15">
      <c r="A534" s="548" t="s">
        <v>679</v>
      </c>
      <c r="B534" s="549"/>
      <c r="C534" s="549"/>
      <c r="D534" s="549"/>
      <c r="E534" s="549"/>
      <c r="F534" s="549"/>
      <c r="G534" s="550"/>
    </row>
    <row r="535" spans="1:7" ht="15">
      <c r="A535" s="537" t="s">
        <v>287</v>
      </c>
      <c r="B535" s="538"/>
      <c r="C535" s="200" t="s">
        <v>288</v>
      </c>
      <c r="D535" s="200" t="s">
        <v>289</v>
      </c>
      <c r="E535" s="200" t="s">
        <v>290</v>
      </c>
      <c r="F535" s="200" t="s">
        <v>291</v>
      </c>
      <c r="G535" s="201" t="s">
        <v>38</v>
      </c>
    </row>
    <row r="536" spans="1:7">
      <c r="A536" s="208" t="s">
        <v>680</v>
      </c>
      <c r="B536" s="251" t="s">
        <v>681</v>
      </c>
      <c r="C536" s="204" t="s">
        <v>101</v>
      </c>
      <c r="D536" s="204" t="s">
        <v>54</v>
      </c>
      <c r="E536" s="247">
        <v>0.14000000000000001</v>
      </c>
      <c r="F536" s="248">
        <v>25.66</v>
      </c>
      <c r="G536" s="249">
        <f>E536*F536</f>
        <v>3.5924000000000005</v>
      </c>
    </row>
    <row r="537" spans="1:7">
      <c r="A537" s="208">
        <v>88316</v>
      </c>
      <c r="B537" s="251" t="s">
        <v>302</v>
      </c>
      <c r="C537" s="204" t="s">
        <v>101</v>
      </c>
      <c r="D537" s="204" t="s">
        <v>301</v>
      </c>
      <c r="E537" s="247">
        <v>0.2</v>
      </c>
      <c r="F537" s="248">
        <v>14.36</v>
      </c>
      <c r="G537" s="249">
        <f>E537*F537</f>
        <v>2.8719999999999999</v>
      </c>
    </row>
    <row r="538" spans="1:7">
      <c r="A538" s="539"/>
      <c r="B538" s="540"/>
      <c r="C538" s="540"/>
      <c r="D538" s="540"/>
      <c r="E538" s="540"/>
      <c r="F538" s="203" t="s">
        <v>303</v>
      </c>
      <c r="G538" s="207">
        <f>SUM(G536:G537)</f>
        <v>6.4644000000000004</v>
      </c>
    </row>
    <row r="539" spans="1:7" ht="30">
      <c r="A539" s="539"/>
      <c r="B539" s="540"/>
      <c r="C539" s="540"/>
      <c r="D539" s="540"/>
      <c r="E539" s="540"/>
      <c r="F539" s="271" t="s">
        <v>304</v>
      </c>
      <c r="G539" s="210">
        <v>0</v>
      </c>
    </row>
    <row r="540" spans="1:7" ht="15">
      <c r="A540" s="539"/>
      <c r="B540" s="540"/>
      <c r="C540" s="540"/>
      <c r="D540" s="540"/>
      <c r="E540" s="540"/>
      <c r="F540" s="245" t="s">
        <v>305</v>
      </c>
      <c r="G540" s="246">
        <f>SUM(G538:G539)</f>
        <v>6.4644000000000004</v>
      </c>
    </row>
    <row r="541" spans="1:7" ht="15">
      <c r="A541" s="548" t="s">
        <v>682</v>
      </c>
      <c r="B541" s="549"/>
      <c r="C541" s="549"/>
      <c r="D541" s="549"/>
      <c r="E541" s="549"/>
      <c r="F541" s="549"/>
      <c r="G541" s="550"/>
    </row>
    <row r="542" spans="1:7" ht="15">
      <c r="A542" s="537" t="s">
        <v>287</v>
      </c>
      <c r="B542" s="538"/>
      <c r="C542" s="200" t="s">
        <v>288</v>
      </c>
      <c r="D542" s="200" t="s">
        <v>289</v>
      </c>
      <c r="E542" s="200" t="s">
        <v>290</v>
      </c>
      <c r="F542" s="200" t="s">
        <v>291</v>
      </c>
      <c r="G542" s="201" t="s">
        <v>38</v>
      </c>
    </row>
    <row r="543" spans="1:7">
      <c r="A543" s="208" t="s">
        <v>683</v>
      </c>
      <c r="B543" s="251" t="s">
        <v>684</v>
      </c>
      <c r="C543" s="204" t="s">
        <v>101</v>
      </c>
      <c r="D543" s="204" t="s">
        <v>235</v>
      </c>
      <c r="E543" s="205">
        <v>1.1000000000000001</v>
      </c>
      <c r="F543" s="248">
        <v>4.1100000000000003</v>
      </c>
      <c r="G543" s="249">
        <f>E543*F543</f>
        <v>4.5210000000000008</v>
      </c>
    </row>
    <row r="544" spans="1:7">
      <c r="A544" s="208">
        <v>88316</v>
      </c>
      <c r="B544" s="251" t="s">
        <v>302</v>
      </c>
      <c r="C544" s="204" t="s">
        <v>101</v>
      </c>
      <c r="D544" s="204" t="s">
        <v>301</v>
      </c>
      <c r="E544" s="205">
        <v>0.5</v>
      </c>
      <c r="F544" s="248">
        <v>14.36</v>
      </c>
      <c r="G544" s="249">
        <f>E544*F544</f>
        <v>7.18</v>
      </c>
    </row>
    <row r="545" spans="1:7">
      <c r="A545" s="208">
        <v>88323</v>
      </c>
      <c r="B545" s="251" t="s">
        <v>678</v>
      </c>
      <c r="C545" s="204" t="s">
        <v>101</v>
      </c>
      <c r="D545" s="204" t="s">
        <v>301</v>
      </c>
      <c r="E545" s="205">
        <v>0.5</v>
      </c>
      <c r="F545" s="248">
        <v>17.88</v>
      </c>
      <c r="G545" s="249">
        <f>E545*F545</f>
        <v>8.94</v>
      </c>
    </row>
    <row r="546" spans="1:7">
      <c r="A546" s="539"/>
      <c r="B546" s="540"/>
      <c r="C546" s="540"/>
      <c r="D546" s="540"/>
      <c r="E546" s="540"/>
      <c r="F546" s="203" t="s">
        <v>303</v>
      </c>
      <c r="G546" s="207">
        <f>SUM(G543:G545)</f>
        <v>20.640999999999998</v>
      </c>
    </row>
    <row r="547" spans="1:7" ht="30">
      <c r="A547" s="539"/>
      <c r="B547" s="540"/>
      <c r="C547" s="540"/>
      <c r="D547" s="540"/>
      <c r="E547" s="540"/>
      <c r="F547" s="271" t="s">
        <v>304</v>
      </c>
      <c r="G547" s="210">
        <v>0</v>
      </c>
    </row>
    <row r="548" spans="1:7" ht="15">
      <c r="A548" s="539"/>
      <c r="B548" s="540"/>
      <c r="C548" s="540"/>
      <c r="D548" s="540"/>
      <c r="E548" s="540"/>
      <c r="F548" s="245" t="s">
        <v>305</v>
      </c>
      <c r="G548" s="246">
        <f>G546+G547</f>
        <v>20.640999999999998</v>
      </c>
    </row>
    <row r="549" spans="1:7" ht="15">
      <c r="A549" s="548" t="s">
        <v>685</v>
      </c>
      <c r="B549" s="549"/>
      <c r="C549" s="549"/>
      <c r="D549" s="549"/>
      <c r="E549" s="549"/>
      <c r="F549" s="549"/>
      <c r="G549" s="550"/>
    </row>
    <row r="550" spans="1:7" ht="15">
      <c r="A550" s="537" t="s">
        <v>287</v>
      </c>
      <c r="B550" s="538"/>
      <c r="C550" s="200" t="s">
        <v>288</v>
      </c>
      <c r="D550" s="200" t="s">
        <v>289</v>
      </c>
      <c r="E550" s="200" t="s">
        <v>290</v>
      </c>
      <c r="F550" s="200" t="s">
        <v>291</v>
      </c>
      <c r="G550" s="201" t="s">
        <v>38</v>
      </c>
    </row>
    <row r="551" spans="1:7">
      <c r="A551" s="208" t="s">
        <v>686</v>
      </c>
      <c r="B551" s="251" t="s">
        <v>687</v>
      </c>
      <c r="C551" s="204" t="s">
        <v>101</v>
      </c>
      <c r="D551" s="204" t="s">
        <v>3</v>
      </c>
      <c r="E551" s="252">
        <v>1</v>
      </c>
      <c r="F551" s="248">
        <v>23.13</v>
      </c>
      <c r="G551" s="249">
        <f>E551*F551</f>
        <v>23.13</v>
      </c>
    </row>
    <row r="552" spans="1:7">
      <c r="A552" s="208">
        <v>88242</v>
      </c>
      <c r="B552" s="251" t="s">
        <v>358</v>
      </c>
      <c r="C552" s="204" t="s">
        <v>101</v>
      </c>
      <c r="D552" s="204" t="s">
        <v>301</v>
      </c>
      <c r="E552" s="252">
        <v>0.2</v>
      </c>
      <c r="F552" s="248">
        <v>14.38</v>
      </c>
      <c r="G552" s="249">
        <f>E552*F552</f>
        <v>2.8760000000000003</v>
      </c>
    </row>
    <row r="553" spans="1:7">
      <c r="A553" s="208">
        <v>88309</v>
      </c>
      <c r="B553" s="251" t="s">
        <v>345</v>
      </c>
      <c r="C553" s="204" t="s">
        <v>101</v>
      </c>
      <c r="D553" s="204" t="s">
        <v>301</v>
      </c>
      <c r="E553" s="252">
        <v>0.2</v>
      </c>
      <c r="F553" s="248">
        <v>18.03</v>
      </c>
      <c r="G553" s="249">
        <f>E553*F553</f>
        <v>3.6060000000000003</v>
      </c>
    </row>
    <row r="554" spans="1:7">
      <c r="A554" s="539"/>
      <c r="B554" s="540"/>
      <c r="C554" s="540"/>
      <c r="D554" s="540"/>
      <c r="E554" s="540"/>
      <c r="F554" s="203" t="s">
        <v>303</v>
      </c>
      <c r="G554" s="207">
        <v>29.62</v>
      </c>
    </row>
    <row r="555" spans="1:7" ht="30">
      <c r="A555" s="539"/>
      <c r="B555" s="540"/>
      <c r="C555" s="540"/>
      <c r="D555" s="540"/>
      <c r="E555" s="540"/>
      <c r="F555" s="271" t="s">
        <v>304</v>
      </c>
      <c r="G555" s="210">
        <v>0</v>
      </c>
    </row>
    <row r="556" spans="1:7" ht="15">
      <c r="A556" s="539"/>
      <c r="B556" s="540"/>
      <c r="C556" s="540"/>
      <c r="D556" s="540"/>
      <c r="E556" s="540"/>
      <c r="F556" s="245" t="s">
        <v>305</v>
      </c>
      <c r="G556" s="246">
        <f>SUM(G554:G555)</f>
        <v>29.62</v>
      </c>
    </row>
    <row r="557" spans="1:7" ht="15">
      <c r="A557" s="541" t="s">
        <v>688</v>
      </c>
      <c r="B557" s="542"/>
      <c r="C557" s="542"/>
      <c r="D557" s="542"/>
      <c r="E557" s="542"/>
      <c r="F557" s="542"/>
      <c r="G557" s="543"/>
    </row>
    <row r="558" spans="1:7" ht="15">
      <c r="A558" s="544" t="s">
        <v>287</v>
      </c>
      <c r="B558" s="545"/>
      <c r="C558" s="223" t="s">
        <v>288</v>
      </c>
      <c r="D558" s="223" t="s">
        <v>289</v>
      </c>
      <c r="E558" s="223" t="s">
        <v>290</v>
      </c>
      <c r="F558" s="223" t="s">
        <v>291</v>
      </c>
      <c r="G558" s="224" t="s">
        <v>38</v>
      </c>
    </row>
    <row r="559" spans="1:7" ht="15">
      <c r="A559" s="232" t="s">
        <v>689</v>
      </c>
      <c r="B559" s="310" t="s">
        <v>690</v>
      </c>
      <c r="C559" s="234" t="s">
        <v>101</v>
      </c>
      <c r="D559" s="234" t="s">
        <v>3</v>
      </c>
      <c r="E559" s="311">
        <v>1</v>
      </c>
      <c r="F559" s="231">
        <v>167.5</v>
      </c>
      <c r="G559" s="269">
        <f>E559*F559</f>
        <v>167.5</v>
      </c>
    </row>
    <row r="560" spans="1:7" ht="15">
      <c r="A560" s="232">
        <v>88242</v>
      </c>
      <c r="B560" s="310" t="s">
        <v>358</v>
      </c>
      <c r="C560" s="234" t="s">
        <v>101</v>
      </c>
      <c r="D560" s="234" t="s">
        <v>301</v>
      </c>
      <c r="E560" s="311">
        <v>0.5</v>
      </c>
      <c r="F560" s="231">
        <v>14.38</v>
      </c>
      <c r="G560" s="269">
        <f>E560*F560</f>
        <v>7.19</v>
      </c>
    </row>
    <row r="561" spans="1:7" ht="15">
      <c r="A561" s="232">
        <v>88309</v>
      </c>
      <c r="B561" s="310" t="s">
        <v>345</v>
      </c>
      <c r="C561" s="234" t="s">
        <v>101</v>
      </c>
      <c r="D561" s="234" t="s">
        <v>301</v>
      </c>
      <c r="E561" s="311">
        <v>0.5</v>
      </c>
      <c r="F561" s="231">
        <v>18.03</v>
      </c>
      <c r="G561" s="269">
        <f>E561*F561</f>
        <v>9.0150000000000006</v>
      </c>
    </row>
    <row r="562" spans="1:7" ht="15">
      <c r="A562" s="546"/>
      <c r="B562" s="547"/>
      <c r="C562" s="547"/>
      <c r="D562" s="547"/>
      <c r="E562" s="547"/>
      <c r="F562" s="233" t="s">
        <v>303</v>
      </c>
      <c r="G562" s="269">
        <f>SUM(G559:G561)</f>
        <v>183.70499999999998</v>
      </c>
    </row>
    <row r="563" spans="1:7" ht="30">
      <c r="A563" s="546"/>
      <c r="B563" s="547"/>
      <c r="C563" s="547"/>
      <c r="D563" s="547"/>
      <c r="E563" s="547"/>
      <c r="F563" s="271" t="s">
        <v>304</v>
      </c>
      <c r="G563" s="230">
        <v>0</v>
      </c>
    </row>
    <row r="564" spans="1:7" ht="15">
      <c r="A564" s="546"/>
      <c r="B564" s="547"/>
      <c r="C564" s="547"/>
      <c r="D564" s="547"/>
      <c r="E564" s="547"/>
      <c r="F564" s="237" t="s">
        <v>305</v>
      </c>
      <c r="G564" s="238">
        <f>SUM(G562:G563)</f>
        <v>183.70499999999998</v>
      </c>
    </row>
    <row r="565" spans="1:7" ht="15">
      <c r="A565" s="548" t="s">
        <v>691</v>
      </c>
      <c r="B565" s="549"/>
      <c r="C565" s="549"/>
      <c r="D565" s="549"/>
      <c r="E565" s="549"/>
      <c r="F565" s="549"/>
      <c r="G565" s="550"/>
    </row>
    <row r="566" spans="1:7" ht="15">
      <c r="A566" s="537" t="s">
        <v>287</v>
      </c>
      <c r="B566" s="538"/>
      <c r="C566" s="200" t="s">
        <v>288</v>
      </c>
      <c r="D566" s="200" t="s">
        <v>289</v>
      </c>
      <c r="E566" s="200" t="s">
        <v>290</v>
      </c>
      <c r="F566" s="200" t="s">
        <v>291</v>
      </c>
      <c r="G566" s="201" t="s">
        <v>38</v>
      </c>
    </row>
    <row r="567" spans="1:7">
      <c r="A567" s="208" t="s">
        <v>692</v>
      </c>
      <c r="B567" s="251" t="s">
        <v>693</v>
      </c>
      <c r="C567" s="204" t="s">
        <v>101</v>
      </c>
      <c r="D567" s="204" t="s">
        <v>169</v>
      </c>
      <c r="E567" s="252">
        <v>1</v>
      </c>
      <c r="F567" s="248">
        <v>210</v>
      </c>
      <c r="G567" s="249">
        <f>E567*F567</f>
        <v>210</v>
      </c>
    </row>
    <row r="568" spans="1:7">
      <c r="A568" s="208">
        <v>110141</v>
      </c>
      <c r="B568" s="251" t="s">
        <v>597</v>
      </c>
      <c r="C568" s="204" t="s">
        <v>101</v>
      </c>
      <c r="D568" s="204" t="s">
        <v>324</v>
      </c>
      <c r="E568" s="252">
        <v>8.0000000000000002E-3</v>
      </c>
      <c r="F568" s="248">
        <v>394.9</v>
      </c>
      <c r="G568" s="249">
        <f>E568*F568</f>
        <v>3.1591999999999998</v>
      </c>
    </row>
    <row r="569" spans="1:7">
      <c r="A569" s="208">
        <v>88242</v>
      </c>
      <c r="B569" s="251" t="s">
        <v>358</v>
      </c>
      <c r="C569" s="204" t="s">
        <v>101</v>
      </c>
      <c r="D569" s="204" t="s">
        <v>301</v>
      </c>
      <c r="E569" s="252">
        <v>0.2</v>
      </c>
      <c r="F569" s="248">
        <v>14.38</v>
      </c>
      <c r="G569" s="249">
        <f>E569*F569</f>
        <v>2.8760000000000003</v>
      </c>
    </row>
    <row r="570" spans="1:7">
      <c r="A570" s="208">
        <v>88309</v>
      </c>
      <c r="B570" s="251" t="s">
        <v>345</v>
      </c>
      <c r="C570" s="204" t="s">
        <v>101</v>
      </c>
      <c r="D570" s="204" t="s">
        <v>301</v>
      </c>
      <c r="E570" s="252">
        <v>0.2</v>
      </c>
      <c r="F570" s="248">
        <v>18.03</v>
      </c>
      <c r="G570" s="249">
        <f>E570*F570</f>
        <v>3.6060000000000003</v>
      </c>
    </row>
    <row r="571" spans="1:7">
      <c r="A571" s="539"/>
      <c r="B571" s="540"/>
      <c r="C571" s="540"/>
      <c r="D571" s="540"/>
      <c r="E571" s="540"/>
      <c r="F571" s="203" t="s">
        <v>303</v>
      </c>
      <c r="G571" s="207">
        <v>219.65</v>
      </c>
    </row>
    <row r="572" spans="1:7" ht="30">
      <c r="A572" s="539"/>
      <c r="B572" s="540"/>
      <c r="C572" s="540"/>
      <c r="D572" s="540"/>
      <c r="E572" s="540"/>
      <c r="F572" s="271" t="s">
        <v>304</v>
      </c>
      <c r="G572" s="210">
        <v>0</v>
      </c>
    </row>
    <row r="573" spans="1:7" ht="15">
      <c r="A573" s="539"/>
      <c r="B573" s="540"/>
      <c r="C573" s="540"/>
      <c r="D573" s="540"/>
      <c r="E573" s="540"/>
      <c r="F573" s="245" t="s">
        <v>305</v>
      </c>
      <c r="G573" s="246">
        <f>SUM(G571:G572)</f>
        <v>219.65</v>
      </c>
    </row>
    <row r="574" spans="1:7" ht="15">
      <c r="A574" s="548" t="s">
        <v>694</v>
      </c>
      <c r="B574" s="549"/>
      <c r="C574" s="549"/>
      <c r="D574" s="549"/>
      <c r="E574" s="549"/>
      <c r="F574" s="549"/>
      <c r="G574" s="550"/>
    </row>
    <row r="575" spans="1:7" ht="15">
      <c r="A575" s="537" t="s">
        <v>287</v>
      </c>
      <c r="B575" s="538"/>
      <c r="C575" s="200" t="s">
        <v>288</v>
      </c>
      <c r="D575" s="200" t="s">
        <v>289</v>
      </c>
      <c r="E575" s="200" t="s">
        <v>290</v>
      </c>
      <c r="F575" s="200" t="s">
        <v>291</v>
      </c>
      <c r="G575" s="201" t="s">
        <v>38</v>
      </c>
    </row>
    <row r="576" spans="1:7">
      <c r="A576" s="202">
        <v>88316</v>
      </c>
      <c r="B576" s="203" t="s">
        <v>302</v>
      </c>
      <c r="C576" s="204" t="s">
        <v>101</v>
      </c>
      <c r="D576" s="204" t="s">
        <v>301</v>
      </c>
      <c r="E576" s="205">
        <v>0.4</v>
      </c>
      <c r="F576" s="206">
        <v>14.36</v>
      </c>
      <c r="G576" s="207">
        <f>E576*F576</f>
        <v>5.7439999999999998</v>
      </c>
    </row>
    <row r="577" spans="1:7">
      <c r="A577" s="539"/>
      <c r="B577" s="540"/>
      <c r="C577" s="540"/>
      <c r="D577" s="540"/>
      <c r="E577" s="540"/>
      <c r="F577" s="203" t="s">
        <v>303</v>
      </c>
      <c r="G577" s="207">
        <f>SUM(G576)</f>
        <v>5.7439999999999998</v>
      </c>
    </row>
    <row r="578" spans="1:7" ht="30">
      <c r="A578" s="539"/>
      <c r="B578" s="540"/>
      <c r="C578" s="540"/>
      <c r="D578" s="540"/>
      <c r="E578" s="540"/>
      <c r="F578" s="271" t="s">
        <v>304</v>
      </c>
      <c r="G578" s="210">
        <v>0</v>
      </c>
    </row>
    <row r="579" spans="1:7" ht="15">
      <c r="A579" s="539"/>
      <c r="B579" s="540"/>
      <c r="C579" s="540"/>
      <c r="D579" s="540"/>
      <c r="E579" s="540"/>
      <c r="F579" s="245" t="s">
        <v>305</v>
      </c>
      <c r="G579" s="246">
        <f>G577</f>
        <v>5.7439999999999998</v>
      </c>
    </row>
    <row r="580" spans="1:7" ht="15">
      <c r="A580" s="548" t="s">
        <v>695</v>
      </c>
      <c r="B580" s="549"/>
      <c r="C580" s="549"/>
      <c r="D580" s="549"/>
      <c r="E580" s="549"/>
      <c r="F580" s="549"/>
      <c r="G580" s="550"/>
    </row>
    <row r="581" spans="1:7" ht="15">
      <c r="A581" s="537" t="s">
        <v>287</v>
      </c>
      <c r="B581" s="538"/>
      <c r="C581" s="200" t="s">
        <v>288</v>
      </c>
      <c r="D581" s="200" t="s">
        <v>289</v>
      </c>
      <c r="E581" s="200" t="s">
        <v>290</v>
      </c>
      <c r="F581" s="200" t="s">
        <v>291</v>
      </c>
      <c r="G581" s="201" t="s">
        <v>38</v>
      </c>
    </row>
    <row r="582" spans="1:7">
      <c r="A582" s="215" t="s">
        <v>696</v>
      </c>
      <c r="B582" s="212" t="s">
        <v>697</v>
      </c>
      <c r="C582" s="213" t="s">
        <v>101</v>
      </c>
      <c r="D582" s="213" t="s">
        <v>3</v>
      </c>
      <c r="E582" s="243">
        <v>3</v>
      </c>
      <c r="F582" s="244">
        <v>361.03</v>
      </c>
      <c r="G582" s="210">
        <f>E582*F582</f>
        <v>1083.0899999999999</v>
      </c>
    </row>
    <row r="583" spans="1:7">
      <c r="A583" s="215">
        <v>20174</v>
      </c>
      <c r="B583" s="209" t="s">
        <v>533</v>
      </c>
      <c r="C583" s="213" t="s">
        <v>101</v>
      </c>
      <c r="D583" s="213" t="s">
        <v>512</v>
      </c>
      <c r="E583" s="243">
        <v>0.17</v>
      </c>
      <c r="F583" s="244">
        <v>89.36</v>
      </c>
      <c r="G583" s="210">
        <f>E583*F583</f>
        <v>15.1912</v>
      </c>
    </row>
    <row r="584" spans="1:7">
      <c r="A584" s="215">
        <v>30010</v>
      </c>
      <c r="B584" s="212" t="s">
        <v>378</v>
      </c>
      <c r="C584" s="213" t="s">
        <v>101</v>
      </c>
      <c r="D584" s="213" t="s">
        <v>512</v>
      </c>
      <c r="E584" s="243">
        <v>0.17</v>
      </c>
      <c r="F584" s="244">
        <v>43.08</v>
      </c>
      <c r="G584" s="210">
        <f>E584*F584</f>
        <v>7.3235999999999999</v>
      </c>
    </row>
    <row r="585" spans="1:7">
      <c r="A585" s="215">
        <v>50260</v>
      </c>
      <c r="B585" s="209" t="s">
        <v>698</v>
      </c>
      <c r="C585" s="213" t="s">
        <v>101</v>
      </c>
      <c r="D585" s="213" t="s">
        <v>512</v>
      </c>
      <c r="E585" s="243">
        <v>0.72</v>
      </c>
      <c r="F585" s="244">
        <v>594.70000000000005</v>
      </c>
      <c r="G585" s="210">
        <f>E585*F585</f>
        <v>428.18400000000003</v>
      </c>
    </row>
    <row r="586" spans="1:7">
      <c r="A586" s="215">
        <v>130113</v>
      </c>
      <c r="B586" s="212" t="s">
        <v>456</v>
      </c>
      <c r="C586" s="213" t="s">
        <v>101</v>
      </c>
      <c r="D586" s="213" t="s">
        <v>527</v>
      </c>
      <c r="E586" s="243">
        <v>6.8</v>
      </c>
      <c r="F586" s="244">
        <v>40.450000000000003</v>
      </c>
      <c r="G586" s="210">
        <f>E586*F586</f>
        <v>275.06</v>
      </c>
    </row>
    <row r="587" spans="1:7">
      <c r="A587" s="539"/>
      <c r="B587" s="540"/>
      <c r="C587" s="540"/>
      <c r="D587" s="540"/>
      <c r="E587" s="540"/>
      <c r="F587" s="203" t="s">
        <v>303</v>
      </c>
      <c r="G587" s="214">
        <v>1808.84</v>
      </c>
    </row>
    <row r="588" spans="1:7" ht="30">
      <c r="A588" s="539"/>
      <c r="B588" s="540"/>
      <c r="C588" s="540"/>
      <c r="D588" s="540"/>
      <c r="E588" s="540"/>
      <c r="F588" s="271" t="s">
        <v>304</v>
      </c>
      <c r="G588" s="210">
        <v>0</v>
      </c>
    </row>
    <row r="589" spans="1:7" ht="15">
      <c r="A589" s="539"/>
      <c r="B589" s="540"/>
      <c r="C589" s="540"/>
      <c r="D589" s="540"/>
      <c r="E589" s="540"/>
      <c r="F589" s="245" t="s">
        <v>305</v>
      </c>
      <c r="G589" s="282">
        <f>SUM(G587:G588)</f>
        <v>1808.84</v>
      </c>
    </row>
    <row r="590" spans="1:7" ht="15">
      <c r="A590" s="548" t="s">
        <v>699</v>
      </c>
      <c r="B590" s="549"/>
      <c r="C590" s="549"/>
      <c r="D590" s="549"/>
      <c r="E590" s="549"/>
      <c r="F590" s="549"/>
      <c r="G590" s="550"/>
    </row>
    <row r="591" spans="1:7" ht="15">
      <c r="A591" s="537" t="s">
        <v>287</v>
      </c>
      <c r="B591" s="538"/>
      <c r="C591" s="200" t="s">
        <v>288</v>
      </c>
      <c r="D591" s="200" t="s">
        <v>289</v>
      </c>
      <c r="E591" s="200" t="s">
        <v>290</v>
      </c>
      <c r="F591" s="200" t="s">
        <v>291</v>
      </c>
      <c r="G591" s="201" t="s">
        <v>38</v>
      </c>
    </row>
    <row r="592" spans="1:7" ht="15">
      <c r="A592" s="312">
        <v>10269</v>
      </c>
      <c r="B592" s="250" t="s">
        <v>700</v>
      </c>
      <c r="C592" s="313" t="s">
        <v>101</v>
      </c>
      <c r="D592" s="313" t="s">
        <v>169</v>
      </c>
      <c r="E592" s="314">
        <v>1</v>
      </c>
      <c r="F592" s="307">
        <v>1.05</v>
      </c>
      <c r="G592" s="308">
        <f>E592*F592</f>
        <v>1.05</v>
      </c>
    </row>
    <row r="593" spans="1:27">
      <c r="A593" s="215">
        <v>20174</v>
      </c>
      <c r="B593" s="209" t="s">
        <v>533</v>
      </c>
      <c r="C593" s="213" t="s">
        <v>101</v>
      </c>
      <c r="D593" s="213" t="s">
        <v>512</v>
      </c>
      <c r="E593" s="243">
        <v>0.09</v>
      </c>
      <c r="F593" s="244">
        <v>89.36</v>
      </c>
      <c r="G593" s="308">
        <f t="shared" ref="G593:G601" si="18">E593*F593</f>
        <v>8.0423999999999989</v>
      </c>
    </row>
    <row r="594" spans="1:27">
      <c r="A594" s="215">
        <v>30010</v>
      </c>
      <c r="B594" s="212" t="s">
        <v>378</v>
      </c>
      <c r="C594" s="213" t="s">
        <v>101</v>
      </c>
      <c r="D594" s="213" t="s">
        <v>512</v>
      </c>
      <c r="E594" s="243">
        <v>0.09</v>
      </c>
      <c r="F594" s="244">
        <v>43.08</v>
      </c>
      <c r="G594" s="308">
        <f t="shared" si="18"/>
        <v>3.8771999999999998</v>
      </c>
    </row>
    <row r="595" spans="1:27" ht="15">
      <c r="A595" s="215">
        <v>40025</v>
      </c>
      <c r="B595" s="209" t="s">
        <v>379</v>
      </c>
      <c r="C595" s="213" t="s">
        <v>101</v>
      </c>
      <c r="D595" s="213" t="s">
        <v>512</v>
      </c>
      <c r="E595" s="243">
        <v>0.09</v>
      </c>
      <c r="F595" s="244">
        <v>449.34</v>
      </c>
      <c r="G595" s="308">
        <f t="shared" si="18"/>
        <v>40.440599999999996</v>
      </c>
      <c r="AA595" s="315"/>
    </row>
    <row r="596" spans="1:27">
      <c r="A596" s="215">
        <v>40026</v>
      </c>
      <c r="B596" s="212" t="s">
        <v>380</v>
      </c>
      <c r="C596" s="213" t="s">
        <v>101</v>
      </c>
      <c r="D596" s="213" t="s">
        <v>512</v>
      </c>
      <c r="E596" s="243">
        <v>2.3E-2</v>
      </c>
      <c r="F596" s="316">
        <v>1004.74</v>
      </c>
      <c r="G596" s="308">
        <f t="shared" si="18"/>
        <v>23.109020000000001</v>
      </c>
    </row>
    <row r="597" spans="1:27">
      <c r="A597" s="215">
        <v>50267</v>
      </c>
      <c r="B597" s="212" t="s">
        <v>701</v>
      </c>
      <c r="C597" s="213" t="s">
        <v>101</v>
      </c>
      <c r="D597" s="213" t="s">
        <v>512</v>
      </c>
      <c r="E597" s="243">
        <v>8.9999999999999993E-3</v>
      </c>
      <c r="F597" s="316">
        <v>2343.54</v>
      </c>
      <c r="G597" s="308">
        <f t="shared" si="18"/>
        <v>21.091859999999997</v>
      </c>
    </row>
    <row r="598" spans="1:27">
      <c r="A598" s="215">
        <v>60046</v>
      </c>
      <c r="B598" s="212" t="s">
        <v>535</v>
      </c>
      <c r="C598" s="213" t="s">
        <v>101</v>
      </c>
      <c r="D598" s="213" t="s">
        <v>527</v>
      </c>
      <c r="E598" s="243">
        <v>1</v>
      </c>
      <c r="F598" s="244">
        <v>55.8</v>
      </c>
      <c r="G598" s="308">
        <f t="shared" si="18"/>
        <v>55.8</v>
      </c>
    </row>
    <row r="599" spans="1:27">
      <c r="A599" s="215">
        <v>110143</v>
      </c>
      <c r="B599" s="212" t="s">
        <v>454</v>
      </c>
      <c r="C599" s="213" t="s">
        <v>101</v>
      </c>
      <c r="D599" s="213" t="s">
        <v>527</v>
      </c>
      <c r="E599" s="243">
        <v>2.1</v>
      </c>
      <c r="F599" s="244">
        <v>9.0399999999999991</v>
      </c>
      <c r="G599" s="308">
        <f t="shared" si="18"/>
        <v>18.983999999999998</v>
      </c>
    </row>
    <row r="600" spans="1:27">
      <c r="A600" s="215">
        <v>110763</v>
      </c>
      <c r="B600" s="212" t="s">
        <v>455</v>
      </c>
      <c r="C600" s="213" t="s">
        <v>101</v>
      </c>
      <c r="D600" s="213" t="s">
        <v>527</v>
      </c>
      <c r="E600" s="243">
        <v>2.1</v>
      </c>
      <c r="F600" s="244">
        <v>36.69</v>
      </c>
      <c r="G600" s="308">
        <f t="shared" si="18"/>
        <v>77.048999999999992</v>
      </c>
    </row>
    <row r="601" spans="1:27">
      <c r="A601" s="215">
        <v>150125</v>
      </c>
      <c r="B601" s="212" t="s">
        <v>702</v>
      </c>
      <c r="C601" s="213" t="s">
        <v>101</v>
      </c>
      <c r="D601" s="213" t="s">
        <v>527</v>
      </c>
      <c r="E601" s="243">
        <v>2.1</v>
      </c>
      <c r="F601" s="244">
        <v>12.27</v>
      </c>
      <c r="G601" s="210">
        <f t="shared" si="18"/>
        <v>25.766999999999999</v>
      </c>
    </row>
    <row r="602" spans="1:27">
      <c r="A602" s="539"/>
      <c r="B602" s="540"/>
      <c r="C602" s="540"/>
      <c r="D602" s="540"/>
      <c r="E602" s="540"/>
      <c r="F602" s="203" t="s">
        <v>303</v>
      </c>
      <c r="G602" s="214">
        <f>SUM(G592:G601)</f>
        <v>275.21107999999998</v>
      </c>
    </row>
    <row r="603" spans="1:27" ht="25.5">
      <c r="A603" s="539"/>
      <c r="B603" s="540"/>
      <c r="C603" s="540"/>
      <c r="D603" s="540"/>
      <c r="E603" s="540"/>
      <c r="F603" s="240" t="s">
        <v>376</v>
      </c>
      <c r="G603" s="210">
        <v>0</v>
      </c>
    </row>
    <row r="604" spans="1:27" ht="15">
      <c r="A604" s="539"/>
      <c r="B604" s="540"/>
      <c r="C604" s="540"/>
      <c r="D604" s="540"/>
      <c r="E604" s="540"/>
      <c r="F604" s="245" t="s">
        <v>305</v>
      </c>
      <c r="G604" s="282">
        <f>G602</f>
        <v>275.21107999999998</v>
      </c>
    </row>
    <row r="605" spans="1:27" ht="15">
      <c r="A605" s="548" t="s">
        <v>703</v>
      </c>
      <c r="B605" s="549"/>
      <c r="C605" s="549"/>
      <c r="D605" s="549"/>
      <c r="E605" s="549"/>
      <c r="F605" s="549"/>
      <c r="G605" s="550"/>
    </row>
    <row r="606" spans="1:27" ht="15">
      <c r="A606" s="537" t="s">
        <v>287</v>
      </c>
      <c r="B606" s="538"/>
      <c r="C606" s="200" t="s">
        <v>288</v>
      </c>
      <c r="D606" s="200" t="s">
        <v>289</v>
      </c>
      <c r="E606" s="200" t="s">
        <v>290</v>
      </c>
      <c r="F606" s="200" t="s">
        <v>291</v>
      </c>
      <c r="G606" s="201" t="s">
        <v>38</v>
      </c>
    </row>
    <row r="607" spans="1:27" ht="15">
      <c r="A607" s="312" t="s">
        <v>704</v>
      </c>
      <c r="B607" s="250" t="s">
        <v>705</v>
      </c>
      <c r="C607" s="313" t="s">
        <v>101</v>
      </c>
      <c r="D607" s="313" t="s">
        <v>3</v>
      </c>
      <c r="E607" s="314">
        <v>0.4</v>
      </c>
      <c r="F607" s="307">
        <v>41</v>
      </c>
      <c r="G607" s="308">
        <f>E607*F607</f>
        <v>16.400000000000002</v>
      </c>
    </row>
    <row r="608" spans="1:27" ht="15">
      <c r="A608" s="312" t="s">
        <v>706</v>
      </c>
      <c r="B608" s="209" t="s">
        <v>707</v>
      </c>
      <c r="C608" s="213" t="s">
        <v>101</v>
      </c>
      <c r="D608" s="213" t="s">
        <v>235</v>
      </c>
      <c r="E608" s="243">
        <v>2</v>
      </c>
      <c r="F608" s="244">
        <v>25.41</v>
      </c>
      <c r="G608" s="308">
        <f t="shared" ref="G608:G613" si="19">E608*F608</f>
        <v>50.82</v>
      </c>
    </row>
    <row r="609" spans="1:7">
      <c r="A609" s="215">
        <v>20174</v>
      </c>
      <c r="B609" s="212" t="s">
        <v>708</v>
      </c>
      <c r="C609" s="213" t="s">
        <v>101</v>
      </c>
      <c r="D609" s="213" t="s">
        <v>324</v>
      </c>
      <c r="E609" s="243">
        <v>0.04</v>
      </c>
      <c r="F609" s="244">
        <v>89.36</v>
      </c>
      <c r="G609" s="308">
        <f t="shared" si="19"/>
        <v>3.5744000000000002</v>
      </c>
    </row>
    <row r="610" spans="1:7">
      <c r="A610" s="215">
        <v>30010</v>
      </c>
      <c r="B610" s="209" t="s">
        <v>378</v>
      </c>
      <c r="C610" s="213" t="s">
        <v>101</v>
      </c>
      <c r="D610" s="213" t="s">
        <v>324</v>
      </c>
      <c r="E610" s="243">
        <v>0.03</v>
      </c>
      <c r="F610" s="244">
        <v>43.08</v>
      </c>
      <c r="G610" s="308">
        <f t="shared" si="19"/>
        <v>1.2924</v>
      </c>
    </row>
    <row r="611" spans="1:7">
      <c r="A611" s="215">
        <v>50196</v>
      </c>
      <c r="B611" s="212" t="s">
        <v>709</v>
      </c>
      <c r="C611" s="213" t="s">
        <v>101</v>
      </c>
      <c r="D611" s="213" t="s">
        <v>324</v>
      </c>
      <c r="E611" s="243">
        <v>0.03</v>
      </c>
      <c r="F611" s="244">
        <v>470.32</v>
      </c>
      <c r="G611" s="308">
        <f t="shared" si="19"/>
        <v>14.109599999999999</v>
      </c>
    </row>
    <row r="612" spans="1:7">
      <c r="A612" s="215">
        <v>88242</v>
      </c>
      <c r="B612" s="212" t="s">
        <v>358</v>
      </c>
      <c r="C612" s="213" t="s">
        <v>101</v>
      </c>
      <c r="D612" s="213" t="s">
        <v>301</v>
      </c>
      <c r="E612" s="243">
        <v>0.9</v>
      </c>
      <c r="F612" s="244">
        <v>14.38</v>
      </c>
      <c r="G612" s="308">
        <f t="shared" si="19"/>
        <v>12.942</v>
      </c>
    </row>
    <row r="613" spans="1:7">
      <c r="A613" s="215">
        <v>88309</v>
      </c>
      <c r="B613" s="212" t="s">
        <v>345</v>
      </c>
      <c r="C613" s="213" t="s">
        <v>101</v>
      </c>
      <c r="D613" s="213" t="s">
        <v>301</v>
      </c>
      <c r="E613" s="243">
        <v>0.9</v>
      </c>
      <c r="F613" s="244">
        <v>18.03</v>
      </c>
      <c r="G613" s="308">
        <f t="shared" si="19"/>
        <v>16.227</v>
      </c>
    </row>
    <row r="614" spans="1:7">
      <c r="A614" s="539"/>
      <c r="B614" s="540"/>
      <c r="C614" s="540"/>
      <c r="D614" s="540"/>
      <c r="E614" s="540"/>
      <c r="F614" s="203" t="s">
        <v>303</v>
      </c>
      <c r="G614" s="214">
        <v>115.36</v>
      </c>
    </row>
    <row r="615" spans="1:7" ht="25.5">
      <c r="A615" s="539"/>
      <c r="B615" s="540"/>
      <c r="C615" s="540"/>
      <c r="D615" s="540"/>
      <c r="E615" s="540"/>
      <c r="F615" s="240" t="s">
        <v>376</v>
      </c>
      <c r="G615" s="210">
        <v>0</v>
      </c>
    </row>
    <row r="616" spans="1:7" ht="15.75" thickBot="1">
      <c r="A616" s="558"/>
      <c r="B616" s="559"/>
      <c r="C616" s="559"/>
      <c r="D616" s="559"/>
      <c r="E616" s="559"/>
      <c r="F616" s="317" t="s">
        <v>305</v>
      </c>
      <c r="G616" s="318">
        <f>G614+G615</f>
        <v>115.36</v>
      </c>
    </row>
    <row r="617" spans="1:7" ht="13.5" thickTop="1">
      <c r="A617" s="47"/>
      <c r="B617" s="47"/>
      <c r="C617" s="47"/>
      <c r="D617" s="47"/>
      <c r="E617" s="47"/>
      <c r="F617" s="47"/>
      <c r="G617" s="47"/>
    </row>
    <row r="618" spans="1:7">
      <c r="A618" s="47"/>
      <c r="B618" s="47"/>
      <c r="C618" s="47"/>
      <c r="D618" s="47"/>
      <c r="E618" s="47"/>
      <c r="F618" s="47"/>
      <c r="G618" s="47"/>
    </row>
    <row r="619" spans="1:7">
      <c r="A619" s="47"/>
      <c r="B619" s="47"/>
      <c r="C619" s="47"/>
      <c r="D619" s="47"/>
      <c r="E619" s="47"/>
      <c r="F619" s="47"/>
      <c r="G619" s="47"/>
    </row>
  </sheetData>
  <mergeCells count="191">
    <mergeCell ref="A602:E604"/>
    <mergeCell ref="A605:G605"/>
    <mergeCell ref="A606:B606"/>
    <mergeCell ref="A614:E616"/>
    <mergeCell ref="F7:G7"/>
    <mergeCell ref="A577:E579"/>
    <mergeCell ref="A580:G580"/>
    <mergeCell ref="A581:B581"/>
    <mergeCell ref="A587:E589"/>
    <mergeCell ref="A590:G590"/>
    <mergeCell ref="A554:E556"/>
    <mergeCell ref="A557:G557"/>
    <mergeCell ref="A558:B558"/>
    <mergeCell ref="A591:B591"/>
    <mergeCell ref="A562:E564"/>
    <mergeCell ref="A565:G565"/>
    <mergeCell ref="A566:B566"/>
    <mergeCell ref="A571:E573"/>
    <mergeCell ref="A574:G574"/>
    <mergeCell ref="A575:B575"/>
    <mergeCell ref="A531:E533"/>
    <mergeCell ref="A534:G534"/>
    <mergeCell ref="A535:B535"/>
    <mergeCell ref="A538:E540"/>
    <mergeCell ref="A541:G541"/>
    <mergeCell ref="A542:B542"/>
    <mergeCell ref="A546:E548"/>
    <mergeCell ref="A549:G549"/>
    <mergeCell ref="A550:B550"/>
    <mergeCell ref="A499:E501"/>
    <mergeCell ref="A502:G502"/>
    <mergeCell ref="A503:B503"/>
    <mergeCell ref="A508:E510"/>
    <mergeCell ref="A511:G511"/>
    <mergeCell ref="A512:B512"/>
    <mergeCell ref="A519:E521"/>
    <mergeCell ref="A522:G522"/>
    <mergeCell ref="A523:B523"/>
    <mergeCell ref="A459:E461"/>
    <mergeCell ref="A462:G462"/>
    <mergeCell ref="A463:B463"/>
    <mergeCell ref="A474:E476"/>
    <mergeCell ref="A477:G477"/>
    <mergeCell ref="A478:B478"/>
    <mergeCell ref="A487:E489"/>
    <mergeCell ref="A490:G490"/>
    <mergeCell ref="A491:B491"/>
    <mergeCell ref="A434:E436"/>
    <mergeCell ref="A437:G437"/>
    <mergeCell ref="A438:B438"/>
    <mergeCell ref="A443:E445"/>
    <mergeCell ref="A446:G446"/>
    <mergeCell ref="A447:B447"/>
    <mergeCell ref="A451:E451"/>
    <mergeCell ref="A452:G452"/>
    <mergeCell ref="A453:B453"/>
    <mergeCell ref="A408:E410"/>
    <mergeCell ref="A411:G411"/>
    <mergeCell ref="A412:B412"/>
    <mergeCell ref="A417:E419"/>
    <mergeCell ref="A420:G420"/>
    <mergeCell ref="A421:B421"/>
    <mergeCell ref="A427:E427"/>
    <mergeCell ref="A428:G428"/>
    <mergeCell ref="A429:B429"/>
    <mergeCell ref="A382:E382"/>
    <mergeCell ref="A383:G383"/>
    <mergeCell ref="A384:B384"/>
    <mergeCell ref="A393:E393"/>
    <mergeCell ref="A394:G394"/>
    <mergeCell ref="A395:B395"/>
    <mergeCell ref="A400:E402"/>
    <mergeCell ref="A403:G403"/>
    <mergeCell ref="A404:B404"/>
    <mergeCell ref="A344:E344"/>
    <mergeCell ref="A345:G345"/>
    <mergeCell ref="A346:B346"/>
    <mergeCell ref="A354:E356"/>
    <mergeCell ref="A357:G357"/>
    <mergeCell ref="A358:B358"/>
    <mergeCell ref="A365:E365"/>
    <mergeCell ref="A366:G366"/>
    <mergeCell ref="A367:B367"/>
    <mergeCell ref="A297:E299"/>
    <mergeCell ref="A300:G300"/>
    <mergeCell ref="A301:B301"/>
    <mergeCell ref="A312:E314"/>
    <mergeCell ref="A315:G315"/>
    <mergeCell ref="A316:B316"/>
    <mergeCell ref="A325:E327"/>
    <mergeCell ref="A328:G328"/>
    <mergeCell ref="A329:B329"/>
    <mergeCell ref="A273:E275"/>
    <mergeCell ref="A276:G276"/>
    <mergeCell ref="A277:B277"/>
    <mergeCell ref="A281:E283"/>
    <mergeCell ref="A284:G284"/>
    <mergeCell ref="A285:B285"/>
    <mergeCell ref="A289:E291"/>
    <mergeCell ref="A292:G292"/>
    <mergeCell ref="A293:B293"/>
    <mergeCell ref="A245:E247"/>
    <mergeCell ref="A248:G248"/>
    <mergeCell ref="A249:B249"/>
    <mergeCell ref="A257:E259"/>
    <mergeCell ref="A260:G260"/>
    <mergeCell ref="A261:B261"/>
    <mergeCell ref="A265:E267"/>
    <mergeCell ref="A268:G268"/>
    <mergeCell ref="A269:B269"/>
    <mergeCell ref="A217:E217"/>
    <mergeCell ref="A218:G218"/>
    <mergeCell ref="A219:B219"/>
    <mergeCell ref="A223:E225"/>
    <mergeCell ref="A226:G226"/>
    <mergeCell ref="A227:B227"/>
    <mergeCell ref="A231:E233"/>
    <mergeCell ref="A234:G234"/>
    <mergeCell ref="A235:B235"/>
    <mergeCell ref="A186:G186"/>
    <mergeCell ref="A187:B187"/>
    <mergeCell ref="A197:E197"/>
    <mergeCell ref="A198:G198"/>
    <mergeCell ref="A199:B199"/>
    <mergeCell ref="A209:E209"/>
    <mergeCell ref="A210:G210"/>
    <mergeCell ref="A211:B211"/>
    <mergeCell ref="A215:E216"/>
    <mergeCell ref="A158:G158"/>
    <mergeCell ref="A159:B159"/>
    <mergeCell ref="A164:E166"/>
    <mergeCell ref="A167:G167"/>
    <mergeCell ref="A168:B168"/>
    <mergeCell ref="A173:E175"/>
    <mergeCell ref="A176:G176"/>
    <mergeCell ref="A177:B177"/>
    <mergeCell ref="A183:E185"/>
    <mergeCell ref="A130:G130"/>
    <mergeCell ref="A131:B131"/>
    <mergeCell ref="A137:E139"/>
    <mergeCell ref="A140:G140"/>
    <mergeCell ref="A141:B141"/>
    <mergeCell ref="A145:E147"/>
    <mergeCell ref="A148:G148"/>
    <mergeCell ref="A149:B149"/>
    <mergeCell ref="A155:E157"/>
    <mergeCell ref="A103:G103"/>
    <mergeCell ref="A104:B104"/>
    <mergeCell ref="A113:E113"/>
    <mergeCell ref="A114:G114"/>
    <mergeCell ref="A115:B115"/>
    <mergeCell ref="A119:E121"/>
    <mergeCell ref="A122:G122"/>
    <mergeCell ref="A123:B123"/>
    <mergeCell ref="A127:E129"/>
    <mergeCell ref="A74:G74"/>
    <mergeCell ref="A75:B75"/>
    <mergeCell ref="A80:E82"/>
    <mergeCell ref="A83:G83"/>
    <mergeCell ref="A84:B84"/>
    <mergeCell ref="A91:E91"/>
    <mergeCell ref="A92:G92"/>
    <mergeCell ref="A93:B93"/>
    <mergeCell ref="A102:E102"/>
    <mergeCell ref="A47:G47"/>
    <mergeCell ref="A48:B48"/>
    <mergeCell ref="A53:E55"/>
    <mergeCell ref="A56:G56"/>
    <mergeCell ref="A57:B57"/>
    <mergeCell ref="A62:E64"/>
    <mergeCell ref="A65:G65"/>
    <mergeCell ref="A66:B66"/>
    <mergeCell ref="A71:E73"/>
    <mergeCell ref="A21:G21"/>
    <mergeCell ref="A22:B22"/>
    <mergeCell ref="A30:E32"/>
    <mergeCell ref="A33:G33"/>
    <mergeCell ref="A34:B34"/>
    <mergeCell ref="A36:E38"/>
    <mergeCell ref="A39:G39"/>
    <mergeCell ref="A40:B40"/>
    <mergeCell ref="A44:E46"/>
    <mergeCell ref="A1:G6"/>
    <mergeCell ref="A7:C7"/>
    <mergeCell ref="D7:E7"/>
    <mergeCell ref="A8:E8"/>
    <mergeCell ref="A9:C9"/>
    <mergeCell ref="E9:G9"/>
    <mergeCell ref="A11:G11"/>
    <mergeCell ref="A12:B12"/>
    <mergeCell ref="A18:E2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0" orientation="landscape" horizontalDpi="300" verticalDpi="300" r:id="rId1"/>
  <headerFooter>
    <oddFooter>&amp;R&amp;"Arial,Normal"&amp;11&amp;P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5"/>
  <sheetViews>
    <sheetView view="pageBreakPreview" zoomScale="70" zoomScaleNormal="100" zoomScaleSheetLayoutView="70" workbookViewId="0">
      <selection activeCell="F45" sqref="F45"/>
    </sheetView>
  </sheetViews>
  <sheetFormatPr defaultColWidth="10.33203125" defaultRowHeight="15"/>
  <cols>
    <col min="1" max="1" width="26.83203125" style="327" customWidth="1"/>
    <col min="2" max="2" width="74" style="327" customWidth="1"/>
    <col min="3" max="3" width="21.83203125" style="327" customWidth="1"/>
    <col min="4" max="4" width="21.83203125" style="347" customWidth="1"/>
    <col min="5" max="5" width="24.6640625" style="347" customWidth="1"/>
    <col min="6" max="6" width="23" style="327" bestFit="1" customWidth="1"/>
    <col min="7" max="7" width="23.33203125" style="327" bestFit="1" customWidth="1"/>
    <col min="8" max="8" width="23" style="327" bestFit="1" customWidth="1"/>
    <col min="9" max="9" width="24.33203125" style="327" hidden="1" customWidth="1"/>
    <col min="10" max="10" width="22.5" style="327" bestFit="1" customWidth="1"/>
    <col min="11" max="13" width="22.5" style="327" customWidth="1"/>
    <col min="14" max="14" width="22.5" style="327" bestFit="1" customWidth="1"/>
    <col min="15" max="256" width="10.33203125" style="327"/>
    <col min="257" max="257" width="14.83203125" style="327" customWidth="1"/>
    <col min="258" max="258" width="69.1640625" style="327" customWidth="1"/>
    <col min="259" max="259" width="31.1640625" style="327" customWidth="1"/>
    <col min="260" max="261" width="24.6640625" style="327" customWidth="1"/>
    <col min="262" max="262" width="23" style="327" bestFit="1" customWidth="1"/>
    <col min="263" max="263" width="23.33203125" style="327" bestFit="1" customWidth="1"/>
    <col min="264" max="264" width="23" style="327" bestFit="1" customWidth="1"/>
    <col min="265" max="265" width="0" style="327" hidden="1" customWidth="1"/>
    <col min="266" max="266" width="22.5" style="327" bestFit="1" customWidth="1"/>
    <col min="267" max="269" width="22.5" style="327" customWidth="1"/>
    <col min="270" max="270" width="22.5" style="327" bestFit="1" customWidth="1"/>
    <col min="271" max="512" width="10.33203125" style="327"/>
    <col min="513" max="513" width="14.83203125" style="327" customWidth="1"/>
    <col min="514" max="514" width="69.1640625" style="327" customWidth="1"/>
    <col min="515" max="515" width="31.1640625" style="327" customWidth="1"/>
    <col min="516" max="517" width="24.6640625" style="327" customWidth="1"/>
    <col min="518" max="518" width="23" style="327" bestFit="1" customWidth="1"/>
    <col min="519" max="519" width="23.33203125" style="327" bestFit="1" customWidth="1"/>
    <col min="520" max="520" width="23" style="327" bestFit="1" customWidth="1"/>
    <col min="521" max="521" width="0" style="327" hidden="1" customWidth="1"/>
    <col min="522" max="522" width="22.5" style="327" bestFit="1" customWidth="1"/>
    <col min="523" max="525" width="22.5" style="327" customWidth="1"/>
    <col min="526" max="526" width="22.5" style="327" bestFit="1" customWidth="1"/>
    <col min="527" max="768" width="10.33203125" style="327"/>
    <col min="769" max="769" width="14.83203125" style="327" customWidth="1"/>
    <col min="770" max="770" width="69.1640625" style="327" customWidth="1"/>
    <col min="771" max="771" width="31.1640625" style="327" customWidth="1"/>
    <col min="772" max="773" width="24.6640625" style="327" customWidth="1"/>
    <col min="774" max="774" width="23" style="327" bestFit="1" customWidth="1"/>
    <col min="775" max="775" width="23.33203125" style="327" bestFit="1" customWidth="1"/>
    <col min="776" max="776" width="23" style="327" bestFit="1" customWidth="1"/>
    <col min="777" max="777" width="0" style="327" hidden="1" customWidth="1"/>
    <col min="778" max="778" width="22.5" style="327" bestFit="1" customWidth="1"/>
    <col min="779" max="781" width="22.5" style="327" customWidth="1"/>
    <col min="782" max="782" width="22.5" style="327" bestFit="1" customWidth="1"/>
    <col min="783" max="1024" width="10.33203125" style="327"/>
    <col min="1025" max="1025" width="14.83203125" style="327" customWidth="1"/>
    <col min="1026" max="1026" width="69.1640625" style="327" customWidth="1"/>
    <col min="1027" max="1027" width="31.1640625" style="327" customWidth="1"/>
    <col min="1028" max="1029" width="24.6640625" style="327" customWidth="1"/>
    <col min="1030" max="1030" width="23" style="327" bestFit="1" customWidth="1"/>
    <col min="1031" max="1031" width="23.33203125" style="327" bestFit="1" customWidth="1"/>
    <col min="1032" max="1032" width="23" style="327" bestFit="1" customWidth="1"/>
    <col min="1033" max="1033" width="0" style="327" hidden="1" customWidth="1"/>
    <col min="1034" max="1034" width="22.5" style="327" bestFit="1" customWidth="1"/>
    <col min="1035" max="1037" width="22.5" style="327" customWidth="1"/>
    <col min="1038" max="1038" width="22.5" style="327" bestFit="1" customWidth="1"/>
    <col min="1039" max="1280" width="10.33203125" style="327"/>
    <col min="1281" max="1281" width="14.83203125" style="327" customWidth="1"/>
    <col min="1282" max="1282" width="69.1640625" style="327" customWidth="1"/>
    <col min="1283" max="1283" width="31.1640625" style="327" customWidth="1"/>
    <col min="1284" max="1285" width="24.6640625" style="327" customWidth="1"/>
    <col min="1286" max="1286" width="23" style="327" bestFit="1" customWidth="1"/>
    <col min="1287" max="1287" width="23.33203125" style="327" bestFit="1" customWidth="1"/>
    <col min="1288" max="1288" width="23" style="327" bestFit="1" customWidth="1"/>
    <col min="1289" max="1289" width="0" style="327" hidden="1" customWidth="1"/>
    <col min="1290" max="1290" width="22.5" style="327" bestFit="1" customWidth="1"/>
    <col min="1291" max="1293" width="22.5" style="327" customWidth="1"/>
    <col min="1294" max="1294" width="22.5" style="327" bestFit="1" customWidth="1"/>
    <col min="1295" max="1536" width="10.33203125" style="327"/>
    <col min="1537" max="1537" width="14.83203125" style="327" customWidth="1"/>
    <col min="1538" max="1538" width="69.1640625" style="327" customWidth="1"/>
    <col min="1539" max="1539" width="31.1640625" style="327" customWidth="1"/>
    <col min="1540" max="1541" width="24.6640625" style="327" customWidth="1"/>
    <col min="1542" max="1542" width="23" style="327" bestFit="1" customWidth="1"/>
    <col min="1543" max="1543" width="23.33203125" style="327" bestFit="1" customWidth="1"/>
    <col min="1544" max="1544" width="23" style="327" bestFit="1" customWidth="1"/>
    <col min="1545" max="1545" width="0" style="327" hidden="1" customWidth="1"/>
    <col min="1546" max="1546" width="22.5" style="327" bestFit="1" customWidth="1"/>
    <col min="1547" max="1549" width="22.5" style="327" customWidth="1"/>
    <col min="1550" max="1550" width="22.5" style="327" bestFit="1" customWidth="1"/>
    <col min="1551" max="1792" width="10.33203125" style="327"/>
    <col min="1793" max="1793" width="14.83203125" style="327" customWidth="1"/>
    <col min="1794" max="1794" width="69.1640625" style="327" customWidth="1"/>
    <col min="1795" max="1795" width="31.1640625" style="327" customWidth="1"/>
    <col min="1796" max="1797" width="24.6640625" style="327" customWidth="1"/>
    <col min="1798" max="1798" width="23" style="327" bestFit="1" customWidth="1"/>
    <col min="1799" max="1799" width="23.33203125" style="327" bestFit="1" customWidth="1"/>
    <col min="1800" max="1800" width="23" style="327" bestFit="1" customWidth="1"/>
    <col min="1801" max="1801" width="0" style="327" hidden="1" customWidth="1"/>
    <col min="1802" max="1802" width="22.5" style="327" bestFit="1" customWidth="1"/>
    <col min="1803" max="1805" width="22.5" style="327" customWidth="1"/>
    <col min="1806" max="1806" width="22.5" style="327" bestFit="1" customWidth="1"/>
    <col min="1807" max="2048" width="10.33203125" style="327"/>
    <col min="2049" max="2049" width="14.83203125" style="327" customWidth="1"/>
    <col min="2050" max="2050" width="69.1640625" style="327" customWidth="1"/>
    <col min="2051" max="2051" width="31.1640625" style="327" customWidth="1"/>
    <col min="2052" max="2053" width="24.6640625" style="327" customWidth="1"/>
    <col min="2054" max="2054" width="23" style="327" bestFit="1" customWidth="1"/>
    <col min="2055" max="2055" width="23.33203125" style="327" bestFit="1" customWidth="1"/>
    <col min="2056" max="2056" width="23" style="327" bestFit="1" customWidth="1"/>
    <col min="2057" max="2057" width="0" style="327" hidden="1" customWidth="1"/>
    <col min="2058" max="2058" width="22.5" style="327" bestFit="1" customWidth="1"/>
    <col min="2059" max="2061" width="22.5" style="327" customWidth="1"/>
    <col min="2062" max="2062" width="22.5" style="327" bestFit="1" customWidth="1"/>
    <col min="2063" max="2304" width="10.33203125" style="327"/>
    <col min="2305" max="2305" width="14.83203125" style="327" customWidth="1"/>
    <col min="2306" max="2306" width="69.1640625" style="327" customWidth="1"/>
    <col min="2307" max="2307" width="31.1640625" style="327" customWidth="1"/>
    <col min="2308" max="2309" width="24.6640625" style="327" customWidth="1"/>
    <col min="2310" max="2310" width="23" style="327" bestFit="1" customWidth="1"/>
    <col min="2311" max="2311" width="23.33203125" style="327" bestFit="1" customWidth="1"/>
    <col min="2312" max="2312" width="23" style="327" bestFit="1" customWidth="1"/>
    <col min="2313" max="2313" width="0" style="327" hidden="1" customWidth="1"/>
    <col min="2314" max="2314" width="22.5" style="327" bestFit="1" customWidth="1"/>
    <col min="2315" max="2317" width="22.5" style="327" customWidth="1"/>
    <col min="2318" max="2318" width="22.5" style="327" bestFit="1" customWidth="1"/>
    <col min="2319" max="2560" width="10.33203125" style="327"/>
    <col min="2561" max="2561" width="14.83203125" style="327" customWidth="1"/>
    <col min="2562" max="2562" width="69.1640625" style="327" customWidth="1"/>
    <col min="2563" max="2563" width="31.1640625" style="327" customWidth="1"/>
    <col min="2564" max="2565" width="24.6640625" style="327" customWidth="1"/>
    <col min="2566" max="2566" width="23" style="327" bestFit="1" customWidth="1"/>
    <col min="2567" max="2567" width="23.33203125" style="327" bestFit="1" customWidth="1"/>
    <col min="2568" max="2568" width="23" style="327" bestFit="1" customWidth="1"/>
    <col min="2569" max="2569" width="0" style="327" hidden="1" customWidth="1"/>
    <col min="2570" max="2570" width="22.5" style="327" bestFit="1" customWidth="1"/>
    <col min="2571" max="2573" width="22.5" style="327" customWidth="1"/>
    <col min="2574" max="2574" width="22.5" style="327" bestFit="1" customWidth="1"/>
    <col min="2575" max="2816" width="10.33203125" style="327"/>
    <col min="2817" max="2817" width="14.83203125" style="327" customWidth="1"/>
    <col min="2818" max="2818" width="69.1640625" style="327" customWidth="1"/>
    <col min="2819" max="2819" width="31.1640625" style="327" customWidth="1"/>
    <col min="2820" max="2821" width="24.6640625" style="327" customWidth="1"/>
    <col min="2822" max="2822" width="23" style="327" bestFit="1" customWidth="1"/>
    <col min="2823" max="2823" width="23.33203125" style="327" bestFit="1" customWidth="1"/>
    <col min="2824" max="2824" width="23" style="327" bestFit="1" customWidth="1"/>
    <col min="2825" max="2825" width="0" style="327" hidden="1" customWidth="1"/>
    <col min="2826" max="2826" width="22.5" style="327" bestFit="1" customWidth="1"/>
    <col min="2827" max="2829" width="22.5" style="327" customWidth="1"/>
    <col min="2830" max="2830" width="22.5" style="327" bestFit="1" customWidth="1"/>
    <col min="2831" max="3072" width="10.33203125" style="327"/>
    <col min="3073" max="3073" width="14.83203125" style="327" customWidth="1"/>
    <col min="3074" max="3074" width="69.1640625" style="327" customWidth="1"/>
    <col min="3075" max="3075" width="31.1640625" style="327" customWidth="1"/>
    <col min="3076" max="3077" width="24.6640625" style="327" customWidth="1"/>
    <col min="3078" max="3078" width="23" style="327" bestFit="1" customWidth="1"/>
    <col min="3079" max="3079" width="23.33203125" style="327" bestFit="1" customWidth="1"/>
    <col min="3080" max="3080" width="23" style="327" bestFit="1" customWidth="1"/>
    <col min="3081" max="3081" width="0" style="327" hidden="1" customWidth="1"/>
    <col min="3082" max="3082" width="22.5" style="327" bestFit="1" customWidth="1"/>
    <col min="3083" max="3085" width="22.5" style="327" customWidth="1"/>
    <col min="3086" max="3086" width="22.5" style="327" bestFit="1" customWidth="1"/>
    <col min="3087" max="3328" width="10.33203125" style="327"/>
    <col min="3329" max="3329" width="14.83203125" style="327" customWidth="1"/>
    <col min="3330" max="3330" width="69.1640625" style="327" customWidth="1"/>
    <col min="3331" max="3331" width="31.1640625" style="327" customWidth="1"/>
    <col min="3332" max="3333" width="24.6640625" style="327" customWidth="1"/>
    <col min="3334" max="3334" width="23" style="327" bestFit="1" customWidth="1"/>
    <col min="3335" max="3335" width="23.33203125" style="327" bestFit="1" customWidth="1"/>
    <col min="3336" max="3336" width="23" style="327" bestFit="1" customWidth="1"/>
    <col min="3337" max="3337" width="0" style="327" hidden="1" customWidth="1"/>
    <col min="3338" max="3338" width="22.5" style="327" bestFit="1" customWidth="1"/>
    <col min="3339" max="3341" width="22.5" style="327" customWidth="1"/>
    <col min="3342" max="3342" width="22.5" style="327" bestFit="1" customWidth="1"/>
    <col min="3343" max="3584" width="10.33203125" style="327"/>
    <col min="3585" max="3585" width="14.83203125" style="327" customWidth="1"/>
    <col min="3586" max="3586" width="69.1640625" style="327" customWidth="1"/>
    <col min="3587" max="3587" width="31.1640625" style="327" customWidth="1"/>
    <col min="3588" max="3589" width="24.6640625" style="327" customWidth="1"/>
    <col min="3590" max="3590" width="23" style="327" bestFit="1" customWidth="1"/>
    <col min="3591" max="3591" width="23.33203125" style="327" bestFit="1" customWidth="1"/>
    <col min="3592" max="3592" width="23" style="327" bestFit="1" customWidth="1"/>
    <col min="3593" max="3593" width="0" style="327" hidden="1" customWidth="1"/>
    <col min="3594" max="3594" width="22.5" style="327" bestFit="1" customWidth="1"/>
    <col min="3595" max="3597" width="22.5" style="327" customWidth="1"/>
    <col min="3598" max="3598" width="22.5" style="327" bestFit="1" customWidth="1"/>
    <col min="3599" max="3840" width="10.33203125" style="327"/>
    <col min="3841" max="3841" width="14.83203125" style="327" customWidth="1"/>
    <col min="3842" max="3842" width="69.1640625" style="327" customWidth="1"/>
    <col min="3843" max="3843" width="31.1640625" style="327" customWidth="1"/>
    <col min="3844" max="3845" width="24.6640625" style="327" customWidth="1"/>
    <col min="3846" max="3846" width="23" style="327" bestFit="1" customWidth="1"/>
    <col min="3847" max="3847" width="23.33203125" style="327" bestFit="1" customWidth="1"/>
    <col min="3848" max="3848" width="23" style="327" bestFit="1" customWidth="1"/>
    <col min="3849" max="3849" width="0" style="327" hidden="1" customWidth="1"/>
    <col min="3850" max="3850" width="22.5" style="327" bestFit="1" customWidth="1"/>
    <col min="3851" max="3853" width="22.5" style="327" customWidth="1"/>
    <col min="3854" max="3854" width="22.5" style="327" bestFit="1" customWidth="1"/>
    <col min="3855" max="4096" width="10.33203125" style="327"/>
    <col min="4097" max="4097" width="14.83203125" style="327" customWidth="1"/>
    <col min="4098" max="4098" width="69.1640625" style="327" customWidth="1"/>
    <col min="4099" max="4099" width="31.1640625" style="327" customWidth="1"/>
    <col min="4100" max="4101" width="24.6640625" style="327" customWidth="1"/>
    <col min="4102" max="4102" width="23" style="327" bestFit="1" customWidth="1"/>
    <col min="4103" max="4103" width="23.33203125" style="327" bestFit="1" customWidth="1"/>
    <col min="4104" max="4104" width="23" style="327" bestFit="1" customWidth="1"/>
    <col min="4105" max="4105" width="0" style="327" hidden="1" customWidth="1"/>
    <col min="4106" max="4106" width="22.5" style="327" bestFit="1" customWidth="1"/>
    <col min="4107" max="4109" width="22.5" style="327" customWidth="1"/>
    <col min="4110" max="4110" width="22.5" style="327" bestFit="1" customWidth="1"/>
    <col min="4111" max="4352" width="10.33203125" style="327"/>
    <col min="4353" max="4353" width="14.83203125" style="327" customWidth="1"/>
    <col min="4354" max="4354" width="69.1640625" style="327" customWidth="1"/>
    <col min="4355" max="4355" width="31.1640625" style="327" customWidth="1"/>
    <col min="4356" max="4357" width="24.6640625" style="327" customWidth="1"/>
    <col min="4358" max="4358" width="23" style="327" bestFit="1" customWidth="1"/>
    <col min="4359" max="4359" width="23.33203125" style="327" bestFit="1" customWidth="1"/>
    <col min="4360" max="4360" width="23" style="327" bestFit="1" customWidth="1"/>
    <col min="4361" max="4361" width="0" style="327" hidden="1" customWidth="1"/>
    <col min="4362" max="4362" width="22.5" style="327" bestFit="1" customWidth="1"/>
    <col min="4363" max="4365" width="22.5" style="327" customWidth="1"/>
    <col min="4366" max="4366" width="22.5" style="327" bestFit="1" customWidth="1"/>
    <col min="4367" max="4608" width="10.33203125" style="327"/>
    <col min="4609" max="4609" width="14.83203125" style="327" customWidth="1"/>
    <col min="4610" max="4610" width="69.1640625" style="327" customWidth="1"/>
    <col min="4611" max="4611" width="31.1640625" style="327" customWidth="1"/>
    <col min="4612" max="4613" width="24.6640625" style="327" customWidth="1"/>
    <col min="4614" max="4614" width="23" style="327" bestFit="1" customWidth="1"/>
    <col min="4615" max="4615" width="23.33203125" style="327" bestFit="1" customWidth="1"/>
    <col min="4616" max="4616" width="23" style="327" bestFit="1" customWidth="1"/>
    <col min="4617" max="4617" width="0" style="327" hidden="1" customWidth="1"/>
    <col min="4618" max="4618" width="22.5" style="327" bestFit="1" customWidth="1"/>
    <col min="4619" max="4621" width="22.5" style="327" customWidth="1"/>
    <col min="4622" max="4622" width="22.5" style="327" bestFit="1" customWidth="1"/>
    <col min="4623" max="4864" width="10.33203125" style="327"/>
    <col min="4865" max="4865" width="14.83203125" style="327" customWidth="1"/>
    <col min="4866" max="4866" width="69.1640625" style="327" customWidth="1"/>
    <col min="4867" max="4867" width="31.1640625" style="327" customWidth="1"/>
    <col min="4868" max="4869" width="24.6640625" style="327" customWidth="1"/>
    <col min="4870" max="4870" width="23" style="327" bestFit="1" customWidth="1"/>
    <col min="4871" max="4871" width="23.33203125" style="327" bestFit="1" customWidth="1"/>
    <col min="4872" max="4872" width="23" style="327" bestFit="1" customWidth="1"/>
    <col min="4873" max="4873" width="0" style="327" hidden="1" customWidth="1"/>
    <col min="4874" max="4874" width="22.5" style="327" bestFit="1" customWidth="1"/>
    <col min="4875" max="4877" width="22.5" style="327" customWidth="1"/>
    <col min="4878" max="4878" width="22.5" style="327" bestFit="1" customWidth="1"/>
    <col min="4879" max="5120" width="10.33203125" style="327"/>
    <col min="5121" max="5121" width="14.83203125" style="327" customWidth="1"/>
    <col min="5122" max="5122" width="69.1640625" style="327" customWidth="1"/>
    <col min="5123" max="5123" width="31.1640625" style="327" customWidth="1"/>
    <col min="5124" max="5125" width="24.6640625" style="327" customWidth="1"/>
    <col min="5126" max="5126" width="23" style="327" bestFit="1" customWidth="1"/>
    <col min="5127" max="5127" width="23.33203125" style="327" bestFit="1" customWidth="1"/>
    <col min="5128" max="5128" width="23" style="327" bestFit="1" customWidth="1"/>
    <col min="5129" max="5129" width="0" style="327" hidden="1" customWidth="1"/>
    <col min="5130" max="5130" width="22.5" style="327" bestFit="1" customWidth="1"/>
    <col min="5131" max="5133" width="22.5" style="327" customWidth="1"/>
    <col min="5134" max="5134" width="22.5" style="327" bestFit="1" customWidth="1"/>
    <col min="5135" max="5376" width="10.33203125" style="327"/>
    <col min="5377" max="5377" width="14.83203125" style="327" customWidth="1"/>
    <col min="5378" max="5378" width="69.1640625" style="327" customWidth="1"/>
    <col min="5379" max="5379" width="31.1640625" style="327" customWidth="1"/>
    <col min="5380" max="5381" width="24.6640625" style="327" customWidth="1"/>
    <col min="5382" max="5382" width="23" style="327" bestFit="1" customWidth="1"/>
    <col min="5383" max="5383" width="23.33203125" style="327" bestFit="1" customWidth="1"/>
    <col min="5384" max="5384" width="23" style="327" bestFit="1" customWidth="1"/>
    <col min="5385" max="5385" width="0" style="327" hidden="1" customWidth="1"/>
    <col min="5386" max="5386" width="22.5" style="327" bestFit="1" customWidth="1"/>
    <col min="5387" max="5389" width="22.5" style="327" customWidth="1"/>
    <col min="5390" max="5390" width="22.5" style="327" bestFit="1" customWidth="1"/>
    <col min="5391" max="5632" width="10.33203125" style="327"/>
    <col min="5633" max="5633" width="14.83203125" style="327" customWidth="1"/>
    <col min="5634" max="5634" width="69.1640625" style="327" customWidth="1"/>
    <col min="5635" max="5635" width="31.1640625" style="327" customWidth="1"/>
    <col min="5636" max="5637" width="24.6640625" style="327" customWidth="1"/>
    <col min="5638" max="5638" width="23" style="327" bestFit="1" customWidth="1"/>
    <col min="5639" max="5639" width="23.33203125" style="327" bestFit="1" customWidth="1"/>
    <col min="5640" max="5640" width="23" style="327" bestFit="1" customWidth="1"/>
    <col min="5641" max="5641" width="0" style="327" hidden="1" customWidth="1"/>
    <col min="5642" max="5642" width="22.5" style="327" bestFit="1" customWidth="1"/>
    <col min="5643" max="5645" width="22.5" style="327" customWidth="1"/>
    <col min="5646" max="5646" width="22.5" style="327" bestFit="1" customWidth="1"/>
    <col min="5647" max="5888" width="10.33203125" style="327"/>
    <col min="5889" max="5889" width="14.83203125" style="327" customWidth="1"/>
    <col min="5890" max="5890" width="69.1640625" style="327" customWidth="1"/>
    <col min="5891" max="5891" width="31.1640625" style="327" customWidth="1"/>
    <col min="5892" max="5893" width="24.6640625" style="327" customWidth="1"/>
    <col min="5894" max="5894" width="23" style="327" bestFit="1" customWidth="1"/>
    <col min="5895" max="5895" width="23.33203125" style="327" bestFit="1" customWidth="1"/>
    <col min="5896" max="5896" width="23" style="327" bestFit="1" customWidth="1"/>
    <col min="5897" max="5897" width="0" style="327" hidden="1" customWidth="1"/>
    <col min="5898" max="5898" width="22.5" style="327" bestFit="1" customWidth="1"/>
    <col min="5899" max="5901" width="22.5" style="327" customWidth="1"/>
    <col min="5902" max="5902" width="22.5" style="327" bestFit="1" customWidth="1"/>
    <col min="5903" max="6144" width="10.33203125" style="327"/>
    <col min="6145" max="6145" width="14.83203125" style="327" customWidth="1"/>
    <col min="6146" max="6146" width="69.1640625" style="327" customWidth="1"/>
    <col min="6147" max="6147" width="31.1640625" style="327" customWidth="1"/>
    <col min="6148" max="6149" width="24.6640625" style="327" customWidth="1"/>
    <col min="6150" max="6150" width="23" style="327" bestFit="1" customWidth="1"/>
    <col min="6151" max="6151" width="23.33203125" style="327" bestFit="1" customWidth="1"/>
    <col min="6152" max="6152" width="23" style="327" bestFit="1" customWidth="1"/>
    <col min="6153" max="6153" width="0" style="327" hidden="1" customWidth="1"/>
    <col min="6154" max="6154" width="22.5" style="327" bestFit="1" customWidth="1"/>
    <col min="6155" max="6157" width="22.5" style="327" customWidth="1"/>
    <col min="6158" max="6158" width="22.5" style="327" bestFit="1" customWidth="1"/>
    <col min="6159" max="6400" width="10.33203125" style="327"/>
    <col min="6401" max="6401" width="14.83203125" style="327" customWidth="1"/>
    <col min="6402" max="6402" width="69.1640625" style="327" customWidth="1"/>
    <col min="6403" max="6403" width="31.1640625" style="327" customWidth="1"/>
    <col min="6404" max="6405" width="24.6640625" style="327" customWidth="1"/>
    <col min="6406" max="6406" width="23" style="327" bestFit="1" customWidth="1"/>
    <col min="6407" max="6407" width="23.33203125" style="327" bestFit="1" customWidth="1"/>
    <col min="6408" max="6408" width="23" style="327" bestFit="1" customWidth="1"/>
    <col min="6409" max="6409" width="0" style="327" hidden="1" customWidth="1"/>
    <col min="6410" max="6410" width="22.5" style="327" bestFit="1" customWidth="1"/>
    <col min="6411" max="6413" width="22.5" style="327" customWidth="1"/>
    <col min="6414" max="6414" width="22.5" style="327" bestFit="1" customWidth="1"/>
    <col min="6415" max="6656" width="10.33203125" style="327"/>
    <col min="6657" max="6657" width="14.83203125" style="327" customWidth="1"/>
    <col min="6658" max="6658" width="69.1640625" style="327" customWidth="1"/>
    <col min="6659" max="6659" width="31.1640625" style="327" customWidth="1"/>
    <col min="6660" max="6661" width="24.6640625" style="327" customWidth="1"/>
    <col min="6662" max="6662" width="23" style="327" bestFit="1" customWidth="1"/>
    <col min="6663" max="6663" width="23.33203125" style="327" bestFit="1" customWidth="1"/>
    <col min="6664" max="6664" width="23" style="327" bestFit="1" customWidth="1"/>
    <col min="6665" max="6665" width="0" style="327" hidden="1" customWidth="1"/>
    <col min="6666" max="6666" width="22.5" style="327" bestFit="1" customWidth="1"/>
    <col min="6667" max="6669" width="22.5" style="327" customWidth="1"/>
    <col min="6670" max="6670" width="22.5" style="327" bestFit="1" customWidth="1"/>
    <col min="6671" max="6912" width="10.33203125" style="327"/>
    <col min="6913" max="6913" width="14.83203125" style="327" customWidth="1"/>
    <col min="6914" max="6914" width="69.1640625" style="327" customWidth="1"/>
    <col min="6915" max="6915" width="31.1640625" style="327" customWidth="1"/>
    <col min="6916" max="6917" width="24.6640625" style="327" customWidth="1"/>
    <col min="6918" max="6918" width="23" style="327" bestFit="1" customWidth="1"/>
    <col min="6919" max="6919" width="23.33203125" style="327" bestFit="1" customWidth="1"/>
    <col min="6920" max="6920" width="23" style="327" bestFit="1" customWidth="1"/>
    <col min="6921" max="6921" width="0" style="327" hidden="1" customWidth="1"/>
    <col min="6922" max="6922" width="22.5" style="327" bestFit="1" customWidth="1"/>
    <col min="6923" max="6925" width="22.5" style="327" customWidth="1"/>
    <col min="6926" max="6926" width="22.5" style="327" bestFit="1" customWidth="1"/>
    <col min="6927" max="7168" width="10.33203125" style="327"/>
    <col min="7169" max="7169" width="14.83203125" style="327" customWidth="1"/>
    <col min="7170" max="7170" width="69.1640625" style="327" customWidth="1"/>
    <col min="7171" max="7171" width="31.1640625" style="327" customWidth="1"/>
    <col min="7172" max="7173" width="24.6640625" style="327" customWidth="1"/>
    <col min="7174" max="7174" width="23" style="327" bestFit="1" customWidth="1"/>
    <col min="7175" max="7175" width="23.33203125" style="327" bestFit="1" customWidth="1"/>
    <col min="7176" max="7176" width="23" style="327" bestFit="1" customWidth="1"/>
    <col min="7177" max="7177" width="0" style="327" hidden="1" customWidth="1"/>
    <col min="7178" max="7178" width="22.5" style="327" bestFit="1" customWidth="1"/>
    <col min="7179" max="7181" width="22.5" style="327" customWidth="1"/>
    <col min="7182" max="7182" width="22.5" style="327" bestFit="1" customWidth="1"/>
    <col min="7183" max="7424" width="10.33203125" style="327"/>
    <col min="7425" max="7425" width="14.83203125" style="327" customWidth="1"/>
    <col min="7426" max="7426" width="69.1640625" style="327" customWidth="1"/>
    <col min="7427" max="7427" width="31.1640625" style="327" customWidth="1"/>
    <col min="7428" max="7429" width="24.6640625" style="327" customWidth="1"/>
    <col min="7430" max="7430" width="23" style="327" bestFit="1" customWidth="1"/>
    <col min="7431" max="7431" width="23.33203125" style="327" bestFit="1" customWidth="1"/>
    <col min="7432" max="7432" width="23" style="327" bestFit="1" customWidth="1"/>
    <col min="7433" max="7433" width="0" style="327" hidden="1" customWidth="1"/>
    <col min="7434" max="7434" width="22.5" style="327" bestFit="1" customWidth="1"/>
    <col min="7435" max="7437" width="22.5" style="327" customWidth="1"/>
    <col min="7438" max="7438" width="22.5" style="327" bestFit="1" customWidth="1"/>
    <col min="7439" max="7680" width="10.33203125" style="327"/>
    <col min="7681" max="7681" width="14.83203125" style="327" customWidth="1"/>
    <col min="7682" max="7682" width="69.1640625" style="327" customWidth="1"/>
    <col min="7683" max="7683" width="31.1640625" style="327" customWidth="1"/>
    <col min="7684" max="7685" width="24.6640625" style="327" customWidth="1"/>
    <col min="7686" max="7686" width="23" style="327" bestFit="1" customWidth="1"/>
    <col min="7687" max="7687" width="23.33203125" style="327" bestFit="1" customWidth="1"/>
    <col min="7688" max="7688" width="23" style="327" bestFit="1" customWidth="1"/>
    <col min="7689" max="7689" width="0" style="327" hidden="1" customWidth="1"/>
    <col min="7690" max="7690" width="22.5" style="327" bestFit="1" customWidth="1"/>
    <col min="7691" max="7693" width="22.5" style="327" customWidth="1"/>
    <col min="7694" max="7694" width="22.5" style="327" bestFit="1" customWidth="1"/>
    <col min="7695" max="7936" width="10.33203125" style="327"/>
    <col min="7937" max="7937" width="14.83203125" style="327" customWidth="1"/>
    <col min="7938" max="7938" width="69.1640625" style="327" customWidth="1"/>
    <col min="7939" max="7939" width="31.1640625" style="327" customWidth="1"/>
    <col min="7940" max="7941" width="24.6640625" style="327" customWidth="1"/>
    <col min="7942" max="7942" width="23" style="327" bestFit="1" customWidth="1"/>
    <col min="7943" max="7943" width="23.33203125" style="327" bestFit="1" customWidth="1"/>
    <col min="7944" max="7944" width="23" style="327" bestFit="1" customWidth="1"/>
    <col min="7945" max="7945" width="0" style="327" hidden="1" customWidth="1"/>
    <col min="7946" max="7946" width="22.5" style="327" bestFit="1" customWidth="1"/>
    <col min="7947" max="7949" width="22.5" style="327" customWidth="1"/>
    <col min="7950" max="7950" width="22.5" style="327" bestFit="1" customWidth="1"/>
    <col min="7951" max="8192" width="10.33203125" style="327"/>
    <col min="8193" max="8193" width="14.83203125" style="327" customWidth="1"/>
    <col min="8194" max="8194" width="69.1640625" style="327" customWidth="1"/>
    <col min="8195" max="8195" width="31.1640625" style="327" customWidth="1"/>
    <col min="8196" max="8197" width="24.6640625" style="327" customWidth="1"/>
    <col min="8198" max="8198" width="23" style="327" bestFit="1" customWidth="1"/>
    <col min="8199" max="8199" width="23.33203125" style="327" bestFit="1" customWidth="1"/>
    <col min="8200" max="8200" width="23" style="327" bestFit="1" customWidth="1"/>
    <col min="8201" max="8201" width="0" style="327" hidden="1" customWidth="1"/>
    <col min="8202" max="8202" width="22.5" style="327" bestFit="1" customWidth="1"/>
    <col min="8203" max="8205" width="22.5" style="327" customWidth="1"/>
    <col min="8206" max="8206" width="22.5" style="327" bestFit="1" customWidth="1"/>
    <col min="8207" max="8448" width="10.33203125" style="327"/>
    <col min="8449" max="8449" width="14.83203125" style="327" customWidth="1"/>
    <col min="8450" max="8450" width="69.1640625" style="327" customWidth="1"/>
    <col min="8451" max="8451" width="31.1640625" style="327" customWidth="1"/>
    <col min="8452" max="8453" width="24.6640625" style="327" customWidth="1"/>
    <col min="8454" max="8454" width="23" style="327" bestFit="1" customWidth="1"/>
    <col min="8455" max="8455" width="23.33203125" style="327" bestFit="1" customWidth="1"/>
    <col min="8456" max="8456" width="23" style="327" bestFit="1" customWidth="1"/>
    <col min="8457" max="8457" width="0" style="327" hidden="1" customWidth="1"/>
    <col min="8458" max="8458" width="22.5" style="327" bestFit="1" customWidth="1"/>
    <col min="8459" max="8461" width="22.5" style="327" customWidth="1"/>
    <col min="8462" max="8462" width="22.5" style="327" bestFit="1" customWidth="1"/>
    <col min="8463" max="8704" width="10.33203125" style="327"/>
    <col min="8705" max="8705" width="14.83203125" style="327" customWidth="1"/>
    <col min="8706" max="8706" width="69.1640625" style="327" customWidth="1"/>
    <col min="8707" max="8707" width="31.1640625" style="327" customWidth="1"/>
    <col min="8708" max="8709" width="24.6640625" style="327" customWidth="1"/>
    <col min="8710" max="8710" width="23" style="327" bestFit="1" customWidth="1"/>
    <col min="8711" max="8711" width="23.33203125" style="327" bestFit="1" customWidth="1"/>
    <col min="8712" max="8712" width="23" style="327" bestFit="1" customWidth="1"/>
    <col min="8713" max="8713" width="0" style="327" hidden="1" customWidth="1"/>
    <col min="8714" max="8714" width="22.5" style="327" bestFit="1" customWidth="1"/>
    <col min="8715" max="8717" width="22.5" style="327" customWidth="1"/>
    <col min="8718" max="8718" width="22.5" style="327" bestFit="1" customWidth="1"/>
    <col min="8719" max="8960" width="10.33203125" style="327"/>
    <col min="8961" max="8961" width="14.83203125" style="327" customWidth="1"/>
    <col min="8962" max="8962" width="69.1640625" style="327" customWidth="1"/>
    <col min="8963" max="8963" width="31.1640625" style="327" customWidth="1"/>
    <col min="8964" max="8965" width="24.6640625" style="327" customWidth="1"/>
    <col min="8966" max="8966" width="23" style="327" bestFit="1" customWidth="1"/>
    <col min="8967" max="8967" width="23.33203125" style="327" bestFit="1" customWidth="1"/>
    <col min="8968" max="8968" width="23" style="327" bestFit="1" customWidth="1"/>
    <col min="8969" max="8969" width="0" style="327" hidden="1" customWidth="1"/>
    <col min="8970" max="8970" width="22.5" style="327" bestFit="1" customWidth="1"/>
    <col min="8971" max="8973" width="22.5" style="327" customWidth="1"/>
    <col min="8974" max="8974" width="22.5" style="327" bestFit="1" customWidth="1"/>
    <col min="8975" max="9216" width="10.33203125" style="327"/>
    <col min="9217" max="9217" width="14.83203125" style="327" customWidth="1"/>
    <col min="9218" max="9218" width="69.1640625" style="327" customWidth="1"/>
    <col min="9219" max="9219" width="31.1640625" style="327" customWidth="1"/>
    <col min="9220" max="9221" width="24.6640625" style="327" customWidth="1"/>
    <col min="9222" max="9222" width="23" style="327" bestFit="1" customWidth="1"/>
    <col min="9223" max="9223" width="23.33203125" style="327" bestFit="1" customWidth="1"/>
    <col min="9224" max="9224" width="23" style="327" bestFit="1" customWidth="1"/>
    <col min="9225" max="9225" width="0" style="327" hidden="1" customWidth="1"/>
    <col min="9226" max="9226" width="22.5" style="327" bestFit="1" customWidth="1"/>
    <col min="9227" max="9229" width="22.5" style="327" customWidth="1"/>
    <col min="9230" max="9230" width="22.5" style="327" bestFit="1" customWidth="1"/>
    <col min="9231" max="9472" width="10.33203125" style="327"/>
    <col min="9473" max="9473" width="14.83203125" style="327" customWidth="1"/>
    <col min="9474" max="9474" width="69.1640625" style="327" customWidth="1"/>
    <col min="9475" max="9475" width="31.1640625" style="327" customWidth="1"/>
    <col min="9476" max="9477" width="24.6640625" style="327" customWidth="1"/>
    <col min="9478" max="9478" width="23" style="327" bestFit="1" customWidth="1"/>
    <col min="9479" max="9479" width="23.33203125" style="327" bestFit="1" customWidth="1"/>
    <col min="9480" max="9480" width="23" style="327" bestFit="1" customWidth="1"/>
    <col min="9481" max="9481" width="0" style="327" hidden="1" customWidth="1"/>
    <col min="9482" max="9482" width="22.5" style="327" bestFit="1" customWidth="1"/>
    <col min="9483" max="9485" width="22.5" style="327" customWidth="1"/>
    <col min="9486" max="9486" width="22.5" style="327" bestFit="1" customWidth="1"/>
    <col min="9487" max="9728" width="10.33203125" style="327"/>
    <col min="9729" max="9729" width="14.83203125" style="327" customWidth="1"/>
    <col min="9730" max="9730" width="69.1640625" style="327" customWidth="1"/>
    <col min="9731" max="9731" width="31.1640625" style="327" customWidth="1"/>
    <col min="9732" max="9733" width="24.6640625" style="327" customWidth="1"/>
    <col min="9734" max="9734" width="23" style="327" bestFit="1" customWidth="1"/>
    <col min="9735" max="9735" width="23.33203125" style="327" bestFit="1" customWidth="1"/>
    <col min="9736" max="9736" width="23" style="327" bestFit="1" customWidth="1"/>
    <col min="9737" max="9737" width="0" style="327" hidden="1" customWidth="1"/>
    <col min="9738" max="9738" width="22.5" style="327" bestFit="1" customWidth="1"/>
    <col min="9739" max="9741" width="22.5" style="327" customWidth="1"/>
    <col min="9742" max="9742" width="22.5" style="327" bestFit="1" customWidth="1"/>
    <col min="9743" max="9984" width="10.33203125" style="327"/>
    <col min="9985" max="9985" width="14.83203125" style="327" customWidth="1"/>
    <col min="9986" max="9986" width="69.1640625" style="327" customWidth="1"/>
    <col min="9987" max="9987" width="31.1640625" style="327" customWidth="1"/>
    <col min="9988" max="9989" width="24.6640625" style="327" customWidth="1"/>
    <col min="9990" max="9990" width="23" style="327" bestFit="1" customWidth="1"/>
    <col min="9991" max="9991" width="23.33203125" style="327" bestFit="1" customWidth="1"/>
    <col min="9992" max="9992" width="23" style="327" bestFit="1" customWidth="1"/>
    <col min="9993" max="9993" width="0" style="327" hidden="1" customWidth="1"/>
    <col min="9994" max="9994" width="22.5" style="327" bestFit="1" customWidth="1"/>
    <col min="9995" max="9997" width="22.5" style="327" customWidth="1"/>
    <col min="9998" max="9998" width="22.5" style="327" bestFit="1" customWidth="1"/>
    <col min="9999" max="10240" width="10.33203125" style="327"/>
    <col min="10241" max="10241" width="14.83203125" style="327" customWidth="1"/>
    <col min="10242" max="10242" width="69.1640625" style="327" customWidth="1"/>
    <col min="10243" max="10243" width="31.1640625" style="327" customWidth="1"/>
    <col min="10244" max="10245" width="24.6640625" style="327" customWidth="1"/>
    <col min="10246" max="10246" width="23" style="327" bestFit="1" customWidth="1"/>
    <col min="10247" max="10247" width="23.33203125" style="327" bestFit="1" customWidth="1"/>
    <col min="10248" max="10248" width="23" style="327" bestFit="1" customWidth="1"/>
    <col min="10249" max="10249" width="0" style="327" hidden="1" customWidth="1"/>
    <col min="10250" max="10250" width="22.5" style="327" bestFit="1" customWidth="1"/>
    <col min="10251" max="10253" width="22.5" style="327" customWidth="1"/>
    <col min="10254" max="10254" width="22.5" style="327" bestFit="1" customWidth="1"/>
    <col min="10255" max="10496" width="10.33203125" style="327"/>
    <col min="10497" max="10497" width="14.83203125" style="327" customWidth="1"/>
    <col min="10498" max="10498" width="69.1640625" style="327" customWidth="1"/>
    <col min="10499" max="10499" width="31.1640625" style="327" customWidth="1"/>
    <col min="10500" max="10501" width="24.6640625" style="327" customWidth="1"/>
    <col min="10502" max="10502" width="23" style="327" bestFit="1" customWidth="1"/>
    <col min="10503" max="10503" width="23.33203125" style="327" bestFit="1" customWidth="1"/>
    <col min="10504" max="10504" width="23" style="327" bestFit="1" customWidth="1"/>
    <col min="10505" max="10505" width="0" style="327" hidden="1" customWidth="1"/>
    <col min="10506" max="10506" width="22.5" style="327" bestFit="1" customWidth="1"/>
    <col min="10507" max="10509" width="22.5" style="327" customWidth="1"/>
    <col min="10510" max="10510" width="22.5" style="327" bestFit="1" customWidth="1"/>
    <col min="10511" max="10752" width="10.33203125" style="327"/>
    <col min="10753" max="10753" width="14.83203125" style="327" customWidth="1"/>
    <col min="10754" max="10754" width="69.1640625" style="327" customWidth="1"/>
    <col min="10755" max="10755" width="31.1640625" style="327" customWidth="1"/>
    <col min="10756" max="10757" width="24.6640625" style="327" customWidth="1"/>
    <col min="10758" max="10758" width="23" style="327" bestFit="1" customWidth="1"/>
    <col min="10759" max="10759" width="23.33203125" style="327" bestFit="1" customWidth="1"/>
    <col min="10760" max="10760" width="23" style="327" bestFit="1" customWidth="1"/>
    <col min="10761" max="10761" width="0" style="327" hidden="1" customWidth="1"/>
    <col min="10762" max="10762" width="22.5" style="327" bestFit="1" customWidth="1"/>
    <col min="10763" max="10765" width="22.5" style="327" customWidth="1"/>
    <col min="10766" max="10766" width="22.5" style="327" bestFit="1" customWidth="1"/>
    <col min="10767" max="11008" width="10.33203125" style="327"/>
    <col min="11009" max="11009" width="14.83203125" style="327" customWidth="1"/>
    <col min="11010" max="11010" width="69.1640625" style="327" customWidth="1"/>
    <col min="11011" max="11011" width="31.1640625" style="327" customWidth="1"/>
    <col min="11012" max="11013" width="24.6640625" style="327" customWidth="1"/>
    <col min="11014" max="11014" width="23" style="327" bestFit="1" customWidth="1"/>
    <col min="11015" max="11015" width="23.33203125" style="327" bestFit="1" customWidth="1"/>
    <col min="11016" max="11016" width="23" style="327" bestFit="1" customWidth="1"/>
    <col min="11017" max="11017" width="0" style="327" hidden="1" customWidth="1"/>
    <col min="11018" max="11018" width="22.5" style="327" bestFit="1" customWidth="1"/>
    <col min="11019" max="11021" width="22.5" style="327" customWidth="1"/>
    <col min="11022" max="11022" width="22.5" style="327" bestFit="1" customWidth="1"/>
    <col min="11023" max="11264" width="10.33203125" style="327"/>
    <col min="11265" max="11265" width="14.83203125" style="327" customWidth="1"/>
    <col min="11266" max="11266" width="69.1640625" style="327" customWidth="1"/>
    <col min="11267" max="11267" width="31.1640625" style="327" customWidth="1"/>
    <col min="11268" max="11269" width="24.6640625" style="327" customWidth="1"/>
    <col min="11270" max="11270" width="23" style="327" bestFit="1" customWidth="1"/>
    <col min="11271" max="11271" width="23.33203125" style="327" bestFit="1" customWidth="1"/>
    <col min="11272" max="11272" width="23" style="327" bestFit="1" customWidth="1"/>
    <col min="11273" max="11273" width="0" style="327" hidden="1" customWidth="1"/>
    <col min="11274" max="11274" width="22.5" style="327" bestFit="1" customWidth="1"/>
    <col min="11275" max="11277" width="22.5" style="327" customWidth="1"/>
    <col min="11278" max="11278" width="22.5" style="327" bestFit="1" customWidth="1"/>
    <col min="11279" max="11520" width="10.33203125" style="327"/>
    <col min="11521" max="11521" width="14.83203125" style="327" customWidth="1"/>
    <col min="11522" max="11522" width="69.1640625" style="327" customWidth="1"/>
    <col min="11523" max="11523" width="31.1640625" style="327" customWidth="1"/>
    <col min="11524" max="11525" width="24.6640625" style="327" customWidth="1"/>
    <col min="11526" max="11526" width="23" style="327" bestFit="1" customWidth="1"/>
    <col min="11527" max="11527" width="23.33203125" style="327" bestFit="1" customWidth="1"/>
    <col min="11528" max="11528" width="23" style="327" bestFit="1" customWidth="1"/>
    <col min="11529" max="11529" width="0" style="327" hidden="1" customWidth="1"/>
    <col min="11530" max="11530" width="22.5" style="327" bestFit="1" customWidth="1"/>
    <col min="11531" max="11533" width="22.5" style="327" customWidth="1"/>
    <col min="11534" max="11534" width="22.5" style="327" bestFit="1" customWidth="1"/>
    <col min="11535" max="11776" width="10.33203125" style="327"/>
    <col min="11777" max="11777" width="14.83203125" style="327" customWidth="1"/>
    <col min="11778" max="11778" width="69.1640625" style="327" customWidth="1"/>
    <col min="11779" max="11779" width="31.1640625" style="327" customWidth="1"/>
    <col min="11780" max="11781" width="24.6640625" style="327" customWidth="1"/>
    <col min="11782" max="11782" width="23" style="327" bestFit="1" customWidth="1"/>
    <col min="11783" max="11783" width="23.33203125" style="327" bestFit="1" customWidth="1"/>
    <col min="11784" max="11784" width="23" style="327" bestFit="1" customWidth="1"/>
    <col min="11785" max="11785" width="0" style="327" hidden="1" customWidth="1"/>
    <col min="11786" max="11786" width="22.5" style="327" bestFit="1" customWidth="1"/>
    <col min="11787" max="11789" width="22.5" style="327" customWidth="1"/>
    <col min="11790" max="11790" width="22.5" style="327" bestFit="1" customWidth="1"/>
    <col min="11791" max="12032" width="10.33203125" style="327"/>
    <col min="12033" max="12033" width="14.83203125" style="327" customWidth="1"/>
    <col min="12034" max="12034" width="69.1640625" style="327" customWidth="1"/>
    <col min="12035" max="12035" width="31.1640625" style="327" customWidth="1"/>
    <col min="12036" max="12037" width="24.6640625" style="327" customWidth="1"/>
    <col min="12038" max="12038" width="23" style="327" bestFit="1" customWidth="1"/>
    <col min="12039" max="12039" width="23.33203125" style="327" bestFit="1" customWidth="1"/>
    <col min="12040" max="12040" width="23" style="327" bestFit="1" customWidth="1"/>
    <col min="12041" max="12041" width="0" style="327" hidden="1" customWidth="1"/>
    <col min="12042" max="12042" width="22.5" style="327" bestFit="1" customWidth="1"/>
    <col min="12043" max="12045" width="22.5" style="327" customWidth="1"/>
    <col min="12046" max="12046" width="22.5" style="327" bestFit="1" customWidth="1"/>
    <col min="12047" max="12288" width="10.33203125" style="327"/>
    <col min="12289" max="12289" width="14.83203125" style="327" customWidth="1"/>
    <col min="12290" max="12290" width="69.1640625" style="327" customWidth="1"/>
    <col min="12291" max="12291" width="31.1640625" style="327" customWidth="1"/>
    <col min="12292" max="12293" width="24.6640625" style="327" customWidth="1"/>
    <col min="12294" max="12294" width="23" style="327" bestFit="1" customWidth="1"/>
    <col min="12295" max="12295" width="23.33203125" style="327" bestFit="1" customWidth="1"/>
    <col min="12296" max="12296" width="23" style="327" bestFit="1" customWidth="1"/>
    <col min="12297" max="12297" width="0" style="327" hidden="1" customWidth="1"/>
    <col min="12298" max="12298" width="22.5" style="327" bestFit="1" customWidth="1"/>
    <col min="12299" max="12301" width="22.5" style="327" customWidth="1"/>
    <col min="12302" max="12302" width="22.5" style="327" bestFit="1" customWidth="1"/>
    <col min="12303" max="12544" width="10.33203125" style="327"/>
    <col min="12545" max="12545" width="14.83203125" style="327" customWidth="1"/>
    <col min="12546" max="12546" width="69.1640625" style="327" customWidth="1"/>
    <col min="12547" max="12547" width="31.1640625" style="327" customWidth="1"/>
    <col min="12548" max="12549" width="24.6640625" style="327" customWidth="1"/>
    <col min="12550" max="12550" width="23" style="327" bestFit="1" customWidth="1"/>
    <col min="12551" max="12551" width="23.33203125" style="327" bestFit="1" customWidth="1"/>
    <col min="12552" max="12552" width="23" style="327" bestFit="1" customWidth="1"/>
    <col min="12553" max="12553" width="0" style="327" hidden="1" customWidth="1"/>
    <col min="12554" max="12554" width="22.5" style="327" bestFit="1" customWidth="1"/>
    <col min="12555" max="12557" width="22.5" style="327" customWidth="1"/>
    <col min="12558" max="12558" width="22.5" style="327" bestFit="1" customWidth="1"/>
    <col min="12559" max="12800" width="10.33203125" style="327"/>
    <col min="12801" max="12801" width="14.83203125" style="327" customWidth="1"/>
    <col min="12802" max="12802" width="69.1640625" style="327" customWidth="1"/>
    <col min="12803" max="12803" width="31.1640625" style="327" customWidth="1"/>
    <col min="12804" max="12805" width="24.6640625" style="327" customWidth="1"/>
    <col min="12806" max="12806" width="23" style="327" bestFit="1" customWidth="1"/>
    <col min="12807" max="12807" width="23.33203125" style="327" bestFit="1" customWidth="1"/>
    <col min="12808" max="12808" width="23" style="327" bestFit="1" customWidth="1"/>
    <col min="12809" max="12809" width="0" style="327" hidden="1" customWidth="1"/>
    <col min="12810" max="12810" width="22.5" style="327" bestFit="1" customWidth="1"/>
    <col min="12811" max="12813" width="22.5" style="327" customWidth="1"/>
    <col min="12814" max="12814" width="22.5" style="327" bestFit="1" customWidth="1"/>
    <col min="12815" max="13056" width="10.33203125" style="327"/>
    <col min="13057" max="13057" width="14.83203125" style="327" customWidth="1"/>
    <col min="13058" max="13058" width="69.1640625" style="327" customWidth="1"/>
    <col min="13059" max="13059" width="31.1640625" style="327" customWidth="1"/>
    <col min="13060" max="13061" width="24.6640625" style="327" customWidth="1"/>
    <col min="13062" max="13062" width="23" style="327" bestFit="1" customWidth="1"/>
    <col min="13063" max="13063" width="23.33203125" style="327" bestFit="1" customWidth="1"/>
    <col min="13064" max="13064" width="23" style="327" bestFit="1" customWidth="1"/>
    <col min="13065" max="13065" width="0" style="327" hidden="1" customWidth="1"/>
    <col min="13066" max="13066" width="22.5" style="327" bestFit="1" customWidth="1"/>
    <col min="13067" max="13069" width="22.5" style="327" customWidth="1"/>
    <col min="13070" max="13070" width="22.5" style="327" bestFit="1" customWidth="1"/>
    <col min="13071" max="13312" width="10.33203125" style="327"/>
    <col min="13313" max="13313" width="14.83203125" style="327" customWidth="1"/>
    <col min="13314" max="13314" width="69.1640625" style="327" customWidth="1"/>
    <col min="13315" max="13315" width="31.1640625" style="327" customWidth="1"/>
    <col min="13316" max="13317" width="24.6640625" style="327" customWidth="1"/>
    <col min="13318" max="13318" width="23" style="327" bestFit="1" customWidth="1"/>
    <col min="13319" max="13319" width="23.33203125" style="327" bestFit="1" customWidth="1"/>
    <col min="13320" max="13320" width="23" style="327" bestFit="1" customWidth="1"/>
    <col min="13321" max="13321" width="0" style="327" hidden="1" customWidth="1"/>
    <col min="13322" max="13322" width="22.5" style="327" bestFit="1" customWidth="1"/>
    <col min="13323" max="13325" width="22.5" style="327" customWidth="1"/>
    <col min="13326" max="13326" width="22.5" style="327" bestFit="1" customWidth="1"/>
    <col min="13327" max="13568" width="10.33203125" style="327"/>
    <col min="13569" max="13569" width="14.83203125" style="327" customWidth="1"/>
    <col min="13570" max="13570" width="69.1640625" style="327" customWidth="1"/>
    <col min="13571" max="13571" width="31.1640625" style="327" customWidth="1"/>
    <col min="13572" max="13573" width="24.6640625" style="327" customWidth="1"/>
    <col min="13574" max="13574" width="23" style="327" bestFit="1" customWidth="1"/>
    <col min="13575" max="13575" width="23.33203125" style="327" bestFit="1" customWidth="1"/>
    <col min="13576" max="13576" width="23" style="327" bestFit="1" customWidth="1"/>
    <col min="13577" max="13577" width="0" style="327" hidden="1" customWidth="1"/>
    <col min="13578" max="13578" width="22.5" style="327" bestFit="1" customWidth="1"/>
    <col min="13579" max="13581" width="22.5" style="327" customWidth="1"/>
    <col min="13582" max="13582" width="22.5" style="327" bestFit="1" customWidth="1"/>
    <col min="13583" max="13824" width="10.33203125" style="327"/>
    <col min="13825" max="13825" width="14.83203125" style="327" customWidth="1"/>
    <col min="13826" max="13826" width="69.1640625" style="327" customWidth="1"/>
    <col min="13827" max="13827" width="31.1640625" style="327" customWidth="1"/>
    <col min="13828" max="13829" width="24.6640625" style="327" customWidth="1"/>
    <col min="13830" max="13830" width="23" style="327" bestFit="1" customWidth="1"/>
    <col min="13831" max="13831" width="23.33203125" style="327" bestFit="1" customWidth="1"/>
    <col min="13832" max="13832" width="23" style="327" bestFit="1" customWidth="1"/>
    <col min="13833" max="13833" width="0" style="327" hidden="1" customWidth="1"/>
    <col min="13834" max="13834" width="22.5" style="327" bestFit="1" customWidth="1"/>
    <col min="13835" max="13837" width="22.5" style="327" customWidth="1"/>
    <col min="13838" max="13838" width="22.5" style="327" bestFit="1" customWidth="1"/>
    <col min="13839" max="14080" width="10.33203125" style="327"/>
    <col min="14081" max="14081" width="14.83203125" style="327" customWidth="1"/>
    <col min="14082" max="14082" width="69.1640625" style="327" customWidth="1"/>
    <col min="14083" max="14083" width="31.1640625" style="327" customWidth="1"/>
    <col min="14084" max="14085" width="24.6640625" style="327" customWidth="1"/>
    <col min="14086" max="14086" width="23" style="327" bestFit="1" customWidth="1"/>
    <col min="14087" max="14087" width="23.33203125" style="327" bestFit="1" customWidth="1"/>
    <col min="14088" max="14088" width="23" style="327" bestFit="1" customWidth="1"/>
    <col min="14089" max="14089" width="0" style="327" hidden="1" customWidth="1"/>
    <col min="14090" max="14090" width="22.5" style="327" bestFit="1" customWidth="1"/>
    <col min="14091" max="14093" width="22.5" style="327" customWidth="1"/>
    <col min="14094" max="14094" width="22.5" style="327" bestFit="1" customWidth="1"/>
    <col min="14095" max="14336" width="10.33203125" style="327"/>
    <col min="14337" max="14337" width="14.83203125" style="327" customWidth="1"/>
    <col min="14338" max="14338" width="69.1640625" style="327" customWidth="1"/>
    <col min="14339" max="14339" width="31.1640625" style="327" customWidth="1"/>
    <col min="14340" max="14341" width="24.6640625" style="327" customWidth="1"/>
    <col min="14342" max="14342" width="23" style="327" bestFit="1" customWidth="1"/>
    <col min="14343" max="14343" width="23.33203125" style="327" bestFit="1" customWidth="1"/>
    <col min="14344" max="14344" width="23" style="327" bestFit="1" customWidth="1"/>
    <col min="14345" max="14345" width="0" style="327" hidden="1" customWidth="1"/>
    <col min="14346" max="14346" width="22.5" style="327" bestFit="1" customWidth="1"/>
    <col min="14347" max="14349" width="22.5" style="327" customWidth="1"/>
    <col min="14350" max="14350" width="22.5" style="327" bestFit="1" customWidth="1"/>
    <col min="14351" max="14592" width="10.33203125" style="327"/>
    <col min="14593" max="14593" width="14.83203125" style="327" customWidth="1"/>
    <col min="14594" max="14594" width="69.1640625" style="327" customWidth="1"/>
    <col min="14595" max="14595" width="31.1640625" style="327" customWidth="1"/>
    <col min="14596" max="14597" width="24.6640625" style="327" customWidth="1"/>
    <col min="14598" max="14598" width="23" style="327" bestFit="1" customWidth="1"/>
    <col min="14599" max="14599" width="23.33203125" style="327" bestFit="1" customWidth="1"/>
    <col min="14600" max="14600" width="23" style="327" bestFit="1" customWidth="1"/>
    <col min="14601" max="14601" width="0" style="327" hidden="1" customWidth="1"/>
    <col min="14602" max="14602" width="22.5" style="327" bestFit="1" customWidth="1"/>
    <col min="14603" max="14605" width="22.5" style="327" customWidth="1"/>
    <col min="14606" max="14606" width="22.5" style="327" bestFit="1" customWidth="1"/>
    <col min="14607" max="14848" width="10.33203125" style="327"/>
    <col min="14849" max="14849" width="14.83203125" style="327" customWidth="1"/>
    <col min="14850" max="14850" width="69.1640625" style="327" customWidth="1"/>
    <col min="14851" max="14851" width="31.1640625" style="327" customWidth="1"/>
    <col min="14852" max="14853" width="24.6640625" style="327" customWidth="1"/>
    <col min="14854" max="14854" width="23" style="327" bestFit="1" customWidth="1"/>
    <col min="14855" max="14855" width="23.33203125" style="327" bestFit="1" customWidth="1"/>
    <col min="14856" max="14856" width="23" style="327" bestFit="1" customWidth="1"/>
    <col min="14857" max="14857" width="0" style="327" hidden="1" customWidth="1"/>
    <col min="14858" max="14858" width="22.5" style="327" bestFit="1" customWidth="1"/>
    <col min="14859" max="14861" width="22.5" style="327" customWidth="1"/>
    <col min="14862" max="14862" width="22.5" style="327" bestFit="1" customWidth="1"/>
    <col min="14863" max="15104" width="10.33203125" style="327"/>
    <col min="15105" max="15105" width="14.83203125" style="327" customWidth="1"/>
    <col min="15106" max="15106" width="69.1640625" style="327" customWidth="1"/>
    <col min="15107" max="15107" width="31.1640625" style="327" customWidth="1"/>
    <col min="15108" max="15109" width="24.6640625" style="327" customWidth="1"/>
    <col min="15110" max="15110" width="23" style="327" bestFit="1" customWidth="1"/>
    <col min="15111" max="15111" width="23.33203125" style="327" bestFit="1" customWidth="1"/>
    <col min="15112" max="15112" width="23" style="327" bestFit="1" customWidth="1"/>
    <col min="15113" max="15113" width="0" style="327" hidden="1" customWidth="1"/>
    <col min="15114" max="15114" width="22.5" style="327" bestFit="1" customWidth="1"/>
    <col min="15115" max="15117" width="22.5" style="327" customWidth="1"/>
    <col min="15118" max="15118" width="22.5" style="327" bestFit="1" customWidth="1"/>
    <col min="15119" max="15360" width="10.33203125" style="327"/>
    <col min="15361" max="15361" width="14.83203125" style="327" customWidth="1"/>
    <col min="15362" max="15362" width="69.1640625" style="327" customWidth="1"/>
    <col min="15363" max="15363" width="31.1640625" style="327" customWidth="1"/>
    <col min="15364" max="15365" width="24.6640625" style="327" customWidth="1"/>
    <col min="15366" max="15366" width="23" style="327" bestFit="1" customWidth="1"/>
    <col min="15367" max="15367" width="23.33203125" style="327" bestFit="1" customWidth="1"/>
    <col min="15368" max="15368" width="23" style="327" bestFit="1" customWidth="1"/>
    <col min="15369" max="15369" width="0" style="327" hidden="1" customWidth="1"/>
    <col min="15370" max="15370" width="22.5" style="327" bestFit="1" customWidth="1"/>
    <col min="15371" max="15373" width="22.5" style="327" customWidth="1"/>
    <col min="15374" max="15374" width="22.5" style="327" bestFit="1" customWidth="1"/>
    <col min="15375" max="15616" width="10.33203125" style="327"/>
    <col min="15617" max="15617" width="14.83203125" style="327" customWidth="1"/>
    <col min="15618" max="15618" width="69.1640625" style="327" customWidth="1"/>
    <col min="15619" max="15619" width="31.1640625" style="327" customWidth="1"/>
    <col min="15620" max="15621" width="24.6640625" style="327" customWidth="1"/>
    <col min="15622" max="15622" width="23" style="327" bestFit="1" customWidth="1"/>
    <col min="15623" max="15623" width="23.33203125" style="327" bestFit="1" customWidth="1"/>
    <col min="15624" max="15624" width="23" style="327" bestFit="1" customWidth="1"/>
    <col min="15625" max="15625" width="0" style="327" hidden="1" customWidth="1"/>
    <col min="15626" max="15626" width="22.5" style="327" bestFit="1" customWidth="1"/>
    <col min="15627" max="15629" width="22.5" style="327" customWidth="1"/>
    <col min="15630" max="15630" width="22.5" style="327" bestFit="1" customWidth="1"/>
    <col min="15631" max="15872" width="10.33203125" style="327"/>
    <col min="15873" max="15873" width="14.83203125" style="327" customWidth="1"/>
    <col min="15874" max="15874" width="69.1640625" style="327" customWidth="1"/>
    <col min="15875" max="15875" width="31.1640625" style="327" customWidth="1"/>
    <col min="15876" max="15877" width="24.6640625" style="327" customWidth="1"/>
    <col min="15878" max="15878" width="23" style="327" bestFit="1" customWidth="1"/>
    <col min="15879" max="15879" width="23.33203125" style="327" bestFit="1" customWidth="1"/>
    <col min="15880" max="15880" width="23" style="327" bestFit="1" customWidth="1"/>
    <col min="15881" max="15881" width="0" style="327" hidden="1" customWidth="1"/>
    <col min="15882" max="15882" width="22.5" style="327" bestFit="1" customWidth="1"/>
    <col min="15883" max="15885" width="22.5" style="327" customWidth="1"/>
    <col min="15886" max="15886" width="22.5" style="327" bestFit="1" customWidth="1"/>
    <col min="15887" max="16128" width="10.33203125" style="327"/>
    <col min="16129" max="16129" width="14.83203125" style="327" customWidth="1"/>
    <col min="16130" max="16130" width="69.1640625" style="327" customWidth="1"/>
    <col min="16131" max="16131" width="31.1640625" style="327" customWidth="1"/>
    <col min="16132" max="16133" width="24.6640625" style="327" customWidth="1"/>
    <col min="16134" max="16134" width="23" style="327" bestFit="1" customWidth="1"/>
    <col min="16135" max="16135" width="23.33203125" style="327" bestFit="1" customWidth="1"/>
    <col min="16136" max="16136" width="23" style="327" bestFit="1" customWidth="1"/>
    <col min="16137" max="16137" width="0" style="327" hidden="1" customWidth="1"/>
    <col min="16138" max="16138" width="22.5" style="327" bestFit="1" customWidth="1"/>
    <col min="16139" max="16141" width="22.5" style="327" customWidth="1"/>
    <col min="16142" max="16142" width="22.5" style="327" bestFit="1" customWidth="1"/>
    <col min="16143" max="16384" width="10.33203125" style="327"/>
  </cols>
  <sheetData>
    <row r="2" spans="1:16">
      <c r="A2" s="320" t="s">
        <v>62</v>
      </c>
      <c r="B2" s="562" t="str">
        <f>'Planilha Orçamentária'!C3</f>
        <v>CONSTRUÇÃO DA ESCOLA MUNICIPAL DE ENSINO FUNDAMENTAL SANTA RITA</v>
      </c>
      <c r="C2" s="562"/>
      <c r="D2" s="562"/>
      <c r="E2" s="562"/>
      <c r="F2" s="562"/>
      <c r="G2" s="562"/>
    </row>
    <row r="3" spans="1:16" s="324" customFormat="1" ht="20.45" customHeight="1">
      <c r="A3" s="367" t="s">
        <v>63</v>
      </c>
      <c r="B3" s="563" t="s">
        <v>269</v>
      </c>
      <c r="C3" s="563"/>
      <c r="D3" s="563"/>
      <c r="E3" s="563"/>
      <c r="F3" s="563"/>
      <c r="G3" s="563"/>
    </row>
    <row r="4" spans="1:16" s="324" customFormat="1" ht="20.45" customHeight="1">
      <c r="A4" s="367" t="s">
        <v>32</v>
      </c>
      <c r="B4" s="563" t="str">
        <f>'Planilha Orçamentária'!C2</f>
        <v>C M SERVIÇOS DE TERRAPLENAGEM LTDA</v>
      </c>
      <c r="C4" s="563"/>
      <c r="D4" s="563"/>
      <c r="E4" s="563"/>
      <c r="F4" s="563"/>
      <c r="G4" s="563"/>
    </row>
    <row r="5" spans="1:16" s="324" customFormat="1" ht="20.45" customHeight="1">
      <c r="A5" s="367" t="s">
        <v>778</v>
      </c>
      <c r="B5" s="113" t="s">
        <v>276</v>
      </c>
      <c r="C5" s="113"/>
      <c r="D5" s="113"/>
      <c r="E5" s="113"/>
      <c r="F5" s="113"/>
      <c r="G5" s="113"/>
    </row>
    <row r="6" spans="1:16" s="324" customFormat="1" ht="20.45" customHeight="1">
      <c r="A6" s="367" t="s">
        <v>779</v>
      </c>
      <c r="B6" s="368">
        <f>'Planilha Orçamentária'!C4</f>
        <v>292368.09999999998</v>
      </c>
      <c r="C6" s="113"/>
      <c r="D6" s="113"/>
      <c r="E6" s="113"/>
      <c r="F6" s="113"/>
      <c r="G6" s="113"/>
    </row>
    <row r="7" spans="1:16" ht="32.25" customHeight="1">
      <c r="A7" s="568" t="s">
        <v>777</v>
      </c>
      <c r="B7" s="568"/>
      <c r="C7" s="568"/>
      <c r="D7" s="568"/>
      <c r="E7" s="325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</row>
    <row r="8" spans="1:16" ht="5.0999999999999996" customHeight="1" thickBot="1">
      <c r="A8" s="564"/>
      <c r="B8" s="565"/>
      <c r="C8" s="565"/>
      <c r="D8" s="566"/>
      <c r="E8" s="329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</row>
    <row r="9" spans="1:16" ht="31.5" thickTop="1" thickBot="1">
      <c r="A9" s="365" t="s">
        <v>713</v>
      </c>
      <c r="B9" s="365" t="s">
        <v>714</v>
      </c>
      <c r="C9" s="366" t="s">
        <v>715</v>
      </c>
      <c r="D9" s="366" t="s">
        <v>716</v>
      </c>
      <c r="E9" s="330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</row>
    <row r="10" spans="1:16" ht="16.5" thickTop="1">
      <c r="A10" s="362" t="s">
        <v>717</v>
      </c>
      <c r="B10" s="363" t="s">
        <v>718</v>
      </c>
      <c r="C10" s="364"/>
      <c r="D10" s="364"/>
      <c r="E10" s="330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</row>
    <row r="11" spans="1:16" ht="15.75">
      <c r="A11" s="350" t="s">
        <v>719</v>
      </c>
      <c r="B11" s="351" t="s">
        <v>720</v>
      </c>
      <c r="C11" s="352">
        <v>0</v>
      </c>
      <c r="D11" s="352">
        <v>0</v>
      </c>
      <c r="E11" s="331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</row>
    <row r="12" spans="1:16" ht="15.75">
      <c r="A12" s="350" t="s">
        <v>721</v>
      </c>
      <c r="B12" s="351" t="s">
        <v>722</v>
      </c>
      <c r="C12" s="352">
        <v>1.4999999999999999E-2</v>
      </c>
      <c r="D12" s="352">
        <v>1.4999999999999999E-2</v>
      </c>
      <c r="E12" s="331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</row>
    <row r="13" spans="1:16" ht="15.75">
      <c r="A13" s="350" t="s">
        <v>723</v>
      </c>
      <c r="B13" s="351" t="s">
        <v>724</v>
      </c>
      <c r="C13" s="352">
        <v>0.01</v>
      </c>
      <c r="D13" s="352">
        <v>0.01</v>
      </c>
      <c r="E13" s="33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</row>
    <row r="14" spans="1:16" ht="15.75">
      <c r="A14" s="350" t="s">
        <v>725</v>
      </c>
      <c r="B14" s="351" t="s">
        <v>726</v>
      </c>
      <c r="C14" s="352">
        <v>2E-3</v>
      </c>
      <c r="D14" s="352">
        <v>2E-3</v>
      </c>
      <c r="E14" s="331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</row>
    <row r="15" spans="1:16" ht="15.75">
      <c r="A15" s="350" t="s">
        <v>727</v>
      </c>
      <c r="B15" s="351" t="s">
        <v>728</v>
      </c>
      <c r="C15" s="352">
        <v>6.0000000000000001E-3</v>
      </c>
      <c r="D15" s="352">
        <v>6.0000000000000001E-3</v>
      </c>
      <c r="E15" s="331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</row>
    <row r="16" spans="1:16" ht="15.75">
      <c r="A16" s="350" t="s">
        <v>729</v>
      </c>
      <c r="B16" s="351" t="s">
        <v>730</v>
      </c>
      <c r="C16" s="352">
        <v>2.5000000000000001E-2</v>
      </c>
      <c r="D16" s="352">
        <v>2.5000000000000001E-2</v>
      </c>
      <c r="E16" s="331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</row>
    <row r="17" spans="1:16" s="332" customFormat="1" ht="15.75">
      <c r="A17" s="350" t="s">
        <v>731</v>
      </c>
      <c r="B17" s="351" t="s">
        <v>732</v>
      </c>
      <c r="C17" s="352">
        <v>0.03</v>
      </c>
      <c r="D17" s="352">
        <v>0.03</v>
      </c>
      <c r="E17" s="331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</row>
    <row r="18" spans="1:16" s="332" customFormat="1" ht="15.75">
      <c r="A18" s="350" t="s">
        <v>733</v>
      </c>
      <c r="B18" s="351" t="s">
        <v>734</v>
      </c>
      <c r="C18" s="352">
        <v>0.08</v>
      </c>
      <c r="D18" s="352">
        <v>0.08</v>
      </c>
      <c r="E18" s="331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</row>
    <row r="19" spans="1:16" s="332" customFormat="1" ht="15.75">
      <c r="A19" s="353"/>
      <c r="B19" s="353" t="s">
        <v>735</v>
      </c>
      <c r="C19" s="354">
        <f>SUM(C11:C18)</f>
        <v>0.16799999999999998</v>
      </c>
      <c r="D19" s="354">
        <f>SUM(D11:D18)</f>
        <v>0.16799999999999998</v>
      </c>
      <c r="E19" s="333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</row>
    <row r="20" spans="1:16" s="332" customFormat="1" ht="15.75">
      <c r="A20" s="348" t="s">
        <v>736</v>
      </c>
      <c r="B20" s="349" t="s">
        <v>737</v>
      </c>
      <c r="C20" s="352"/>
      <c r="D20" s="352"/>
      <c r="E20" s="331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</row>
    <row r="21" spans="1:16" s="332" customFormat="1" ht="15.75">
      <c r="A21" s="350" t="s">
        <v>738</v>
      </c>
      <c r="B21" s="355" t="s">
        <v>739</v>
      </c>
      <c r="C21" s="352">
        <v>0.22259999999999999</v>
      </c>
      <c r="D21" s="352">
        <v>0</v>
      </c>
      <c r="E21" s="331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</row>
    <row r="22" spans="1:16" s="332" customFormat="1" ht="15.75">
      <c r="A22" s="350" t="s">
        <v>740</v>
      </c>
      <c r="B22" s="355" t="s">
        <v>741</v>
      </c>
      <c r="C22" s="352">
        <v>9.1000000000000004E-3</v>
      </c>
      <c r="D22" s="352">
        <v>6.8999999999999999E-3</v>
      </c>
      <c r="E22" s="331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</row>
    <row r="23" spans="1:16" s="332" customFormat="1" ht="15.75">
      <c r="A23" s="350" t="s">
        <v>742</v>
      </c>
      <c r="B23" s="355" t="s">
        <v>743</v>
      </c>
      <c r="C23" s="352">
        <v>0.1094</v>
      </c>
      <c r="D23" s="352">
        <v>8.3299999999999999E-2</v>
      </c>
      <c r="E23" s="331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6"/>
    </row>
    <row r="24" spans="1:16" s="332" customFormat="1" ht="15.75">
      <c r="A24" s="350" t="s">
        <v>744</v>
      </c>
      <c r="B24" s="355" t="s">
        <v>745</v>
      </c>
      <c r="C24" s="352">
        <v>6.9999999999999999E-4</v>
      </c>
      <c r="D24" s="352">
        <v>5.9999999999999995E-4</v>
      </c>
      <c r="E24" s="331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</row>
    <row r="25" spans="1:16" s="332" customFormat="1" ht="15.75">
      <c r="A25" s="350" t="s">
        <v>746</v>
      </c>
      <c r="B25" s="355" t="s">
        <v>747</v>
      </c>
      <c r="C25" s="352">
        <v>3.39E-2</v>
      </c>
      <c r="D25" s="352">
        <v>5.5999999999999999E-3</v>
      </c>
      <c r="E25" s="331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</row>
    <row r="26" spans="1:16" s="332" customFormat="1" ht="15.75">
      <c r="A26" s="350" t="s">
        <v>748</v>
      </c>
      <c r="B26" s="355" t="s">
        <v>749</v>
      </c>
      <c r="C26" s="352">
        <v>1.1000000000000001E-3</v>
      </c>
      <c r="D26" s="352">
        <v>8.9999999999999998E-4</v>
      </c>
      <c r="E26" s="331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</row>
    <row r="27" spans="1:16" s="332" customFormat="1" ht="15.75">
      <c r="A27" s="350" t="s">
        <v>750</v>
      </c>
      <c r="B27" s="355" t="s">
        <v>751</v>
      </c>
      <c r="C27" s="352">
        <v>8.5300000000000001E-2</v>
      </c>
      <c r="D27" s="352">
        <v>6.5000000000000002E-2</v>
      </c>
      <c r="E27" s="331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</row>
    <row r="28" spans="1:16" s="332" customFormat="1" ht="15.75">
      <c r="A28" s="350" t="s">
        <v>752</v>
      </c>
      <c r="B28" s="355" t="s">
        <v>753</v>
      </c>
      <c r="C28" s="352">
        <v>2.9999999999999997E-4</v>
      </c>
      <c r="D28" s="352">
        <v>2.9999999999999997E-4</v>
      </c>
      <c r="E28" s="331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6"/>
    </row>
    <row r="29" spans="1:16" s="332" customFormat="1" ht="15.75">
      <c r="A29" s="348"/>
      <c r="B29" s="349" t="s">
        <v>754</v>
      </c>
      <c r="C29" s="354">
        <f>SUM(C21:C28)</f>
        <v>0.46239999999999992</v>
      </c>
      <c r="D29" s="354">
        <f>SUM(D21:D28)</f>
        <v>0.16259999999999999</v>
      </c>
      <c r="E29" s="333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</row>
    <row r="30" spans="1:16" s="332" customFormat="1" ht="15.75">
      <c r="A30" s="348" t="s">
        <v>755</v>
      </c>
      <c r="B30" s="349" t="s">
        <v>756</v>
      </c>
      <c r="C30" s="356"/>
      <c r="D30" s="356"/>
      <c r="E30" s="334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</row>
    <row r="31" spans="1:16" s="332" customFormat="1" ht="15.75">
      <c r="A31" s="350" t="s">
        <v>757</v>
      </c>
      <c r="B31" s="355" t="s">
        <v>758</v>
      </c>
      <c r="C31" s="352">
        <v>5.2299999999999999E-2</v>
      </c>
      <c r="D31" s="352">
        <v>3.9800000000000002E-2</v>
      </c>
      <c r="E31" s="335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</row>
    <row r="32" spans="1:16" s="332" customFormat="1" ht="15.75">
      <c r="A32" s="350" t="s">
        <v>759</v>
      </c>
      <c r="B32" s="355" t="s">
        <v>760</v>
      </c>
      <c r="C32" s="352">
        <v>1.1999999999999999E-3</v>
      </c>
      <c r="D32" s="352">
        <v>8.9999999999999998E-4</v>
      </c>
      <c r="E32" s="335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</row>
    <row r="33" spans="1:16" s="332" customFormat="1" ht="15.75">
      <c r="A33" s="350" t="s">
        <v>761</v>
      </c>
      <c r="B33" s="355" t="s">
        <v>762</v>
      </c>
      <c r="C33" s="352">
        <v>5.28E-2</v>
      </c>
      <c r="D33" s="352">
        <v>4.02E-2</v>
      </c>
      <c r="E33" s="331"/>
      <c r="F33" s="326"/>
      <c r="G33" s="326"/>
      <c r="H33" s="326"/>
      <c r="I33" s="326"/>
      <c r="J33" s="326"/>
      <c r="K33" s="326"/>
      <c r="L33" s="326"/>
      <c r="M33" s="326"/>
      <c r="N33" s="326"/>
      <c r="O33" s="326"/>
      <c r="P33" s="326"/>
    </row>
    <row r="34" spans="1:16" s="332" customFormat="1" ht="15.75">
      <c r="A34" s="350" t="s">
        <v>763</v>
      </c>
      <c r="B34" s="355" t="s">
        <v>764</v>
      </c>
      <c r="C34" s="352">
        <v>3.9E-2</v>
      </c>
      <c r="D34" s="352">
        <v>2.9700000000000001E-2</v>
      </c>
      <c r="E34" s="331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</row>
    <row r="35" spans="1:16" s="332" customFormat="1" ht="15.75">
      <c r="A35" s="350" t="s">
        <v>765</v>
      </c>
      <c r="B35" s="355" t="s">
        <v>766</v>
      </c>
      <c r="C35" s="352">
        <v>4.4000000000000003E-3</v>
      </c>
      <c r="D35" s="352">
        <v>3.3999999999999998E-3</v>
      </c>
      <c r="E35" s="331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</row>
    <row r="36" spans="1:16" s="332" customFormat="1" ht="15.75">
      <c r="A36" s="348"/>
      <c r="B36" s="349" t="s">
        <v>767</v>
      </c>
      <c r="C36" s="357">
        <f>SUM(C31:C35)</f>
        <v>0.1497</v>
      </c>
      <c r="D36" s="357">
        <f>SUM(D31:D35)</f>
        <v>0.114</v>
      </c>
      <c r="E36" s="33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</row>
    <row r="37" spans="1:16" s="332" customFormat="1" ht="15.75">
      <c r="A37" s="348" t="s">
        <v>768</v>
      </c>
      <c r="B37" s="358" t="s">
        <v>769</v>
      </c>
      <c r="C37" s="356"/>
      <c r="D37" s="356"/>
      <c r="E37" s="334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</row>
    <row r="38" spans="1:16" s="332" customFormat="1" ht="15.75">
      <c r="A38" s="350" t="s">
        <v>770</v>
      </c>
      <c r="B38" s="351" t="s">
        <v>771</v>
      </c>
      <c r="C38" s="352">
        <f>ROUND((C19*C29),4)</f>
        <v>7.7700000000000005E-2</v>
      </c>
      <c r="D38" s="352">
        <v>2.9000000000000001E-2</v>
      </c>
      <c r="E38" s="331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6"/>
    </row>
    <row r="39" spans="1:16" s="332" customFormat="1" ht="31.5">
      <c r="A39" s="350" t="s">
        <v>772</v>
      </c>
      <c r="B39" s="351" t="s">
        <v>773</v>
      </c>
      <c r="C39" s="352">
        <f>ROUND((C19*C32)+(C18*C31),4)</f>
        <v>4.4000000000000003E-3</v>
      </c>
      <c r="D39" s="352">
        <f>ROUND((D19*D32)+(D18*D31),4)</f>
        <v>3.3E-3</v>
      </c>
      <c r="E39" s="331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</row>
    <row r="40" spans="1:16" s="332" customFormat="1" ht="15.75">
      <c r="A40" s="353"/>
      <c r="B40" s="349" t="s">
        <v>774</v>
      </c>
      <c r="C40" s="354">
        <f>SUM(C38:C39)</f>
        <v>8.2100000000000006E-2</v>
      </c>
      <c r="D40" s="354">
        <f>SUM(D38:D39)</f>
        <v>3.2300000000000002E-2</v>
      </c>
      <c r="E40" s="333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6"/>
    </row>
    <row r="41" spans="1:16" ht="5.0999999999999996" customHeight="1" thickBot="1">
      <c r="A41" s="564"/>
      <c r="B41" s="565"/>
      <c r="C41" s="565"/>
      <c r="D41" s="566"/>
      <c r="E41" s="329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</row>
    <row r="42" spans="1:16" s="332" customFormat="1" ht="16.5" thickBot="1">
      <c r="A42" s="359"/>
      <c r="B42" s="360" t="s">
        <v>775</v>
      </c>
      <c r="C42" s="361">
        <f>C19+C29+C36+C40</f>
        <v>0.86219999999999986</v>
      </c>
      <c r="D42" s="361">
        <f>D19+D29+D36+D40</f>
        <v>0.47689999999999999</v>
      </c>
      <c r="E42" s="337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</row>
    <row r="43" spans="1:16" s="332" customFormat="1" ht="15.75">
      <c r="A43" s="338"/>
      <c r="B43" s="339"/>
      <c r="C43" s="339"/>
      <c r="D43" s="340"/>
      <c r="E43" s="341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26"/>
    </row>
    <row r="44" spans="1:16" s="332" customFormat="1" ht="47.45" customHeight="1">
      <c r="A44" s="569" t="s">
        <v>776</v>
      </c>
      <c r="B44" s="570"/>
      <c r="C44" s="338"/>
      <c r="D44" s="340"/>
      <c r="E44" s="341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26"/>
    </row>
    <row r="45" spans="1:16" s="332" customFormat="1" ht="15.75">
      <c r="A45" s="342"/>
      <c r="B45" s="342"/>
      <c r="C45" s="342"/>
      <c r="D45" s="328"/>
      <c r="E45" s="325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</row>
    <row r="46" spans="1:16" s="332" customFormat="1" ht="15.75">
      <c r="A46" s="571"/>
      <c r="B46" s="571"/>
      <c r="C46" s="571"/>
      <c r="D46" s="571"/>
      <c r="E46" s="343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26"/>
    </row>
    <row r="47" spans="1:16" s="332" customFormat="1">
      <c r="A47" s="572"/>
      <c r="B47" s="572"/>
      <c r="C47" s="572"/>
      <c r="D47" s="572"/>
      <c r="E47" s="343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26"/>
    </row>
    <row r="48" spans="1:16" s="332" customFormat="1" ht="15.75">
      <c r="A48" s="567"/>
      <c r="B48" s="567"/>
      <c r="C48" s="344"/>
      <c r="D48" s="341"/>
      <c r="E48" s="341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26"/>
    </row>
    <row r="49" spans="1:16" s="332" customFormat="1">
      <c r="A49" s="326"/>
      <c r="B49" s="326"/>
      <c r="C49" s="326"/>
      <c r="D49" s="345"/>
      <c r="E49" s="345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</row>
    <row r="50" spans="1:16" s="332" customFormat="1">
      <c r="A50" s="326"/>
      <c r="B50" s="326"/>
      <c r="C50" s="326"/>
      <c r="D50" s="345"/>
      <c r="E50" s="345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</row>
    <row r="51" spans="1:16" s="332" customFormat="1">
      <c r="A51" s="326"/>
      <c r="B51" s="326"/>
      <c r="C51" s="326"/>
      <c r="D51" s="345"/>
      <c r="E51" s="345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</row>
    <row r="52" spans="1:16" s="332" customFormat="1">
      <c r="A52" s="326"/>
      <c r="B52" s="326"/>
      <c r="C52" s="326"/>
      <c r="D52" s="345"/>
      <c r="E52" s="345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</row>
    <row r="53" spans="1:16" s="332" customFormat="1">
      <c r="A53" s="326"/>
      <c r="B53" s="326"/>
      <c r="C53" s="326"/>
      <c r="D53" s="345"/>
      <c r="E53" s="345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26"/>
    </row>
    <row r="54" spans="1:16" s="332" customFormat="1">
      <c r="A54" s="326"/>
      <c r="B54" s="326"/>
      <c r="C54" s="326"/>
      <c r="D54" s="345"/>
      <c r="E54" s="345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</row>
    <row r="55" spans="1:16" s="332" customFormat="1">
      <c r="A55" s="326"/>
      <c r="B55" s="326"/>
      <c r="C55" s="326"/>
      <c r="D55" s="345"/>
      <c r="E55" s="345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26"/>
    </row>
    <row r="56" spans="1:16" s="332" customFormat="1">
      <c r="A56" s="326"/>
      <c r="B56" s="326"/>
      <c r="C56" s="326"/>
      <c r="D56" s="345"/>
      <c r="E56" s="345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6" s="332" customFormat="1">
      <c r="A57" s="326"/>
      <c r="B57" s="326"/>
      <c r="C57" s="326"/>
      <c r="D57" s="345"/>
      <c r="E57" s="345"/>
      <c r="F57" s="326"/>
      <c r="G57" s="326"/>
      <c r="H57" s="326"/>
      <c r="I57" s="326"/>
      <c r="J57" s="326"/>
      <c r="K57" s="326"/>
      <c r="L57" s="326"/>
      <c r="M57" s="326"/>
      <c r="N57" s="326"/>
      <c r="O57" s="326"/>
      <c r="P57" s="326"/>
    </row>
    <row r="58" spans="1:16" s="332" customFormat="1">
      <c r="A58" s="326"/>
      <c r="B58" s="326"/>
      <c r="C58" s="326"/>
      <c r="D58" s="345"/>
      <c r="E58" s="345"/>
      <c r="F58" s="326"/>
      <c r="G58" s="326"/>
      <c r="H58" s="326"/>
      <c r="I58" s="326"/>
      <c r="J58" s="326"/>
      <c r="K58" s="326"/>
      <c r="L58" s="326"/>
      <c r="M58" s="326"/>
      <c r="N58" s="326"/>
      <c r="O58" s="326"/>
      <c r="P58" s="326"/>
    </row>
    <row r="59" spans="1:16" s="332" customFormat="1">
      <c r="A59" s="326"/>
      <c r="B59" s="326"/>
      <c r="C59" s="326"/>
      <c r="D59" s="345"/>
      <c r="E59" s="345"/>
      <c r="F59" s="326"/>
      <c r="G59" s="326"/>
      <c r="H59" s="326"/>
      <c r="I59" s="326"/>
      <c r="J59" s="326"/>
      <c r="K59" s="326"/>
      <c r="L59" s="326"/>
      <c r="M59" s="326"/>
      <c r="N59" s="326"/>
      <c r="O59" s="326"/>
      <c r="P59" s="326"/>
    </row>
    <row r="60" spans="1:16" s="332" customFormat="1">
      <c r="A60" s="326"/>
      <c r="B60" s="326"/>
      <c r="C60" s="326"/>
      <c r="D60" s="345"/>
      <c r="E60" s="345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</row>
    <row r="61" spans="1:16" s="332" customFormat="1">
      <c r="A61" s="326"/>
      <c r="B61" s="326"/>
      <c r="C61" s="326"/>
      <c r="D61" s="345"/>
      <c r="E61" s="345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</row>
    <row r="62" spans="1:16" s="332" customFormat="1">
      <c r="A62" s="326"/>
      <c r="B62" s="326"/>
      <c r="C62" s="326"/>
      <c r="D62" s="345"/>
      <c r="E62" s="345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</row>
    <row r="63" spans="1:16" s="332" customFormat="1">
      <c r="A63" s="326"/>
      <c r="B63" s="326"/>
      <c r="C63" s="326"/>
      <c r="D63" s="345"/>
      <c r="E63" s="345"/>
      <c r="F63" s="326"/>
      <c r="G63" s="326"/>
      <c r="H63" s="326"/>
      <c r="I63" s="326"/>
      <c r="J63" s="326"/>
      <c r="K63" s="326"/>
      <c r="L63" s="326"/>
      <c r="M63" s="326"/>
      <c r="N63" s="326"/>
      <c r="O63" s="326"/>
      <c r="P63" s="326"/>
    </row>
    <row r="64" spans="1:16" s="332" customFormat="1">
      <c r="A64" s="326"/>
      <c r="B64" s="326"/>
      <c r="C64" s="326"/>
      <c r="D64" s="345"/>
      <c r="E64" s="345"/>
      <c r="F64" s="326"/>
      <c r="G64" s="326"/>
      <c r="H64" s="326"/>
      <c r="I64" s="326"/>
      <c r="J64" s="326"/>
      <c r="K64" s="326"/>
      <c r="L64" s="326"/>
      <c r="M64" s="326"/>
      <c r="N64" s="326"/>
      <c r="O64" s="326"/>
      <c r="P64" s="326"/>
    </row>
    <row r="65" spans="1:16" s="332" customFormat="1">
      <c r="A65" s="326"/>
      <c r="B65" s="326"/>
      <c r="C65" s="326"/>
      <c r="D65" s="345"/>
      <c r="E65" s="345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</row>
    <row r="66" spans="1:16" s="332" customFormat="1">
      <c r="A66" s="326"/>
      <c r="B66" s="326"/>
      <c r="C66" s="326"/>
      <c r="D66" s="345"/>
      <c r="E66" s="345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</row>
    <row r="67" spans="1:16" s="332" customFormat="1">
      <c r="A67" s="326"/>
      <c r="B67" s="326"/>
      <c r="C67" s="326"/>
      <c r="D67" s="345"/>
      <c r="E67" s="345"/>
      <c r="F67" s="326"/>
      <c r="G67" s="326"/>
      <c r="H67" s="326"/>
      <c r="I67" s="326"/>
      <c r="J67" s="326"/>
      <c r="K67" s="326"/>
      <c r="L67" s="326"/>
      <c r="M67" s="326"/>
      <c r="N67" s="326"/>
      <c r="O67" s="326"/>
      <c r="P67" s="326"/>
    </row>
    <row r="68" spans="1:16" s="332" customFormat="1">
      <c r="A68" s="326"/>
      <c r="B68" s="326"/>
      <c r="C68" s="326"/>
      <c r="D68" s="345"/>
      <c r="E68" s="345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</row>
    <row r="69" spans="1:16" s="332" customFormat="1">
      <c r="A69" s="326"/>
      <c r="B69" s="326"/>
      <c r="C69" s="326"/>
      <c r="D69" s="345"/>
      <c r="E69" s="345"/>
      <c r="F69" s="326"/>
      <c r="G69" s="326"/>
      <c r="H69" s="326"/>
      <c r="I69" s="326"/>
      <c r="J69" s="326"/>
      <c r="K69" s="326"/>
      <c r="L69" s="326"/>
      <c r="M69" s="326"/>
      <c r="N69" s="326"/>
      <c r="O69" s="326"/>
      <c r="P69" s="326"/>
    </row>
    <row r="70" spans="1:16" s="332" customFormat="1">
      <c r="A70" s="326"/>
      <c r="B70" s="326"/>
      <c r="C70" s="326"/>
      <c r="D70" s="345"/>
      <c r="E70" s="345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</row>
    <row r="71" spans="1:16" s="332" customFormat="1">
      <c r="A71" s="326"/>
      <c r="B71" s="326"/>
      <c r="C71" s="326"/>
      <c r="D71" s="345"/>
      <c r="E71" s="345"/>
      <c r="F71" s="326"/>
      <c r="G71" s="326"/>
      <c r="H71" s="326"/>
      <c r="I71" s="326"/>
      <c r="J71" s="326"/>
      <c r="K71" s="326"/>
      <c r="L71" s="326"/>
      <c r="M71" s="326"/>
      <c r="N71" s="326"/>
      <c r="O71" s="326"/>
      <c r="P71" s="326"/>
    </row>
    <row r="72" spans="1:16" s="332" customFormat="1">
      <c r="A72" s="326"/>
      <c r="B72" s="326"/>
      <c r="C72" s="326"/>
      <c r="D72" s="345"/>
      <c r="E72" s="345"/>
      <c r="F72" s="326"/>
      <c r="G72" s="326"/>
      <c r="H72" s="326"/>
      <c r="I72" s="326"/>
      <c r="J72" s="326"/>
      <c r="K72" s="326"/>
      <c r="L72" s="326"/>
      <c r="M72" s="326"/>
      <c r="N72" s="326"/>
      <c r="O72" s="326"/>
      <c r="P72" s="326"/>
    </row>
    <row r="73" spans="1:16" s="332" customFormat="1">
      <c r="A73" s="326"/>
      <c r="B73" s="326"/>
      <c r="C73" s="326"/>
      <c r="D73" s="345"/>
      <c r="E73" s="345"/>
      <c r="F73" s="326"/>
      <c r="G73" s="326"/>
      <c r="H73" s="326"/>
      <c r="I73" s="326"/>
      <c r="J73" s="326"/>
      <c r="K73" s="326"/>
      <c r="L73" s="326"/>
      <c r="M73" s="326"/>
      <c r="N73" s="326"/>
      <c r="O73" s="326"/>
      <c r="P73" s="326"/>
    </row>
    <row r="74" spans="1:16" s="332" customFormat="1">
      <c r="A74" s="326"/>
      <c r="B74" s="326"/>
      <c r="C74" s="326"/>
      <c r="D74" s="345"/>
      <c r="E74" s="345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</row>
    <row r="75" spans="1:16" s="332" customFormat="1">
      <c r="A75" s="326"/>
      <c r="B75" s="326"/>
      <c r="C75" s="326"/>
      <c r="D75" s="345"/>
      <c r="E75" s="345"/>
      <c r="F75" s="326"/>
      <c r="G75" s="326"/>
      <c r="H75" s="326"/>
      <c r="I75" s="326"/>
      <c r="J75" s="326"/>
      <c r="K75" s="326"/>
      <c r="L75" s="326"/>
      <c r="M75" s="326"/>
      <c r="N75" s="326"/>
      <c r="O75" s="326"/>
      <c r="P75" s="326"/>
    </row>
    <row r="76" spans="1:16" s="332" customFormat="1">
      <c r="A76" s="326"/>
      <c r="B76" s="326"/>
      <c r="C76" s="326"/>
      <c r="D76" s="345"/>
      <c r="E76" s="345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</row>
    <row r="77" spans="1:16" s="332" customFormat="1">
      <c r="A77" s="326"/>
      <c r="B77" s="326"/>
      <c r="C77" s="326"/>
      <c r="D77" s="345"/>
      <c r="E77" s="345"/>
      <c r="F77" s="326"/>
      <c r="G77" s="326"/>
      <c r="H77" s="326"/>
      <c r="I77" s="326"/>
      <c r="J77" s="326"/>
      <c r="K77" s="326"/>
      <c r="L77" s="326"/>
      <c r="M77" s="326"/>
      <c r="N77" s="326"/>
      <c r="O77" s="326"/>
      <c r="P77" s="326"/>
    </row>
    <row r="78" spans="1:16" s="332" customFormat="1">
      <c r="A78" s="326"/>
      <c r="B78" s="326"/>
      <c r="C78" s="326"/>
      <c r="D78" s="345"/>
      <c r="E78" s="345"/>
      <c r="F78" s="326"/>
      <c r="G78" s="326"/>
      <c r="H78" s="326"/>
      <c r="I78" s="326"/>
      <c r="J78" s="326"/>
      <c r="K78" s="326"/>
      <c r="L78" s="326"/>
      <c r="M78" s="326"/>
      <c r="N78" s="326"/>
      <c r="O78" s="326"/>
      <c r="P78" s="326"/>
    </row>
    <row r="79" spans="1:16" s="332" customFormat="1">
      <c r="A79" s="326"/>
      <c r="B79" s="326"/>
      <c r="C79" s="326"/>
      <c r="D79" s="345"/>
      <c r="E79" s="345"/>
      <c r="F79" s="326"/>
      <c r="G79" s="326"/>
      <c r="H79" s="326"/>
      <c r="I79" s="326"/>
      <c r="J79" s="326"/>
      <c r="K79" s="326"/>
      <c r="L79" s="326"/>
      <c r="M79" s="326"/>
      <c r="N79" s="326"/>
      <c r="O79" s="326"/>
      <c r="P79" s="326"/>
    </row>
    <row r="80" spans="1:16" s="332" customFormat="1">
      <c r="A80" s="326"/>
      <c r="B80" s="326"/>
      <c r="C80" s="326"/>
      <c r="D80" s="345"/>
      <c r="E80" s="345"/>
      <c r="F80" s="326"/>
      <c r="G80" s="326"/>
      <c r="H80" s="326"/>
      <c r="I80" s="326"/>
      <c r="J80" s="326"/>
      <c r="K80" s="326"/>
      <c r="L80" s="326"/>
      <c r="M80" s="326"/>
      <c r="N80" s="326"/>
      <c r="O80" s="326"/>
      <c r="P80" s="326"/>
    </row>
    <row r="81" spans="1:16" s="332" customFormat="1">
      <c r="A81" s="326"/>
      <c r="B81" s="326"/>
      <c r="C81" s="326"/>
      <c r="D81" s="345"/>
      <c r="E81" s="345"/>
      <c r="F81" s="326"/>
      <c r="G81" s="326"/>
      <c r="H81" s="326"/>
      <c r="I81" s="326"/>
      <c r="J81" s="326"/>
      <c r="K81" s="326"/>
      <c r="L81" s="326"/>
      <c r="M81" s="326"/>
      <c r="N81" s="326"/>
      <c r="O81" s="326"/>
      <c r="P81" s="326"/>
    </row>
    <row r="82" spans="1:16">
      <c r="A82" s="326"/>
      <c r="B82" s="326"/>
      <c r="C82" s="326"/>
      <c r="D82" s="345"/>
      <c r="E82" s="345"/>
      <c r="F82" s="326"/>
      <c r="G82" s="326"/>
      <c r="H82" s="326"/>
      <c r="I82" s="326"/>
      <c r="J82" s="326"/>
      <c r="K82" s="326"/>
      <c r="L82" s="326"/>
      <c r="M82" s="326"/>
      <c r="N82" s="326"/>
      <c r="O82" s="326"/>
      <c r="P82" s="326"/>
    </row>
    <row r="83" spans="1:16">
      <c r="A83" s="326"/>
      <c r="B83" s="326"/>
      <c r="C83" s="326"/>
      <c r="D83" s="345"/>
      <c r="E83" s="345"/>
      <c r="F83" s="326"/>
      <c r="G83" s="326"/>
      <c r="H83" s="326"/>
      <c r="I83" s="326"/>
      <c r="J83" s="326"/>
      <c r="K83" s="326"/>
      <c r="L83" s="326"/>
      <c r="M83" s="326"/>
      <c r="N83" s="326"/>
      <c r="O83" s="326"/>
      <c r="P83" s="326"/>
    </row>
    <row r="84" spans="1:16">
      <c r="A84" s="326"/>
      <c r="B84" s="326"/>
      <c r="C84" s="326"/>
      <c r="D84" s="345"/>
      <c r="E84" s="345"/>
      <c r="F84" s="326"/>
      <c r="G84" s="326"/>
      <c r="H84" s="326"/>
      <c r="I84" s="326"/>
      <c r="J84" s="326"/>
      <c r="K84" s="326"/>
      <c r="L84" s="326"/>
      <c r="M84" s="326"/>
      <c r="N84" s="326"/>
      <c r="O84" s="326"/>
      <c r="P84" s="326"/>
    </row>
    <row r="85" spans="1:16">
      <c r="A85" s="326"/>
      <c r="B85" s="326"/>
      <c r="C85" s="326"/>
      <c r="D85" s="345"/>
      <c r="E85" s="345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</row>
    <row r="86" spans="1:16">
      <c r="A86" s="326"/>
      <c r="B86" s="326"/>
      <c r="C86" s="326"/>
      <c r="D86" s="345"/>
      <c r="E86" s="345"/>
      <c r="F86" s="326"/>
      <c r="G86" s="326"/>
      <c r="H86" s="326"/>
      <c r="I86" s="326"/>
      <c r="J86" s="326"/>
      <c r="K86" s="326"/>
      <c r="L86" s="326"/>
      <c r="M86" s="326"/>
      <c r="N86" s="326"/>
      <c r="O86" s="326"/>
      <c r="P86" s="326"/>
    </row>
    <row r="87" spans="1:16">
      <c r="A87" s="326"/>
      <c r="B87" s="326"/>
      <c r="C87" s="326"/>
      <c r="D87" s="345"/>
      <c r="E87" s="345"/>
      <c r="F87" s="326"/>
      <c r="G87" s="326"/>
      <c r="H87" s="326"/>
      <c r="I87" s="326"/>
      <c r="J87" s="326"/>
      <c r="K87" s="326"/>
      <c r="L87" s="326"/>
      <c r="M87" s="326"/>
      <c r="N87" s="326"/>
      <c r="O87" s="326"/>
      <c r="P87" s="326"/>
    </row>
    <row r="88" spans="1:16">
      <c r="A88" s="326"/>
      <c r="B88" s="326"/>
      <c r="C88" s="326"/>
      <c r="D88" s="345"/>
      <c r="E88" s="345"/>
      <c r="F88" s="326"/>
      <c r="G88" s="326"/>
      <c r="H88" s="326"/>
      <c r="I88" s="326"/>
      <c r="J88" s="326"/>
      <c r="K88" s="326"/>
      <c r="L88" s="326"/>
      <c r="M88" s="326"/>
      <c r="N88" s="326"/>
      <c r="O88" s="326"/>
      <c r="P88" s="326"/>
    </row>
    <row r="89" spans="1:16">
      <c r="A89" s="326"/>
      <c r="B89" s="326"/>
      <c r="C89" s="326"/>
      <c r="D89" s="345"/>
      <c r="E89" s="345"/>
      <c r="F89" s="326"/>
      <c r="G89" s="326"/>
      <c r="H89" s="326"/>
      <c r="I89" s="326"/>
      <c r="J89" s="326"/>
      <c r="K89" s="326"/>
      <c r="L89" s="326"/>
      <c r="M89" s="326"/>
      <c r="N89" s="326"/>
      <c r="O89" s="326"/>
      <c r="P89" s="326"/>
    </row>
    <row r="90" spans="1:16">
      <c r="A90" s="326"/>
      <c r="B90" s="326"/>
      <c r="C90" s="326"/>
      <c r="D90" s="345"/>
      <c r="E90" s="345"/>
      <c r="F90" s="326"/>
      <c r="G90" s="326"/>
      <c r="H90" s="326"/>
      <c r="I90" s="326"/>
      <c r="J90" s="326"/>
      <c r="K90" s="326"/>
      <c r="L90" s="326"/>
      <c r="M90" s="326"/>
      <c r="N90" s="326"/>
      <c r="O90" s="326"/>
      <c r="P90" s="326"/>
    </row>
    <row r="91" spans="1:16">
      <c r="A91" s="326"/>
      <c r="B91" s="326"/>
      <c r="C91" s="326"/>
      <c r="D91" s="345"/>
      <c r="E91" s="345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</row>
    <row r="92" spans="1:16">
      <c r="A92" s="326"/>
      <c r="B92" s="326"/>
      <c r="C92" s="326"/>
      <c r="D92" s="345"/>
      <c r="E92" s="345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</row>
    <row r="93" spans="1:16">
      <c r="A93" s="326"/>
      <c r="B93" s="326"/>
      <c r="C93" s="326"/>
      <c r="D93" s="345"/>
      <c r="E93" s="345"/>
      <c r="F93" s="326"/>
      <c r="G93" s="326"/>
      <c r="H93" s="326"/>
      <c r="I93" s="326"/>
      <c r="J93" s="326"/>
      <c r="K93" s="326"/>
      <c r="L93" s="326"/>
      <c r="M93" s="326"/>
      <c r="N93" s="326"/>
      <c r="O93" s="326"/>
      <c r="P93" s="326"/>
    </row>
    <row r="94" spans="1:16">
      <c r="A94" s="326"/>
      <c r="B94" s="326"/>
      <c r="C94" s="326"/>
      <c r="D94" s="345"/>
      <c r="E94" s="345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</row>
    <row r="95" spans="1:16">
      <c r="A95" s="326"/>
      <c r="B95" s="326"/>
      <c r="C95" s="326"/>
      <c r="D95" s="345"/>
      <c r="E95" s="345"/>
      <c r="F95" s="326"/>
      <c r="G95" s="326"/>
      <c r="H95" s="326"/>
      <c r="I95" s="326"/>
      <c r="J95" s="326"/>
      <c r="K95" s="326"/>
      <c r="L95" s="326"/>
      <c r="M95" s="326"/>
      <c r="N95" s="326"/>
      <c r="O95" s="326"/>
      <c r="P95" s="326"/>
    </row>
    <row r="96" spans="1:16">
      <c r="A96" s="326"/>
      <c r="B96" s="326"/>
      <c r="C96" s="326"/>
      <c r="D96" s="345"/>
      <c r="E96" s="345"/>
      <c r="F96" s="326"/>
      <c r="G96" s="326"/>
      <c r="H96" s="326"/>
      <c r="I96" s="326"/>
      <c r="J96" s="326"/>
      <c r="K96" s="326"/>
      <c r="L96" s="326"/>
      <c r="M96" s="326"/>
      <c r="N96" s="326"/>
      <c r="O96" s="326"/>
      <c r="P96" s="326"/>
    </row>
    <row r="97" spans="1:16">
      <c r="A97" s="326"/>
      <c r="B97" s="326"/>
      <c r="C97" s="326"/>
      <c r="D97" s="345"/>
      <c r="E97" s="345"/>
      <c r="F97" s="326"/>
      <c r="G97" s="326"/>
      <c r="H97" s="326"/>
      <c r="I97" s="326"/>
      <c r="J97" s="326"/>
      <c r="K97" s="326"/>
      <c r="L97" s="326"/>
      <c r="M97" s="326"/>
      <c r="N97" s="326"/>
      <c r="O97" s="326"/>
      <c r="P97" s="326"/>
    </row>
    <row r="98" spans="1:16">
      <c r="A98" s="326"/>
      <c r="B98" s="326"/>
      <c r="C98" s="326"/>
      <c r="D98" s="345"/>
      <c r="E98" s="345"/>
      <c r="F98" s="326"/>
      <c r="G98" s="326"/>
      <c r="H98" s="326"/>
      <c r="I98" s="326"/>
      <c r="J98" s="326"/>
      <c r="K98" s="326"/>
      <c r="L98" s="326"/>
      <c r="M98" s="326"/>
      <c r="N98" s="326"/>
      <c r="O98" s="326"/>
      <c r="P98" s="326"/>
    </row>
    <row r="99" spans="1:16">
      <c r="A99" s="326"/>
      <c r="B99" s="326"/>
      <c r="C99" s="326"/>
      <c r="D99" s="345"/>
      <c r="E99" s="345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</row>
    <row r="100" spans="1:16">
      <c r="A100" s="326"/>
      <c r="B100" s="326"/>
      <c r="C100" s="326"/>
      <c r="D100" s="345"/>
      <c r="E100" s="345"/>
      <c r="F100" s="326"/>
      <c r="G100" s="326"/>
      <c r="H100" s="326"/>
      <c r="I100" s="326"/>
      <c r="J100" s="326"/>
      <c r="K100" s="326"/>
      <c r="L100" s="326"/>
      <c r="M100" s="326"/>
      <c r="N100" s="326"/>
      <c r="O100" s="326"/>
      <c r="P100" s="326"/>
    </row>
    <row r="101" spans="1:16">
      <c r="A101" s="346"/>
      <c r="B101" s="346"/>
      <c r="C101" s="346"/>
      <c r="F101" s="346"/>
      <c r="G101" s="346"/>
      <c r="H101" s="346"/>
      <c r="I101" s="346"/>
      <c r="J101" s="346"/>
      <c r="K101" s="346"/>
      <c r="L101" s="346"/>
      <c r="M101" s="346"/>
      <c r="N101" s="346"/>
    </row>
    <row r="102" spans="1:16">
      <c r="A102" s="346"/>
      <c r="B102" s="346"/>
      <c r="C102" s="346"/>
      <c r="F102" s="346"/>
      <c r="G102" s="346"/>
      <c r="H102" s="346"/>
      <c r="I102" s="346"/>
      <c r="J102" s="346"/>
      <c r="K102" s="346"/>
      <c r="L102" s="346"/>
      <c r="M102" s="346"/>
      <c r="N102" s="346"/>
    </row>
    <row r="103" spans="1:16">
      <c r="A103" s="346"/>
      <c r="B103" s="346"/>
      <c r="C103" s="346"/>
      <c r="F103" s="346"/>
      <c r="G103" s="346"/>
      <c r="H103" s="346"/>
      <c r="I103" s="346"/>
      <c r="J103" s="346"/>
      <c r="K103" s="346"/>
      <c r="L103" s="346"/>
      <c r="M103" s="346"/>
      <c r="N103" s="346"/>
    </row>
    <row r="104" spans="1:16">
      <c r="A104" s="346"/>
      <c r="B104" s="346"/>
      <c r="C104" s="346"/>
      <c r="F104" s="346"/>
      <c r="G104" s="346"/>
      <c r="H104" s="346"/>
      <c r="I104" s="346"/>
      <c r="J104" s="346"/>
      <c r="K104" s="346"/>
      <c r="L104" s="346"/>
      <c r="M104" s="346"/>
      <c r="N104" s="346"/>
    </row>
    <row r="105" spans="1:16">
      <c r="A105" s="346"/>
      <c r="B105" s="346"/>
      <c r="C105" s="346"/>
      <c r="F105" s="346"/>
      <c r="G105" s="346"/>
      <c r="H105" s="346"/>
      <c r="I105" s="346"/>
      <c r="J105" s="346"/>
      <c r="K105" s="346"/>
      <c r="L105" s="346"/>
      <c r="M105" s="346"/>
      <c r="N105" s="346"/>
    </row>
    <row r="106" spans="1:16">
      <c r="A106" s="346"/>
      <c r="B106" s="346"/>
      <c r="C106" s="346"/>
      <c r="F106" s="346"/>
      <c r="G106" s="346"/>
      <c r="H106" s="346"/>
      <c r="I106" s="346"/>
      <c r="J106" s="346"/>
      <c r="K106" s="346"/>
      <c r="L106" s="346"/>
      <c r="M106" s="346"/>
      <c r="N106" s="346"/>
    </row>
    <row r="107" spans="1:16">
      <c r="A107" s="346"/>
      <c r="B107" s="346"/>
      <c r="C107" s="346"/>
      <c r="F107" s="346"/>
      <c r="G107" s="346"/>
      <c r="H107" s="346"/>
      <c r="I107" s="346"/>
      <c r="J107" s="346"/>
      <c r="K107" s="346"/>
      <c r="L107" s="346"/>
      <c r="M107" s="346"/>
      <c r="N107" s="346"/>
    </row>
    <row r="108" spans="1:16">
      <c r="A108" s="346"/>
      <c r="B108" s="346"/>
      <c r="C108" s="346"/>
      <c r="F108" s="346"/>
      <c r="G108" s="346"/>
      <c r="H108" s="346"/>
      <c r="I108" s="346"/>
      <c r="J108" s="346"/>
      <c r="K108" s="346"/>
      <c r="L108" s="346"/>
      <c r="M108" s="346"/>
      <c r="N108" s="346"/>
    </row>
    <row r="109" spans="1:16">
      <c r="A109" s="346"/>
      <c r="B109" s="346"/>
      <c r="C109" s="346"/>
      <c r="F109" s="346"/>
      <c r="G109" s="346"/>
      <c r="H109" s="346"/>
      <c r="I109" s="346"/>
      <c r="J109" s="346"/>
      <c r="K109" s="346"/>
      <c r="L109" s="346"/>
      <c r="M109" s="346"/>
      <c r="N109" s="346"/>
    </row>
    <row r="110" spans="1:16">
      <c r="A110" s="346"/>
      <c r="B110" s="346"/>
      <c r="C110" s="346"/>
      <c r="F110" s="346"/>
      <c r="G110" s="346"/>
      <c r="H110" s="346"/>
      <c r="I110" s="346"/>
      <c r="J110" s="346"/>
      <c r="K110" s="346"/>
      <c r="L110" s="346"/>
      <c r="M110" s="346"/>
      <c r="N110" s="346"/>
    </row>
    <row r="111" spans="1:16">
      <c r="A111" s="346"/>
      <c r="B111" s="346"/>
      <c r="C111" s="346"/>
      <c r="F111" s="346"/>
      <c r="G111" s="346"/>
      <c r="H111" s="346"/>
      <c r="I111" s="346"/>
      <c r="J111" s="346"/>
      <c r="K111" s="346"/>
      <c r="L111" s="346"/>
      <c r="M111" s="346"/>
      <c r="N111" s="346"/>
    </row>
    <row r="112" spans="1:16">
      <c r="A112" s="346"/>
      <c r="B112" s="346"/>
      <c r="C112" s="346"/>
      <c r="F112" s="346"/>
      <c r="G112" s="346"/>
      <c r="H112" s="346"/>
      <c r="I112" s="346"/>
      <c r="J112" s="346"/>
      <c r="K112" s="346"/>
      <c r="L112" s="346"/>
      <c r="M112" s="346"/>
      <c r="N112" s="346"/>
    </row>
    <row r="113" spans="1:14">
      <c r="A113" s="346"/>
      <c r="B113" s="346"/>
      <c r="C113" s="346"/>
      <c r="F113" s="346"/>
      <c r="G113" s="346"/>
      <c r="H113" s="346"/>
      <c r="I113" s="346"/>
      <c r="J113" s="346"/>
      <c r="K113" s="346"/>
      <c r="L113" s="346"/>
      <c r="M113" s="346"/>
      <c r="N113" s="346"/>
    </row>
    <row r="114" spans="1:14">
      <c r="A114" s="346"/>
      <c r="B114" s="346"/>
      <c r="C114" s="346"/>
      <c r="F114" s="346"/>
      <c r="G114" s="346"/>
      <c r="H114" s="346"/>
      <c r="I114" s="346"/>
      <c r="J114" s="346"/>
      <c r="K114" s="346"/>
      <c r="L114" s="346"/>
      <c r="M114" s="346"/>
      <c r="N114" s="346"/>
    </row>
    <row r="115" spans="1:14">
      <c r="A115" s="346"/>
      <c r="B115" s="346"/>
      <c r="C115" s="346"/>
      <c r="F115" s="346"/>
      <c r="G115" s="346"/>
      <c r="H115" s="346"/>
      <c r="I115" s="346"/>
      <c r="J115" s="346"/>
      <c r="K115" s="346"/>
      <c r="L115" s="346"/>
      <c r="M115" s="346"/>
      <c r="N115" s="346"/>
    </row>
  </sheetData>
  <mergeCells count="10">
    <mergeCell ref="B2:G2"/>
    <mergeCell ref="B3:G3"/>
    <mergeCell ref="B4:G4"/>
    <mergeCell ref="A41:D41"/>
    <mergeCell ref="A48:B48"/>
    <mergeCell ref="A7:D7"/>
    <mergeCell ref="A8:D8"/>
    <mergeCell ref="A44:B44"/>
    <mergeCell ref="A46:D46"/>
    <mergeCell ref="A47:D47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Orçamentária</vt:lpstr>
      <vt:lpstr>CEF</vt:lpstr>
      <vt:lpstr>BDI</vt:lpstr>
      <vt:lpstr>COMPOSIÇÃO</vt:lpstr>
      <vt:lpstr>ENCARGOS SOCIAIS</vt:lpstr>
      <vt:lpstr>BDI!Area_de_impressao</vt:lpstr>
      <vt:lpstr>CEF!Area_de_impressao</vt:lpstr>
      <vt:lpstr>'ENCARGOS SOCIAIS'!Area_de_impressao</vt:lpstr>
      <vt:lpstr>'Planilha Orçamentária'!Area_de_impressao</vt:lpstr>
      <vt:lpstr>COMPOSIÇÃO!Titulos_de_impressao</vt:lpstr>
      <vt:lpstr>'Planilha Orçamentária'!Titulos_de_impressao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Ney</cp:lastModifiedBy>
  <cp:lastPrinted>2020-11-19T18:08:35Z</cp:lastPrinted>
  <dcterms:created xsi:type="dcterms:W3CDTF">2020-08-04T15:00:26Z</dcterms:created>
  <dcterms:modified xsi:type="dcterms:W3CDTF">2020-11-19T18:09:02Z</dcterms:modified>
</cp:coreProperties>
</file>