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LICITAÇÃO 2022 PREGÃO ELETRONICO\CONCORRENCIA SEMED\CP 005 2022 CONSTRUÇÃO DA ESCOLA MORAIS ALMEIDA\GEO OBRAS\"/>
    </mc:Choice>
  </mc:AlternateContent>
  <bookViews>
    <workbookView xWindow="-120" yWindow="-120" windowWidth="21840" windowHeight="13140" tabRatio="694" activeTab="1"/>
  </bookViews>
  <sheets>
    <sheet name="COMPOSIÇÃO DO BDI" sheetId="89" r:id="rId1"/>
    <sheet name="12 SALAS - 127V_BLOCOS" sheetId="87" r:id="rId2"/>
    <sheet name="CUSTO UNITÁRIO" sheetId="92" r:id="rId3"/>
    <sheet name="MEMÓRIA DE CÁLCULO" sheetId="91" r:id="rId4"/>
    <sheet name="CRONOGRAMA" sheetId="80" r:id="rId5"/>
    <sheet name="Plan1" sheetId="90" state="hidden" r:id="rId6"/>
  </sheets>
  <definedNames>
    <definedName name="_Fill" localSheetId="1" hidden="1">#REF!</definedName>
    <definedName name="_Fill" localSheetId="4" hidden="1">#REF!</definedName>
    <definedName name="_Fill" hidden="1">#REF!</definedName>
    <definedName name="_xlnm._FilterDatabase" localSheetId="1" hidden="1">'12 SALAS - 127V_BLOCOS'!$A$10:$I$10</definedName>
    <definedName name="_Key1" localSheetId="1" hidden="1">#REF!</definedName>
    <definedName name="_Key1" localSheetId="4" hidden="1">#REF!</definedName>
    <definedName name="_Key1" hidden="1">#REF!</definedName>
    <definedName name="_Key2" localSheetId="1" hidden="1">#REF!</definedName>
    <definedName name="_Key2" localSheetId="4" hidden="1">#REF!</definedName>
    <definedName name="_Key2" hidden="1">#REF!</definedName>
    <definedName name="_Order1" hidden="1">255</definedName>
    <definedName name="_Order2" hidden="1">255</definedName>
    <definedName name="_Sort" localSheetId="1" hidden="1">#REF!</definedName>
    <definedName name="_Sort" localSheetId="4" hidden="1">#REF!</definedName>
    <definedName name="_Sort" hidden="1">#REF!</definedName>
    <definedName name="ACRE" localSheetId="1" hidden="1">#REF!</definedName>
    <definedName name="ACRE" localSheetId="4" hidden="1">#REF!</definedName>
    <definedName name="ACRE" hidden="1">#REF!</definedName>
    <definedName name="_xlnm.Print_Area" localSheetId="1">'12 SALAS - 127V_BLOCOS'!$A$1:$I$432</definedName>
    <definedName name="_xlnm.Print_Area" localSheetId="0">'COMPOSIÇÃO DO BDI'!$A$1:$G$57</definedName>
    <definedName name="_xlnm.Print_Area" localSheetId="4">CRONOGRAMA!$A$1:$P$61</definedName>
    <definedName name="_xlnm.Print_Area" localSheetId="2">'CUSTO UNITÁRIO'!$A$1:$G$2189</definedName>
    <definedName name="_xlnm.Print_Area" localSheetId="3">'MEMÓRIA DE CÁLCULO'!$A$1:$F$377</definedName>
    <definedName name="SINAPI_AC" localSheetId="1" hidden="1">#REF!</definedName>
    <definedName name="SINAPI_AC" localSheetId="4" hidden="1">#REF!</definedName>
    <definedName name="SINAPI_AC" hidden="1">#REF!</definedName>
    <definedName name="_xlnm.Print_Titles" localSheetId="1">'12 SALAS - 127V_BLOCOS'!$1:$10</definedName>
    <definedName name="_xlnm.Print_Titles" localSheetId="3">'MEMÓRIA DE CÁLCULO'!$1:$10</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2032" i="92" l="1"/>
  <c r="G2026" i="92"/>
  <c r="G2020" i="92"/>
  <c r="G2014" i="92"/>
  <c r="G2007" i="92"/>
  <c r="G1997" i="92"/>
  <c r="G1988" i="92"/>
  <c r="G1981" i="92"/>
  <c r="G1972" i="92"/>
  <c r="G1964" i="92"/>
  <c r="C1959" i="92"/>
  <c r="C1960" i="92" s="1"/>
  <c r="C1961" i="92" s="1"/>
  <c r="C1962" i="92" s="1"/>
  <c r="C1963" i="92" s="1"/>
  <c r="G1955" i="92"/>
  <c r="C1952" i="92"/>
  <c r="C1953" i="92" s="1"/>
  <c r="C1954" i="92" s="1"/>
  <c r="G1948" i="92"/>
  <c r="G1938" i="92"/>
  <c r="G1939" i="92" s="1"/>
  <c r="G1928" i="92"/>
  <c r="G1920" i="92"/>
  <c r="G1918" i="92"/>
  <c r="G1913" i="92"/>
  <c r="G1906" i="92"/>
  <c r="G1899" i="92"/>
  <c r="G1893" i="92"/>
  <c r="G1886" i="92"/>
  <c r="G1879" i="92"/>
  <c r="G1875" i="92"/>
  <c r="G1865" i="92"/>
  <c r="G1859" i="92"/>
  <c r="G1855" i="92"/>
  <c r="G1842" i="92"/>
  <c r="G1836" i="92"/>
  <c r="G1830" i="92"/>
  <c r="G1820" i="92"/>
  <c r="G1812" i="92"/>
  <c r="G1806" i="92"/>
  <c r="G1797" i="92"/>
  <c r="G1789" i="92"/>
  <c r="F1780" i="92"/>
  <c r="G1780" i="92" s="1"/>
  <c r="G1781" i="92" s="1"/>
  <c r="G1777" i="92"/>
  <c r="G1770" i="92"/>
  <c r="G1764" i="92"/>
  <c r="G1757" i="92"/>
  <c r="G1751" i="92"/>
  <c r="G1744" i="92"/>
  <c r="G1743" i="92"/>
  <c r="G1740" i="92"/>
  <c r="G1734" i="92"/>
  <c r="G1725" i="92"/>
  <c r="G1719" i="92"/>
  <c r="G1705" i="92"/>
  <c r="G1697" i="92"/>
  <c r="G1690" i="92"/>
  <c r="G1680" i="92"/>
  <c r="G1673" i="92"/>
  <c r="G1667" i="92"/>
  <c r="G1657" i="92"/>
  <c r="G1652" i="92"/>
  <c r="G1647" i="92"/>
  <c r="G1642" i="92"/>
  <c r="G1637" i="92"/>
  <c r="G1632" i="92"/>
  <c r="G1627" i="92"/>
  <c r="G1622" i="92"/>
  <c r="G1617" i="92"/>
  <c r="G1612" i="92"/>
  <c r="G1607" i="92"/>
  <c r="G1601" i="92"/>
  <c r="G1595" i="92"/>
  <c r="G1589" i="92"/>
  <c r="G1582" i="92"/>
  <c r="G1575" i="92"/>
  <c r="G1568" i="92"/>
  <c r="G1561" i="92"/>
  <c r="G1554" i="92"/>
  <c r="G1547" i="92"/>
  <c r="G1540" i="92"/>
  <c r="G1533" i="92"/>
  <c r="G1526" i="92"/>
  <c r="G1520" i="92"/>
  <c r="G1514" i="92"/>
  <c r="G1508" i="92"/>
  <c r="G1501" i="92"/>
  <c r="G1494" i="92"/>
  <c r="G1487" i="92"/>
  <c r="G1480" i="92"/>
  <c r="G1473" i="92"/>
  <c r="G1466" i="92"/>
  <c r="G1459" i="92"/>
  <c r="G1452" i="92"/>
  <c r="G1445" i="92"/>
  <c r="G1438" i="92"/>
  <c r="G1431" i="92"/>
  <c r="G1424" i="92"/>
  <c r="G1417" i="92"/>
  <c r="G1410" i="92"/>
  <c r="G1403" i="92"/>
  <c r="G1399" i="92"/>
  <c r="G1389" i="92"/>
  <c r="G1383" i="92"/>
  <c r="G1376" i="92"/>
  <c r="G1372" i="92"/>
  <c r="G1368" i="92"/>
  <c r="G1364" i="92"/>
  <c r="G1357" i="92"/>
  <c r="G1347" i="92"/>
  <c r="G1343" i="92"/>
  <c r="G2184" i="92" l="1"/>
  <c r="G2172" i="92"/>
  <c r="G2173" i="92" s="1"/>
  <c r="G2168" i="92"/>
  <c r="G2169" i="92" s="1"/>
  <c r="G2165" i="92"/>
  <c r="G2157" i="92"/>
  <c r="G2150" i="92"/>
  <c r="G2143" i="92"/>
  <c r="G2136" i="92"/>
  <c r="G2129" i="92"/>
  <c r="G2123" i="92"/>
  <c r="G2118" i="92"/>
  <c r="G2110" i="92"/>
  <c r="G2103" i="92"/>
  <c r="G2096" i="92"/>
  <c r="G2089" i="92"/>
  <c r="G2082" i="92"/>
  <c r="G2075" i="92"/>
  <c r="G2068" i="92" l="1"/>
  <c r="G2061" i="92"/>
  <c r="G2054" i="92"/>
  <c r="G2047" i="92"/>
  <c r="G2038" i="92"/>
  <c r="G1335" i="92" l="1"/>
  <c r="G1329" i="92"/>
  <c r="G1323" i="92"/>
  <c r="G1317" i="92"/>
  <c r="G1310" i="92"/>
  <c r="G1302" i="92"/>
  <c r="G1295" i="92"/>
  <c r="G1288" i="92"/>
  <c r="G1284" i="92"/>
  <c r="G1278" i="92"/>
  <c r="G1265" i="92"/>
  <c r="G1271" i="92"/>
  <c r="G1258" i="92" l="1"/>
  <c r="G1252" i="92"/>
  <c r="G1246" i="92"/>
  <c r="G1239" i="92"/>
  <c r="G1232" i="92"/>
  <c r="G1226" i="92"/>
  <c r="G1219" i="92"/>
  <c r="G1212" i="92"/>
  <c r="G1204" i="92"/>
  <c r="G1189" i="92"/>
  <c r="G1194" i="92"/>
  <c r="G1182" i="92"/>
  <c r="G1177" i="92"/>
  <c r="G1173" i="92"/>
  <c r="G1167" i="92"/>
  <c r="G1159" i="92"/>
  <c r="G1142" i="92"/>
  <c r="G1125" i="92"/>
  <c r="G1111" i="92"/>
  <c r="G1097" i="92"/>
  <c r="G1101" i="92" s="1"/>
  <c r="G1088" i="92"/>
  <c r="G1075" i="92"/>
  <c r="G1051" i="92"/>
  <c r="G1040" i="92"/>
  <c r="G1032" i="92" l="1"/>
  <c r="G1024" i="92"/>
  <c r="G1016" i="92"/>
  <c r="G1008" i="92"/>
  <c r="G1000" i="92"/>
  <c r="G992" i="92"/>
  <c r="G984" i="92"/>
  <c r="G976" i="92"/>
  <c r="G927" i="92"/>
  <c r="G919" i="92"/>
  <c r="G886" i="92"/>
  <c r="G869" i="92"/>
  <c r="G860" i="92"/>
  <c r="G851" i="92"/>
  <c r="G835" i="92" l="1"/>
  <c r="G836" i="92"/>
  <c r="G837" i="92"/>
  <c r="G838" i="92"/>
  <c r="G839" i="92"/>
  <c r="G840" i="92"/>
  <c r="G841" i="92"/>
  <c r="G842" i="92"/>
  <c r="G843" i="92"/>
  <c r="G834" i="92"/>
  <c r="G830" i="92"/>
  <c r="G829" i="92"/>
  <c r="G828" i="92"/>
  <c r="G827" i="92"/>
  <c r="G826" i="92"/>
  <c r="G825" i="92"/>
  <c r="G824" i="92"/>
  <c r="G823" i="92"/>
  <c r="G822" i="92"/>
  <c r="G806" i="92"/>
  <c r="G807" i="92"/>
  <c r="G808" i="92"/>
  <c r="G809" i="92"/>
  <c r="G810" i="92"/>
  <c r="G811" i="92"/>
  <c r="G812" i="92"/>
  <c r="G813" i="92"/>
  <c r="G814" i="92"/>
  <c r="G815" i="92"/>
  <c r="G816" i="92"/>
  <c r="G817" i="92"/>
  <c r="G818" i="92"/>
  <c r="G819" i="92"/>
  <c r="G820" i="92"/>
  <c r="G821" i="92"/>
  <c r="G805" i="92"/>
  <c r="G802" i="92"/>
  <c r="G795" i="92"/>
  <c r="G788" i="92"/>
  <c r="G779" i="92"/>
  <c r="G761" i="92"/>
  <c r="G770" i="92"/>
  <c r="G752" i="92"/>
  <c r="G743" i="92"/>
  <c r="G734" i="92"/>
  <c r="G725" i="92"/>
  <c r="G716" i="92"/>
  <c r="G707" i="92"/>
  <c r="G698" i="92"/>
  <c r="G689" i="92"/>
  <c r="G680" i="92"/>
  <c r="G671" i="92"/>
  <c r="G662" i="92"/>
  <c r="G653" i="92"/>
  <c r="G644" i="92"/>
  <c r="G635" i="92"/>
  <c r="G626" i="92"/>
  <c r="G619" i="92"/>
  <c r="G612" i="92"/>
  <c r="G605" i="92"/>
  <c r="G598" i="92"/>
  <c r="G591" i="92"/>
  <c r="G584" i="92"/>
  <c r="G578" i="92"/>
  <c r="G844" i="92" l="1"/>
  <c r="G831" i="92"/>
  <c r="G572" i="92"/>
  <c r="G566" i="92"/>
  <c r="G560" i="92"/>
  <c r="G546" i="92"/>
  <c r="G534" i="92"/>
  <c r="G525" i="92"/>
  <c r="G514" i="92"/>
  <c r="G503" i="92"/>
  <c r="G492" i="92"/>
  <c r="G481" i="92"/>
  <c r="G474" i="92"/>
  <c r="G466" i="92"/>
  <c r="G459" i="92"/>
  <c r="G448" i="92"/>
  <c r="G440" i="92" l="1"/>
  <c r="G433" i="92"/>
  <c r="G417" i="92"/>
  <c r="G393" i="92"/>
  <c r="G334" i="92" l="1"/>
  <c r="G326" i="92"/>
  <c r="G317" i="92"/>
  <c r="G281" i="92"/>
  <c r="G301" i="92"/>
  <c r="G287" i="92"/>
  <c r="G272" i="92" l="1"/>
  <c r="G252" i="92"/>
  <c r="G247" i="92" l="1"/>
  <c r="G240" i="92"/>
  <c r="G231" i="92"/>
  <c r="G217" i="92"/>
  <c r="G201" i="92"/>
  <c r="G190" i="92"/>
  <c r="G183" i="92"/>
  <c r="G176" i="92"/>
  <c r="G169" i="92"/>
  <c r="C166" i="92"/>
  <c r="C167" i="92" s="1"/>
  <c r="C168" i="92" s="1"/>
  <c r="G142" i="92"/>
  <c r="G106" i="92" l="1"/>
  <c r="G107" i="92"/>
  <c r="G108" i="92"/>
  <c r="G109" i="92"/>
  <c r="G110" i="92"/>
  <c r="G105" i="92"/>
  <c r="G99" i="92"/>
  <c r="G100" i="92"/>
  <c r="G101" i="92"/>
  <c r="G98" i="92"/>
  <c r="G89" i="92"/>
  <c r="G90" i="92"/>
  <c r="G91" i="92"/>
  <c r="G92" i="92"/>
  <c r="G93" i="92"/>
  <c r="G94" i="92"/>
  <c r="G88" i="92"/>
  <c r="G79" i="92"/>
  <c r="G80" i="92"/>
  <c r="G81" i="92"/>
  <c r="G82" i="92"/>
  <c r="G83" i="92"/>
  <c r="G84" i="92"/>
  <c r="G78" i="92"/>
  <c r="G74" i="92"/>
  <c r="G73" i="92"/>
  <c r="G72" i="92"/>
  <c r="G71" i="92"/>
  <c r="G70" i="92"/>
  <c r="G69" i="92"/>
  <c r="G68" i="92"/>
  <c r="G67" i="92"/>
  <c r="G66" i="92"/>
  <c r="G65" i="92"/>
  <c r="G64" i="92"/>
  <c r="G63" i="92"/>
  <c r="G62" i="92"/>
  <c r="G61" i="92"/>
  <c r="G60" i="92"/>
  <c r="G30" i="92"/>
  <c r="G31" i="92"/>
  <c r="G32" i="92"/>
  <c r="G33" i="92"/>
  <c r="G34" i="92"/>
  <c r="G35" i="92"/>
  <c r="G36" i="92"/>
  <c r="G37" i="92"/>
  <c r="G38" i="92"/>
  <c r="G39" i="92"/>
  <c r="G40" i="92"/>
  <c r="G41" i="92"/>
  <c r="G42" i="92"/>
  <c r="G43" i="92"/>
  <c r="G44" i="92"/>
  <c r="G45" i="92"/>
  <c r="G46" i="92"/>
  <c r="G47" i="92"/>
  <c r="G48" i="92"/>
  <c r="G49" i="92"/>
  <c r="G50" i="92"/>
  <c r="G51" i="92"/>
  <c r="G52" i="92"/>
  <c r="G53" i="92"/>
  <c r="G54" i="92"/>
  <c r="G55" i="92"/>
  <c r="G56" i="92"/>
  <c r="G29" i="92"/>
  <c r="G22" i="92"/>
  <c r="G23" i="92"/>
  <c r="G24" i="92"/>
  <c r="G25" i="92"/>
  <c r="G21" i="92"/>
  <c r="G18" i="92"/>
  <c r="H14" i="87"/>
  <c r="H15" i="87"/>
  <c r="H16" i="87"/>
  <c r="H17" i="87"/>
  <c r="H18" i="87"/>
  <c r="H19" i="87"/>
  <c r="H20" i="87"/>
  <c r="H23" i="87"/>
  <c r="H24" i="87"/>
  <c r="H25" i="87"/>
  <c r="H28" i="87"/>
  <c r="H29" i="87"/>
  <c r="H30" i="87"/>
  <c r="H34" i="87"/>
  <c r="H35" i="87"/>
  <c r="H36" i="87"/>
  <c r="H40" i="87"/>
  <c r="H42" i="87"/>
  <c r="H44" i="87"/>
  <c r="H46" i="87"/>
  <c r="H50" i="87"/>
  <c r="H52" i="87"/>
  <c r="H53" i="87"/>
  <c r="H57" i="87"/>
  <c r="H58" i="87"/>
  <c r="H60" i="87"/>
  <c r="H61" i="87"/>
  <c r="H62" i="87"/>
  <c r="H64" i="87"/>
  <c r="H65" i="87"/>
  <c r="H66" i="87"/>
  <c r="H68" i="87"/>
  <c r="H70" i="87"/>
  <c r="H71" i="87"/>
  <c r="H73" i="87"/>
  <c r="H74" i="87"/>
  <c r="H75" i="87"/>
  <c r="H76" i="87"/>
  <c r="H77" i="87"/>
  <c r="H79" i="87"/>
  <c r="H81" i="87"/>
  <c r="H84" i="87"/>
  <c r="H87" i="87"/>
  <c r="H88" i="87"/>
  <c r="H89" i="87"/>
  <c r="H90" i="87"/>
  <c r="H93" i="87"/>
  <c r="H96" i="87"/>
  <c r="H97" i="87"/>
  <c r="H98" i="87"/>
  <c r="H99" i="87"/>
  <c r="H103" i="87"/>
  <c r="H104" i="87"/>
  <c r="H105" i="87"/>
  <c r="H106" i="87"/>
  <c r="H107" i="87"/>
  <c r="H108" i="87"/>
  <c r="H109" i="87"/>
  <c r="H110" i="87"/>
  <c r="H112" i="87"/>
  <c r="H113" i="87"/>
  <c r="H114" i="87"/>
  <c r="H115" i="87"/>
  <c r="H116" i="87"/>
  <c r="H119" i="87"/>
  <c r="H120" i="87"/>
  <c r="H121" i="87"/>
  <c r="H122" i="87"/>
  <c r="H123" i="87"/>
  <c r="H124" i="87"/>
  <c r="H127" i="87"/>
  <c r="H128" i="87"/>
  <c r="H129" i="87"/>
  <c r="H130" i="87"/>
  <c r="H131" i="87"/>
  <c r="H132" i="87"/>
  <c r="H133" i="87"/>
  <c r="H134" i="87"/>
  <c r="H135" i="87"/>
  <c r="H136" i="87"/>
  <c r="H137" i="87"/>
  <c r="H138" i="87"/>
  <c r="H139" i="87"/>
  <c r="H140" i="87"/>
  <c r="H141" i="87"/>
  <c r="H142" i="87"/>
  <c r="H143" i="87"/>
  <c r="H144" i="87"/>
  <c r="H145" i="87"/>
  <c r="H146" i="87"/>
  <c r="H147" i="87"/>
  <c r="H148" i="87"/>
  <c r="H149" i="87"/>
  <c r="H150" i="87"/>
  <c r="H151" i="87"/>
  <c r="H152" i="87"/>
  <c r="H153" i="87"/>
  <c r="H154" i="87"/>
  <c r="H157" i="87"/>
  <c r="H158" i="87"/>
  <c r="H159" i="87"/>
  <c r="H160" i="87"/>
  <c r="H161" i="87"/>
  <c r="H162" i="87"/>
  <c r="H163" i="87"/>
  <c r="H164" i="87"/>
  <c r="H165" i="87"/>
  <c r="H166" i="87"/>
  <c r="H167" i="87"/>
  <c r="H168" i="87"/>
  <c r="H169" i="87"/>
  <c r="H170" i="87"/>
  <c r="H171" i="87"/>
  <c r="H172" i="87"/>
  <c r="H173" i="87"/>
  <c r="H174" i="87"/>
  <c r="H175" i="87"/>
  <c r="H176" i="87"/>
  <c r="H177" i="87"/>
  <c r="H178" i="87"/>
  <c r="H179" i="87"/>
  <c r="H180" i="87"/>
  <c r="H181" i="87"/>
  <c r="H182" i="87"/>
  <c r="H183" i="87"/>
  <c r="H184" i="87"/>
  <c r="H185" i="87"/>
  <c r="H186" i="87"/>
  <c r="H187" i="87"/>
  <c r="H188" i="87"/>
  <c r="H189" i="87"/>
  <c r="H190" i="87"/>
  <c r="H191" i="87"/>
  <c r="H194" i="87"/>
  <c r="H195" i="87"/>
  <c r="H196" i="87"/>
  <c r="H197" i="87"/>
  <c r="H198" i="87"/>
  <c r="H199" i="87"/>
  <c r="H200" i="87"/>
  <c r="H201" i="87"/>
  <c r="H202" i="87"/>
  <c r="H203" i="87"/>
  <c r="H204" i="87"/>
  <c r="H205" i="87"/>
  <c r="H206" i="87"/>
  <c r="H207" i="87"/>
  <c r="H208" i="87"/>
  <c r="H209" i="87"/>
  <c r="H210" i="87"/>
  <c r="H211" i="87"/>
  <c r="H212" i="87"/>
  <c r="H213" i="87"/>
  <c r="H214" i="87"/>
  <c r="H215" i="87"/>
  <c r="H216" i="87"/>
  <c r="H219" i="87"/>
  <c r="H220" i="87"/>
  <c r="H221" i="87"/>
  <c r="H222" i="87"/>
  <c r="H223" i="87"/>
  <c r="H224" i="87"/>
  <c r="H225" i="87"/>
  <c r="H226" i="87"/>
  <c r="H227" i="87"/>
  <c r="H230" i="87"/>
  <c r="H231" i="87"/>
  <c r="H232" i="87"/>
  <c r="H233" i="87"/>
  <c r="H237" i="87"/>
  <c r="H238" i="87"/>
  <c r="H239" i="87"/>
  <c r="H240" i="87"/>
  <c r="H241" i="87"/>
  <c r="H242" i="87"/>
  <c r="H243" i="87"/>
  <c r="H244" i="87"/>
  <c r="H245" i="87"/>
  <c r="H246" i="87"/>
  <c r="H247" i="87"/>
  <c r="H248" i="87"/>
  <c r="H249" i="87"/>
  <c r="H250" i="87"/>
  <c r="H251" i="87"/>
  <c r="H252" i="87"/>
  <c r="H253" i="87"/>
  <c r="H255" i="87"/>
  <c r="H256" i="87"/>
  <c r="H257" i="87"/>
  <c r="H258" i="87"/>
  <c r="H259" i="87"/>
  <c r="H260" i="87"/>
  <c r="H261" i="87"/>
  <c r="H262" i="87"/>
  <c r="H263" i="87"/>
  <c r="H264" i="87"/>
  <c r="H265" i="87"/>
  <c r="H266" i="87"/>
  <c r="H267" i="87"/>
  <c r="H268" i="87"/>
  <c r="H269" i="87"/>
  <c r="H270" i="87"/>
  <c r="H272" i="87"/>
  <c r="H273" i="87"/>
  <c r="H274" i="87"/>
  <c r="H275" i="87"/>
  <c r="H276" i="87"/>
  <c r="H277" i="87"/>
  <c r="H278" i="87"/>
  <c r="H279" i="87"/>
  <c r="H280" i="87"/>
  <c r="H281" i="87"/>
  <c r="H283" i="87"/>
  <c r="H284" i="87"/>
  <c r="H285" i="87"/>
  <c r="H286" i="87"/>
  <c r="H287" i="87"/>
  <c r="H288" i="87"/>
  <c r="H289" i="87"/>
  <c r="H290" i="87"/>
  <c r="H291" i="87"/>
  <c r="H292" i="87"/>
  <c r="H293" i="87"/>
  <c r="H294" i="87"/>
  <c r="H295" i="87"/>
  <c r="H296" i="87"/>
  <c r="H297" i="87"/>
  <c r="H298" i="87"/>
  <c r="H299" i="87"/>
  <c r="H300" i="87"/>
  <c r="H302" i="87"/>
  <c r="H305" i="87"/>
  <c r="H306" i="87"/>
  <c r="H307" i="87"/>
  <c r="H308" i="87"/>
  <c r="H309" i="87"/>
  <c r="H310" i="87"/>
  <c r="H311" i="87"/>
  <c r="H312" i="87"/>
  <c r="H316" i="87"/>
  <c r="H317" i="87"/>
  <c r="H318" i="87"/>
  <c r="H319" i="87"/>
  <c r="H320" i="87"/>
  <c r="H321" i="87"/>
  <c r="H323" i="87"/>
  <c r="H324" i="87"/>
  <c r="H326" i="87"/>
  <c r="H329" i="87"/>
  <c r="H330" i="87"/>
  <c r="H336" i="87"/>
  <c r="H339" i="87"/>
  <c r="H340" i="87"/>
  <c r="H341" i="87"/>
  <c r="H345" i="87"/>
  <c r="H346" i="87"/>
  <c r="H347" i="87"/>
  <c r="H351" i="87"/>
  <c r="H354" i="87"/>
  <c r="H355" i="87"/>
  <c r="H359" i="87"/>
  <c r="H360" i="87"/>
  <c r="H362" i="87"/>
  <c r="H363" i="87"/>
  <c r="H366" i="87"/>
  <c r="H367" i="87"/>
  <c r="H368" i="87"/>
  <c r="H369" i="87"/>
  <c r="H370" i="87"/>
  <c r="H373" i="87"/>
  <c r="H376" i="87"/>
  <c r="H377" i="87"/>
  <c r="H380" i="87"/>
  <c r="H381" i="87"/>
  <c r="H382" i="87"/>
  <c r="H386" i="87"/>
  <c r="H387" i="87"/>
  <c r="H388" i="87"/>
  <c r="H390" i="87"/>
  <c r="H391" i="87"/>
  <c r="H392" i="87"/>
  <c r="H394" i="87"/>
  <c r="H395" i="87"/>
  <c r="H397" i="87"/>
  <c r="H398" i="87"/>
  <c r="H401" i="87"/>
  <c r="H402" i="87"/>
  <c r="H403" i="87"/>
  <c r="H404" i="87"/>
  <c r="H405" i="87"/>
  <c r="H408" i="87"/>
  <c r="H409" i="87"/>
  <c r="H410" i="87"/>
  <c r="H411" i="87"/>
  <c r="G425" i="92"/>
  <c r="G411" i="92"/>
  <c r="G404" i="92"/>
  <c r="G398" i="92"/>
  <c r="G381" i="92"/>
  <c r="G373" i="92"/>
  <c r="G369" i="92"/>
  <c r="G362" i="92"/>
  <c r="G355" i="92"/>
  <c r="G345" i="92"/>
  <c r="G338" i="92"/>
  <c r="E337" i="92"/>
  <c r="G308" i="92"/>
  <c r="G294" i="92"/>
  <c r="G264" i="92"/>
  <c r="G258" i="92"/>
  <c r="G224" i="92"/>
  <c r="G208" i="92"/>
  <c r="G162" i="92"/>
  <c r="G155" i="92"/>
  <c r="G149" i="92"/>
  <c r="G135" i="92"/>
  <c r="G131" i="92"/>
  <c r="G120" i="92"/>
  <c r="G95" i="92" l="1"/>
  <c r="G111" i="92"/>
  <c r="G26" i="92"/>
  <c r="G102" i="92"/>
  <c r="G85" i="92"/>
  <c r="G75" i="92"/>
  <c r="G57" i="92"/>
  <c r="C108" i="92" l="1"/>
  <c r="C110" i="92"/>
  <c r="C106" i="92"/>
  <c r="C107" i="92" s="1"/>
  <c r="C109" i="92"/>
  <c r="C115" i="92"/>
  <c r="C116" i="92" s="1"/>
  <c r="C117" i="92" s="1"/>
  <c r="C118" i="92" s="1"/>
  <c r="C119" i="92" s="1"/>
  <c r="C124" i="92" s="1"/>
  <c r="C125" i="92" s="1"/>
  <c r="C126" i="92" s="1"/>
  <c r="C127" i="92" s="1"/>
  <c r="C128" i="92" s="1"/>
  <c r="C129" i="92" s="1"/>
  <c r="C130" i="92" s="1"/>
  <c r="C145" i="92" l="1"/>
  <c r="C146" i="92" s="1"/>
  <c r="C147" i="92" s="1"/>
  <c r="C148" i="92" s="1"/>
  <c r="C153" i="92" s="1"/>
  <c r="C154" i="92" l="1"/>
  <c r="C159" i="92" s="1"/>
  <c r="C160" i="92" s="1"/>
  <c r="C161" i="92" s="1"/>
  <c r="C204" i="92" l="1"/>
  <c r="C205" i="92" s="1"/>
  <c r="C206" i="92" s="1"/>
  <c r="C207" i="92" s="1"/>
  <c r="C212" i="92" s="1"/>
  <c r="C213" i="92" s="1"/>
  <c r="C214" i="92" s="1"/>
  <c r="C215" i="92" s="1"/>
  <c r="C216" i="92" s="1"/>
  <c r="C221" i="92" s="1"/>
  <c r="C222" i="92" s="1"/>
  <c r="C223" i="92" s="1"/>
  <c r="C244" i="92" l="1"/>
  <c r="C245" i="92" s="1"/>
  <c r="C246" i="92" s="1"/>
  <c r="C255" i="92" s="1"/>
  <c r="C256" i="92" s="1"/>
  <c r="C257" i="92" l="1"/>
  <c r="C262" i="92" s="1"/>
  <c r="C263" i="92" s="1"/>
  <c r="C268" i="92" s="1"/>
  <c r="C269" i="92" s="1"/>
  <c r="C270" i="92" s="1"/>
  <c r="C271" i="92" s="1"/>
  <c r="C290" i="92" l="1"/>
  <c r="C291" i="92" s="1"/>
  <c r="C292" i="92" s="1"/>
  <c r="C293" i="92" s="1"/>
  <c r="C305" i="92" s="1"/>
  <c r="C306" i="92" s="1"/>
  <c r="C307" i="92" s="1"/>
  <c r="C342" i="92" l="1"/>
  <c r="C343" i="92" l="1"/>
  <c r="C358" i="92" s="1"/>
  <c r="C359" i="92" s="1"/>
  <c r="C360" i="92" s="1"/>
  <c r="C361" i="92" s="1"/>
  <c r="C344" i="92"/>
  <c r="C376" i="92" l="1"/>
  <c r="C377" i="92" s="1"/>
  <c r="C378" i="92" s="1"/>
  <c r="C379" i="92" s="1"/>
  <c r="C380" i="92" s="1"/>
  <c r="C397" i="92" s="1"/>
  <c r="C402" i="92" l="1"/>
  <c r="C403" i="92" s="1"/>
  <c r="C408" i="92" s="1"/>
  <c r="C409" i="92" s="1"/>
  <c r="C410" i="92" s="1"/>
  <c r="C415" i="92" s="1"/>
  <c r="C416" i="92" s="1"/>
  <c r="C424" i="92" s="1"/>
  <c r="C423" i="92" l="1"/>
  <c r="C421" i="92" l="1"/>
  <c r="C422" i="92"/>
  <c r="I302" i="87" l="1"/>
  <c r="I301" i="87" s="1"/>
  <c r="I284" i="87"/>
  <c r="I285" i="87"/>
  <c r="I286" i="87"/>
  <c r="I287" i="87"/>
  <c r="I288" i="87"/>
  <c r="I289" i="87"/>
  <c r="I290" i="87"/>
  <c r="I291" i="87"/>
  <c r="I292" i="87"/>
  <c r="I293" i="87"/>
  <c r="I294" i="87"/>
  <c r="I295" i="87"/>
  <c r="I296" i="87"/>
  <c r="I297" i="87"/>
  <c r="I298" i="87"/>
  <c r="I299" i="87"/>
  <c r="I300" i="87"/>
  <c r="F381" i="87"/>
  <c r="D342" i="91"/>
  <c r="C342" i="91"/>
  <c r="I306" i="87"/>
  <c r="E96" i="91"/>
  <c r="D96" i="91"/>
  <c r="C96" i="91"/>
  <c r="A96" i="91"/>
  <c r="I110" i="87"/>
  <c r="I381" i="87" l="1"/>
  <c r="E89" i="91"/>
  <c r="E90" i="91"/>
  <c r="E109" i="91"/>
  <c r="E108" i="91"/>
  <c r="E107" i="91"/>
  <c r="E106" i="91"/>
  <c r="E105" i="91"/>
  <c r="E104" i="91"/>
  <c r="C105" i="91"/>
  <c r="D105" i="91"/>
  <c r="A105" i="91"/>
  <c r="I120" i="87"/>
  <c r="D321" i="91"/>
  <c r="D320" i="91"/>
  <c r="C321" i="91"/>
  <c r="C320" i="91"/>
  <c r="A321" i="91"/>
  <c r="A320" i="91"/>
  <c r="C319" i="91"/>
  <c r="A319" i="91"/>
  <c r="C318" i="91"/>
  <c r="A318" i="91"/>
  <c r="C317" i="91"/>
  <c r="A317" i="91"/>
  <c r="C316" i="91"/>
  <c r="A316" i="91"/>
  <c r="I354" i="87" l="1"/>
  <c r="F351" i="87"/>
  <c r="I351" i="87" l="1"/>
  <c r="I350" i="87" s="1"/>
  <c r="I349" i="87" s="1"/>
  <c r="I61" i="87"/>
  <c r="F8" i="90" l="1"/>
  <c r="F1" i="90"/>
  <c r="Q58" i="80"/>
  <c r="Q56" i="80"/>
  <c r="Q54" i="80"/>
  <c r="Q52" i="80"/>
  <c r="Q50" i="80"/>
  <c r="Q48" i="80"/>
  <c r="Q46" i="80"/>
  <c r="Q44" i="80"/>
  <c r="Q42" i="80"/>
  <c r="Q40" i="80"/>
  <c r="Q38" i="80"/>
  <c r="Q36" i="80"/>
  <c r="Q34" i="80"/>
  <c r="Q32" i="80"/>
  <c r="Q30" i="80"/>
  <c r="Q28" i="80"/>
  <c r="Q26" i="80"/>
  <c r="Q24" i="80"/>
  <c r="Q22" i="80"/>
  <c r="Q20" i="80"/>
  <c r="Q18" i="80"/>
  <c r="Q16" i="80"/>
  <c r="Q14" i="80"/>
  <c r="D369" i="91"/>
  <c r="C369" i="91"/>
  <c r="A369" i="91"/>
  <c r="E368" i="91"/>
  <c r="D368" i="91"/>
  <c r="C368" i="91"/>
  <c r="A368" i="91"/>
  <c r="E367" i="91"/>
  <c r="D367" i="91"/>
  <c r="C367" i="91"/>
  <c r="A367" i="91"/>
  <c r="E366" i="91"/>
  <c r="D366" i="91"/>
  <c r="C366" i="91"/>
  <c r="A366" i="91"/>
  <c r="C365" i="91"/>
  <c r="A365" i="91"/>
  <c r="E364" i="91"/>
  <c r="D364" i="91"/>
  <c r="C364" i="91"/>
  <c r="A364" i="91"/>
  <c r="E363" i="91"/>
  <c r="D363" i="91"/>
  <c r="C363" i="91"/>
  <c r="A363" i="91"/>
  <c r="E362" i="91"/>
  <c r="D362" i="91"/>
  <c r="C362" i="91"/>
  <c r="A362" i="91"/>
  <c r="E361" i="91"/>
  <c r="D361" i="91"/>
  <c r="C361" i="91"/>
  <c r="A361" i="91"/>
  <c r="E360" i="91"/>
  <c r="D360" i="91"/>
  <c r="C360" i="91"/>
  <c r="A360" i="91"/>
  <c r="C359" i="91"/>
  <c r="A359" i="91"/>
  <c r="E358" i="91"/>
  <c r="D358" i="91"/>
  <c r="C358" i="91"/>
  <c r="A358" i="91"/>
  <c r="E357" i="91"/>
  <c r="D357" i="91"/>
  <c r="C357" i="91"/>
  <c r="A357" i="91"/>
  <c r="C356" i="91"/>
  <c r="A356" i="91"/>
  <c r="E355" i="91"/>
  <c r="D355" i="91"/>
  <c r="C355" i="91"/>
  <c r="A355" i="91"/>
  <c r="E354" i="91"/>
  <c r="D354" i="91"/>
  <c r="C354" i="91"/>
  <c r="A354" i="91"/>
  <c r="C353" i="91"/>
  <c r="A353" i="91"/>
  <c r="E352" i="91"/>
  <c r="D352" i="91"/>
  <c r="C352" i="91"/>
  <c r="A352" i="91"/>
  <c r="E351" i="91"/>
  <c r="D351" i="91"/>
  <c r="C351" i="91"/>
  <c r="A351" i="91"/>
  <c r="E350" i="91"/>
  <c r="D350" i="91"/>
  <c r="C350" i="91"/>
  <c r="A350" i="91"/>
  <c r="C349" i="91"/>
  <c r="A349" i="91"/>
  <c r="E348" i="91"/>
  <c r="D348" i="91"/>
  <c r="C348" i="91"/>
  <c r="A348" i="91"/>
  <c r="E347" i="91"/>
  <c r="D347" i="91"/>
  <c r="C347" i="91"/>
  <c r="A347" i="91"/>
  <c r="E346" i="91"/>
  <c r="D346" i="91"/>
  <c r="C346" i="91"/>
  <c r="A346" i="91"/>
  <c r="C345" i="91"/>
  <c r="A345" i="91"/>
  <c r="C344" i="91"/>
  <c r="A344" i="91"/>
  <c r="D343" i="91"/>
  <c r="D341" i="91"/>
  <c r="C341" i="91"/>
  <c r="A341" i="91"/>
  <c r="C340" i="91"/>
  <c r="A340" i="91"/>
  <c r="D339" i="91"/>
  <c r="C339" i="91"/>
  <c r="A339" i="91"/>
  <c r="G338" i="91"/>
  <c r="D338" i="91"/>
  <c r="C338" i="91"/>
  <c r="A338" i="91"/>
  <c r="C337" i="91"/>
  <c r="A337" i="91"/>
  <c r="G336" i="91"/>
  <c r="H336" i="91" s="1"/>
  <c r="D336" i="91"/>
  <c r="C336" i="91"/>
  <c r="A336" i="91"/>
  <c r="C335" i="91"/>
  <c r="A335" i="91"/>
  <c r="D334" i="91"/>
  <c r="C334" i="91"/>
  <c r="A334" i="91"/>
  <c r="E333" i="91"/>
  <c r="D333" i="91"/>
  <c r="C333" i="91"/>
  <c r="A333" i="91"/>
  <c r="E332" i="91"/>
  <c r="D332" i="91"/>
  <c r="C332" i="91"/>
  <c r="A332" i="91"/>
  <c r="E331" i="91"/>
  <c r="D331" i="91"/>
  <c r="C331" i="91"/>
  <c r="A331" i="91"/>
  <c r="D330" i="91"/>
  <c r="C330" i="91"/>
  <c r="A330" i="91"/>
  <c r="C329" i="91"/>
  <c r="A329" i="91"/>
  <c r="E328" i="91"/>
  <c r="D328" i="91"/>
  <c r="C328" i="91"/>
  <c r="A328" i="91"/>
  <c r="E327" i="91"/>
  <c r="D327" i="91"/>
  <c r="C327" i="91"/>
  <c r="A327" i="91"/>
  <c r="C326" i="91"/>
  <c r="A326" i="91"/>
  <c r="D325" i="91"/>
  <c r="C325" i="91"/>
  <c r="A325" i="91"/>
  <c r="G324" i="91"/>
  <c r="D324" i="91"/>
  <c r="C324" i="91"/>
  <c r="A324" i="91"/>
  <c r="C323" i="91"/>
  <c r="A323" i="91"/>
  <c r="C322" i="91"/>
  <c r="A322" i="91"/>
  <c r="G320" i="91"/>
  <c r="G318" i="91"/>
  <c r="D318" i="91"/>
  <c r="G315" i="91"/>
  <c r="D315" i="91"/>
  <c r="C315" i="91"/>
  <c r="A315" i="91"/>
  <c r="G314" i="91"/>
  <c r="D314" i="91"/>
  <c r="C314" i="91"/>
  <c r="A314" i="91"/>
  <c r="D313" i="91"/>
  <c r="C313" i="91"/>
  <c r="A313" i="91"/>
  <c r="C312" i="91"/>
  <c r="A312" i="91"/>
  <c r="C311" i="91"/>
  <c r="A311" i="91"/>
  <c r="D310" i="91"/>
  <c r="C310" i="91"/>
  <c r="A310" i="91"/>
  <c r="H309" i="91"/>
  <c r="D309" i="91"/>
  <c r="C309" i="91"/>
  <c r="A309" i="91"/>
  <c r="D308" i="91"/>
  <c r="C308" i="91"/>
  <c r="A308" i="91"/>
  <c r="C307" i="91"/>
  <c r="A307" i="91"/>
  <c r="E306" i="91"/>
  <c r="D306" i="91"/>
  <c r="C306" i="91"/>
  <c r="A306" i="91"/>
  <c r="C305" i="91"/>
  <c r="A305" i="91"/>
  <c r="C304" i="91"/>
  <c r="A304" i="91"/>
  <c r="E303" i="91"/>
  <c r="D303" i="91"/>
  <c r="C303" i="91"/>
  <c r="A303" i="91"/>
  <c r="D302" i="91"/>
  <c r="C302" i="91"/>
  <c r="A302" i="91"/>
  <c r="C301" i="91"/>
  <c r="A301" i="91"/>
  <c r="E300" i="91"/>
  <c r="D300" i="91"/>
  <c r="C300" i="91"/>
  <c r="A300" i="91"/>
  <c r="C299" i="91"/>
  <c r="A299" i="91"/>
  <c r="E298" i="91"/>
  <c r="D298" i="91"/>
  <c r="C298" i="91"/>
  <c r="A298" i="91"/>
  <c r="C297" i="91"/>
  <c r="A297" i="91"/>
  <c r="E296" i="91"/>
  <c r="D296" i="91"/>
  <c r="C296" i="91"/>
  <c r="A296" i="91"/>
  <c r="E295" i="91"/>
  <c r="D295" i="91"/>
  <c r="C295" i="91"/>
  <c r="A295" i="91"/>
  <c r="E294" i="91"/>
  <c r="D294" i="91"/>
  <c r="C294" i="91"/>
  <c r="A294" i="91"/>
  <c r="E293" i="91"/>
  <c r="D293" i="91"/>
  <c r="C293" i="91"/>
  <c r="A293" i="91"/>
  <c r="D292" i="91"/>
  <c r="C292" i="91"/>
  <c r="A292" i="91"/>
  <c r="D291" i="91"/>
  <c r="C291" i="91"/>
  <c r="A291" i="91"/>
  <c r="C290" i="91"/>
  <c r="A290" i="91"/>
  <c r="C289" i="91"/>
  <c r="A289" i="91"/>
  <c r="E288" i="91"/>
  <c r="D288" i="91"/>
  <c r="C288" i="91"/>
  <c r="A288" i="91"/>
  <c r="E287" i="91"/>
  <c r="D287" i="91"/>
  <c r="C287" i="91"/>
  <c r="A287" i="91"/>
  <c r="E286" i="91"/>
  <c r="D286" i="91"/>
  <c r="C286" i="91"/>
  <c r="A286" i="91"/>
  <c r="E285" i="91"/>
  <c r="D285" i="91"/>
  <c r="C285" i="91"/>
  <c r="A285" i="91"/>
  <c r="E284" i="91"/>
  <c r="D284" i="91"/>
  <c r="C284" i="91"/>
  <c r="A284" i="91"/>
  <c r="E283" i="91"/>
  <c r="D283" i="91"/>
  <c r="C283" i="91"/>
  <c r="A283" i="91"/>
  <c r="E282" i="91"/>
  <c r="D282" i="91"/>
  <c r="C282" i="91"/>
  <c r="A282" i="91"/>
  <c r="E281" i="91"/>
  <c r="D281" i="91"/>
  <c r="C281" i="91"/>
  <c r="A281" i="91"/>
  <c r="C280" i="91"/>
  <c r="A280" i="91"/>
  <c r="E279" i="91"/>
  <c r="D279" i="91"/>
  <c r="C279" i="91"/>
  <c r="A279" i="91"/>
  <c r="E278" i="91"/>
  <c r="D278" i="91"/>
  <c r="C278" i="91"/>
  <c r="A278" i="91"/>
  <c r="E277" i="91"/>
  <c r="D277" i="91"/>
  <c r="C277" i="91"/>
  <c r="A277" i="91"/>
  <c r="E276" i="91"/>
  <c r="D276" i="91"/>
  <c r="C276" i="91"/>
  <c r="A276" i="91"/>
  <c r="E275" i="91"/>
  <c r="D275" i="91"/>
  <c r="C275" i="91"/>
  <c r="A275" i="91"/>
  <c r="E274" i="91"/>
  <c r="D274" i="91"/>
  <c r="C274" i="91"/>
  <c r="A274" i="91"/>
  <c r="E273" i="91"/>
  <c r="D273" i="91"/>
  <c r="C273" i="91"/>
  <c r="A273" i="91"/>
  <c r="E272" i="91"/>
  <c r="D272" i="91"/>
  <c r="C272" i="91"/>
  <c r="A272" i="91"/>
  <c r="E271" i="91"/>
  <c r="D271" i="91"/>
  <c r="C271" i="91"/>
  <c r="A271" i="91"/>
  <c r="E270" i="91"/>
  <c r="D270" i="91"/>
  <c r="C270" i="91"/>
  <c r="A270" i="91"/>
  <c r="E269" i="91"/>
  <c r="D269" i="91"/>
  <c r="C269" i="91"/>
  <c r="A269" i="91"/>
  <c r="E268" i="91"/>
  <c r="D268" i="91"/>
  <c r="C268" i="91"/>
  <c r="A268" i="91"/>
  <c r="E267" i="91"/>
  <c r="D267" i="91"/>
  <c r="C267" i="91"/>
  <c r="A267" i="91"/>
  <c r="E266" i="91"/>
  <c r="D266" i="91"/>
  <c r="C266" i="91"/>
  <c r="A266" i="91"/>
  <c r="E265" i="91"/>
  <c r="D265" i="91"/>
  <c r="C265" i="91"/>
  <c r="A265" i="91"/>
  <c r="E264" i="91"/>
  <c r="D264" i="91"/>
  <c r="C264" i="91"/>
  <c r="A264" i="91"/>
  <c r="E263" i="91"/>
  <c r="D263" i="91"/>
  <c r="C263" i="91"/>
  <c r="A263" i="91"/>
  <c r="E262" i="91"/>
  <c r="D262" i="91"/>
  <c r="C262" i="91"/>
  <c r="A262" i="91"/>
  <c r="C261" i="91"/>
  <c r="A261" i="91"/>
  <c r="E260" i="91"/>
  <c r="D260" i="91"/>
  <c r="C260" i="91"/>
  <c r="A260" i="91"/>
  <c r="E259" i="91"/>
  <c r="D259" i="91"/>
  <c r="C259" i="91"/>
  <c r="A259" i="91"/>
  <c r="E258" i="91"/>
  <c r="D258" i="91"/>
  <c r="C258" i="91"/>
  <c r="A258" i="91"/>
  <c r="E257" i="91"/>
  <c r="D257" i="91"/>
  <c r="C257" i="91"/>
  <c r="A257" i="91"/>
  <c r="E256" i="91"/>
  <c r="D256" i="91"/>
  <c r="C256" i="91"/>
  <c r="A256" i="91"/>
  <c r="E255" i="91"/>
  <c r="D255" i="91"/>
  <c r="C255" i="91"/>
  <c r="A255" i="91"/>
  <c r="E254" i="91"/>
  <c r="D254" i="91"/>
  <c r="C254" i="91"/>
  <c r="A254" i="91"/>
  <c r="E253" i="91"/>
  <c r="D253" i="91"/>
  <c r="C253" i="91"/>
  <c r="A253" i="91"/>
  <c r="E252" i="91"/>
  <c r="D252" i="91"/>
  <c r="C252" i="91"/>
  <c r="A252" i="91"/>
  <c r="E251" i="91"/>
  <c r="D251" i="91"/>
  <c r="C251" i="91"/>
  <c r="A251" i="91"/>
  <c r="C250" i="91"/>
  <c r="A250" i="91"/>
  <c r="E249" i="91"/>
  <c r="D249" i="91"/>
  <c r="C249" i="91"/>
  <c r="A249" i="91"/>
  <c r="E248" i="91"/>
  <c r="D248" i="91"/>
  <c r="C248" i="91"/>
  <c r="A248" i="91"/>
  <c r="E247" i="91"/>
  <c r="D247" i="91"/>
  <c r="C247" i="91"/>
  <c r="A247" i="91"/>
  <c r="E246" i="91"/>
  <c r="D246" i="91"/>
  <c r="C246" i="91"/>
  <c r="A246" i="91"/>
  <c r="E245" i="91"/>
  <c r="D245" i="91"/>
  <c r="C245" i="91"/>
  <c r="A245" i="91"/>
  <c r="E244" i="91"/>
  <c r="D244" i="91"/>
  <c r="C244" i="91"/>
  <c r="A244" i="91"/>
  <c r="E243" i="91"/>
  <c r="D243" i="91"/>
  <c r="C243" i="91"/>
  <c r="A243" i="91"/>
  <c r="E242" i="91"/>
  <c r="D242" i="91"/>
  <c r="C242" i="91"/>
  <c r="A242" i="91"/>
  <c r="E241" i="91"/>
  <c r="D241" i="91"/>
  <c r="C241" i="91"/>
  <c r="A241" i="91"/>
  <c r="E240" i="91"/>
  <c r="D240" i="91"/>
  <c r="C240" i="91"/>
  <c r="A240" i="91"/>
  <c r="E239" i="91"/>
  <c r="D239" i="91"/>
  <c r="C239" i="91"/>
  <c r="A239" i="91"/>
  <c r="E238" i="91"/>
  <c r="D238" i="91"/>
  <c r="C238" i="91"/>
  <c r="A238" i="91"/>
  <c r="E237" i="91"/>
  <c r="D237" i="91"/>
  <c r="C237" i="91"/>
  <c r="A237" i="91"/>
  <c r="E236" i="91"/>
  <c r="D236" i="91"/>
  <c r="C236" i="91"/>
  <c r="A236" i="91"/>
  <c r="E235" i="91"/>
  <c r="D235" i="91"/>
  <c r="C235" i="91"/>
  <c r="A235" i="91"/>
  <c r="E234" i="91"/>
  <c r="D234" i="91"/>
  <c r="C234" i="91"/>
  <c r="A234" i="91"/>
  <c r="C233" i="91"/>
  <c r="A233" i="91"/>
  <c r="E232" i="91"/>
  <c r="D232" i="91"/>
  <c r="C232" i="91"/>
  <c r="A232" i="91"/>
  <c r="E231" i="91"/>
  <c r="D231" i="91"/>
  <c r="C231" i="91"/>
  <c r="A231" i="91"/>
  <c r="E230" i="91"/>
  <c r="D230" i="91"/>
  <c r="C230" i="91"/>
  <c r="A230" i="91"/>
  <c r="E229" i="91"/>
  <c r="D229" i="91"/>
  <c r="C229" i="91"/>
  <c r="A229" i="91"/>
  <c r="E228" i="91"/>
  <c r="D228" i="91"/>
  <c r="C228" i="91"/>
  <c r="A228" i="91"/>
  <c r="E227" i="91"/>
  <c r="D227" i="91"/>
  <c r="C227" i="91"/>
  <c r="A227" i="91"/>
  <c r="E226" i="91"/>
  <c r="D226" i="91"/>
  <c r="C226" i="91"/>
  <c r="A226" i="91"/>
  <c r="E225" i="91"/>
  <c r="D225" i="91"/>
  <c r="C225" i="91"/>
  <c r="A225" i="91"/>
  <c r="E224" i="91"/>
  <c r="D224" i="91"/>
  <c r="C224" i="91"/>
  <c r="A224" i="91"/>
  <c r="E223" i="91"/>
  <c r="D223" i="91"/>
  <c r="C223" i="91"/>
  <c r="A223" i="91"/>
  <c r="E222" i="91"/>
  <c r="D222" i="91"/>
  <c r="C222" i="91"/>
  <c r="A222" i="91"/>
  <c r="E221" i="91"/>
  <c r="D221" i="91"/>
  <c r="C221" i="91"/>
  <c r="A221" i="91"/>
  <c r="E220" i="91"/>
  <c r="D220" i="91"/>
  <c r="C220" i="91"/>
  <c r="A220" i="91"/>
  <c r="E219" i="91"/>
  <c r="D219" i="91"/>
  <c r="C219" i="91"/>
  <c r="A219" i="91"/>
  <c r="E218" i="91"/>
  <c r="D218" i="91"/>
  <c r="C218" i="91"/>
  <c r="A218" i="91"/>
  <c r="E217" i="91"/>
  <c r="D217" i="91"/>
  <c r="C217" i="91"/>
  <c r="A217" i="91"/>
  <c r="E216" i="91"/>
  <c r="D216" i="91"/>
  <c r="C216" i="91"/>
  <c r="A216" i="91"/>
  <c r="C215" i="91"/>
  <c r="A215" i="91"/>
  <c r="C214" i="91"/>
  <c r="A214" i="91"/>
  <c r="E213" i="91"/>
  <c r="D213" i="91"/>
  <c r="C213" i="91"/>
  <c r="A213" i="91"/>
  <c r="E212" i="91"/>
  <c r="D212" i="91"/>
  <c r="C212" i="91"/>
  <c r="A212" i="91"/>
  <c r="E211" i="91"/>
  <c r="D211" i="91"/>
  <c r="C211" i="91"/>
  <c r="A211" i="91"/>
  <c r="E210" i="91"/>
  <c r="D210" i="91"/>
  <c r="C210" i="91"/>
  <c r="A210" i="91"/>
  <c r="C209" i="91"/>
  <c r="A209" i="91"/>
  <c r="E208" i="91"/>
  <c r="D208" i="91"/>
  <c r="C208" i="91"/>
  <c r="A208" i="91"/>
  <c r="E207" i="91"/>
  <c r="D207" i="91"/>
  <c r="C207" i="91"/>
  <c r="A207" i="91"/>
  <c r="E206" i="91"/>
  <c r="D206" i="91"/>
  <c r="C206" i="91"/>
  <c r="A206" i="91"/>
  <c r="E205" i="91"/>
  <c r="D205" i="91"/>
  <c r="C205" i="91"/>
  <c r="A205" i="91"/>
  <c r="E204" i="91"/>
  <c r="D204" i="91"/>
  <c r="C204" i="91"/>
  <c r="A204" i="91"/>
  <c r="E203" i="91"/>
  <c r="D203" i="91"/>
  <c r="C203" i="91"/>
  <c r="A203" i="91"/>
  <c r="E202" i="91"/>
  <c r="D202" i="91"/>
  <c r="C202" i="91"/>
  <c r="A202" i="91"/>
  <c r="E201" i="91"/>
  <c r="D201" i="91"/>
  <c r="C201" i="91"/>
  <c r="A201" i="91"/>
  <c r="E200" i="91"/>
  <c r="D200" i="91"/>
  <c r="C200" i="91"/>
  <c r="A200" i="91"/>
  <c r="C199" i="91"/>
  <c r="A199" i="91"/>
  <c r="E198" i="91"/>
  <c r="D198" i="91"/>
  <c r="C198" i="91"/>
  <c r="A198" i="91"/>
  <c r="E197" i="91"/>
  <c r="D197" i="91"/>
  <c r="C197" i="91"/>
  <c r="A197" i="91"/>
  <c r="E196" i="91"/>
  <c r="D196" i="91"/>
  <c r="C196" i="91"/>
  <c r="A196" i="91"/>
  <c r="E195" i="91"/>
  <c r="D195" i="91"/>
  <c r="C195" i="91"/>
  <c r="A195" i="91"/>
  <c r="E194" i="91"/>
  <c r="D194" i="91"/>
  <c r="C194" i="91"/>
  <c r="A194" i="91"/>
  <c r="E193" i="91"/>
  <c r="D193" i="91"/>
  <c r="C193" i="91"/>
  <c r="A193" i="91"/>
  <c r="E192" i="91"/>
  <c r="D192" i="91"/>
  <c r="C192" i="91"/>
  <c r="A192" i="91"/>
  <c r="E191" i="91"/>
  <c r="D191" i="91"/>
  <c r="C191" i="91"/>
  <c r="A191" i="91"/>
  <c r="E190" i="91"/>
  <c r="D190" i="91"/>
  <c r="C190" i="91"/>
  <c r="A190" i="91"/>
  <c r="E189" i="91"/>
  <c r="D189" i="91"/>
  <c r="C189" i="91"/>
  <c r="A189" i="91"/>
  <c r="E188" i="91"/>
  <c r="D188" i="91"/>
  <c r="C188" i="91"/>
  <c r="A188" i="91"/>
  <c r="E187" i="91"/>
  <c r="D187" i="91"/>
  <c r="C187" i="91"/>
  <c r="A187" i="91"/>
  <c r="E186" i="91"/>
  <c r="D186" i="91"/>
  <c r="C186" i="91"/>
  <c r="A186" i="91"/>
  <c r="E185" i="91"/>
  <c r="D185" i="91"/>
  <c r="C185" i="91"/>
  <c r="A185" i="91"/>
  <c r="E184" i="91"/>
  <c r="D184" i="91"/>
  <c r="C184" i="91"/>
  <c r="A184" i="91"/>
  <c r="E183" i="91"/>
  <c r="D183" i="91"/>
  <c r="C183" i="91"/>
  <c r="A183" i="91"/>
  <c r="E182" i="91"/>
  <c r="D182" i="91"/>
  <c r="C182" i="91"/>
  <c r="A182" i="91"/>
  <c r="E181" i="91"/>
  <c r="D181" i="91"/>
  <c r="C181" i="91"/>
  <c r="A181" i="91"/>
  <c r="E180" i="91"/>
  <c r="D180" i="91"/>
  <c r="C180" i="91"/>
  <c r="A180" i="91"/>
  <c r="E179" i="91"/>
  <c r="D179" i="91"/>
  <c r="C179" i="91"/>
  <c r="A179" i="91"/>
  <c r="E178" i="91"/>
  <c r="D178" i="91"/>
  <c r="C178" i="91"/>
  <c r="A178" i="91"/>
  <c r="E177" i="91"/>
  <c r="D177" i="91"/>
  <c r="C177" i="91"/>
  <c r="A177" i="91"/>
  <c r="E176" i="91"/>
  <c r="D176" i="91"/>
  <c r="C176" i="91"/>
  <c r="A176" i="91"/>
  <c r="C175" i="91"/>
  <c r="A175" i="91"/>
  <c r="E174" i="91"/>
  <c r="D174" i="91"/>
  <c r="C174" i="91"/>
  <c r="A174" i="91"/>
  <c r="E173" i="91"/>
  <c r="D173" i="91"/>
  <c r="C173" i="91"/>
  <c r="A173" i="91"/>
  <c r="E172" i="91"/>
  <c r="D172" i="91"/>
  <c r="C172" i="91"/>
  <c r="A172" i="91"/>
  <c r="E171" i="91"/>
  <c r="D171" i="91"/>
  <c r="C171" i="91"/>
  <c r="A171" i="91"/>
  <c r="E170" i="91"/>
  <c r="D170" i="91"/>
  <c r="C170" i="91"/>
  <c r="A170" i="91"/>
  <c r="E169" i="91"/>
  <c r="D169" i="91"/>
  <c r="C169" i="91"/>
  <c r="A169" i="91"/>
  <c r="E168" i="91"/>
  <c r="D168" i="91"/>
  <c r="C168" i="91"/>
  <c r="A168" i="91"/>
  <c r="E167" i="91"/>
  <c r="D167" i="91"/>
  <c r="C167" i="91"/>
  <c r="A167" i="91"/>
  <c r="E166" i="91"/>
  <c r="D166" i="91"/>
  <c r="C166" i="91"/>
  <c r="A166" i="91"/>
  <c r="E165" i="91"/>
  <c r="D165" i="91"/>
  <c r="C165" i="91"/>
  <c r="A165" i="91"/>
  <c r="E164" i="91"/>
  <c r="D164" i="91"/>
  <c r="C164" i="91"/>
  <c r="A164" i="91"/>
  <c r="E163" i="91"/>
  <c r="D163" i="91"/>
  <c r="C163" i="91"/>
  <c r="A163" i="91"/>
  <c r="E162" i="91"/>
  <c r="D162" i="91"/>
  <c r="C162" i="91"/>
  <c r="A162" i="91"/>
  <c r="E161" i="91"/>
  <c r="D161" i="91"/>
  <c r="C161" i="91"/>
  <c r="A161" i="91"/>
  <c r="E160" i="91"/>
  <c r="D160" i="91"/>
  <c r="C160" i="91"/>
  <c r="A160" i="91"/>
  <c r="E159" i="91"/>
  <c r="D159" i="91"/>
  <c r="C159" i="91"/>
  <c r="A159" i="91"/>
  <c r="E158" i="91"/>
  <c r="D158" i="91"/>
  <c r="C158" i="91"/>
  <c r="A158" i="91"/>
  <c r="E157" i="91"/>
  <c r="D157" i="91"/>
  <c r="C157" i="91"/>
  <c r="A157" i="91"/>
  <c r="E156" i="91"/>
  <c r="D156" i="91"/>
  <c r="C156" i="91"/>
  <c r="A156" i="91"/>
  <c r="E155" i="91"/>
  <c r="D155" i="91"/>
  <c r="C155" i="91"/>
  <c r="A155" i="91"/>
  <c r="E154" i="91"/>
  <c r="D154" i="91"/>
  <c r="C154" i="91"/>
  <c r="A154" i="91"/>
  <c r="E153" i="91"/>
  <c r="D153" i="91"/>
  <c r="C153" i="91"/>
  <c r="A153" i="91"/>
  <c r="E152" i="91"/>
  <c r="D152" i="91"/>
  <c r="C152" i="91"/>
  <c r="A152" i="91"/>
  <c r="E151" i="91"/>
  <c r="D151" i="91"/>
  <c r="C151" i="91"/>
  <c r="A151" i="91"/>
  <c r="E150" i="91"/>
  <c r="D150" i="91"/>
  <c r="C150" i="91"/>
  <c r="A150" i="91"/>
  <c r="E149" i="91"/>
  <c r="D149" i="91"/>
  <c r="C149" i="91"/>
  <c r="A149" i="91"/>
  <c r="E148" i="91"/>
  <c r="D148" i="91"/>
  <c r="C148" i="91"/>
  <c r="A148" i="91"/>
  <c r="E147" i="91"/>
  <c r="D147" i="91"/>
  <c r="C147" i="91"/>
  <c r="A147" i="91"/>
  <c r="E146" i="91"/>
  <c r="D146" i="91"/>
  <c r="C146" i="91"/>
  <c r="A146" i="91"/>
  <c r="E145" i="91"/>
  <c r="D145" i="91"/>
  <c r="C145" i="91"/>
  <c r="A145" i="91"/>
  <c r="E144" i="91"/>
  <c r="D144" i="91"/>
  <c r="C144" i="91"/>
  <c r="A144" i="91"/>
  <c r="E143" i="91"/>
  <c r="D143" i="91"/>
  <c r="C143" i="91"/>
  <c r="A143" i="91"/>
  <c r="E142" i="91"/>
  <c r="D142" i="91"/>
  <c r="C142" i="91"/>
  <c r="A142" i="91"/>
  <c r="E141" i="91"/>
  <c r="D141" i="91"/>
  <c r="C141" i="91"/>
  <c r="A141" i="91"/>
  <c r="E140" i="91"/>
  <c r="D140" i="91"/>
  <c r="C140" i="91"/>
  <c r="A140" i="91"/>
  <c r="C139" i="91"/>
  <c r="A139" i="91"/>
  <c r="E138" i="91"/>
  <c r="D138" i="91"/>
  <c r="C138" i="91"/>
  <c r="A138" i="91"/>
  <c r="E137" i="91"/>
  <c r="D137" i="91"/>
  <c r="C137" i="91"/>
  <c r="A137" i="91"/>
  <c r="E136" i="91"/>
  <c r="D136" i="91"/>
  <c r="C136" i="91"/>
  <c r="A136" i="91"/>
  <c r="E135" i="91"/>
  <c r="D135" i="91"/>
  <c r="C135" i="91"/>
  <c r="A135" i="91"/>
  <c r="E134" i="91"/>
  <c r="D134" i="91"/>
  <c r="C134" i="91"/>
  <c r="A134" i="91"/>
  <c r="E133" i="91"/>
  <c r="D133" i="91"/>
  <c r="C133" i="91"/>
  <c r="A133" i="91"/>
  <c r="E132" i="91"/>
  <c r="D132" i="91"/>
  <c r="C132" i="91"/>
  <c r="A132" i="91"/>
  <c r="E131" i="91"/>
  <c r="D131" i="91"/>
  <c r="C131" i="91"/>
  <c r="A131" i="91"/>
  <c r="E130" i="91"/>
  <c r="D130" i="91"/>
  <c r="C130" i="91"/>
  <c r="A130" i="91"/>
  <c r="E129" i="91"/>
  <c r="D129" i="91"/>
  <c r="C129" i="91"/>
  <c r="A129" i="91"/>
  <c r="E128" i="91"/>
  <c r="D128" i="91"/>
  <c r="C128" i="91"/>
  <c r="A128" i="91"/>
  <c r="E127" i="91"/>
  <c r="D127" i="91"/>
  <c r="C127" i="91"/>
  <c r="A127" i="91"/>
  <c r="E126" i="91"/>
  <c r="D126" i="91"/>
  <c r="C126" i="91"/>
  <c r="A126" i="91"/>
  <c r="E125" i="91"/>
  <c r="D125" i="91"/>
  <c r="C125" i="91"/>
  <c r="A125" i="91"/>
  <c r="E124" i="91"/>
  <c r="D124" i="91"/>
  <c r="C124" i="91"/>
  <c r="A124" i="91"/>
  <c r="E123" i="91"/>
  <c r="D123" i="91"/>
  <c r="C123" i="91"/>
  <c r="A123" i="91"/>
  <c r="E122" i="91"/>
  <c r="D122" i="91"/>
  <c r="C122" i="91"/>
  <c r="A122" i="91"/>
  <c r="E121" i="91"/>
  <c r="D121" i="91"/>
  <c r="C121" i="91"/>
  <c r="A121" i="91"/>
  <c r="E120" i="91"/>
  <c r="D120" i="91"/>
  <c r="C120" i="91"/>
  <c r="A120" i="91"/>
  <c r="E119" i="91"/>
  <c r="D119" i="91"/>
  <c r="C119" i="91"/>
  <c r="A119" i="91"/>
  <c r="E118" i="91"/>
  <c r="D118" i="91"/>
  <c r="C118" i="91"/>
  <c r="A118" i="91"/>
  <c r="E117" i="91"/>
  <c r="D117" i="91"/>
  <c r="C117" i="91"/>
  <c r="A117" i="91"/>
  <c r="E116" i="91"/>
  <c r="D116" i="91"/>
  <c r="C116" i="91"/>
  <c r="A116" i="91"/>
  <c r="E115" i="91"/>
  <c r="D115" i="91"/>
  <c r="C115" i="91"/>
  <c r="A115" i="91"/>
  <c r="E114" i="91"/>
  <c r="D114" i="91"/>
  <c r="C114" i="91"/>
  <c r="A114" i="91"/>
  <c r="E113" i="91"/>
  <c r="D113" i="91"/>
  <c r="C113" i="91"/>
  <c r="A113" i="91"/>
  <c r="E112" i="91"/>
  <c r="D112" i="91"/>
  <c r="C112" i="91"/>
  <c r="A112" i="91"/>
  <c r="E111" i="91"/>
  <c r="D111" i="91"/>
  <c r="C111" i="91"/>
  <c r="A111" i="91"/>
  <c r="C110" i="91"/>
  <c r="A110" i="91"/>
  <c r="D109" i="91"/>
  <c r="C109" i="91"/>
  <c r="A109" i="91"/>
  <c r="D108" i="91"/>
  <c r="C108" i="91"/>
  <c r="A108" i="91"/>
  <c r="D107" i="91"/>
  <c r="C107" i="91"/>
  <c r="A107" i="91"/>
  <c r="D106" i="91"/>
  <c r="C106" i="91"/>
  <c r="A106" i="91"/>
  <c r="I104" i="91"/>
  <c r="D104" i="91"/>
  <c r="C104" i="91"/>
  <c r="A104" i="91"/>
  <c r="C103" i="91"/>
  <c r="A103" i="91"/>
  <c r="E102" i="91"/>
  <c r="D102" i="91"/>
  <c r="C102" i="91"/>
  <c r="A102" i="91"/>
  <c r="H101" i="91"/>
  <c r="I101" i="91" s="1"/>
  <c r="E101" i="91"/>
  <c r="D101" i="91"/>
  <c r="C101" i="91"/>
  <c r="A101" i="91"/>
  <c r="E100" i="91"/>
  <c r="D100" i="91"/>
  <c r="C100" i="91"/>
  <c r="A100" i="91"/>
  <c r="E99" i="91"/>
  <c r="D99" i="91"/>
  <c r="C99" i="91"/>
  <c r="A99" i="91"/>
  <c r="G98" i="91"/>
  <c r="E98" i="91"/>
  <c r="D98" i="91"/>
  <c r="C98" i="91"/>
  <c r="A98" i="91"/>
  <c r="C97" i="91"/>
  <c r="A97" i="91"/>
  <c r="E95" i="91"/>
  <c r="D95" i="91"/>
  <c r="C95" i="91"/>
  <c r="A95" i="91"/>
  <c r="E94" i="91"/>
  <c r="D94" i="91"/>
  <c r="C94" i="91"/>
  <c r="A94" i="91"/>
  <c r="G93" i="91"/>
  <c r="D93" i="91"/>
  <c r="C93" i="91"/>
  <c r="A93" i="91"/>
  <c r="G92" i="91"/>
  <c r="H92" i="91" s="1"/>
  <c r="E92" i="91"/>
  <c r="D92" i="91"/>
  <c r="A92" i="91"/>
  <c r="K91" i="91"/>
  <c r="H91" i="91"/>
  <c r="E91" i="91"/>
  <c r="D91" i="91"/>
  <c r="C91" i="91"/>
  <c r="A91" i="91"/>
  <c r="H90" i="91"/>
  <c r="D90" i="91"/>
  <c r="C90" i="91"/>
  <c r="A90" i="91"/>
  <c r="D89" i="91"/>
  <c r="C89" i="91"/>
  <c r="A89" i="91"/>
  <c r="C88" i="91"/>
  <c r="A88" i="91"/>
  <c r="C87" i="91"/>
  <c r="A87" i="91"/>
  <c r="D86" i="91"/>
  <c r="C86" i="91"/>
  <c r="A86" i="91"/>
  <c r="D85" i="91"/>
  <c r="C85" i="91"/>
  <c r="A85" i="91"/>
  <c r="D84" i="91"/>
  <c r="C84" i="91"/>
  <c r="A84" i="91"/>
  <c r="G83" i="91"/>
  <c r="D83" i="91"/>
  <c r="C83" i="91"/>
  <c r="A83" i="91"/>
  <c r="C82" i="91"/>
  <c r="A82" i="91"/>
  <c r="H81" i="91"/>
  <c r="D81" i="91"/>
  <c r="C81" i="91"/>
  <c r="A81" i="91"/>
  <c r="C80" i="91"/>
  <c r="A80" i="91"/>
  <c r="E79" i="91"/>
  <c r="D79" i="91"/>
  <c r="C79" i="91"/>
  <c r="A79" i="91"/>
  <c r="D78" i="91"/>
  <c r="C78" i="91"/>
  <c r="A78" i="91"/>
  <c r="D77" i="91"/>
  <c r="C77" i="91"/>
  <c r="A77" i="91"/>
  <c r="D76" i="91"/>
  <c r="C76" i="91"/>
  <c r="A76" i="91"/>
  <c r="C75" i="91"/>
  <c r="A75" i="91"/>
  <c r="D74" i="91"/>
  <c r="C74" i="91"/>
  <c r="A74" i="91"/>
  <c r="C73" i="91"/>
  <c r="A73" i="91"/>
  <c r="D72" i="91"/>
  <c r="C72" i="91"/>
  <c r="A72" i="91"/>
  <c r="C71" i="91"/>
  <c r="A71" i="91"/>
  <c r="E70" i="91"/>
  <c r="D70" i="91"/>
  <c r="C70" i="91"/>
  <c r="A70" i="91"/>
  <c r="C69" i="91"/>
  <c r="A69" i="91"/>
  <c r="G68" i="91"/>
  <c r="E68" i="91"/>
  <c r="D68" i="91"/>
  <c r="C68" i="91"/>
  <c r="A68" i="91"/>
  <c r="G67" i="91"/>
  <c r="E67" i="91"/>
  <c r="D67" i="91"/>
  <c r="C67" i="91"/>
  <c r="A67" i="91"/>
  <c r="G66" i="91"/>
  <c r="E66" i="91"/>
  <c r="D66" i="91"/>
  <c r="C66" i="91"/>
  <c r="A66" i="91"/>
  <c r="G65" i="91"/>
  <c r="E65" i="91"/>
  <c r="D65" i="91"/>
  <c r="C65" i="91"/>
  <c r="A65" i="91"/>
  <c r="G64" i="91"/>
  <c r="E64" i="91"/>
  <c r="D64" i="91"/>
  <c r="C64" i="91"/>
  <c r="A64" i="91"/>
  <c r="C63" i="91"/>
  <c r="A63" i="91"/>
  <c r="E62" i="91"/>
  <c r="D62" i="91"/>
  <c r="C62" i="91"/>
  <c r="A62" i="91"/>
  <c r="D61" i="91"/>
  <c r="C61" i="91"/>
  <c r="A61" i="91"/>
  <c r="C60" i="91"/>
  <c r="A60" i="91"/>
  <c r="D59" i="91"/>
  <c r="C59" i="91"/>
  <c r="A59" i="91"/>
  <c r="C58" i="91"/>
  <c r="A58" i="91"/>
  <c r="E57" i="91"/>
  <c r="D57" i="91"/>
  <c r="C57" i="91"/>
  <c r="A57" i="91"/>
  <c r="E56" i="91"/>
  <c r="D56" i="91"/>
  <c r="C56" i="91"/>
  <c r="A56" i="91"/>
  <c r="H55" i="91"/>
  <c r="G55" i="91"/>
  <c r="I55" i="91" s="1"/>
  <c r="D55" i="91"/>
  <c r="C55" i="91"/>
  <c r="A55" i="91"/>
  <c r="C54" i="91"/>
  <c r="A54" i="91"/>
  <c r="E53" i="91"/>
  <c r="D53" i="91"/>
  <c r="C53" i="91"/>
  <c r="A53" i="91"/>
  <c r="E52" i="91"/>
  <c r="D52" i="91"/>
  <c r="C52" i="91"/>
  <c r="A52" i="91"/>
  <c r="C51" i="91"/>
  <c r="A51" i="91"/>
  <c r="E50" i="91"/>
  <c r="D50" i="91"/>
  <c r="C50" i="91"/>
  <c r="A50" i="91"/>
  <c r="E49" i="91"/>
  <c r="D49" i="91"/>
  <c r="C49" i="91"/>
  <c r="A49" i="91"/>
  <c r="E48" i="91"/>
  <c r="D48" i="91"/>
  <c r="C48" i="91"/>
  <c r="A48" i="91"/>
  <c r="C47" i="91"/>
  <c r="A47" i="91"/>
  <c r="D46" i="91"/>
  <c r="C46" i="91"/>
  <c r="A46" i="91"/>
  <c r="D45" i="91"/>
  <c r="C45" i="91"/>
  <c r="A45" i="91"/>
  <c r="C44" i="91"/>
  <c r="A44" i="91"/>
  <c r="E43" i="91"/>
  <c r="D43" i="91"/>
  <c r="C43" i="91"/>
  <c r="A43" i="91"/>
  <c r="E42" i="91"/>
  <c r="D42" i="91"/>
  <c r="C42" i="91"/>
  <c r="A42" i="91"/>
  <c r="C41" i="91"/>
  <c r="A41" i="91"/>
  <c r="H40" i="91"/>
  <c r="I40" i="91" s="1"/>
  <c r="D40" i="91"/>
  <c r="C40" i="91"/>
  <c r="A40" i="91"/>
  <c r="C39" i="91"/>
  <c r="A39" i="91"/>
  <c r="D38" i="91"/>
  <c r="C38" i="91"/>
  <c r="A38" i="91"/>
  <c r="C37" i="91"/>
  <c r="A37" i="91"/>
  <c r="D36" i="91"/>
  <c r="C36" i="91"/>
  <c r="A36" i="91"/>
  <c r="C35" i="91"/>
  <c r="A35" i="91"/>
  <c r="D34" i="91"/>
  <c r="C34" i="91"/>
  <c r="A34" i="91"/>
  <c r="C33" i="91"/>
  <c r="A33" i="91"/>
  <c r="C32" i="91"/>
  <c r="A32" i="91"/>
  <c r="I31" i="91"/>
  <c r="H31" i="91"/>
  <c r="D31" i="91"/>
  <c r="C31" i="91"/>
  <c r="A31" i="91"/>
  <c r="H30" i="91"/>
  <c r="D30" i="91"/>
  <c r="C30" i="91"/>
  <c r="A30" i="91"/>
  <c r="D29" i="91"/>
  <c r="C29" i="91"/>
  <c r="A29" i="91"/>
  <c r="C28" i="91"/>
  <c r="A28" i="91"/>
  <c r="C27" i="91"/>
  <c r="A27" i="91"/>
  <c r="D26" i="91"/>
  <c r="C26" i="91"/>
  <c r="A26" i="91"/>
  <c r="H25" i="91"/>
  <c r="G25" i="91"/>
  <c r="D25" i="91"/>
  <c r="C25" i="91"/>
  <c r="A25" i="91"/>
  <c r="I24" i="91"/>
  <c r="H24" i="91"/>
  <c r="G24" i="91"/>
  <c r="D24" i="91"/>
  <c r="C24" i="91"/>
  <c r="A24" i="91"/>
  <c r="C23" i="91"/>
  <c r="A23" i="91"/>
  <c r="E22" i="91"/>
  <c r="D22" i="91"/>
  <c r="C22" i="91"/>
  <c r="A22" i="91"/>
  <c r="E21" i="91"/>
  <c r="D21" i="91"/>
  <c r="C21" i="91"/>
  <c r="A21" i="91"/>
  <c r="E20" i="91"/>
  <c r="D20" i="91"/>
  <c r="C20" i="91"/>
  <c r="A20" i="91"/>
  <c r="C19" i="91"/>
  <c r="A19" i="91"/>
  <c r="E18" i="91"/>
  <c r="D18" i="91"/>
  <c r="C18" i="91"/>
  <c r="A18" i="91"/>
  <c r="E17" i="91"/>
  <c r="D17" i="91"/>
  <c r="C17" i="91"/>
  <c r="A17" i="91"/>
  <c r="E16" i="91"/>
  <c r="D16" i="91"/>
  <c r="C16" i="91"/>
  <c r="A16" i="91"/>
  <c r="E15" i="91"/>
  <c r="D15" i="91"/>
  <c r="C15" i="91"/>
  <c r="A15" i="91"/>
  <c r="E14" i="91"/>
  <c r="D14" i="91"/>
  <c r="C14" i="91"/>
  <c r="A14" i="91"/>
  <c r="E13" i="91"/>
  <c r="D13" i="91"/>
  <c r="C13" i="91"/>
  <c r="A13" i="91"/>
  <c r="E12" i="91"/>
  <c r="D12" i="91"/>
  <c r="C12" i="91"/>
  <c r="A12" i="91"/>
  <c r="C11" i="91"/>
  <c r="A11" i="91"/>
  <c r="A8" i="91"/>
  <c r="A7" i="91"/>
  <c r="A6" i="91"/>
  <c r="I410" i="87"/>
  <c r="I409" i="87"/>
  <c r="I408" i="87"/>
  <c r="I405" i="87"/>
  <c r="I404" i="87"/>
  <c r="I403" i="87"/>
  <c r="I402" i="87"/>
  <c r="I401" i="87"/>
  <c r="I398" i="87"/>
  <c r="I397" i="87"/>
  <c r="I395" i="87"/>
  <c r="I394" i="87"/>
  <c r="I392" i="87"/>
  <c r="I391" i="87"/>
  <c r="I390" i="87"/>
  <c r="I388" i="87"/>
  <c r="I387" i="87"/>
  <c r="I386" i="87"/>
  <c r="F382" i="87"/>
  <c r="F380" i="87"/>
  <c r="F377" i="87"/>
  <c r="F376" i="87"/>
  <c r="F373" i="87"/>
  <c r="F370" i="87"/>
  <c r="I369" i="87"/>
  <c r="I368" i="87"/>
  <c r="I367" i="87"/>
  <c r="F366" i="87"/>
  <c r="I363" i="87"/>
  <c r="I362" i="87"/>
  <c r="I360" i="87"/>
  <c r="F359" i="87"/>
  <c r="F347" i="87"/>
  <c r="F346" i="87"/>
  <c r="F345" i="87"/>
  <c r="F341" i="87"/>
  <c r="F340" i="87"/>
  <c r="F339" i="87"/>
  <c r="I336" i="87"/>
  <c r="I335" i="87" s="1"/>
  <c r="I330" i="87"/>
  <c r="I329" i="87"/>
  <c r="I326" i="87"/>
  <c r="I325" i="87" s="1"/>
  <c r="I324" i="87"/>
  <c r="P323" i="87"/>
  <c r="Q323" i="87" s="1"/>
  <c r="I323" i="87"/>
  <c r="I321" i="87"/>
  <c r="I320" i="87"/>
  <c r="I319" i="87"/>
  <c r="I318" i="87"/>
  <c r="I317" i="87"/>
  <c r="I316" i="87"/>
  <c r="I312" i="87"/>
  <c r="I311" i="87"/>
  <c r="I310" i="87"/>
  <c r="I309" i="87"/>
  <c r="I308" i="87"/>
  <c r="I307" i="87"/>
  <c r="I305" i="87"/>
  <c r="I283" i="87"/>
  <c r="I281" i="87"/>
  <c r="I280" i="87"/>
  <c r="I279" i="87"/>
  <c r="I278" i="87"/>
  <c r="I277" i="87"/>
  <c r="I276" i="87"/>
  <c r="I275" i="87"/>
  <c r="I274" i="87"/>
  <c r="I273" i="87"/>
  <c r="I272" i="87"/>
  <c r="I270" i="87"/>
  <c r="I269" i="87"/>
  <c r="I268" i="87"/>
  <c r="I267" i="87"/>
  <c r="I266" i="87"/>
  <c r="I265" i="87"/>
  <c r="I264" i="87"/>
  <c r="I263" i="87"/>
  <c r="I262" i="87"/>
  <c r="I261" i="87"/>
  <c r="I260" i="87"/>
  <c r="I259" i="87"/>
  <c r="I258" i="87"/>
  <c r="I257" i="87"/>
  <c r="I256" i="87"/>
  <c r="I255" i="87"/>
  <c r="I253" i="87"/>
  <c r="I252" i="87"/>
  <c r="I251" i="87"/>
  <c r="I250" i="87"/>
  <c r="I249" i="87"/>
  <c r="I248" i="87"/>
  <c r="I247" i="87"/>
  <c r="I246" i="87"/>
  <c r="I245" i="87"/>
  <c r="I244" i="87"/>
  <c r="I243" i="87"/>
  <c r="I242" i="87"/>
  <c r="I241" i="87"/>
  <c r="I240" i="87"/>
  <c r="I239" i="87"/>
  <c r="I238" i="87"/>
  <c r="I237" i="87"/>
  <c r="I233" i="87"/>
  <c r="I232" i="87"/>
  <c r="I231" i="87"/>
  <c r="I230" i="87"/>
  <c r="I227" i="87"/>
  <c r="I226" i="87"/>
  <c r="I225" i="87"/>
  <c r="I224" i="87"/>
  <c r="I223" i="87"/>
  <c r="I222" i="87"/>
  <c r="I221" i="87"/>
  <c r="I220" i="87"/>
  <c r="I219" i="87"/>
  <c r="I216" i="87"/>
  <c r="I215" i="87"/>
  <c r="I214" i="87"/>
  <c r="I213" i="87"/>
  <c r="I212" i="87"/>
  <c r="I211" i="87"/>
  <c r="I210" i="87"/>
  <c r="I209" i="87"/>
  <c r="I208" i="87"/>
  <c r="I207" i="87"/>
  <c r="I206" i="87"/>
  <c r="I205" i="87"/>
  <c r="I204" i="87"/>
  <c r="I203" i="87"/>
  <c r="I202" i="87"/>
  <c r="I201" i="87"/>
  <c r="I200" i="87"/>
  <c r="I199" i="87"/>
  <c r="I198" i="87"/>
  <c r="I197" i="87"/>
  <c r="I196" i="87"/>
  <c r="I195" i="87"/>
  <c r="I194" i="87"/>
  <c r="I191" i="87"/>
  <c r="I190" i="87"/>
  <c r="I189" i="87"/>
  <c r="I188" i="87"/>
  <c r="I187" i="87"/>
  <c r="I186" i="87"/>
  <c r="I185" i="87"/>
  <c r="I184" i="87"/>
  <c r="I183" i="87"/>
  <c r="I182" i="87"/>
  <c r="I181" i="87"/>
  <c r="I180" i="87"/>
  <c r="I179" i="87"/>
  <c r="I178" i="87"/>
  <c r="I177" i="87"/>
  <c r="I176" i="87"/>
  <c r="I175" i="87"/>
  <c r="I174" i="87"/>
  <c r="I173" i="87"/>
  <c r="I172" i="87"/>
  <c r="I171" i="87"/>
  <c r="I170" i="87"/>
  <c r="I169" i="87"/>
  <c r="I168" i="87"/>
  <c r="I167" i="87"/>
  <c r="I166" i="87"/>
  <c r="I165" i="87"/>
  <c r="I164" i="87"/>
  <c r="I163" i="87"/>
  <c r="I162" i="87"/>
  <c r="I161" i="87"/>
  <c r="I160" i="87"/>
  <c r="I159" i="87"/>
  <c r="I158" i="87"/>
  <c r="I157" i="87"/>
  <c r="I154" i="87"/>
  <c r="I153" i="87"/>
  <c r="I152" i="87"/>
  <c r="I151" i="87"/>
  <c r="I150" i="87"/>
  <c r="I149" i="87"/>
  <c r="I148" i="87"/>
  <c r="I147" i="87"/>
  <c r="I146" i="87"/>
  <c r="I145" i="87"/>
  <c r="I144" i="87"/>
  <c r="I143" i="87"/>
  <c r="I142" i="87"/>
  <c r="I141" i="87"/>
  <c r="I140" i="87"/>
  <c r="I139" i="87"/>
  <c r="I138" i="87"/>
  <c r="I137" i="87"/>
  <c r="I136" i="87"/>
  <c r="I135" i="87"/>
  <c r="I134" i="87"/>
  <c r="I133" i="87"/>
  <c r="I132" i="87"/>
  <c r="I131" i="87"/>
  <c r="I130" i="87"/>
  <c r="I129" i="87"/>
  <c r="I128" i="87"/>
  <c r="I127" i="87"/>
  <c r="I124" i="87"/>
  <c r="P123" i="87"/>
  <c r="Q123" i="87" s="1"/>
  <c r="I123" i="87"/>
  <c r="I122" i="87"/>
  <c r="I121" i="87"/>
  <c r="I119" i="87"/>
  <c r="I116" i="87"/>
  <c r="I115" i="87"/>
  <c r="I114" i="87"/>
  <c r="I113" i="87"/>
  <c r="I112" i="87"/>
  <c r="I109" i="87"/>
  <c r="I108" i="87"/>
  <c r="I107" i="87"/>
  <c r="I106" i="87"/>
  <c r="I105" i="87"/>
  <c r="I104" i="87"/>
  <c r="J103" i="87"/>
  <c r="I103" i="87"/>
  <c r="I99" i="87"/>
  <c r="AD98" i="87"/>
  <c r="J98" i="87"/>
  <c r="I98" i="87"/>
  <c r="I97" i="87"/>
  <c r="I96" i="87"/>
  <c r="I93" i="87"/>
  <c r="I92" i="87" s="1"/>
  <c r="I90" i="87"/>
  <c r="F89" i="87"/>
  <c r="F88" i="87"/>
  <c r="F87" i="87"/>
  <c r="F84" i="87"/>
  <c r="F81" i="87"/>
  <c r="I79" i="87"/>
  <c r="I78" i="87" s="1"/>
  <c r="I77" i="87"/>
  <c r="I76" i="87"/>
  <c r="I75" i="87"/>
  <c r="I74" i="87"/>
  <c r="I73" i="87"/>
  <c r="I71" i="87"/>
  <c r="F70" i="87"/>
  <c r="F68" i="87"/>
  <c r="E59" i="91" s="1"/>
  <c r="I66" i="87"/>
  <c r="I65" i="87"/>
  <c r="I64" i="87"/>
  <c r="P63" i="87"/>
  <c r="Q63" i="87" s="1"/>
  <c r="I62" i="87"/>
  <c r="P60" i="87"/>
  <c r="N60" i="87"/>
  <c r="I60" i="87"/>
  <c r="I58" i="87"/>
  <c r="I57" i="87"/>
  <c r="I53" i="87"/>
  <c r="F52" i="87"/>
  <c r="I50" i="87"/>
  <c r="I49" i="87" s="1"/>
  <c r="I46" i="87"/>
  <c r="I45" i="87" s="1"/>
  <c r="F44" i="87"/>
  <c r="F42" i="87"/>
  <c r="F40" i="87"/>
  <c r="F36" i="87"/>
  <c r="I35" i="87"/>
  <c r="F34" i="87"/>
  <c r="I30" i="87"/>
  <c r="I29" i="87"/>
  <c r="I28" i="87"/>
  <c r="I25" i="87"/>
  <c r="I24" i="87"/>
  <c r="I23" i="87"/>
  <c r="I20" i="87"/>
  <c r="I19" i="87"/>
  <c r="I18" i="87"/>
  <c r="I17" i="87"/>
  <c r="I16" i="87"/>
  <c r="I15" i="87"/>
  <c r="I14" i="87"/>
  <c r="D24" i="89"/>
  <c r="D26" i="89" s="1"/>
  <c r="I102" i="87" l="1"/>
  <c r="I370" i="87"/>
  <c r="I376" i="87"/>
  <c r="I380" i="87"/>
  <c r="I345" i="87"/>
  <c r="G89" i="91"/>
  <c r="I373" i="87"/>
  <c r="I372" i="87" s="1"/>
  <c r="I393" i="87"/>
  <c r="I34" i="87"/>
  <c r="I304" i="87"/>
  <c r="F53" i="80" s="1"/>
  <c r="I36" i="87"/>
  <c r="I81" i="87"/>
  <c r="I80" i="87" s="1"/>
  <c r="I87" i="87"/>
  <c r="I95" i="87"/>
  <c r="L35" i="80" s="1"/>
  <c r="I346" i="87"/>
  <c r="I355" i="87"/>
  <c r="I353" i="87" s="1"/>
  <c r="I315" i="87"/>
  <c r="I56" i="87"/>
  <c r="I359" i="87"/>
  <c r="I358" i="87" s="1"/>
  <c r="Q60" i="87"/>
  <c r="I89" i="87"/>
  <c r="I218" i="87"/>
  <c r="H47" i="80" s="1"/>
  <c r="I341" i="87"/>
  <c r="I366" i="87"/>
  <c r="I411" i="87"/>
  <c r="I407" i="87" s="1"/>
  <c r="I70" i="87"/>
  <c r="I69" i="87" s="1"/>
  <c r="I84" i="87"/>
  <c r="I83" i="87" s="1"/>
  <c r="C28" i="80" s="1"/>
  <c r="I88" i="87"/>
  <c r="I111" i="87"/>
  <c r="I118" i="87"/>
  <c r="M39" i="80" s="1"/>
  <c r="I377" i="87"/>
  <c r="I382" i="87"/>
  <c r="I13" i="87"/>
  <c r="E15" i="80" s="1"/>
  <c r="I236" i="87"/>
  <c r="I389" i="87"/>
  <c r="I282" i="87"/>
  <c r="I229" i="87"/>
  <c r="M49" i="80" s="1"/>
  <c r="I42" i="87"/>
  <c r="I41" i="87" s="1"/>
  <c r="I52" i="87"/>
  <c r="I51" i="87" s="1"/>
  <c r="I48" i="87" s="1"/>
  <c r="I59" i="87"/>
  <c r="I340" i="87"/>
  <c r="I72" i="87"/>
  <c r="I156" i="87"/>
  <c r="H43" i="80" s="1"/>
  <c r="I361" i="87"/>
  <c r="I385" i="87"/>
  <c r="I396" i="87"/>
  <c r="I40" i="87"/>
  <c r="I39" i="87" s="1"/>
  <c r="I44" i="87"/>
  <c r="I43" i="87" s="1"/>
  <c r="I322" i="87"/>
  <c r="I347" i="87"/>
  <c r="I271" i="87"/>
  <c r="I126" i="87"/>
  <c r="AJ32" i="87"/>
  <c r="I22" i="87"/>
  <c r="I27" i="87"/>
  <c r="I63" i="87"/>
  <c r="G33" i="80"/>
  <c r="F33" i="80"/>
  <c r="H33" i="80"/>
  <c r="I193" i="87"/>
  <c r="I400" i="87"/>
  <c r="I328" i="87"/>
  <c r="J24" i="91"/>
  <c r="I254" i="87"/>
  <c r="I68" i="87"/>
  <c r="I67" i="87" s="1"/>
  <c r="I339" i="87"/>
  <c r="H53" i="80" l="1"/>
  <c r="I235" i="87"/>
  <c r="I101" i="87"/>
  <c r="L37" i="80" s="1"/>
  <c r="G53" i="80"/>
  <c r="M35" i="80"/>
  <c r="I365" i="87"/>
  <c r="G47" i="80"/>
  <c r="Q47" i="80" s="1"/>
  <c r="K35" i="80"/>
  <c r="P53" i="80"/>
  <c r="N49" i="80"/>
  <c r="C48" i="80" s="1"/>
  <c r="K29" i="80"/>
  <c r="I32" i="87"/>
  <c r="H21" i="80" s="1"/>
  <c r="I29" i="80"/>
  <c r="J29" i="80"/>
  <c r="I379" i="87"/>
  <c r="I357" i="87"/>
  <c r="I375" i="87"/>
  <c r="I38" i="87"/>
  <c r="F23" i="80" s="1"/>
  <c r="I43" i="80"/>
  <c r="I344" i="87"/>
  <c r="I343" i="87" s="1"/>
  <c r="I33" i="87"/>
  <c r="I314" i="87"/>
  <c r="N39" i="80"/>
  <c r="I338" i="87"/>
  <c r="L29" i="80"/>
  <c r="I86" i="87"/>
  <c r="M31" i="80" s="1"/>
  <c r="O53" i="80"/>
  <c r="J43" i="80"/>
  <c r="J35" i="80"/>
  <c r="I384" i="87"/>
  <c r="L39" i="80"/>
  <c r="Q39" i="80" s="1"/>
  <c r="H25" i="80"/>
  <c r="I25" i="80"/>
  <c r="Q15" i="80"/>
  <c r="C14" i="80"/>
  <c r="L51" i="80"/>
  <c r="K25" i="80"/>
  <c r="I55" i="87"/>
  <c r="J27" i="80" s="1"/>
  <c r="J25" i="80"/>
  <c r="M45" i="80"/>
  <c r="L45" i="80"/>
  <c r="N45" i="80"/>
  <c r="K41" i="80"/>
  <c r="J41" i="80"/>
  <c r="I41" i="80"/>
  <c r="N17" i="80"/>
  <c r="J17" i="80"/>
  <c r="F17" i="80"/>
  <c r="M17" i="80"/>
  <c r="I17" i="80"/>
  <c r="E17" i="80"/>
  <c r="P17" i="80"/>
  <c r="L17" i="80"/>
  <c r="H17" i="80"/>
  <c r="O17" i="80"/>
  <c r="K17" i="80"/>
  <c r="G17" i="80"/>
  <c r="AD23" i="87"/>
  <c r="P57" i="80"/>
  <c r="C32" i="80"/>
  <c r="Q33" i="80"/>
  <c r="F19" i="80"/>
  <c r="E19" i="80"/>
  <c r="J37" i="80"/>
  <c r="M37" i="80"/>
  <c r="C52" i="80" l="1"/>
  <c r="F21" i="80"/>
  <c r="K37" i="80"/>
  <c r="C36" i="80" s="1"/>
  <c r="Q49" i="80"/>
  <c r="G21" i="80"/>
  <c r="Q21" i="80" s="1"/>
  <c r="C46" i="80"/>
  <c r="Q43" i="80"/>
  <c r="Q35" i="80"/>
  <c r="C42" i="80"/>
  <c r="Q29" i="80"/>
  <c r="H23" i="80"/>
  <c r="O31" i="80"/>
  <c r="C34" i="80"/>
  <c r="G23" i="80"/>
  <c r="N31" i="80"/>
  <c r="N61" i="80" s="1"/>
  <c r="C38" i="80"/>
  <c r="L31" i="80"/>
  <c r="J51" i="80"/>
  <c r="H51" i="80"/>
  <c r="I51" i="80"/>
  <c r="K51" i="80"/>
  <c r="Q53" i="80"/>
  <c r="I413" i="87"/>
  <c r="L59" i="80" s="1"/>
  <c r="P55" i="80"/>
  <c r="E55" i="80"/>
  <c r="O55" i="80"/>
  <c r="C24" i="80"/>
  <c r="Q25" i="80"/>
  <c r="I331" i="87"/>
  <c r="K27" i="80"/>
  <c r="I27" i="80"/>
  <c r="M61" i="80"/>
  <c r="L27" i="80"/>
  <c r="Q37" i="80"/>
  <c r="Q57" i="80"/>
  <c r="C56" i="80"/>
  <c r="F61" i="80"/>
  <c r="C16" i="80"/>
  <c r="Q17" i="80"/>
  <c r="C18" i="80"/>
  <c r="Q19" i="80"/>
  <c r="Q41" i="80"/>
  <c r="C40" i="80"/>
  <c r="C44" i="80"/>
  <c r="Q45" i="80"/>
  <c r="C20" i="80" l="1"/>
  <c r="Q23" i="80"/>
  <c r="C22" i="80"/>
  <c r="C30" i="80"/>
  <c r="Q31" i="80"/>
  <c r="I415" i="87"/>
  <c r="K59" i="80"/>
  <c r="K61" i="80" s="1"/>
  <c r="C54" i="80"/>
  <c r="H59" i="80"/>
  <c r="H61" i="80" s="1"/>
  <c r="G59" i="80"/>
  <c r="G61" i="80" s="1"/>
  <c r="C50" i="80"/>
  <c r="Q51" i="80"/>
  <c r="E61" i="80"/>
  <c r="Q55" i="80"/>
  <c r="L61" i="80"/>
  <c r="P59" i="80"/>
  <c r="P61" i="80" s="1"/>
  <c r="J59" i="80"/>
  <c r="J61" i="80" s="1"/>
  <c r="O59" i="80"/>
  <c r="O61" i="80" s="1"/>
  <c r="I59" i="80"/>
  <c r="I61" i="80" s="1"/>
  <c r="Q27" i="80"/>
  <c r="C26" i="80"/>
  <c r="AD22" i="87" l="1"/>
  <c r="AD28" i="87" s="1"/>
  <c r="H8" i="87"/>
  <c r="Q59" i="80"/>
  <c r="C58" i="80"/>
  <c r="C61" i="80" s="1"/>
  <c r="D26" i="80" s="1"/>
  <c r="Q61" i="80"/>
  <c r="D16" i="80" l="1"/>
  <c r="D22" i="80"/>
  <c r="D48" i="80"/>
  <c r="D58" i="80"/>
  <c r="D42" i="80"/>
  <c r="D28" i="80"/>
  <c r="D50" i="80"/>
  <c r="D44" i="80"/>
  <c r="D34" i="80"/>
  <c r="D52" i="80"/>
  <c r="D61" i="80"/>
  <c r="D18" i="80"/>
  <c r="D30" i="80"/>
  <c r="D40" i="80"/>
  <c r="D54" i="80"/>
  <c r="D38" i="80"/>
  <c r="D24" i="80"/>
  <c r="D32" i="80"/>
  <c r="D46" i="80"/>
  <c r="D14" i="80"/>
  <c r="D36" i="80"/>
  <c r="D20" i="80"/>
  <c r="D56" i="80"/>
</calcChain>
</file>

<file path=xl/sharedStrings.xml><?xml version="1.0" encoding="utf-8"?>
<sst xmlns="http://schemas.openxmlformats.org/spreadsheetml/2006/main" count="10395" uniqueCount="2738">
  <si>
    <t xml:space="preserve">OBRA: </t>
  </si>
  <si>
    <t>OBRA:  CONSTRUÇÃO DE UMA ESCOLA DE 12 SALAS DE AULAS E UMA QUADRA POLIVALENTE COBERTA</t>
  </si>
  <si>
    <t>TOMADOR:</t>
  </si>
  <si>
    <t>PREFEITURA MUNICIPAL DE ITAITUBA</t>
  </si>
  <si>
    <t>GESTOR:</t>
  </si>
  <si>
    <t>Valmir Climaco de Aguiar</t>
  </si>
  <si>
    <t>LOCAL DA OBRA:</t>
  </si>
  <si>
    <t>NO DISTRITO DE MORAES ALMEIDA, CIDADE DE ITAITUBA-PARÁ</t>
  </si>
  <si>
    <t>Cálculo do BDI                                                                                                                                                                           Fórmula e parâmetros estabelecidos pelo Acórdão 2622/2013 - TCU - Plenário</t>
  </si>
  <si>
    <t>DEMONSTRATIVO BDI</t>
  </si>
  <si>
    <t>LIMITE RECOMENDADOS</t>
  </si>
  <si>
    <t>ITENS</t>
  </si>
  <si>
    <t>SIGLAS</t>
  </si>
  <si>
    <t>VALORES</t>
  </si>
  <si>
    <t>INFERIOR</t>
  </si>
  <si>
    <t>SUPERIOR</t>
  </si>
  <si>
    <t>ADMINISTRAÇÃO CENTRAL</t>
  </si>
  <si>
    <t>AC</t>
  </si>
  <si>
    <t>SEGURO E GARANTIA</t>
  </si>
  <si>
    <t>SG</t>
  </si>
  <si>
    <t>RISCO</t>
  </si>
  <si>
    <t>R</t>
  </si>
  <si>
    <t>DESPESAS FINANCEIRAS</t>
  </si>
  <si>
    <t>DF</t>
  </si>
  <si>
    <t>LUCRO</t>
  </si>
  <si>
    <t>L</t>
  </si>
  <si>
    <t>TAXA DE TRIBUTOS</t>
  </si>
  <si>
    <t>PIS (geralmente 0,65%)</t>
  </si>
  <si>
    <t>I</t>
  </si>
  <si>
    <t>VARIÁVEL</t>
  </si>
  <si>
    <t>COFINS (geralmente 3,00%)</t>
  </si>
  <si>
    <t>ISS (legislação municipal)</t>
  </si>
  <si>
    <t>CPRB (INSS)</t>
  </si>
  <si>
    <t>TAXA TOTAL DE IMPOSTO                                                         I</t>
  </si>
  <si>
    <t xml:space="preserve">BDI </t>
  </si>
  <si>
    <t>Fórmula para o cálculo do B.D.I. ( benefícios e despesas indiretas )</t>
  </si>
  <si>
    <t>BDI  = ((1+AC+S+R+G)*(1+DF)*(1+L)/(1-I))-1</t>
  </si>
  <si>
    <r>
      <rPr>
        <b/>
        <sz val="10"/>
        <color indexed="8"/>
        <rFont val="Courier New"/>
        <family val="3"/>
      </rPr>
      <t xml:space="preserve">PROPRIETÁRIO: </t>
    </r>
    <r>
      <rPr>
        <sz val="10"/>
        <color indexed="8"/>
        <rFont val="Courier New"/>
        <family val="3"/>
      </rPr>
      <t>MUNICÍPIO DE ITAITUBA - PARÁ</t>
    </r>
  </si>
  <si>
    <t>DATA DO ORÇAMENTO: 13/12/2021</t>
  </si>
  <si>
    <t>BDI: 29,85%</t>
  </si>
  <si>
    <t>TABELA SINAPI/PA - OUT/2021 E SEDOP - SET/2021 (DESONERADOS)</t>
  </si>
  <si>
    <t>VALOR:</t>
  </si>
  <si>
    <r>
      <rPr>
        <b/>
        <sz val="10"/>
        <color indexed="8"/>
        <rFont val="Courier New"/>
        <family val="3"/>
      </rPr>
      <t>LOCAL DA OBRA:</t>
    </r>
    <r>
      <rPr>
        <sz val="10"/>
        <color indexed="8"/>
        <rFont val="Courier New"/>
        <family val="3"/>
      </rPr>
      <t xml:space="preserve"> NO DISTRITO DE MORAES ALMEIDA, CIDADE DE ITAITUBA-PARÁ</t>
    </r>
  </si>
  <si>
    <t>ITEM</t>
  </si>
  <si>
    <t>CÓDIGO</t>
  </si>
  <si>
    <t>FONTE</t>
  </si>
  <si>
    <t>DESCRIÇÃO DOS SERVIÇOS</t>
  </si>
  <si>
    <t>UN.</t>
  </si>
  <si>
    <t>QUANT.</t>
  </si>
  <si>
    <t>PREÇO SEM BDI (R$)</t>
  </si>
  <si>
    <t>PREÇO COM BDI (R$)</t>
  </si>
  <si>
    <t>VALOR (R$)</t>
  </si>
  <si>
    <t>A</t>
  </si>
  <si>
    <t>CONSTRUÇÃO DA ESCOLA</t>
  </si>
  <si>
    <t xml:space="preserve">SERVIÇOS PRELIMINARES </t>
  </si>
  <si>
    <t>1.1</t>
  </si>
  <si>
    <t>SEDOP</t>
  </si>
  <si>
    <t>Placa de obra em lona com plotagem de gráfica</t>
  </si>
  <si>
    <t>m²</t>
  </si>
  <si>
    <t>1.2</t>
  </si>
  <si>
    <t>Licenças e taxas da obra (acima de 500m2)</t>
  </si>
  <si>
    <t>un</t>
  </si>
  <si>
    <t>1.3</t>
  </si>
  <si>
    <t>Barracão de madeira (incl. instalações)</t>
  </si>
  <si>
    <t>1.4</t>
  </si>
  <si>
    <t>Barracão de madeira/Almoxarifado</t>
  </si>
  <si>
    <t>1.5</t>
  </si>
  <si>
    <t>Tapume c/ chapa de madeirit e=10mm (h=2.20m)</t>
  </si>
  <si>
    <t>75X2,2</t>
  </si>
  <si>
    <t>SOMENTE PARA FRENTE</t>
  </si>
  <si>
    <t>1.6</t>
  </si>
  <si>
    <t xml:space="preserve">Locação da obra (execução de gabarito) </t>
  </si>
  <si>
    <t>1.7</t>
  </si>
  <si>
    <t>SINAPI</t>
  </si>
  <si>
    <t>LIMPEZA MECANIZADA DE CAMADA VEGETAL, VEGETAÇÃO E PEQUENAS ÁRVORES (DIÂMETRO DE TRONCO MENOR QUE 0,20 M), COM TRATOR DE ESTEIRAS.AF_05/2018</t>
  </si>
  <si>
    <t>ADMINISTRAÇÃO LOCAL DA OBRA</t>
  </si>
  <si>
    <t>x</t>
  </si>
  <si>
    <t>2.1</t>
  </si>
  <si>
    <t>Engenheiro civil de obras junior com encargos complementares</t>
  </si>
  <si>
    <t>Mês</t>
  </si>
  <si>
    <t>2.2</t>
  </si>
  <si>
    <t>Encarregado de obras com encargos complementares</t>
  </si>
  <si>
    <t>2.3</t>
  </si>
  <si>
    <t>Vigia noturno com encargos compelemtares</t>
  </si>
  <si>
    <t>H</t>
  </si>
  <si>
    <t>MOVIMENTO DE TERRAS PARA FUNDAÇÕES</t>
  </si>
  <si>
    <t>3.1</t>
  </si>
  <si>
    <t>ESCAVAÇÃO MANUAL DE VALA COM PROFUNDIDADE MENOR OU IGUAL A 1,30 M. AF_02/2021</t>
  </si>
  <si>
    <t>m³</t>
  </si>
  <si>
    <t>3.2</t>
  </si>
  <si>
    <t>PREPARO DE FUNDO DE VALA COM LARGURA MAIOR OU IGUAL A 1,5 M E MENOR QUE 2,5 M (ACERTO DO SOLO NATURAL). AF_08/2020</t>
  </si>
  <si>
    <t>3.3</t>
  </si>
  <si>
    <t>REATERRO MANUAL DE VALAS COM COMPACTAÇÃO MECANIZADA. AF_04/2016</t>
  </si>
  <si>
    <t xml:space="preserve">FUNDAÇÕES </t>
  </si>
  <si>
    <t>4.1</t>
  </si>
  <si>
    <t xml:space="preserve">CONCRETO ARMADO PARA FUNDAÇÕES </t>
  </si>
  <si>
    <t>4.1.1</t>
  </si>
  <si>
    <t>LASTRO DE CONCRETO MAGRO, APLICADO EM BLOCOS DE COROAMENTO OU SAPATAS, ESPESSURA DE 5 CM. AF_08/2017.</t>
  </si>
  <si>
    <t>4.1.2</t>
  </si>
  <si>
    <t xml:space="preserve">SEDOP </t>
  </si>
  <si>
    <t>Bloco em concreto armado p/ fundaçao (incl. forma)</t>
  </si>
  <si>
    <t>4.1.3</t>
  </si>
  <si>
    <t>Baldrame em concreto armado c/ cinta de amarração</t>
  </si>
  <si>
    <t xml:space="preserve">SUPERESTRUTURA </t>
  </si>
  <si>
    <t>5.1</t>
  </si>
  <si>
    <t>CONCRETO ARMADO  - VIGAS</t>
  </si>
  <si>
    <t>5.1.1</t>
  </si>
  <si>
    <t>Concreto armado fck=25MPA c/ forma mad. branca (incl. lançamento e adensamento)</t>
  </si>
  <si>
    <t>5.2</t>
  </si>
  <si>
    <t>CONCRETO ARMADO - LAJE</t>
  </si>
  <si>
    <t>5.2.1</t>
  </si>
  <si>
    <t>Laje pré-moldada (incl. capeamento)</t>
  </si>
  <si>
    <t>5.3</t>
  </si>
  <si>
    <t>CONCRETO ARMADO - PILARES</t>
  </si>
  <si>
    <t>5.3.1</t>
  </si>
  <si>
    <t>5.4</t>
  </si>
  <si>
    <t>CONCRETO ARMADO - VERGAS E CONTRAVERGAS</t>
  </si>
  <si>
    <t>5.4.1</t>
  </si>
  <si>
    <t>VERGA PRÉ-MOLDADA PARA PORTAS COM ATÉ 1,5 M DE VÃO. AF_03/2016</t>
  </si>
  <si>
    <t>m</t>
  </si>
  <si>
    <t>SISTEMA DE VEDAÇÃO VERTICAL</t>
  </si>
  <si>
    <t>6.1</t>
  </si>
  <si>
    <t>ELEMENTOS VAZADOS</t>
  </si>
  <si>
    <t>(8+3). AF_11/2020</t>
  </si>
  <si>
    <t>6.1.1</t>
  </si>
  <si>
    <t>ALVENARIA DE VEDAÇÃO COM ELEMENTO VAZADO DE CONCRETO (COBOGÓ) DE 7X50X50CM E ARGAMASSA DE ASSENTAMENTO COM PREPARO EM BETONEIRA. AF_05/2020</t>
  </si>
  <si>
    <t>6.2</t>
  </si>
  <si>
    <t>ALVENARIA DE VEDAÇÃO</t>
  </si>
  <si>
    <t>6.2.1</t>
  </si>
  <si>
    <t>ALVENARIA DE VEDAÇÃO DE BLOCOS CERÂMICOS FURADOS NA VERTICAL DE 9X19X39CM (ESPESSURA 9CM) DE PAREDES COM ÁREA LÍQUIDA MAIOR OU IGUAL A 6M² COM VÃOS E ARGAMASSA DE ASSENTAMENTO COM PREPARO EM BETONEIRA. AF_06/2014</t>
  </si>
  <si>
    <t>6.2.2</t>
  </si>
  <si>
    <t>Divisória em granito cinza - incl. ferrag. de fixação</t>
  </si>
  <si>
    <t>ESQUADRIAS</t>
  </si>
  <si>
    <t>7.1</t>
  </si>
  <si>
    <t>PORTAS DE MADEIRA</t>
  </si>
  <si>
    <t>7.1.1</t>
  </si>
  <si>
    <t>Esquadria mad. e=3cm c/ caix. aduela e alizar</t>
  </si>
  <si>
    <t>13 PM2 + 8 PM3</t>
  </si>
  <si>
    <t>7.1.2</t>
  </si>
  <si>
    <t>Porta mad. trabalhada c/ caix. aduela e alizar (COM VISOR DE VIDRO)</t>
  </si>
  <si>
    <t>18 PM1</t>
  </si>
  <si>
    <t>7.2</t>
  </si>
  <si>
    <t>FERRAGENS E ACESSÓRIOS</t>
  </si>
  <si>
    <t>PORTAS DE VIDRO</t>
  </si>
  <si>
    <t>7.2.1</t>
  </si>
  <si>
    <t>Barra de apoio 40 cm, aço inox polido, Deca ou equivalente - PM3 e PM5. PUXADOR PARA PCD, FIXADO NA PORTA - FORNECIMENTO E INSTALAÇÃO. AF_01/2020.</t>
  </si>
  <si>
    <t>PV1 - Porta em vidro temperado c/ ferragens -(sem mola)</t>
  </si>
  <si>
    <t>7.2.2</t>
  </si>
  <si>
    <t>Fechadura para porta externa</t>
  </si>
  <si>
    <t>GRADES DE FERRO</t>
  </si>
  <si>
    <t>7.3</t>
  </si>
  <si>
    <t>PORTAS DE ALUMÍNIO</t>
  </si>
  <si>
    <t>090071</t>
  </si>
  <si>
    <t>Grade de ferro 1/2" (incl. pint. anti-corrosiva)</t>
  </si>
  <si>
    <t>7.3.1</t>
  </si>
  <si>
    <t>Esquadria c/ venezianas de aluminio natural c/ ferragens</t>
  </si>
  <si>
    <t>5 PA1 + 16 PA4</t>
  </si>
  <si>
    <t>7.3.2</t>
  </si>
  <si>
    <t>PA2 - Porta de abrir - 80x210 em chapa de alumínio com veneziana e vidro mini boreal- conforme projeto de esquadrias, inclusive ferragens e vidro. PORTA DE ALUMÍNIO DE ABRIR PARA VIDRO SEM GUARNIÇÃO, 87X210CM, FIXAÇÃO COM PARAFUSOS, INCLUSIVE VIDROS - FORNECIMENTO E INSTALAÇÃO. AF_12/2019.</t>
  </si>
  <si>
    <t>7.3.3</t>
  </si>
  <si>
    <t>PA3 - Porta de abrir - 120x210 em chapa de alumínio com veneziana e vidro mini boreal- conforme projeto de esquadrias, inclusive ferragens e vidro. PORTA EM ALUMÍNIO DE ABRIR TIPO VENEZIANA COM GUARNIÇÃO, FIXAÇÃO COM PARAFUSOS - FORNECIMENTO E INSTALAÇÃO. AF_12/2019.</t>
  </si>
  <si>
    <t>7.4</t>
  </si>
  <si>
    <t>7.4.1</t>
  </si>
  <si>
    <t>7.5</t>
  </si>
  <si>
    <t>JANELAS</t>
  </si>
  <si>
    <t>7.5.1</t>
  </si>
  <si>
    <t>Esquadria de correr em vidro temperado de 8mm</t>
  </si>
  <si>
    <t>GUARNICAO/MOLDURA DE ACABAMENTO PARA ESQUADRIA DE ALUMINIO ANODIZADO NATURAL, PARA 1 FACE</t>
  </si>
  <si>
    <t>7.5.2</t>
  </si>
  <si>
    <t>7.6</t>
  </si>
  <si>
    <t>PORTÕES METÁLICOS</t>
  </si>
  <si>
    <t>7.6.1</t>
  </si>
  <si>
    <t>PT1 - Portão de abrir 2,05x1,80m, em gradil metálico belgo ou similar, conforme projeto de esquadrias, inclusive ferragens. PORTA DE FERRO, DE ABRIR, TIPO GRADE COM CHAPA, COM GUARNIÇÕES. AF_12/2019.</t>
  </si>
  <si>
    <t>7.6.2</t>
  </si>
  <si>
    <t>PT2 - PORTA EM ALUMÍNIO DE ABRIR TIPO VENEZIANA COM GUARNIÇÃO DE 180X180, FIXAÇÃO COM PARAFUSOS - FORNECIMENTO E INSTALAÇÃO. AF_12/2019. Conforme projeto de esquadrias, inclusive ferragens</t>
  </si>
  <si>
    <t>7.6.3</t>
  </si>
  <si>
    <t>PT3 -  PORTA EM ALUMÍNIO DE ABRIR TIPO VENEZIANA COM GUARNIÇÃO DE 100X180, FIXAÇÃO COM PARAFUSOS - FORNECIMENTO E INSTALAÇÃO. AF_12/2019. Conforme projeto de esquadrias, inclusive ferragens</t>
  </si>
  <si>
    <t>7.6.4</t>
  </si>
  <si>
    <t>PT4 - Portão de abrir 1,20x1,80m, em gradil metálico belgo ou similar, conforme projeto de esquadrias, inclusive ferragens. Portão em grade c/ chapa de ferro 3/16" - incl. ferragens e pintura antiferruginosa.</t>
  </si>
  <si>
    <t>7.6.5</t>
  </si>
  <si>
    <t>SINAPI INSUMO</t>
  </si>
  <si>
    <t>PT5 - Portão de correr 3x1,80m, em gradil metálico belgo ou similar, conforme projeto de esquadrias, inclusive ferragens. PORTAO DE CORRER EM CHAPA TIPO PAINEL LAMBRIL QUADRADO, COM PORTA SOCIAL COMPLETA INCLUIDA, COM REQUADRO, ACABAMENTO NATURAL, COM TRILHOS E ROLDANAS.</t>
  </si>
  <si>
    <t>7.7</t>
  </si>
  <si>
    <t>7.7.1</t>
  </si>
  <si>
    <t>7.8</t>
  </si>
  <si>
    <t>GRADIL METÁLICO</t>
  </si>
  <si>
    <t>7.8.1</t>
  </si>
  <si>
    <t>FORRO</t>
  </si>
  <si>
    <t>8.1</t>
  </si>
  <si>
    <t>Forro em PVC 100mm entarugamento - metalico</t>
  </si>
  <si>
    <t xml:space="preserve">SISTEMAS DE COBERTURA </t>
  </si>
  <si>
    <t>9.1</t>
  </si>
  <si>
    <t>Estrutura metálica p/ cobertura - 2 águas-vão 20m</t>
  </si>
  <si>
    <t>9.2</t>
  </si>
  <si>
    <t xml:space="preserve">SINAPI INSUMO </t>
  </si>
  <si>
    <t>TELHA TRAPEZOIDAL EM ACO ZINCADO, SEM PINTURA, ALTURA DE APROXIMADAMENTE 40 MM, ESPESSURA DE 0,50 MM E LARGURA UTIL DE 980 MM.</t>
  </si>
  <si>
    <t>9.3</t>
  </si>
  <si>
    <t>Cobertura -Telha termoacústica</t>
  </si>
  <si>
    <t>9.4</t>
  </si>
  <si>
    <t>RUFO EM CHAPA DE AÇO GALVANIZADO NÚMERO 24, CORTE DE 25 CM, INCLUSO TRANSPORTE VERTICAL. AF_07/2019.</t>
  </si>
  <si>
    <t xml:space="preserve">IMPERMEABILIZAÇÃO </t>
  </si>
  <si>
    <t>10.1</t>
  </si>
  <si>
    <t>REVESTIMENTOS INTERNOS E EXTERNOS</t>
  </si>
  <si>
    <t>11.1</t>
  </si>
  <si>
    <t>Chapisco em  parede com argamassa traço - 1:3 (cimento / areia). CHAPISCO APLICADO EM ALVENARIAS E ESTRUTURAS DE CONCRETO INTERNAS, COMCOLHER DE PEDREIRO. ARGAMASSA TRAÇO 1:3 COM PREPARO MANUAL. AF_06/2014.</t>
  </si>
  <si>
    <t>11.2</t>
  </si>
  <si>
    <t>Emboço, com argamassa traço - 1:2:9 (cimento / cal / areia), espessura 2 cm. EMBOÇO OU MASSA ÚNICA EM ARGAMASSA TRAÇO 1:2:8, PREPARO MECÂNICO COM BETONEIRA 400 L, APLICADA MANUALMENTE EM PANOS CEGOS DE FACHADA (SEM PRESENÇA DE VÃOS), ESPESSURA DE 25 MM. AF_06/2014.</t>
  </si>
  <si>
    <t>11.3</t>
  </si>
  <si>
    <t>Reboco para paredes internas, externas, vigas, traço 1:4,5  - espessura 0,5 cm. MASSA ÚNICA, PARA RECEBIMENTO DE PINTURA OU CERÂMICA, ARGAMASSA INDUSTRIALIZADA, PREPARO MECÂNICO, APLICADO COM EQUIPAMENTO DE MISTURA E PROJEÇÃO DE 1,5 M3/H EM FACES INTERNAS DE PAREDES, ESPESSURA DE 5MM, SEMEXECUÇÃO DE TALISCAS. AF_06/2014.</t>
  </si>
  <si>
    <t>11.4</t>
  </si>
  <si>
    <t>SISTEMAS DE PISOS</t>
  </si>
  <si>
    <t>12.1</t>
  </si>
  <si>
    <t>PAVIMENTAÇÃO INTERNA</t>
  </si>
  <si>
    <t>12.1.1</t>
  </si>
  <si>
    <t>Camada impermeabilizadora e=10cm c/ seixo</t>
  </si>
  <si>
    <t>12.1.2</t>
  </si>
  <si>
    <t>Camada regularizadora no traço 1:4</t>
  </si>
  <si>
    <t>12.1.3</t>
  </si>
  <si>
    <t>Piso cerâmico esmaltado PEI V - 40 x 40 cm  aplicado com argamassa industrializada - incl. rejunte - Branco antiderrapante - conforme projeto. REVESTIMENTO CERÂMICO PARA PISO COM PLACAS TIPO ESMALTADA EXTRA DE DIMENSÕES 45X45 CM APLICADA EM AMBIENTES DE ÁREA MAIOR QUE 10 M2. AF_06/2014.</t>
  </si>
  <si>
    <t>12.1.4</t>
  </si>
  <si>
    <t>Piso de alta resistência e=8mm c/ resina incl. camada regularizadora</t>
  </si>
  <si>
    <t>12.1.5</t>
  </si>
  <si>
    <t>Piso de borracha tátil (16 un) - Interno</t>
  </si>
  <si>
    <t>12.1.6</t>
  </si>
  <si>
    <t>PisoTátil direcional na cor amarelo 25x25 premoldado (16 unidades). - Externo</t>
  </si>
  <si>
    <t>12.1.7</t>
  </si>
  <si>
    <t xml:space="preserve">Soleira em granito cinza andorinha, L=15cm, E=2cm </t>
  </si>
  <si>
    <t>12.2</t>
  </si>
  <si>
    <t>PAVIMENTAÇÃO EXTERNA</t>
  </si>
  <si>
    <t>12.2.1</t>
  </si>
  <si>
    <t>Passeio em concreto desempenado com junta plastica a cada 1,20m, e = 10cm. EXECUÇÃO DE PASSEIO (CALÇADA) OU PISO DE CONCRETO COM CONCRETO MOLDADO IN LOCO, FEITO EM OBRA, ACABAMENTO CONVENCIONAL, ESPESSURA 10 CM, ARMADO. AF_07/2016.</t>
  </si>
  <si>
    <t>12.2.2</t>
  </si>
  <si>
    <t>Rampa de acesso em concreto não estrutural. EXECUÇÃO DE PASSEIO (CALÇADA) OU PISO DE CONCRETO COM CONCRETO MOLDADO IN LOCO, FEITO EM OBRA, ACABAMENTO CONVENCIONAL, ESPESSURA 10 CM, ARMADO. AF_07/2016.</t>
  </si>
  <si>
    <t>12.2.3</t>
  </si>
  <si>
    <t>Meio-fio concreto, moldado in loco, 11,5cm base x 22cm altura. GUIA (MEIO-FIO) CONCRETO, MOLDADA IN LOCO EM TRECHO RETO COM EXTRUSORA, 13 CM BASE X 22 CM ALTURA. AF_06/2016.</t>
  </si>
  <si>
    <t>12.2.4</t>
  </si>
  <si>
    <t>Lastro de brita para o estacionamento. LASTRO COM MATERIAL GRANULAR (PEDRA BRITADA N.1 E PEDRA BRITADA N.2),APLICADO EM PISOS OU LAJES SOBRE SOLO, ESPESSURA DE *10 CM*. AF_07/2019.</t>
  </si>
  <si>
    <t>12.2.5</t>
  </si>
  <si>
    <t>Pavimetação em blocos intertravado de concreto, assentados sobre colchão de areia. EXECUÇÃO DE PASSEIO EM PISO INTERTRAVADO, COM BLOCO RETANGULAR COR NATURAL DE 20 X 10 CM, ESPESSURA 6 CM. AF_12/2015.</t>
  </si>
  <si>
    <t>PINTURAS E ACABAMENTOS</t>
  </si>
  <si>
    <t>13.1</t>
  </si>
  <si>
    <t>Emassamento de paredes internas com massa PVA - 02 demãos. APLICAÇÃO MANUAL DE MASSA ACRÍLICA EM PANOS DE FACHADA SEM PRESENÇA DEVÃOS, DE EDIFÍCIOS DE MÚLTIPLOS PAVIMENTOS, DUAS DEMÃOS. AF_05/2017.</t>
  </si>
  <si>
    <t>13.2</t>
  </si>
  <si>
    <t>Pintura em latex acrílico sobre paredes internas e externas, 2 demãos. APLICAÇÃO MANUAL DE PINTURA COM TINTA LÁTEX ACRÍLICA EM PAREDES, DUAS DEMÃOS. AF_06/2014</t>
  </si>
  <si>
    <t>13.3</t>
  </si>
  <si>
    <t>13.4</t>
  </si>
  <si>
    <t>Pintura em esmalte acetinado sobre superfície metálica, 2 demãos. PINTURA COM TINTA ALQUÍDICA DE ACABAMENTO (ESMALTE SINTÉTICO ACETINADO) APLICADA A ROLO OU PINCEL SOBRE SUPERFÍCIES METÁLICAS (EXCETO PERFIL) EXECUTADO EM OBRA (POR DEMÃO). AF_01/2020</t>
  </si>
  <si>
    <r>
      <rPr>
        <sz val="10"/>
        <color rgb="FFFF0000"/>
        <rFont val="Arial"/>
        <family val="2"/>
      </rPr>
      <t xml:space="preserve">100750 - </t>
    </r>
    <r>
      <rPr>
        <b/>
        <sz val="10"/>
        <color rgb="FFFF0000"/>
        <rFont val="Arial"/>
        <family val="2"/>
      </rPr>
      <t>PINTURA COM TINTA ALQUÍDICA DE ACABAMENTO (ESMALTE SINTÉTICO FOSCO) APLICADA A ROLO OU PINCEL SOBRE SUPERFÍCIES METÁLICAS (EXCETO PERFIL) EXECUTADO EM OBRA (POR DEMÃO). AF_01/2020</t>
    </r>
  </si>
  <si>
    <t>pintura de grades</t>
  </si>
  <si>
    <t>13.5</t>
  </si>
  <si>
    <t>Pintura em esmalte sintético em porta de madeira, 2 demãos.  PINTURA TINTA DE ACABAMENTO (PIGMENTADA) ESMALTE SINTÉTICO ACETINADO EM MADEIRA, 2 DEMÃOS. AF_01/2021.</t>
  </si>
  <si>
    <t>INSTALAÇÕES HIDRÁULICAS</t>
  </si>
  <si>
    <t>14.1</t>
  </si>
  <si>
    <t>Tubo PVC soldável Ø 25 mm, inclusive conexões. TUBO, PVC, SOLDÁVEL, DN 25MM, INSTALADO EM RAMAL DE DISTRIBUIÇÃO DE ÁGUA - FORNECIMENTO E INSTALAÇÃO. AF_12/2014.</t>
  </si>
  <si>
    <t>14.2</t>
  </si>
  <si>
    <t>Tubo PVC soldável Ø 32 mm, inclusive conexões. TUBO, PVC, SOLDÁVEL, DN 32MM, INSTALADO EM RAMAL OU SUB-RAMAL DE ÁGUA - FORNECIMENTO E INSTALAÇÃO. AF_12/2014.</t>
  </si>
  <si>
    <t>14.3</t>
  </si>
  <si>
    <t>Tubo PVC soldável Ø 40 mm, inclusive conexões. TUBO, PVC, SOLDÁVEL, DN 40MM, INSTALADO EM PRUMADA DE ÁGUA - FORNECIMENTO E INSTALAÇÃO. AF_12/2014.</t>
  </si>
  <si>
    <t>14.4</t>
  </si>
  <si>
    <t>Tubo PVC soldável Ø 50 mm, inclusive conexões. TUBO, PVC, SOLDÁVEL, DN 50MM, INSTALADO EM PRUMADA DE ÁGUA - FORNECIMENTO E INSTALAÇÃO. AF_12/2014.</t>
  </si>
  <si>
    <t>14.5</t>
  </si>
  <si>
    <t>Tubo PVC soldável Ø 60 mm, inclusive conexões. TUBO, PVC, SOLDÁVEL, DN 60MM, INSTALADO EM PRUMADA DE ÁGUA - FORNECIMENTO E INSTALAÇÃO. AF_12/2014.</t>
  </si>
  <si>
    <t>14.6</t>
  </si>
  <si>
    <t>Tubo PVC soldável Ø 75 mm, inclusive conexões. TUBO, PVC, SOLDÁVEL, DN 75MM, INSTALADO EM PRUMADA DE ÁGUA - FORNECIMENTO E INSTALAÇÃO. AF_12/2014.</t>
  </si>
  <si>
    <t>14.7</t>
  </si>
  <si>
    <t>Adaptador de PVC com bolsa e rosca 25mm x 3/4". ADAPTADOR CURTO COM BOLSA E ROSCA PARA REGISTRO, PVC, SOLDÁVEL, DN 25MM X 3/4, INSTALADO EM RAMAL OU SUB-RAMAL DE ÁGUA - FORNECIMENTO E INSTALAÇÃO. AF_12/2014.</t>
  </si>
  <si>
    <t>14.8</t>
  </si>
  <si>
    <t>Adaptador de PVC com bolsa e rosca 50mm x 1.1/2". ADAPTADOR CURTO COM BOLSA E ROSCA PARA REGISTRO, PVC, SOLDÁVEL, DN 50MM X 1.1/2, INSTALADO EM PRUMADA DE ÁGUA - FORNECIMENTO E INSTALAÇÃO. AF_12/2014.</t>
  </si>
  <si>
    <t>14.9</t>
  </si>
  <si>
    <t>Joelho PVC soldavel 90º agua fria 25mm. JOELHO 90 GRAUS, PVC, SOLDÁVEL, DN 25MM, INSTALADO EM RAMAL OU SUB-RAMAL DE ÁGUA - FORNECIMENTO E INSTALAÇÃO. AF_12/2014.</t>
  </si>
  <si>
    <t>14.10</t>
  </si>
  <si>
    <t>Joelho PVC soldavel 90º agua fria 32mm. JOELHO 90 GRAUS, PVC, SOLDÁVEL, DN 32MM, INSTALADO EM RAMAL DE DISTRIBUIÇÃO DE ÁGUA - FORNECIMENTO E INSTALAÇÃO. AF_12/2014.</t>
  </si>
  <si>
    <t>14.11</t>
  </si>
  <si>
    <t>Joelho PVC soldavel 90º agua fria 40mm. JOELHO 90 GRAUS, PVC, SOLDÁVEL, DN 40MM, INSTALADO EM PRUMADA DE ÁGUA - FORNECIMENTO E INSTALAÇÃO. AF_12/2014.</t>
  </si>
  <si>
    <t>14.12</t>
  </si>
  <si>
    <t>Joelho PVC soldavel 90º agua fria 50mm. JOELHO 90 GRAUS, PVC, SOLDÁVEL, DN 50MM, INSTALADO EM PRUMADA DE ÁGUA - FORNECIMENTO E INSTALAÇÃO. AF_12/2014</t>
  </si>
  <si>
    <t>14.13</t>
  </si>
  <si>
    <t>Joelho PVC soldavel 90º agua fria 60mm. JOELHO 90 GRAUS, PVC, SOLDÁVEL, DN 60MM, INSTALADO EM PRUMADA DE ÁGUA - FORNECIMENTO E INSTALAÇÃO. AF_12/2014.</t>
  </si>
  <si>
    <t>14.14</t>
  </si>
  <si>
    <t>Joelho PVC soldavel 90º agua fria 75mm. JOELHO 90 GRAUS, PVC, SOLDÁVEL, DN 75MM, INSTALADO EM PRUMADA DE ÁGUA - FORNECIMENTO E INSTALAÇÃO. AF_12/2014.</t>
  </si>
  <si>
    <t>14.15</t>
  </si>
  <si>
    <t>14.16</t>
  </si>
  <si>
    <t>Te PVC soldavel com rosca agua fria 40mmX25mmX25mm. TÊ DE REDUÇÃO, PVC, SOLDÁVEL, DN 40MM X 32MM, INSTALADO EM PRUMADA DE ÁGUA - FORNECIMENTO E INSTALAÇÃO. AF_12/2014.</t>
  </si>
  <si>
    <t>14.17</t>
  </si>
  <si>
    <t>Te PVC soldavel com rosca agua fria 40mmX40mmX32mm. TÊ DE REDUÇÃO, PVC, SOLDÁVEL, DN 40MM X 32MM, INSTALADO EM PRUMADA DE ÁGUA - FORNECIMENTO E INSTALAÇÃO. AF_12/2014.</t>
  </si>
  <si>
    <t>14.18</t>
  </si>
  <si>
    <t>Te PVC soldavel com rosca agua fria 50mmX50mmX25mm. TÊ DE REDUÇÃO, PVC, SOLDÁVEL, DN 50MM X 25MM, INSTALADO EM PRUMADA DE ÁGUA - FORNECIMENTO E INSTALAÇÃO. AF_12/2014</t>
  </si>
  <si>
    <t>14.19</t>
  </si>
  <si>
    <t>Te PVC soldavel com rosca agua fria 60mmX60mmX50mm. TE DE REDUÇÃO, PVC, SOLDÁVEL, DN 75MM X 50MM, INSTALADO EM PRUMADA DE ÁGUA - FORNECIMENTO E INSTALAÇÃO. AF_12/2014.</t>
  </si>
  <si>
    <t>14.20</t>
  </si>
  <si>
    <t>Te PVC soldavel com rosca agua fria 75mmX75mmX60mm. TE DE REDUÇÃO, PVC, SOLDÁVEL, DN 75MM X 50MM, INSTALADO EM PRUMADA DE ÁGUA - FORNECIMENTO E INSTALAÇÃO. AF_12/2014.</t>
  </si>
  <si>
    <t>14.21</t>
  </si>
  <si>
    <t>Te PVC soldável agua fria 25mm. TE, PVC, SOLDÁVEL, DN 25MM, INSTALADO EM RAMAL OU SUB-RAMAL DE ÁGUA - FORNECIMENTO E INSTALAÇÃO. AF_12/2014.</t>
  </si>
  <si>
    <t>14.22</t>
  </si>
  <si>
    <t>Te PVC soldável agua fria 40mm. TE, PVC, SOLDÁVEL, DN 40MM, INSTALADO EM PRUMADA DE ÁGUA - FORNECIMENTO E INSTALAÇÃO. AF_12/2014.</t>
  </si>
  <si>
    <t>14.23</t>
  </si>
  <si>
    <t>Te PVC soldável agua fria 50mm. TE, PVC, SOLDÁVEL, DN 50MM, INSTALADO EM PRUMADA DE ÁGUA - FORNECIMENTO E INSTALAÇÃO. AF_12/2014.</t>
  </si>
  <si>
    <t>14.24</t>
  </si>
  <si>
    <t>Te PVC soldável agua fria 75mm. TE, PVC, SOLDÁVEL, DN 75MM, INSTALADO EM PRUMADA DE ÁGUA - FORNECIMENTO E INSTALAÇÃO. AF_12/2014.</t>
  </si>
  <si>
    <t>14.25</t>
  </si>
  <si>
    <t>Registro de gaveta bruto, Ø 1 1/2". REGISTRO DE GAVETA BRUTO, LATÃO, ROSCÁVEL, 1 1/2, INSTALADO EM RESERVAÇÃO DE ÁGUA DE EDIFICAÇÃO QUE POSSUA RESERVATÓRIO DE FIBRA/FIBROCIMENTO FORNECIMENTO E INSTALAÇÃO. AF_06/2016.</t>
  </si>
  <si>
    <t>14.26</t>
  </si>
  <si>
    <t>Registro de pressao com canopla Ø 3/4". REGISTRO DE PRESSÃO BRUTO, LATÃO, ROSCÁVEL, 3/4", COM ACABAMENTO E CANOPLA CROMADOS. FORNECIDO E INSTALADO EM RAMAL DE ÁGUA. AF_12/2014.</t>
  </si>
  <si>
    <t>14.27</t>
  </si>
  <si>
    <t>Reservatorio elevado em concreto armado cap.=10.000lts-h=8.83m.</t>
  </si>
  <si>
    <t>14.28</t>
  </si>
  <si>
    <t>Cisterna em concreto armado cap= 7.500 lts.</t>
  </si>
  <si>
    <t>INSTALAÇÕES SANITÁRIAS</t>
  </si>
  <si>
    <t>15.1</t>
  </si>
  <si>
    <t>Tubo de PVC Série Normal 40mm. TUBO PVC, SERIE NORMAL, ESGOTO PREDIAL, DN 40 MM, FORNECIDO E INSTALADO EM RAMAL DE DESCARGA OU RAMAL DE ESGOTO SANITÁRIO. AF_12/2014.</t>
  </si>
  <si>
    <t>15.2</t>
  </si>
  <si>
    <t>Tubo de PVC Série Normal 50mm. TUBO PVC, SERIE NORMAL, ESGOTO PREDIAL, DN 50 MM, FORNECIDO E INSTALADO EM RAMAL DE DESCARGA OU RAMAL DE ESGOTO SANITÁRIO. AF_12/2014.</t>
  </si>
  <si>
    <t>15.3</t>
  </si>
  <si>
    <t>Tubo de PVC Série Normal 75mm. TUBO PVC, SERIE NORMAL, ESGOTO PREDIAL, DN 75 MM, FORNECIDO E INSTALADO EM RAMAL DE DESCARGA OU RAMAL DE ESGOTO SANITÁRIO. AF_12/2014.</t>
  </si>
  <si>
    <t>15.4</t>
  </si>
  <si>
    <t>Tubo de PVC Série Normal 100mm. TUBO PVC, SERIE NORMAL, ESGOTO PREDIAL, DN 100 MM, FORNECIDO E INSTALADO EM RAMAL DE DESCARGA OU RAMAL DE ESGOTO SANITÁRIO. AF_12/2014.</t>
  </si>
  <si>
    <t>15.5</t>
  </si>
  <si>
    <t>Tubo de PVC Série Normal 150mm. TUBO DE PVC CORRUGADO DE DUPLA PAREDE PARA REDE COLETORA DE ESGOTO, DN150 MM, JUNTA ELÁSTICA - FORNECIMENTO E ASSENTAMENTO. AF_01/2021.</t>
  </si>
  <si>
    <t>15.6</t>
  </si>
  <si>
    <t>Tubo de PVC Série Normal 200mm. TUBO DE PVC CORRUGADO DE DUPLA PAREDE PARA REDE COLETORA DE ESGOTO, DN200 MM, JUNTA ELÁSTICA - FORNECIMENTO E ASSENTAMENTO. AF_01/2021.</t>
  </si>
  <si>
    <t>15.7</t>
  </si>
  <si>
    <t>Tubo de PVC Série Normal 250mm. TUBO DE PVC CORRUGADO DE DUPLA PAREDE PARA REDE COLETORA DE ESGOTO, DN 250 MM, JUNTA ELÁSTICA - FORNECIMENTO E ASSENTAMENTO. AF_01/2021.</t>
  </si>
  <si>
    <t>15.8</t>
  </si>
  <si>
    <t>Tubo de PVC Série Normal 300mm. TUBO DE PVC CORRUGADO DE DUPLA PAREDE PARA REDE COLETORA DE ESGOTO, DN300 MM, JUNTA ELÁSTICA - FORNECIMENTO E ASSENTAMENTO. AF_01/2021.</t>
  </si>
  <si>
    <t>15.9</t>
  </si>
  <si>
    <t>Joelho PVC 45º esgoto 40 mm. JOELHO 45 GRAUS, PVC, SERIE NORMAL, ESGOTO PREDIAL, DN 40 MM, JUNTA SOLDÁVEL, FORNECIDO E INSTALADO EM RAMAL DE DESCARGA OU RAMAL DE ESGOTOSANITÁRIO. AF_12/2014.</t>
  </si>
  <si>
    <t>15.10</t>
  </si>
  <si>
    <t>Joelho PVC 45º esgoto 50 mm. JOELHO 45 GRAUS, PVC, SERIE NORMAL, ESGOTO PREDIAL, DN 50 MM, JUNTA ELÁSTICA, FORNECIDO E INSTALADO EM RAMAL DE DESCARGA OU RAMAL DE ESGOTO SANITÁRIO. AF_12/2014.</t>
  </si>
  <si>
    <t>15.11</t>
  </si>
  <si>
    <t>Joelho PVC 45º esgoto 75 mm. JOELHO 45 GRAUS, PVC, SERIE NORMAL, ESGOTO PREDIAL, DN 75 MM, JUNTA ELÁSTICA, FORNECIDO E INSTALADO EM RAMAL DE DESCARGA OU RAMAL DE ESGOTO SANITÁRIO. AF_12/2014.</t>
  </si>
  <si>
    <t>15.12</t>
  </si>
  <si>
    <t>Joelho PVC 90º esgoto 40 mm. JOELHO 90 GRAUS, PVC, SERIE NORMAL, ESGOTO PREDIAL, DN 40 MM, JUNTA SOLDÁVEL, FORNECIDO E INSTALADO EM RAMAL DE DESCARGA OU RAMAL DE ESGOTOSANITÁRIO. AF_12/2014.</t>
  </si>
  <si>
    <t>15.13</t>
  </si>
  <si>
    <t>Joelho PVC 90º esgoto 50 mm. JOELHO 90 GRAUS, PVC, SERIE NORMAL, ESGOTO PREDIAL, DN 50 MM, JUNTA ELÁSTICA, FORNECIDO E INSTALADO EM PRUMADA DE ESGOTO SANITÁRIO OU VENTILAÇÃO. AF_12/2014.</t>
  </si>
  <si>
    <t>15.14</t>
  </si>
  <si>
    <t>Joelho PVC 90º esgoto 75 mm. JOELHO 90 GRAUS, PVC, SERIE NORMAL, ESGOTO PREDIAL, DN 75 MM, JUNTA ELÁSTICA, FORNECIDO E INSTALADO EM RAMAL DE DESCARGA OU RAMAL DE ESGOTO SANITÁRIO. AF_12/2014.</t>
  </si>
  <si>
    <t>15.15</t>
  </si>
  <si>
    <t>Joelho PVC 90º esgoto 100 mm. JOELHO 90 GRAUS, PVC, SERIE NORMAL, ESGOTO PREDIAL, DN 100 MM, JUNTA ELÁSTICA, FORNECIDO E INSTALADO EM RAMAL DE DESCARGA OU RAMAL DE ESGOTO SANITÁRIO. AF_12/2014.</t>
  </si>
  <si>
    <t>15.16</t>
  </si>
  <si>
    <t>Junção PVC esgoto 40 mm. JUNÇÃO SIMPLES, PVC, SERIE NORMAL, ESGOTO PREDIAL, DN 40 MM, JUNTA SOLDÁVEL, FORNECIDO E INSTALADO EM RAMAL DE DESCARGA OU RAMAL DE ESGOTO SANITÁRIO. AF_12/2014.</t>
  </si>
  <si>
    <t>15.17</t>
  </si>
  <si>
    <t>Junção PVC esgoto 50 mm. JUNÇÃO SIMPLES, PVC, SERIE NORMAL, ESGOTO PREDIAL, DN 50 X 50 MM, JUNTA ELÁSTICA, FORNECIDO E INSTALADO EM RAMAL DE DESCARGA OU RAMAL DE ESGOTO SANITÁRIO. AF_12/2014.</t>
  </si>
  <si>
    <t>15.18</t>
  </si>
  <si>
    <t>Junção PVC esgoto 75 mm. JUNÇÃO SIMPLES, PVC, SERIE NORMAL, ESGOTO PREDIAL, DN 75 X 75 MM, JUNTA ELÁSTICA, FORNECIDO E INSTALADO EM RAMAL DE DESCARGA OU RAMAL DE ESGOTO SANITÁRIO. AF_12/2014.</t>
  </si>
  <si>
    <t>15.19</t>
  </si>
  <si>
    <t>Junção PVC esgoto 50 x 40 mm. JUNÇÃO SIMPLES, PVC, SERIE NORMAL, ESGOTO PREDIAL, DN 50 X 50 MM, JUNTA ELÁSTICA, FORNECIDO E INSTALADO EM RAMAL DE DESCARGA OU RAMAL DE ESGOTO SANITÁRIO. AF_12/2014.</t>
  </si>
  <si>
    <t>15.20</t>
  </si>
  <si>
    <t>Junção PVC esgoto 75 x 50 mm. JUNÇÃO SIMPLES, PVC, SERIE NORMAL, ESGOTO PREDIAL, DN 75 X 75 MM, JUNTA ELÁSTICA, FORNECIDO E INSTALADO EM RAMAL DE DESCARGA OU RAMAL DE ESGOTO SANITÁRIO. AF_12/2014.</t>
  </si>
  <si>
    <t>15.21</t>
  </si>
  <si>
    <t>Junção PVC esgoto 100 x 50 mm. JUNÇÃO SIMPLES, PVC, SERIE NORMAL, ESGOTO PREDIAL, DN 100 X 100 MM, JUNTA ELÁSTICA, FORNECIDO E INSTALADO EM RAMAL DE DESCARGA OU RAMAL DE ESGOTO SANITÁRIO. AF_12/2014.</t>
  </si>
  <si>
    <t>15.22</t>
  </si>
  <si>
    <t>Junção PVC esgoto 100 x 75 mm. JUNÇÃO SIMPLES, PVC, SERIE NORMAL, ESGOTO PREDIAL, DN 100 X 100 MM, JUNTA ELÁSTICA, FORNECIDO E INSTALADO EM RAMAL DE DESCARGA OU RAMAL DE ESGOTO SANITÁRIO. AF_12/2014.</t>
  </si>
  <si>
    <t>15.23</t>
  </si>
  <si>
    <t>Junção PVC esgoto 100 x 100 mm. JUNÇÃO SIMPLES, PVC, SERIE NORMAL, ESGOTO PREDIAL, DN 100 X 100 MM, JUNTA ELÁSTICA, FORNECIDO E INSTALADO EM RAMAL DE DESCARGA OU RAMAL DE ESGOTO SANITÁRIO. AF_12/2014.</t>
  </si>
  <si>
    <t>15.24</t>
  </si>
  <si>
    <t>Caixa Sifonada 100x100x50mm. CAIXA SIFONADA, PVC, DN 100 X 100 X 50 MM, JUNTA ELÁSTICA, FORNECIDA EINSTALADA EM RAMAL DE DESCARGA OU EM RAMAL DE ESGOTO SANITÁRIO. AF_12/2014.</t>
  </si>
  <si>
    <t>15.25</t>
  </si>
  <si>
    <t>Caixa Sifonada 150x185x75mm. CAIXA SIFONADA, PVC, DN 150 X 185 X 75 MM, JUNTA ELÁSTICA, FORNECIDA EINSTALADA EM RAMAL DE DESCARGA OU EM RAMAL DE ESGOTO SANITÁRIO. AF_12/2014.</t>
  </si>
  <si>
    <t>15.26</t>
  </si>
  <si>
    <t>Caixa de areia 60x60cm. CAIXA ENTERRADA HIDRÁULICA RETANGULAR, EM ALVENARIA COM BLOCOS DE CONCRETO, DIMENSÕES INTERNAS: 0,8X0,8X0,6 M PARA REDE DE ESGOTO. AF_12/2020.</t>
  </si>
  <si>
    <t>15.27</t>
  </si>
  <si>
    <t>Caixa de areia 80x80cm.  CAIXA ENTERRADA HIDRÁULICA RETANGULAR, EM ALVENARIA COM BLOCOS DE CONCRETO, DIMENSÕES INTERNAS: 0,8X0,8X0,6 M PARA REDE DE ESGOTO. AF_12/2020.</t>
  </si>
  <si>
    <t>15.28</t>
  </si>
  <si>
    <t>Ralo Seco PVC 100x100mm. RALO SECO, PVC, DN 100 X 40 MM, JUNTA SOLDÁVEL, FORNECIDO E INSTALADOEM RAMAL DE DESCARGA OU EM RAMAL DE ESGOTO SANITÁRIO. AF_12/2014.</t>
  </si>
  <si>
    <t>15.29</t>
  </si>
  <si>
    <t>Terminal de Ventilação Série Normal 50mm. TERMINAL DE VENTILACAO, 50 MM, SERIE NORMAL, ESGOTO PREDIAL</t>
  </si>
  <si>
    <t>15.30</t>
  </si>
  <si>
    <t>Caixa de inspeção em alvenaria 60x60cm. Caixa em alvenaria de 60x60x60cm c/ tpo. Concreto</t>
  </si>
  <si>
    <t>15.31</t>
  </si>
  <si>
    <t>Caixa de gordura especial. CAIXA DE GORDURA ESPECIAL (CAPACIDADE: 312 L - PARA ATÉ 146 PESSOAS SERVIDAS NO PICO), RETANGULAR, EM ALVENARIA COM BLOCOS DE CONCRETO, DIMENSÕES INTERNAS = 0,4X1,2 M, ALTURA INTERNA = 1 M. AF_12/2020.</t>
  </si>
  <si>
    <t>15.32</t>
  </si>
  <si>
    <t>Sumidouro em alvenaria Ø 1,60m. SUMIDOURO RETANGULAR, EM ALVENARIA COM BLOCOS DE CONCRETO, DIMENSÕES INTERNAS: 1,6 X 3,4 X 3,0 M, ÁREA DE INFILTRAÇÃO: 32,9 M² (PARA 13 CONTRIBUINTES). . AF_12/2020.</t>
  </si>
  <si>
    <t>15.33</t>
  </si>
  <si>
    <t>Fossa séptica - capacidade 7.500 l. TANQUE SÉPTICO RETANGULAR, EM ALVENARIA COM TIJOLOS CERÂMICOS MACIÇOS,DIMENSÕES INTERNAS: 1,6 X 4,6 X 2,4 M, VOLUME ÚTIL: 14720 L (PARA 105CONTRIBUINTES). AF_12/2020.</t>
  </si>
  <si>
    <t>15.34</t>
  </si>
  <si>
    <t>Canaleta em concreto simples (0,40x0,30m).</t>
  </si>
  <si>
    <t>15.35</t>
  </si>
  <si>
    <t>Grade em ferro p/ canaleta l = 0,40m com articulação</t>
  </si>
  <si>
    <t>LOUÇAS, ACESSÓRIOS E METAIS</t>
  </si>
  <si>
    <t>16.1</t>
  </si>
  <si>
    <t>Ducha Higiênica com registro e derivação, Deca ou equivalente. DUCHA METALICA DE PAREDE, ARTICULAVEL, COM DESVIADOR E DUCHA MANUAL</t>
  </si>
  <si>
    <t>16.2</t>
  </si>
  <si>
    <t>Bacia Sanitária Convencional, Deca ou equivalente com acessorios. VASO SANITARIO SIFONADO CONVENCIONAL COM LOUÇA BRANCA, INCLUSO CONJUNTO DE LIGAÇÃO PARA BACIA SANITÁRIA AJUSTÁVEL - FORNECIMENTO E INSTALAÇÃO. AF_10/2016.</t>
  </si>
  <si>
    <t>16.3</t>
  </si>
  <si>
    <t>Válvula de descarga 1 ½”, acabamento cromado, Deca ou equivalente. VÁLVULA DE DESCARGA METÁLICA, BASE 1 1/2 ", ACABAMENTO METALICO CROMADO - FORNECIMENTO E INSTALAÇÃO. AF_01/2019.</t>
  </si>
  <si>
    <t>16.4</t>
  </si>
  <si>
    <t>Bacia Sanitária Convencional com Caixa Acoplada, Deca ou equivalente com acessórios. VASO SANITÁRIO SIFONADO COM CAIXA ACOPLADA LOUÇA BRANCA, INCLUSO ENGATE FLEXÍVEL EM PLÁSTICO BRANCO, 1/2 X 40CM - FORNECIMENTO E INSTALAÇÃO. AF_01/2020.</t>
  </si>
  <si>
    <t>16.5</t>
  </si>
  <si>
    <t>Mictório com Sifão Integrado, Deca ou equivalente. MICTÓRIO SIFONADO LOUÇA BRANCA PADRÃO MÉDIO FORNECIMENTO E INSTALAÇÃO. AF_01/2020.</t>
  </si>
  <si>
    <t>16.6</t>
  </si>
  <si>
    <t>Lavatório pequeno cor branco gelo, com coluna suspensa, Deca ou equivalente. LAVATÓRIO LOUÇA BRANCA SUSPENSO, 29,5 X 39CM OU EQUIVALENTE, PADRÃO POPULAR - FORNECIMENTO E INSTALAÇÃO. AF_01/2020.</t>
  </si>
  <si>
    <t>16.7</t>
  </si>
  <si>
    <t>Cuba de embutir oval em louça branca. CUBA DE EMBUTIR OVAL EM LOUÇA BRANCA, 35 X 50CM OU EQUIVALENTE - FORNECIMENTO E INSTALAÇÃO. AF_01/2020.</t>
  </si>
  <si>
    <t>16.8</t>
  </si>
  <si>
    <t>Torneira de bica baixa, Deca ou equivalente. TORNEIRA CROMADA DE MESA, 1/2 OU 3/4, PARA LAVATÓRIO, PADRÃO POPULAR- FORNECIMENTO E INSTALAÇÃO. AF_01/2020.</t>
  </si>
  <si>
    <t>16.9</t>
  </si>
  <si>
    <t>Papeleira Metálica, Deca ou equivalente. PAPELEIRA DE PAREDE EM METAL CROMADO SEM TAMPA, INCLUSO FIXAÇÃO. AF_01/2020.</t>
  </si>
  <si>
    <t>16.10</t>
  </si>
  <si>
    <t>Barra de apoio 80 cm, aço inox polido, Deca ou equivalente. BARRA DE APOIO RETA, EM ACO INOX POLIDO, COMPRIMENTO 80 CM, FIXADA NAPAREDE - FORNECIMENTO E INSTALAÇÃO. AF_01/2020.</t>
  </si>
  <si>
    <t>16.11</t>
  </si>
  <si>
    <t>Barra de apoio 1,60 cm, em U, aço inox polido, Deca ou equivalente. BARRA DE APOIO EM "L", EM ACO INOX POLIDO 80 X 80 CM, FIXADA NA PAREDE- FORNECIMENTO E INSTALACAO. AF_01/2020.</t>
  </si>
  <si>
    <t>16.12</t>
  </si>
  <si>
    <t>Dispenser Toalha, Melhoramentos ou equivalente. SABONETEIRA PLASTICA TIPO DISPENSER PARA SABONETE LIQUIDO COM RESERVATORIO 800 A 1500 ML, INCLUSO FIXAÇÃO. AF_01/2020.</t>
  </si>
  <si>
    <t>16.13</t>
  </si>
  <si>
    <t>Dispenser Saboneteira, Melhoramentos ou equivalente. SABONETEIRA PLASTICA TIPO DISPENSER PARA SABONETE LIQUIDO COM RESERVATORIO 800 A 1500 ML, INCLUSO FIXAÇÃO. AF_01/2020.</t>
  </si>
  <si>
    <t>16.14</t>
  </si>
  <si>
    <t>Tanque Grande 40L cor branco gelo, incluso torneira de metal cromado, Deca ou equivalente. TANQUE DE LOUÇA BRANCA COM COLUNA, 30L OU EQUIVALENTE, INCLUSO SIFÃO FLEXÍVEL EM PVC, VÁLVULA METÁLICA E TORNEIRA DE METAL CROMADO PADRÃO MÉDIO - FORNECIMENTO E INSTALAÇÃO. AF_01/2020.</t>
  </si>
  <si>
    <t>16.15</t>
  </si>
  <si>
    <t>Cuba de embutir em aço Inoxidável completa, dimensões 40x34x17cm. CUBA DE EMBUTIR DE AÇO INOXIDÁVEL MÉDIA, INCLUSO VÁLVULA TIPO AMERICANA E SIFÃO TIPO GARRAFA EM METAL CROMADO - FORNECIMENTO E INSTALAÇÃO. AF_01/2020.</t>
  </si>
  <si>
    <t>16.16</t>
  </si>
  <si>
    <t>Torneira para cozinha de mesa bica móvel, Deca, ou equivalente. TORNEIRA CROMADA TUBO MÓVEL, DE MESA, 1/2 OU 3/4, PARA PIA DE COZINHA, PADRÃO ALTO - FORNECIMENTO E INSTALAÇÃO. AF_01/2020.</t>
  </si>
  <si>
    <t>16.17</t>
  </si>
  <si>
    <t>Cuba em aço Inoxidável completa, dimensões 50x40x30cm. CUBA DE EMBUTIR DE AÇO INOXIDÁVEL MÉDIA, INCLUSO VÁLVULA TIPO AMERICANA E SIFÃO TIPO GARRAFA EM METAL CROMADO - FORNECIMENTO E INSTALAÇÃO. AF_01/2020.</t>
  </si>
  <si>
    <t>16.18</t>
  </si>
  <si>
    <t>Torneira elétrica LorenEasy, Lorenzetti ou equivalente. TORNEIRA ELETRICA DE PAREDE, BICA ALTA, PARA COZINHA, 5500 W (110/220 V)</t>
  </si>
  <si>
    <t>16.19</t>
  </si>
  <si>
    <t>Chuveiro em PVC</t>
  </si>
  <si>
    <t>16.20</t>
  </si>
  <si>
    <t>Torneira de parede de uso geral com bico para mangueira. TORNEIRA PLÁSTICA 3/4 PARA TANQUE - FORNECIMENTO E INSTALAÇÃO. AF_01/2020.</t>
  </si>
  <si>
    <t>16.21</t>
  </si>
  <si>
    <t>Lavatório de canto suspenso com mesa, DECA ou equivalente, com válvula, sifão e engate flexivel cromados. LAVATÓRIO LOUÇA BRANCA SUSPENSO, 29,5 X 39CM OU EQUIVALENTE, PADRÃO POPULAR - FORNECIMENTO E INSTALAÇÃO. AF_01/2020.</t>
  </si>
  <si>
    <t>16.22</t>
  </si>
  <si>
    <t>Cadeira articulada para banho. BANCO ARTICULADO, EM ACO INOX, PARA PCD, FIXADO NA PAREDE - FORNECIMENTO E INSTALAÇÃO. AF_01/2020.</t>
  </si>
  <si>
    <t>16.23</t>
  </si>
  <si>
    <t>Dispenser para papel higiênico. PAPELEIRA DE PAREDE EM METAL CROMADO SEM TAMPA, INCLUSO FIXAÇÃO. AF_01/2020.</t>
  </si>
  <si>
    <t>INSTALAÇÃO DE GÁS COMBUSTÍVEL</t>
  </si>
  <si>
    <t>17.1</t>
  </si>
  <si>
    <t>Requadro para ventilação em chapa de alumínio com veneziana. Esquadria c/ venezianas de aluminio natural c/ ferragens</t>
  </si>
  <si>
    <t>17.2</t>
  </si>
  <si>
    <t>Tubo de Aço Galvanizado Ø 3/4", fornecimento e instalação. TUBO DE AÇO GALVANIZADO COM COSTURA, CLASSE MÉDIA, CONEXÃO ROSQUEADA,DN 20 (3/4"), INSTALADO EM RAMAIS E SUB-RAMAIS DE GÁS - FORNECIMENTO EINSTALAÇÃO. AF_10/2020.</t>
  </si>
  <si>
    <t>17.3</t>
  </si>
  <si>
    <t>Cotovelo de aço galvanizado Ø 3/4". LUVA, EM FERRO GALVANIZADO, CONEXÃO ROSQUEADA, DN 15 (1/2"), INSTALADOEM RAMAIS E SUB-RAMAIS DE GÁS - FORNECIMENTO E INSTALAÇÃO. AF_10/2020.</t>
  </si>
  <si>
    <t>17.4</t>
  </si>
  <si>
    <t>Fita anticorrosiva 5cmx30m (2 camadas). FITA ADESIVA ANTICORROSIVA DE PVC FLEXIVEL, COR PRETA, PARA PROTECAO TUBULACAO, 50 MM X 30 M (L X C), E= *0,25* MM.</t>
  </si>
  <si>
    <t>M</t>
  </si>
  <si>
    <t>17.5</t>
  </si>
  <si>
    <t>Envelope de concreto para proteção de tubo enterrado, espessura 3cm. CONCRETO FCK = 30MPA, TRAÇO 1:2,1:2,5 (EM MASSA SECA DE CIMENTO/ AREIA MÉDIA/ BRITA 1) - PREPARO MECÂNICO COM BETONEIRA 400 L. AF_05/2021.</t>
  </si>
  <si>
    <t>17.6</t>
  </si>
  <si>
    <t>Regulador 1º estagio com manometro. MANÔMETRO 0 A 200 PSI (0 A 14 KGF/CM2), D = 50MM - FORNECIMENTO E INSTALAÇÃO. AF_10/2020</t>
  </si>
  <si>
    <t>17.7</t>
  </si>
  <si>
    <t>Regulador 2º estágio com registro. REGISTRO OU REGULADOR DE GAS COZINHA, VAZAO DE 2 KG/H, 2,8 KPA</t>
  </si>
  <si>
    <t>17.8</t>
  </si>
  <si>
    <t>Placa de sinalização em PVC, fotoluminescente, "Proibido fumar". PLACA DE SINALIZACAO DE SEGURANCA CONTRA INCENDIO, FOTOLUMINESCENTE, QUADRADA, *20 X 20* CM, EM PVC *2* MM ANTI-CHAMAS (SIMBOLOS, CORES E PICTOGRAMAS CONFORME NBR 16820)</t>
  </si>
  <si>
    <t>17.9</t>
  </si>
  <si>
    <t>Placa de sinalização em PVC, fotoluminescente, "Perigo inflamavel". PLACA DE SINALIZACAO DE SEGURANCA CONTRA INCENDIO, FOTOLUMINESCENTE, QUADRADA, *20 X 20* CM, EM PVC *2* MM ANTI-CHAMAS (SIMBOLOS, CORES E PICTOGRAMAS CONFORME NBR 16820)</t>
  </si>
  <si>
    <t>18.1</t>
  </si>
  <si>
    <t>Extintor PQS - 6KG. EXTINTOR DE INCÊNDIO PORTÁTIL COM CARGA DE PQS DE 6 KG, CLASSE BC - FORNECIMENTO E INSTALAÇÃO. AF_10/2020_P.</t>
  </si>
  <si>
    <t>18.2</t>
  </si>
  <si>
    <t>Luminária de emergência de blocos aucônomos de LED, com autonomia de 2h. LUMINÁRIA DE EMERGÊNCIA, COM 30 LÂMPADAS LED DE 2 W, SEM REATOR - FORNECIMENTO E INSTALAÇÃO. AF_02/2020.</t>
  </si>
  <si>
    <t>18.3</t>
  </si>
  <si>
    <t xml:space="preserve">SINAPI             </t>
  </si>
  <si>
    <t>Marcação de piso com tinta retrorrefletiva para localização de extintor e hidrante, dimensões 100x100cm. PINTURA DE FAIXA DE PEDESTRE OU ZEBRADA TINTA RETRORREFLETIVA A BASE DE RESINA ACRÍLICA COM MICROESFERAS DE VIDRO, E = 30 CM, APLICAÇÃO MANUAL. AF_05/2021.</t>
  </si>
  <si>
    <t>18.4</t>
  </si>
  <si>
    <t>Placa de sinalização em PVC fotoluminescente, dimensões até 480cm². PLACA DE SINALIZACAO DE SEGURANCA CONTRA INCENDIO, FOTOLUMINESCENTE, RETANGULAR, *12 X 40* CM, EM PVC *2* MM ANTI-CHAMAS (SIMBOLOS, CORES E PICTOGRAMAS CONFORME NBR 16820)</t>
  </si>
  <si>
    <t>INSTALAÇÕES ELÉTRICAS E TELEFÔNICAS 127V</t>
  </si>
  <si>
    <t>19.1</t>
  </si>
  <si>
    <t>QUADRO DE DISTRIBUIÇÃO</t>
  </si>
  <si>
    <t>19.1.1</t>
  </si>
  <si>
    <t>Quadro de distribuição de sobrepor, com barramento, para 6 disjuntores. QUADRO DE DISTRIBUIÇÃO DE ENERGIA EM PVC, DE EMBUTIR, SEM BARRAMENTO, PARA 6 DISJUNTORES - FORNECIMENTO E INSTALAÇÃO. AF_10/2020.</t>
  </si>
  <si>
    <t>19.1.2</t>
  </si>
  <si>
    <t>Quadro de distribuição de sobrepor, com barramento, para 10 disjuntores. QUADRO DE DISTRIBUIÇÃO DE ENERGIA EM CHAPA DE AÇO GALVANIZADO, DE EMBUTIR, COM BARRAMENTO TRIFÁSICO, PARA 12 DISJUNTORES DIN 100A - FORNECIMENTO E INSTALAÇÃO. AF_10/2020.</t>
  </si>
  <si>
    <t>19.1.3</t>
  </si>
  <si>
    <t>Quadro de distribuição de sobrepor, com barramento, para 12 disjuntores. QUADRO DE DISTRIBUIÇÃO DE ENERGIA EM CHAPA DE AÇO GALVANIZADO, DE EMBUTIR, COM BARRAMENTO TRIFÁSICO, PARA 12 DISJUNTORES DIN 100A - FORNECIMENTO E INSTALAÇÃO. AF_10/2020.</t>
  </si>
  <si>
    <t>19.1.4</t>
  </si>
  <si>
    <t>Quadro de distribuição de sobrepor, com barramento, para 15 disjuntores. QUADRO DE DISTRIBUIÇÃO DE ENERGIA EM CHAPA DE AÇO GALVANIZADO, DE EMBUTIR, COM BARRAMENTO TRIFÁSICO, PARA 18 DISJUNTORES DIN 100A - FORNECIMENTO E INSTALAÇÃO. AF_10/2020.</t>
  </si>
  <si>
    <t>19.1.5</t>
  </si>
  <si>
    <t>Quadro de distribuição de sobrepor, com barramento, para 18 disjuntores. QUADRO DE DISTRIBUIÇÃO DE ENERGIA EM CHAPA DE AÇO GALVANIZADO, DE EMBUTIR, COM BARRAMENTO TRIFÁSICO, PARA 18 DISJUNTORES DIN 100A - FORNECIMENTO E INSTALAÇÃO. AF_10/2020.</t>
  </si>
  <si>
    <t>19.1.6</t>
  </si>
  <si>
    <t>Quadro de destribuiçãopara telefone. QUADRO DE DISTRIBUIÇÃO PARA TELEFONE N.2, 20X20X12CM EM CHAPA METALICA, DE EMBUTIR, SEM ACESSORIOS, PADRÃO TELEBRAS, FORNECIMENTO E INSTALAÇÃO. AF_11/2019.</t>
  </si>
  <si>
    <t>19.1.7</t>
  </si>
  <si>
    <t>Quadro de medição. CAIXA DE PROTEÇÃO PARA MEDIDOR MONOFÁSICO DE EMBUTIR - FORNECIMENTO EINSTALAÇÃO. AF_10/2020.</t>
  </si>
  <si>
    <t>19.1.8</t>
  </si>
  <si>
    <t>Disjuntor termomagnetico monofasico 15 A. DISJUNTOR MONOPOLAR TIPO DIN, CORRENTE NOMINAL DE 16A - FORNECIMENTO E INSTALAÇÃO. AF_10/2020.</t>
  </si>
  <si>
    <t>19.1.9</t>
  </si>
  <si>
    <t>Disjuntor termomagnetico monofasico 20 A. DISJUNTOR MONOPOLAR TIPO DIN, CORRENTE NOMINAL DE 20A - FORNECIMENTO E INSTALAÇÃO. AF_10/2020.</t>
  </si>
  <si>
    <t>19.1.10</t>
  </si>
  <si>
    <t>Disjuntor termomagnetico monofasico 25 A. DISJUNTOR MONOPOLAR TIPO DIN, CORRENTE NOMINAL DE 25A - FORNECIMENTO E INSTALAÇÃO. AF_10/2020.</t>
  </si>
  <si>
    <t>19.1.11</t>
  </si>
  <si>
    <t>Disjuntor termomagnetico trifasico 25 A. DISJUNTOR TRIPOLAR TIPO DIN, CORRENTE NOMINAL DE 25A - FORNECIMENTO E INSTALAÇÃO. AF_10/2020.</t>
  </si>
  <si>
    <t>19.1.12</t>
  </si>
  <si>
    <t>Disjuntor termomagnetico trifasico 32 A. DISJUNTOR TRIPOLAR TIPO DIN, CORRENTE NOMINAL DE 32A - FORNECIMENTO E INSTALAÇÃO. AF_10/2020.</t>
  </si>
  <si>
    <t>19.1.13</t>
  </si>
  <si>
    <t>Disjuntor termomagnetico trifasico 40 A. DISJUNTOR TRIPOLAR TIPO DIN, CORRENTE NOMINAL DE 40A - FORNECIMENTO E INSTALAÇÃO. AF_10/2020.</t>
  </si>
  <si>
    <t>19.1.14</t>
  </si>
  <si>
    <t>Disjuntor termomagnetico trifasico 50 A. DISJUNTOR TRIPOLAR TIPO DIN, CORRENTE NOMINAL DE 50A - FORNECIMENTO E INSTALAÇÃO. AF_10/2020.</t>
  </si>
  <si>
    <t>19.1.15</t>
  </si>
  <si>
    <t>Disjuntor termomagnetico trifasico 63 A. DISJUNTOR TRIPOLAR TIPO NEMA, CORRENTE NOMINAL DE 60 ATÉ 100A - FORNECIMENTO E INSTALAÇÃO. AF_10/2020.</t>
  </si>
  <si>
    <t>19.1.16</t>
  </si>
  <si>
    <t>Disjuntor termomagnetico trifasico 70 A.  DISJUNTOR TRIPOLAR TIPO NEMA, CORRENTE NOMINAL DE 60 ATÉ 100A - FORNECIMENTO E INSTALAÇÃO. AF_10/2020.</t>
  </si>
  <si>
    <t>19.1.17</t>
  </si>
  <si>
    <t>Disjuntor termomagnetico trifasico 250 A. DISJUNTOR TERMOMAGNÉTICO TRIPOLAR , CORRENTE NOMINAL DE 250A - FORNECIMENTO E INSTALAÇÃO. AF_10/2020.</t>
  </si>
  <si>
    <t>19.2</t>
  </si>
  <si>
    <t>ELETRODUTOS E ACESSÓRIOS</t>
  </si>
  <si>
    <t>19.2.1</t>
  </si>
  <si>
    <t>Eletroduto PVC flexível corrugado reforçado, Ø25mm (DN 3/4"), inclusive conexões. ELETRODUTO FLEXÍVEL CORRUGADO, PVC, DN 25 MM (3/4"), PARA CIRCUITOS TERMINAIS, INSTALADO EM FORRO - FORNECIMENTO E INSTALAÇÃO. AF_12/2015.</t>
  </si>
  <si>
    <t>19.2.2</t>
  </si>
  <si>
    <t>Eletroduto PVC flexível corrugado reforçado, Ø32mm (DN 1"), inclusive conexões. ELETRODUTO FLEXÍVEL CORRUGADO, PVC, DN 32 MM (1"), PARA CIRCUITOS TERMINAIS, INSTALADO EM FORRO - FORNECIMENTO E INSTALAÇÃO. AF_12/2015.</t>
  </si>
  <si>
    <t>19.2.3</t>
  </si>
  <si>
    <t>Eletroduto PVC rígido roscavel, Ø40mm (DN 1 1/4"), inclusive conexões. ELETRODUTO FLEXÍVEL CORRUGADO, PVC, DN 32 MM (1"), PARA CIRCUITOS TERMINAIS, INSTALADO EM FORRO - FORNECIMENTO E INSTALAÇÃO. AF_12/2015.</t>
  </si>
  <si>
    <t>19.2.4</t>
  </si>
  <si>
    <t>Eletroduto PVC rigido roscavel, Ø50mm (DN 1 1/2"), inclusive conexões. ELETRODUTO RÍGIDO ROSCÁVEL, PVC, DN 50 MM (1 1/2") - FORNECIMENTO E INSTALAÇÃO. AF_12/2015.</t>
  </si>
  <si>
    <t>19.2.5</t>
  </si>
  <si>
    <t>Eletroduto PVC rigido roscavel, Ø75mm (DN 2 1/2"), inclusive conexões. ELETRODUTO RÍGIDO ROSCÁVEL, PVC, DN 75 MM (2 1/2") - FORNECIMENTO E INSTALAÇÃO. AF_12/2015.</t>
  </si>
  <si>
    <t>19.2.6</t>
  </si>
  <si>
    <t>Perfilado metalico liso 25x25m com suporte e fixação. SUPORTE PARA ELETROCALHA LISA OU PERFURADA EM AÇO GALVANIZADO, LARGURA 200 OU 400 MM E ALTURA 50 MM, ESPAÇADO A CADA 1,5 M, EM PERFILADO DE SEÇÃO 38X76 MM, POR METRO DE ELETRECOLHA FIXADA. AF_07/2017.</t>
  </si>
  <si>
    <t>19.2.7</t>
  </si>
  <si>
    <t>Perfilado metalico liso 35x38mm com suporte e fixação. SUPORTE PARA ELETROCALHA LISA OU PERFURADA EM AÇO GALVANIZADO, LARGURA 500 OU 800 MM E ALTURA 50 MM, ESPAÇADO A CADA 1,5 M, EM PERFILADO DE SEÇÃO 38X76 MM, POR METRO DE ELETRECOLHA FIXADA. AF_07/2017</t>
  </si>
  <si>
    <t>19.2.8</t>
  </si>
  <si>
    <t>Caixa de passagem em alvenaria 30x30x30 com tampa de ferro fundido. Caixa em alvenaria de 30x30x30cm c/ tpo. Concreto</t>
  </si>
  <si>
    <t>19.2.9</t>
  </si>
  <si>
    <t>Caixa de passagem DG - nº 2 20x20x12 cm em chapa metálica. CAIXA DE PASSAGEM PARA TELEFONE 15X15X10CM (SOBREPOR), FORNECIMENTO E INSTALACAO. AF_11/2019.</t>
  </si>
  <si>
    <t>19.2.10</t>
  </si>
  <si>
    <t>Caixa de passagem PVC 4x2". CAIXA RETANGULAR 4" X 2" BAIXA (0,30 M DO PISO), PVC, INSTALADA EM PAREDE - FORNECIMENTO E INSTALAÇÃO. AF_12/2015.</t>
  </si>
  <si>
    <t>19.2.11</t>
  </si>
  <si>
    <t xml:space="preserve">Caixa de passagem PVC 4x4". CAIXA RETANGULAR 4" X 4" BAIXA (0,30 M DO PISO), PVC, INSTALADA EM PAREDE - FORNECIMENTO E INSTALAÇÃO. AF_12/2015. </t>
  </si>
  <si>
    <t>19.2.12</t>
  </si>
  <si>
    <t>Caixa metalica hexagonal para arandela 3x3". CAIXA SEXTAVADA 3" X 3", METÁLICA, INSTALADA EM LAJE - FORNECIMENTO E INSTALAÇÃO. AF_12/2015.</t>
  </si>
  <si>
    <t>19.2.13</t>
  </si>
  <si>
    <t>Caixa de passagem de ferro esmaltada octogonal 4" dupla. CAIXA OCTOGONAL 4" X 4", METÁLICA, INSTALADA EM LAJE - FORNECIMENTO E INSTALAÇÃO. AF_12/2015.</t>
  </si>
  <si>
    <t>19.2.14</t>
  </si>
  <si>
    <t>Caixa de passagem PVC 3" octogonal. CAIXA OCTOGONAL 3" X 3", PVC, INSTALADA EM LAJE - FORNECIMENTO E INSTALAÇÃO. AF_12/2015.</t>
  </si>
  <si>
    <t>19.2.15</t>
  </si>
  <si>
    <t>Condulete PVC 3/4". CONDULETE DE PVC, TIPO B, PARA ELETRODUTO DE PVC SOLDÁVEL DN 25 MM (3/4''), APARENTE - FORNECIMENTO E INSTALAÇÃO. AF_11/2016.</t>
  </si>
  <si>
    <t>19.2.16</t>
  </si>
  <si>
    <t>Escavação manual de valas em 1ª cat para tubulação. ESCAVAÇÃO MANUAL DE VALA COM PROFUNDIDADE MENOR OU IGUAL A 1,30 M. AF_02/2021</t>
  </si>
  <si>
    <t>19.3</t>
  </si>
  <si>
    <t>CABOS E FIOS (CONDUTORES)</t>
  </si>
  <si>
    <t>19.3.1</t>
  </si>
  <si>
    <t>Condutor de cobre flexivel isolado, 2,5 mm², anti-chamas, 450/750 V. CABO DE COBRE FLEXÍVEL ISOLADO, 2,5 MM², ANTI-CHAMA 450/750 V, PARA CIRCUITOS TERMINAIS - FORNECIMENTO E INSTALAÇÃO. AF_12/2015.</t>
  </si>
  <si>
    <t>19.3.2</t>
  </si>
  <si>
    <t>Condutor de cobre flexivel isolado, 4,0 mm², anti-chamas, 450/750 V. CABO DE COBRE FLEXÍVEL ISOLADO, 4 MM², ANTI-CHAMA 450/750 V, PARA CIRCUITOS TERMINAIS - FORNECIMENTO E INSTALAÇÃO. AF_12/2015.</t>
  </si>
  <si>
    <t>19.3.3</t>
  </si>
  <si>
    <t>Condutor de cobre flexivel isolado, 6,0 mm², anti-chamas, 450/750 V. CABO DE COBRE FLEXÍVEL ISOLADO, 6 MM², ANTI-CHAMA 450/750 V, PARA CIRCUITOS TERMINAIS - FORNECIMENTO E INSTALAÇÃO. AF_12/2015.</t>
  </si>
  <si>
    <t>19.3.4</t>
  </si>
  <si>
    <t>Condutor de cobre flexivel isolado, 10,0 mm², anti-chamas, 450/750 V. CABO DE COBRE FLEXÍVEL ISOLADO, 10 MM², ANTI-CHAMA 450/750 V, PARA CIRCUITOS TERMINAIS - FORNECIMENTO E INSTALAÇÃO. AF_12/2015.</t>
  </si>
  <si>
    <t>19.3.5</t>
  </si>
  <si>
    <t>Condutor de cobre flexivel isolado, 16,0 mm², anti-chamas, 450/750 V. CABO DE COBRE FLEXÍVEL ISOLADO, 16 MM², ANTI-CHAMA 450/750 V, PARA CIRCUITOS TERMINAIS - FORNECIMENTO E INSTALAÇÃO. AF_12/2015.</t>
  </si>
  <si>
    <t>19.3.6</t>
  </si>
  <si>
    <t>Condutor de cobre flexivel isolado, 25,0 mm², anti-chamas, 450/750 V. CABO DE COBRE FLEXÍVEL ISOLADO, 25 MM², ANTI-CHAMA 450/750 V, PARA DISTRIBUIÇÃO - FORNECIMENTO E INSTALAÇÃO. AF_12/2015.</t>
  </si>
  <si>
    <t>19.3.7</t>
  </si>
  <si>
    <t>Condutor de cobre flexivel isolado, 70,0 mm², anti-chamas, 450/750 V. CABO DE COBRE FLEXÍVEL ISOLADO, 70 MM², ANTI-CHAMA 450/750 V, PARA DISTRIBUIÇÃO - FORNECIMENTO E INSTALAÇÃO. AF_12/2015.</t>
  </si>
  <si>
    <t>19.3.8</t>
  </si>
  <si>
    <t>Cabo CCI-50  2 pares. CABO TELEFÔNICO CCI-50 2 PARES, SEM BLINDAGEM, INSTALADO EM DISTRIBUIÇÃO DE EDIFICAÇÃO RESIDENCIAL - FORNECIMENTO E INSTALAÇÃO. AF_11/2019.</t>
  </si>
  <si>
    <t>19.3.9</t>
  </si>
  <si>
    <t>Cabo CCE-50 2 pares. CABO TELEFÔNICO CTP-APL-50 10 PARES INSTALADO EM ENTRADA DE EDIFICAÇÃO - FORNECIMENTO E INSTALAÇÃO. AF_11/2019</t>
  </si>
  <si>
    <t>19.3.10</t>
  </si>
  <si>
    <t>Cabo coaxial. Cabo coaxial 75 Homs 200 Mhz (TV).</t>
  </si>
  <si>
    <t>19.4</t>
  </si>
  <si>
    <t>ILUMINAÇÃO E TOMADAS</t>
  </si>
  <si>
    <t>19.4.1</t>
  </si>
  <si>
    <t>Tomada universal, 10A, cor branca, completa. TOMADA MÉDIA DE EMBUTIR (1 MÓDULO), 2P+T 10 A, INCLUINDO SUPORTE E PLACA - FORNECIMENTO E INSTALAÇÃO. AF_12/2015.</t>
  </si>
  <si>
    <t>19.4.2</t>
  </si>
  <si>
    <t>Tomada universal, 20A, cor branca, completa. TOMADA MÉDIA DE EMBUTIR (1 MÓDULO), 2P+T 20 A, INCLUINDO SUPORTE E PLACA - FORNECIMENTO E INSTALAÇÃO. AF_12/2015.</t>
  </si>
  <si>
    <t>19.4.3</t>
  </si>
  <si>
    <t>Tomada universal dupla, 2P+T, 10A/250v, cor branca, completa. TOMADA BAIXA DE EMBUTIR (2 MÓDULOS), 2P+T 10 A, INCLUINDO SUPORTE E PLACA - FORNECIMENTO E INSTALAÇÃO. AF_12/2015.</t>
  </si>
  <si>
    <t>19.4.4</t>
  </si>
  <si>
    <t>Tomada dupla 10A para piso, completa.  TOMADA BAIXA DE EMBUTIR (2 MÓDULOS), 2P+T 10 A, INCLUINDO SUPORTE E PLACA - FORNECIMENTO E INSTALAÇÃO. AF_12/2015.</t>
  </si>
  <si>
    <t>19.4.5</t>
  </si>
  <si>
    <t>Interruptor 1 tecla simples. INTERRUPTOR SIMPLES (1 MÓDULO), 10A/250V, INCLUINDO SUPORTE E PLACA - FORNECIMENTO E INSTALAÇÃO. AF_12/2015.</t>
  </si>
  <si>
    <t>19.4.6</t>
  </si>
  <si>
    <t>Interruptor 2 teclas simples. INTERRUPTOR SIMPLES (2 MÓDULOS), 10A/250V, INCLUINDO SUPORTE E PLACA - FORNECIMENTO E INSTALAÇÃO. AF_12/2015.</t>
  </si>
  <si>
    <t>19.4.7</t>
  </si>
  <si>
    <t>Interruptor 3 teclas simples. INTERRUPTOR SIMPLES (3 MÓDULOS), 10A/250V, INCLUINDO SUPORTE E PLACA - FORNECIMENTO E INSTALAÇÃO. AF_12/2015.</t>
  </si>
  <si>
    <t>19.4.8</t>
  </si>
  <si>
    <t>Interruptor tree-way 10A, completa. INTERRUPTOR PARALELO (1 MÓDULO), 10A/250V, INCLUINDO SUPORTE E PLACA - FORNECIMENTO E INSTALAÇÃO. AF_12/2015.</t>
  </si>
  <si>
    <t>19.4.9</t>
  </si>
  <si>
    <t>Interruptor for-way 10A, completa. INTERRUPTOR PARALELO (2 MÓDULOS), 10A/250V, INCLUINDO SUPORTE E PLACA - FORNECIMENTO E INSTALAÇÃO. AF_12/2015.</t>
  </si>
  <si>
    <t>19.4.10</t>
  </si>
  <si>
    <t>Interruptor 1 tecla simples e tomada. INTERRUPTOR SIMPLES (1 MÓDULO) COM 1 TOMADA DE EMBUTIR 2P+T 10 A, LUINDO SUPORTE E PLACA - FORNECIMENTO E INSTALAÇÃO. AF_12/2015.</t>
  </si>
  <si>
    <t>19.4.11</t>
  </si>
  <si>
    <t>Arandela de uso ao tempo. LUMINÁRIA ABERTA PARA ILUMINAÇÃO PÚBLICA, PARA LÂMPADA VAPOR DE MERCÚRIO ATÉ 400 W E MISTA ATÉ 500 W, COM BRAÇO EM TUBO DE AÇO GALV 1", COMPRIMENTO DE 1,50 M, PARA POSTE DE CONCRETO - FORNECIMENTO E INSTALAÇÃO (EXCLUSIVE LÂMPADA E REATOR). AF_08/2020.</t>
  </si>
  <si>
    <t>19.4.12</t>
  </si>
  <si>
    <t>Luminárias 2x32W completa. LUMINÁRIA TIPO CALHA, DE SOBREPOR, COM 2 LÂMPADAS TUBULARES FLUORESCENTES DE 36 W, COM REATOR DE PARTIDA RÁPIDA - FORNECIMENTO E INSTALAÇÃO. AF_02/2020.</t>
  </si>
  <si>
    <t>19.4.13</t>
  </si>
  <si>
    <t>Luminaria tipo Drops para 1 lampada flourescente 60W. LUMINÁRIA TIPO SPOT, DE SOBREPOR, COM 1 LÂMPADA FLUORESCENTE DE 15 W, SEM REATOR - FORNECIMENTO E INSTALAÇÃO. AF_02/2020.</t>
  </si>
  <si>
    <t>19.4.14</t>
  </si>
  <si>
    <t>Luminaria tipo pétala, com 1 pétala para 1 lampada vapor de mercurio 250W. LUMINÁRIA ABERTA PARA ILUMINAÇÃO PÚBLICA, PARA LÂMPADA VAPOR DE MERCÚRIO ATÉ 400 W E MISTA ATÉ 500 W, COM BRAÇO EM TUBO DE AÇO GALV 1", COMPRIMENTO DE 1,50 M, PARA POSTE DE CONCRETO - FORNECIMENTO E INSTALAÇÃO (EXCLUSIVE LÂMPADA E REATOR). AF_08/2020.</t>
  </si>
  <si>
    <t>19.4.15</t>
  </si>
  <si>
    <t>Arandelas de sobrepor com 1 lâmpada fluorescente compacta de 60W. LUMINÁRIA ARANDELA TIPO TARTARUGA, COM GRADE, DE SOBREPOR, COM 1 LÂMPA DA FLUORESCENTE DE 15 W, SEM REATOR - FORNECIMENTO E INSTALAÇÃO. AF_02/2020</t>
  </si>
  <si>
    <t>19.4.16</t>
  </si>
  <si>
    <t>Projetor com lâmpada de vapor metálico 150W. REFLETOR EM ALUMÍNIO, DE SUPORTE E ALÇA, COM LÂMPADA VAPOR DE MERCÚRIO DE 250 W, COM REATOR ALTO FATOR DE POTÊNCIA - FORNECIMENTO E INSTALAÇÃO. AF_02/2020.</t>
  </si>
  <si>
    <t>19.4.17</t>
  </si>
  <si>
    <t>19.4.18</t>
  </si>
  <si>
    <t>Tomada modular RJ-45 completa. TOMADA DE REDE RJ45 - FORNECIMENTO E INSTALAÇÃO. AF_11/2019.</t>
  </si>
  <si>
    <t>SISTEMA DE PROTEÇÃO CONTRA DESCARGAS ATMOSFÉRICAS (SPDA)</t>
  </si>
  <si>
    <t>20.1</t>
  </si>
  <si>
    <t>Pára-raios tipo Franklin em latão cromado. CAPTOR TIPO FRANKLIN PARA SPDA - FORNECIMENTO E INSTALAÇÃO. AF_12/2017.</t>
  </si>
  <si>
    <t>20.2</t>
  </si>
  <si>
    <t xml:space="preserve">SINAPI     INSUMO </t>
  </si>
  <si>
    <t>Vergalhão CA - 25 # 10 mm2. ACO CA-25, 10,0 MM, OU 12,5 MM, OU 16,0 MM, OU 20,0 MM, OU 25,0 MM, VERGALHAO</t>
  </si>
  <si>
    <t>KG</t>
  </si>
  <si>
    <t>20.3</t>
  </si>
  <si>
    <t>Conector mini-bar em bronze estanhado. SUPORTE ISOLADOR PARA CORDOALHA DE COBRE - FORNECIMENTO E INSTALAÇÃO. AF_12/2017.</t>
  </si>
  <si>
    <t>20.4</t>
  </si>
  <si>
    <t>Haste tipo coopperweld 5/8" x 3,00m. HASTE DE ATERRAMENTO 5/8 PARA SPDA - FORNECIMENTO E INSTALAÇÃO. AF_12/2017.</t>
  </si>
  <si>
    <t>20.5</t>
  </si>
  <si>
    <t>Cordoalha de cobre nu 35 mm2. CORDOALHA DE COBRE NU 35 MM², NÃO ENTERRADA, COM ISOLADOR - FORNECIMENTO E INSTALAÇÃO. AF_12/2017.</t>
  </si>
  <si>
    <t>20.6</t>
  </si>
  <si>
    <t>Cordoalha de cobre nu 50 mm2. CORDOALHA DE COBRE NU 50 MM², ENTERRADA, SEM ISOLADOR - FORNECIMENTO E INSTALAÇÃO. AF_12/2017.</t>
  </si>
  <si>
    <t>20.7</t>
  </si>
  <si>
    <t>Caixa de inspeção com tampa em PVC, Ø 230mm x 250mm. CAIXA DE INSPEÇÃO PARA ATERRAMENTO, CIRCULAR, EM POLIETILENO, DIÂMETROINTERNO = 0,3 M. AF_12/2020.</t>
  </si>
  <si>
    <t>20.8</t>
  </si>
  <si>
    <t>Terminal ou conector de pressao - para cabo 35mm2. TERMINAL METALICO A PRESSAO PARA 1 CABO DE 35 MM2, COM 1 FURO DE FIXACAO.</t>
  </si>
  <si>
    <t>SERVIÇOS COMPLEMENTARES</t>
  </si>
  <si>
    <t>21.1</t>
  </si>
  <si>
    <t>GERAL</t>
  </si>
  <si>
    <t>21.1.1</t>
  </si>
  <si>
    <t>Bancada em granito cinza andorinha - espessura 2cm, conforme projeto. Granito e=2cm</t>
  </si>
  <si>
    <t>21.1.2</t>
  </si>
  <si>
    <t>Prateleira, acabamento superior e banco em granito cinza andorinha - espessura 2cm, conforme projeto. Granito e=2cm</t>
  </si>
  <si>
    <t>21.1.3</t>
  </si>
  <si>
    <t xml:space="preserve">SINAPI </t>
  </si>
  <si>
    <t>Peitoril em granito cinza, largura=17,00cm espessura variável e pingadeira. PEITORIL LINEAR EM GRANITO OU MÁRMORE, L = 15CM, COMPRIMENTO DE ATÉ 2M, ASSENTADO COM ARGAMASSA 1:6 COM ADITIVO. AF_11/2020</t>
  </si>
  <si>
    <t>21.1.4</t>
  </si>
  <si>
    <t>Portas para armário de cozinha em mdf com revestimento em fórmica conforme projeto. Portas em MDF (sob bancadas)</t>
  </si>
  <si>
    <t>21.1.5</t>
  </si>
  <si>
    <t>Prateleira de madeira. Prateleiras em mad. de lei (l= 0,3m; e= 3cm)</t>
  </si>
  <si>
    <t>21.1.6</t>
  </si>
  <si>
    <t>Bancos em concreto pré-moldado. Banco em concreto c/2 mod.2,75x0,4m (det.12)</t>
  </si>
  <si>
    <t>21.2</t>
  </si>
  <si>
    <t>URBANIZAÇÃO</t>
  </si>
  <si>
    <t>201.2.1</t>
  </si>
  <si>
    <t>Conjunto de mastros para bandeiras em ferro galvanizado e plataforma de concreto. Base para mastro 1 1/2".</t>
  </si>
  <si>
    <t>PLANTIO DE GRAMA EM PLACAS. AF_05/2018</t>
  </si>
  <si>
    <t>plantio de grama</t>
  </si>
  <si>
    <t>21.2.2</t>
  </si>
  <si>
    <t>21.3</t>
  </si>
  <si>
    <t>MURO</t>
  </si>
  <si>
    <t>21.3.1</t>
  </si>
  <si>
    <t>Muro em alvenaria,rebocado e pintado 2 faces(h=2.50m)</t>
  </si>
  <si>
    <t>SERVIÇOS FINAIS</t>
  </si>
  <si>
    <t>22.1</t>
  </si>
  <si>
    <t>Limpeza geral e entrega da obra</t>
  </si>
  <si>
    <t>22.2</t>
  </si>
  <si>
    <t>Placa de inauguração metálica 0,47x0,57m. Placa de inauguração em aço inox/letras bx. relevo- (40 x 30cm)</t>
  </si>
  <si>
    <t>Custo TOTAL com BDI incluso a Construção somente da Escola com 12 Salas de Aulas.</t>
  </si>
  <si>
    <t>B</t>
  </si>
  <si>
    <t xml:space="preserve">QUADRA </t>
  </si>
  <si>
    <t>23.1</t>
  </si>
  <si>
    <t>23.1.1</t>
  </si>
  <si>
    <t>23.2</t>
  </si>
  <si>
    <t>23.2.1</t>
  </si>
  <si>
    <t xml:space="preserve">Escavação manual de valas em qualquer terreno exceto rocha até h=1,50 m. ESCAVAÇÃO MANUAL DE VALA COM PROFUNDIDADE MENOR OU IGUAL A 1,30 M. AF_02/2021. </t>
  </si>
  <si>
    <t>23.2.2</t>
  </si>
  <si>
    <t xml:space="preserve">Regularização e compactação do fundo de valas.  PREPARO DE FUNDO DE VALA COM LARGURA MAIOR OU IGUAL A 1,5 M E MENOR QUE 2,5 M (ACERTO DO SOLO NATURAL). AF_08/2020. </t>
  </si>
  <si>
    <t>23.2.3</t>
  </si>
  <si>
    <t xml:space="preserve">Reaterro apiloado de vala com material da obra. REATERRO MANUAL DE VALAS COM COMPACTAÇÃO MECANIZADA. AF_04/2016. </t>
  </si>
  <si>
    <t>23.3</t>
  </si>
  <si>
    <t>23.1.2</t>
  </si>
  <si>
    <t>23.1.3</t>
  </si>
  <si>
    <t>23.4</t>
  </si>
  <si>
    <t>23.4.1</t>
  </si>
  <si>
    <t>23.4.1.1</t>
  </si>
  <si>
    <t>23.5</t>
  </si>
  <si>
    <t>23.5.1</t>
  </si>
  <si>
    <t>PAREDES</t>
  </si>
  <si>
    <t xml:space="preserve">Alvenaria de vedação de 1/2 vez em tijolos cerâmicos  (dimensões nominais: 39x19x09); assentamento em argamassa no traço 1:2:8 (cimento, cal e areia). ALVENARIA DE VEDAÇÃO DE BLOCOS CERÂMICOS FURADOS NA VERTICAL DE 9X19X39CM (ESPESSURA 9CM) DE PAREDES COM ÁREA LÍQUIDA MAIOR OU IGUAL A 6M² COM VÃOS E ARGAMASSA DE ASSENTAMENTO COM PREPARO EM BETONEIRA. AF_06/2014. </t>
  </si>
  <si>
    <t>Cobogó de concreto (elemento vazado-CB1)  - (10x40x40cm) assentado com argamassa traço 1:4 (cimento, areia). ALVENARIA DE VEDAÇÃO COM ELEMENTO VAZADO DE CONCRETO (COBOGÓ) DE 7X50X50CM E ARGAMASSA DE ASSENTAMENTO COM PREPARO EM BETONEIRA. AF_05/2020.</t>
  </si>
  <si>
    <t>23.5.2</t>
  </si>
  <si>
    <t>ARQUIBANCADA</t>
  </si>
  <si>
    <t>Laje pré-moldada para assentos e=13cm. PISO EM CONCRETO 20 MPA PREPARO MECÂNICO, ESPESSURA 7CM. AF_09/2020.</t>
  </si>
  <si>
    <t>23.6</t>
  </si>
  <si>
    <t>23.6.1</t>
  </si>
  <si>
    <t>Cobertura em telha metálica trapezoidal.TELHAMENTO COM TELHA DE AÇO/ALUMÍNIO E = 0,5 MM, COM ATÉ 2 ÁGUAS, INCLUSO IÇAMENTO. AF_07/2019.</t>
  </si>
  <si>
    <t>23.6.2</t>
  </si>
  <si>
    <t>Cumeeira para telha metalica trapezoidal. Cumeeira em aço galvanizado.</t>
  </si>
  <si>
    <t>Telha metálica trapezoidal perfurada. TELHAMENTO COM TELHA DE AÇO/ALUMÍNIO E = 0,5 MM, COM ATÉ 2 ÁGUAS, INCLUSO IÇAMENTO. AF_07/2019.</t>
  </si>
  <si>
    <t>Cobertura em telha translúcida trapezoidal. Cobertura - telha translucida fibra de vidro.</t>
  </si>
  <si>
    <t>23.7</t>
  </si>
  <si>
    <t>23.7.1</t>
  </si>
  <si>
    <t>Impermeabilização com tinta betuminosa em fundações (vigas baldrames). IMPERMEABILIZAÇÃO DE SUPERFÍCIE COM EMULSÃO ASFÁLTICA, 2 DEMÃOS AF_06/2018.</t>
  </si>
  <si>
    <t>23.8</t>
  </si>
  <si>
    <t>23.8.1</t>
  </si>
  <si>
    <t>Reboco de parede, com argamassa traço - 1:2 (cal / areia), espessura 0,5 cm. MASSA ÚNICA, PARA RECEBIMENTO DE PINTURA OU CERÂMICA, ARGAMASSA INDUSTRIALIZADA, PREPARO MECÂNICO, APLICADO COM EQUIPAMENTO DE MISTURA E PROJEÇÃO DE 1,5 M3/H EM FACES INTERNAS DE PAREDES, ESPESSURA DE 5MM, SEM EXECUÇÃO DE TALISCAS. AF_06/2014.</t>
  </si>
  <si>
    <t>23.9</t>
  </si>
  <si>
    <t>PINTURA</t>
  </si>
  <si>
    <t>Pintura em latex acrílico sobre paredes internas e externas, 2 demãos. APLICAÇÃO MANUAL DE PINTURA COM TINTA LÁTEX ACRÍLICA EM PAREDES, DUAS DEMÃOS. AF_06/2014.</t>
  </si>
  <si>
    <t>Pintura prime epóxi para estrutura de concreto, 2 demãos. PINTURA DE PISO COM TINTA EPÓXI, APLICAÇÃO MANUAL, 2 DEMÃOS, INCLUSO PRIMER EPÓXI. AF_05/2021.</t>
  </si>
  <si>
    <t>23.10</t>
  </si>
  <si>
    <t>Quadro de distribuição de sobrepor, sem barramento, para 6 disjuntores padrão europeu (linha branca), exclusive disjuntores. QUADRO DE DISTRIBUIÇÃO DE ENERGIA EM PVC, DE EMBUTIR, SEM BARRAMENTO, PARA 6 DISJUNTORES - FORNECIMENTO E INSTALAÇÃO. AF_10/2020.</t>
  </si>
  <si>
    <t>Disjuntor tripolar termomagnético 32A. DISJUNTOR TRIPOLAR TIPO DIN, CORRENTE NOMINAL DE 32A - FORNECIMENTO E INSTALAÇÃO. AF_10/2020.</t>
  </si>
  <si>
    <t>Disjuntor monopolar termomagnético 20A. DISJUNTOR MONOPOLAR TIPO DIN, CORRENTE NOMINAL DE 20A - FORNECIMENTO E INSTALAÇÃO. AF_10/2020.</t>
  </si>
  <si>
    <t>Eletroduto PVC rigido roscavel, Ø32mm (DN 1"), inclusive conexões. ELETRODUTO RÍGIDO ROSCÁVEL, PVC, DN 32 MM (1"), PARA CIRCUITOS TERMINAIS, INSTALADO EM FORRO - FORNECIMENTO E INSTALAÇÃO. AF_12/2015.</t>
  </si>
  <si>
    <t>CABOS E CONDUTORES</t>
  </si>
  <si>
    <t>Luminária pendente com lampada de vapor metalico de 250W. REFLETOR EM ALUMÍNIO, DE SUPORTE E ALÇA, COM LÂMPADA VAPOR DE MERCÚRIODE 250 W, COM REATOR ALTO FATOR DE POTÊNCIA - FORNECIMENTO E INSTALAÇÃO. AF_02/2020.</t>
  </si>
  <si>
    <t>23.11</t>
  </si>
  <si>
    <t>23.11.1</t>
  </si>
  <si>
    <t>23.11.2</t>
  </si>
  <si>
    <t>Cordoalha de cobre nu 50 mm2. CORDOALHA DE COBRE NU 35 MM², NÃO ENTERRADA, COM ISOLADOR - FORNECIMENTO E INSTALAÇÃO. AF_12/2017.</t>
  </si>
  <si>
    <t>23.11.3</t>
  </si>
  <si>
    <t>Cordoalha de cobre nu 35 mm2. CORDOALHA DE COBRE NU 50 MM², NÃO ENTERRADA, COM ISOLADOR - FORNECIMENTO E INSTALAÇÃO. AF_12/2017.</t>
  </si>
  <si>
    <t>23.11.4</t>
  </si>
  <si>
    <t>Caixa de inspeção com tampa em PVC, Ø 230mm x 250mm. CAIXA DE INSPEÇÃO PARA ATERRAMENTO, CIRCULAR, EM POLIETILENO, DIÂMETRO INTERNO = 0,3 M. AF_12/2020.</t>
  </si>
  <si>
    <t>Conector mini-gar em bronze estanhado. SUPORTE ISOLADOR PARA CORDOALHA DE COBRE - FORNECIMENTO E INSTALAÇÃO. AF_12/2017.</t>
  </si>
  <si>
    <t>23.12</t>
  </si>
  <si>
    <t>23.12.1</t>
  </si>
  <si>
    <t>Estrutura metálica c/ tabelas de basquete. Tabela em mad. lei p/ aro de basquete.</t>
  </si>
  <si>
    <t>cj</t>
  </si>
  <si>
    <t>23.12.2</t>
  </si>
  <si>
    <t>SINAPI - INSUMO</t>
  </si>
  <si>
    <t>Estrutura metálica de traves de futsal. CONJUNTO PARA FUTSAL COM TRAVES OFICIAIS DE 3,00 X 2,00 M EM TUBO DE ACOGALVANIZADO 3" COM REQUADRO EM TUBO DE 1", PINTURA EM PRIMER COM TINTAESMALTE SINTETICO E REDES DE POLIETILENO FIO 4 MM.</t>
  </si>
  <si>
    <t>23.12.3</t>
  </si>
  <si>
    <t>Estrutura metálica p/ rede de voley. CONJUNTO PARA QUADRA DE VOLEI COM POSTES EM TUBO DE ACO GALVANIZADO 3", H =*255* CM, PINTURA EM TINTA ESMALTE SINTETICO, REDE DE NYLON COM 2 MM, MALHA 10 X10 CM E ANTENAS OFICIAIS EM FIBRA DE VIDRO.</t>
  </si>
  <si>
    <t>23.12.4</t>
  </si>
  <si>
    <t>Alambrado para quadra poliesportiva, estruturado por tubos de aço galvanizado 2", com tela de arame galvanizado malha quadrada 5x5cm. ALAMBRADO PARA QUADRA POLIESPORTIVA, ESTRUTURADO POR TUBOS DE ACO GALVANIZADO, (MONTANTES COM DIAMETRO 2", TRAVESSAS E ESCORAS COM DIÂMETRO1 ¼), COM TELA DE ARAME GALVANIZADO, FIO 10 BWG E MALHA QUADRADA 5X5CM (EXCETO MURETA). AF_03/2021.</t>
  </si>
  <si>
    <t>Custo TOTAL com BDI incluso</t>
  </si>
  <si>
    <t>1 - Esta planilha orçamentária refere-se  ao projeto básico da Escola de 12 salas de aula incluso a quadra polisesportiva. Os quantitativos são estimados com o objetivo de estabelecer um valor de referência. O orçamento final deverá ser realizado pelo ente federado, com base no projeto executivo. Considera-se projeto executivo aquele cuja elaboração se dá ao final do estabelecimento das fundações adequadas ao solo do local onde o projeto será edificado, bem como outros ajustes que se fizerem necessários.</t>
  </si>
  <si>
    <t xml:space="preserve">2 - Este orçamento de projeto básico está  em conformidade com o disposto na Resolução do CONFEA nº 361 de 10 de dezembro de 1991, alínea f. </t>
  </si>
  <si>
    <t>3 - Após a elaboração da nova planilha orçamentária, baseada no projeto executivo, a ART correspondente deverá ser emitida.</t>
  </si>
  <si>
    <t>DATA:</t>
  </si>
  <si>
    <t>DESCRIÇÃO</t>
  </si>
  <si>
    <t>UNIDADE</t>
  </si>
  <si>
    <t>QUANTIDADE</t>
  </si>
  <si>
    <t xml:space="preserve">CÁLCULO </t>
  </si>
  <si>
    <t>3,00 X 4,00 = 12 M²</t>
  </si>
  <si>
    <t>1 UND</t>
  </si>
  <si>
    <t>2,00 x 6,00 = 12,00 m</t>
  </si>
  <si>
    <t>4,00 X 5,00 = 20 m²</t>
  </si>
  <si>
    <t>100,00 x 100,00 = 1000,00 m²</t>
  </si>
  <si>
    <t>12 MESES</t>
  </si>
  <si>
    <t>8 HORAS P/DIA X 22 DIAS X 12 MESES = 2.112 HORAS</t>
  </si>
  <si>
    <t>Bloco A: 29 x 1,00 x 1,00 x 1,50=43,50 m³
Bloco B: 24 x 1,00 x 1,00 x 1,50 = 36,00 m³
Bloco C: 24 x 1,00 x 1,00 x 1,50 = 36,00 m³
Bloco D: 30 x 1,00 x 1,00 x 1,50 = 45,00 m³
Bloco E1: 47 x 1,00 x 1,00 x 1,50 = 70,50 m³
Bloco E2: 47 x 1,00 x 1,00 x 1,50 = 70,50 m³
Bloco F: 48 x 1,00 x 1,00 x 1,50 = 72,00 m³
Passarelas 20 x 0,60 x 0,60 x 1,50 = 2,88 m³
Total = 373,50 m³</t>
  </si>
  <si>
    <t>Bloco A: 29 x 1,00 x 1,00  = 29 m²
Bloco B: 24 x 1,00 x 1,00 = 24 m²
Bloco C: 24 x 1,00 x 1,00 = 24 m²
Bloco D: 30 x 1,00 x 1,00 = 30 m²
Bloco E1: 47 x 1,00 x 1,00= 47 m²
Bloco E2: 47 x 1,00 x 1,00= 47 m²
Bloco F: 48 x 1,00 x 1,00 = 48 m²
Passarelas 20 x 0,60 x 0,60 = 7,2 m²
Total = 256,2 m²</t>
  </si>
  <si>
    <t>Bloco A: 29 x 1,00 x 1,00 x 0,40 = 11,60 m³
Bloco B: 24 x 1,00 x 1,00 x 0,40 = 9,60 m³
Bloco C: 24 x 1,00 x 1,00 x 0,40 = 9,60 m³
Bloco D: 30 x 1,00 x 1,00 x 0,40 = 12,00 m³
Bloco E1: 47 x 1,00 x 1,00 x 0,40 = 18,80 m³
Bloco E2: 47 x 1,00 x 1,00 x 0,40 = 18,80 m³
Bloco F: 48 x 1,00 x 1,00 0,40 = 19,2 m³
Passarelas 20 x 0,60 x 0,60 0,40 = 2,88 m³
Total = 102,48 m³</t>
  </si>
  <si>
    <t>Bloco A: 10,92 m³
Bloco B: 11,44 m³
Bloco C: 11,98 m³
Bloco D: 8,30 m³
Bloco E1 21,61 m³
Bloco E2: 21,61 m³
Bloco F: 21,62 m³
Total = 107,48 m³</t>
  </si>
  <si>
    <t>Bloco A: 10,08 m³
Bloco B: 11,03 m³
Bloco C: 14,06 m³
Bloco D: 12,06 m³
Bloco E1 19,15 m³
Bloco E2: 19,15 m³
Bloco F: 16,91 m³
Total = 102,44 m³</t>
  </si>
  <si>
    <t>24,72 m²</t>
  </si>
  <si>
    <t>695,75 x 3,00 = 2087,25 m²</t>
  </si>
  <si>
    <t>Bloco E1: 13,56 x 2,00 = 27,12 m²
Bloco E2: 13,56 x 2,00 = 27,12 m²
Bloco F: 7,84 x 2,00 = 15,68 m²</t>
  </si>
  <si>
    <t>Sanitários PNE (adm.), entrada dos sanitários e vestiários e Boxes dos sanitários PNE - 14 und</t>
  </si>
  <si>
    <t>Portas gerais</t>
  </si>
  <si>
    <t>Área de serviço e Triagem/lavagem - 2 und</t>
  </si>
  <si>
    <t>Área de serviço e cozinha - 2 und</t>
  </si>
  <si>
    <t>Cozinha e despensa - 4,20 m²</t>
  </si>
  <si>
    <t>Acesso pedestres - 1 x 2,05 x 1,80 = 3,69 m²</t>
  </si>
  <si>
    <t>Lixo - 1 x 1,80 x 1,80 = 3,24 m²</t>
  </si>
  <si>
    <t>Gás - 2 x 1,00 x 1,80 = 3,60 m²</t>
  </si>
  <si>
    <t>Pátio de serviço - 1 x 1,20 x 1,80 = 2,16 m²</t>
  </si>
  <si>
    <t>Acesso serviço - 1 x 3,00 x 1,80 - 5,40 m²</t>
  </si>
  <si>
    <t>Almoxarifado, coordenação, diretoria, sala de professores, secretaria, laboratório, informática, cozinha e despensa:  9 x 1,00 x 2,2 = 19,80 m²; Cozinha e despensa -1,10 x 0,70 x 2 = 1,54 m²; Cozinha e triagem/lavagem: (1,0 + 1,4) x 2,2 = 5,28 m²;
Almoxarifado, coordenação, direção e sala dos professores: 5 x 1,60 x 1,20 = 9,60 m²;
Coordenação, sala de professores e secretaria: 3 x 3,65 x 1,20 = 13,14 m²:
Laboratório e informática: (5 x 2,20 x 1,0) + (7 x 2,4 x 1,0) = 27,80 m²;
Cozinha e triagem/ lavagem: 2 x 1,10 x 1,20 = 2,64 m²:
Cozinha: 2 x 1,30 x 1,40 = 3,64 m²:
Cozinha: 1 x 2,30 x 1,20 = 2,10 m²</t>
  </si>
  <si>
    <t>Bloco A: 227,09 m²
Bloco B: 291,84 m²
Bloco C: 291,87  m²
Bloco D: 353,96 m²
Bloco E1: 474,25  m²
Bloco E2: 474,25  m²
Bloco F: 474,25 m²
Passarela: 330,78 m²
Total =  2918,29 m²</t>
  </si>
  <si>
    <t>Passarelas - 330,78 m²</t>
  </si>
  <si>
    <t>Bloco A: 227,09 m²
Bloco B: 291,84 m²
Bloco C: 291,87  m²
Bloco D: 353,96 m²
Bloco E1: 474,25  m²
Bloco E2: 474,25  m²
Bloco F: 474,25 m²
Total =  2.587,51 m²</t>
  </si>
  <si>
    <t>Bloco A, bloco B, bloco C, bloco D, bloco E1 e E2 e bloco F - 82,60m</t>
  </si>
  <si>
    <t>Bloco A: (129,1 x 2 x 0,30) + ( 129,1 x 0,15) =96,82 m³
Bloco B: (105,2 x 2 x 0,30) + (105,2 x 0,15)  = 78,90 m³
Bloco C: (108 x 2 x 0,30) + ( 108 x 0,15 )  = 81,00 m³
Bloco D: (120,29 x 2 x 0,30) + (120,29 x 0,15) = 90,21  m³
Bloco E1: (172,65 x 2 x 0,30) + (172,65 x 0,15) = 129,48 m³
Bloco E2: (172,65 x 2 x 0,30) + (172,65 x 0,15) = 129,48 m³
Bloco F: (174,88 x 2 x 0,30) + (174,88 x 0,15) = 131,15 m³              
Total = 737,04 m³</t>
  </si>
  <si>
    <t>2087,25 x 2 = 4174,5 m²</t>
  </si>
  <si>
    <t>1591,87 x 2 = 3183,73 m²</t>
  </si>
  <si>
    <t>Todo o piso Interno - 2685,85 + 177,77 = 2863,62 m²</t>
  </si>
  <si>
    <t xml:space="preserve"> </t>
  </si>
  <si>
    <t xml:space="preserve">Portas </t>
  </si>
  <si>
    <t>Bloco E1: 61,45 + Bloco C: 85,62 + Bloco B: 94,58 + Bloco A: 12,39 + 12,39 + Bloco D: 50,99 + Bloco F: 56,92 + Bloco E2: 61,45 = 435,79 m²</t>
  </si>
  <si>
    <t xml:space="preserve"> - Rampa de acesso</t>
  </si>
  <si>
    <t>Estacionamento</t>
  </si>
  <si>
    <t>1321,54 m² paredes internas</t>
  </si>
  <si>
    <t>150,00 m</t>
  </si>
  <si>
    <t>135,30 m</t>
  </si>
  <si>
    <t xml:space="preserve">29,00 m </t>
  </si>
  <si>
    <t>98,00 m</t>
  </si>
  <si>
    <t>80,35 m</t>
  </si>
  <si>
    <t xml:space="preserve">91,30 m </t>
  </si>
  <si>
    <t>63,00 und</t>
  </si>
  <si>
    <t>39,00 und</t>
  </si>
  <si>
    <t>58,00 und</t>
  </si>
  <si>
    <t>7,00 und</t>
  </si>
  <si>
    <t>8,00 und</t>
  </si>
  <si>
    <t>23,00 und</t>
  </si>
  <si>
    <t>1,00 und</t>
  </si>
  <si>
    <t>4,00 und</t>
  </si>
  <si>
    <t>3,00und</t>
  </si>
  <si>
    <t>3,00 und</t>
  </si>
  <si>
    <t>5,00 und</t>
  </si>
  <si>
    <t>9,00 und</t>
  </si>
  <si>
    <t>32,00 und</t>
  </si>
  <si>
    <t>2,00 und</t>
  </si>
  <si>
    <t>34,00 und</t>
  </si>
  <si>
    <t xml:space="preserve">1,00 und </t>
  </si>
  <si>
    <t>119,40 m</t>
  </si>
  <si>
    <t>90,00 m</t>
  </si>
  <si>
    <t>112,50 m</t>
  </si>
  <si>
    <t>358,60 m</t>
  </si>
  <si>
    <t xml:space="preserve">53,00 m </t>
  </si>
  <si>
    <t xml:space="preserve">45,00 m </t>
  </si>
  <si>
    <t xml:space="preserve">33,00 m </t>
  </si>
  <si>
    <t xml:space="preserve">60,00 m </t>
  </si>
  <si>
    <t>26,00 und</t>
  </si>
  <si>
    <t>14,00 und</t>
  </si>
  <si>
    <t>70,00 und</t>
  </si>
  <si>
    <t>36,00 und</t>
  </si>
  <si>
    <t>15,00 und</t>
  </si>
  <si>
    <t>19,00 und</t>
  </si>
  <si>
    <t>16,00 und</t>
  </si>
  <si>
    <t>13,00 und</t>
  </si>
  <si>
    <t>10,00 und</t>
  </si>
  <si>
    <t>25,00 und</t>
  </si>
  <si>
    <t>41,00 und</t>
  </si>
  <si>
    <t>Pátio e entre blocos.</t>
  </si>
  <si>
    <t>8 und</t>
  </si>
  <si>
    <t>11 und</t>
  </si>
  <si>
    <t xml:space="preserve">8 und </t>
  </si>
  <si>
    <t>6 und</t>
  </si>
  <si>
    <t>2 und</t>
  </si>
  <si>
    <t>22 und</t>
  </si>
  <si>
    <t>26 und</t>
  </si>
  <si>
    <t>3 und</t>
  </si>
  <si>
    <t xml:space="preserve">18 und </t>
  </si>
  <si>
    <t>16 und</t>
  </si>
  <si>
    <t>20 und</t>
  </si>
  <si>
    <t>1 und</t>
  </si>
  <si>
    <t>10 und</t>
  </si>
  <si>
    <t>5 und</t>
  </si>
  <si>
    <t>9 und</t>
  </si>
  <si>
    <t xml:space="preserve">6 und </t>
  </si>
  <si>
    <t>Bloco D</t>
  </si>
  <si>
    <t>2,04 m</t>
  </si>
  <si>
    <t>4,00 m</t>
  </si>
  <si>
    <t xml:space="preserve">13 und </t>
  </si>
  <si>
    <t>49 m²</t>
  </si>
  <si>
    <t>47 und</t>
  </si>
  <si>
    <t>15 und</t>
  </si>
  <si>
    <t>37 und</t>
  </si>
  <si>
    <t>18 und</t>
  </si>
  <si>
    <t>4 und</t>
  </si>
  <si>
    <t>1754,92 m</t>
  </si>
  <si>
    <t>768, 25 m</t>
  </si>
  <si>
    <t>428,00 m</t>
  </si>
  <si>
    <t>122 m</t>
  </si>
  <si>
    <t xml:space="preserve">26,70 m </t>
  </si>
  <si>
    <t>235,15m</t>
  </si>
  <si>
    <t>302,00 und</t>
  </si>
  <si>
    <t>13 und</t>
  </si>
  <si>
    <t>161 und</t>
  </si>
  <si>
    <t>163,0 m</t>
  </si>
  <si>
    <t>47 m³</t>
  </si>
  <si>
    <t>5077,00 m conforme projeto</t>
  </si>
  <si>
    <t>411  m conforme projeto</t>
  </si>
  <si>
    <t>782 m conforme projeto</t>
  </si>
  <si>
    <t>326 m conforme projeto</t>
  </si>
  <si>
    <t>327 m conforme projeto</t>
  </si>
  <si>
    <t>328 m conforme projeto</t>
  </si>
  <si>
    <t>285 m conforme projeto</t>
  </si>
  <si>
    <t>52,6 m conforme projeto</t>
  </si>
  <si>
    <t>288 m conforme projeto</t>
  </si>
  <si>
    <t>187 und</t>
  </si>
  <si>
    <t>44 und</t>
  </si>
  <si>
    <t>19 und</t>
  </si>
  <si>
    <t>31 und</t>
  </si>
  <si>
    <t>82 und</t>
  </si>
  <si>
    <t>166 und</t>
  </si>
  <si>
    <t>40 und</t>
  </si>
  <si>
    <t>110 und</t>
  </si>
  <si>
    <t>1  und</t>
  </si>
  <si>
    <t>25 kg</t>
  </si>
  <si>
    <t>920 m</t>
  </si>
  <si>
    <t>886 m</t>
  </si>
  <si>
    <t>39 und</t>
  </si>
  <si>
    <t>34 und</t>
  </si>
  <si>
    <t>257,75 m</t>
  </si>
  <si>
    <t>conforme projeto</t>
  </si>
  <si>
    <t>Circulações</t>
  </si>
  <si>
    <t>Área verde</t>
  </si>
  <si>
    <t>100,00 + 100,00 + 100,00 + 50,00 = 350,00 metros lineares</t>
  </si>
  <si>
    <t>2928,45 m² de limpeza</t>
  </si>
  <si>
    <t>Quadra: 22 x 1,50 x 1,50 = 49,5 m³</t>
  </si>
  <si>
    <t>Quadra: 22 x 1,50 = 33 m²</t>
  </si>
  <si>
    <t>Quadra: 22 x 1,50 x 0,10 = 3,3 m²</t>
  </si>
  <si>
    <t>22 x 1,00 x 1,50 x 0,5 = 16,5 m³</t>
  </si>
  <si>
    <t>116,52 x 0,15 x 0,50 = 8,73 m³</t>
  </si>
  <si>
    <t>22 x 0,24 x 0,50 x 5,00 = 13,2 m³</t>
  </si>
  <si>
    <t>Proteção da arquibancada.</t>
  </si>
  <si>
    <t>Acento da Arquibancada.</t>
  </si>
  <si>
    <t>986,10 m² cobertura da quadra</t>
  </si>
  <si>
    <t>Extensão da cobertura</t>
  </si>
  <si>
    <t>Fechamentos laterais</t>
  </si>
  <si>
    <t>Centro da cobertura</t>
  </si>
  <si>
    <t>986,10 m² Estrutura da Quadra da quadra</t>
  </si>
  <si>
    <t>80,00 metros</t>
  </si>
  <si>
    <t>144,00 metros</t>
  </si>
  <si>
    <t>34,00 metros</t>
  </si>
  <si>
    <t>230,00 metros</t>
  </si>
  <si>
    <t>30,00 metros</t>
  </si>
  <si>
    <t>24 und</t>
  </si>
  <si>
    <t>122,00 metros</t>
  </si>
  <si>
    <t>158,00 metros</t>
  </si>
  <si>
    <t>6,00 und</t>
  </si>
  <si>
    <r>
      <rPr>
        <b/>
        <sz val="11"/>
        <rFont val="Arial"/>
        <family val="2"/>
      </rPr>
      <t>Obra:</t>
    </r>
    <r>
      <rPr>
        <sz val="11"/>
        <rFont val="Arial"/>
        <family val="2"/>
      </rPr>
      <t xml:space="preserve"> CONSTRUÇÃO DE UMA ESCOLA DE 12 SALAS DE AULAS E UMA QUADRA POLIVALENTE COBERTA.</t>
    </r>
  </si>
  <si>
    <t>LOCAL DA OBRA: NO DISTRITO DE MORAES ALMEIDA, CIDADE DE ITAITUBA - PARÁ</t>
  </si>
  <si>
    <t>CRONOGRAMA DO PLANEJAMENTO</t>
  </si>
  <si>
    <t>% ITEM</t>
  </si>
  <si>
    <t>SERVIÇOS PRELIMINARES</t>
  </si>
  <si>
    <t>MOVIMENTO DE TERRA PARA FUNDAÇÕES</t>
  </si>
  <si>
    <t>SISTEMAS DE VEDAÇÃO VERTICAL</t>
  </si>
  <si>
    <t>SISTEMA DE PROTEÇÃO CONTRA INCÊNDIO</t>
  </si>
  <si>
    <t>INSTALAÇÕES ELÉTRICAS E TELEFONICAS - (127V/220V)</t>
  </si>
  <si>
    <t>QUADRA</t>
  </si>
  <si>
    <t>Valores totais</t>
  </si>
  <si>
    <t>CPU</t>
  </si>
  <si>
    <t>CHAPA METÁLICA PLANA RESISTENTE  A IMPACTOS NAS PORTAS.</t>
  </si>
  <si>
    <t>M²</t>
  </si>
  <si>
    <t>SINAPI-I</t>
  </si>
  <si>
    <t>11026</t>
  </si>
  <si>
    <t>CHAPA DE ACO GALVANIZADA BITOLA GSG 14, E = 1,95 MM (15,60 KG/M2)</t>
  </si>
  <si>
    <t>5104</t>
  </si>
  <si>
    <t>REBITE DE ALUMINIO VAZADO DE REPUXO, 3,2 X 8 MM (1KG = 1025 UNIDADES)</t>
  </si>
  <si>
    <t>88315</t>
  </si>
  <si>
    <t>SERRALHEIRO COM ENCARGOS COMPLEMENTARES</t>
  </si>
  <si>
    <t>88316</t>
  </si>
  <si>
    <t>SERVENTE COM ENCARGOS COMPLEMENTARES</t>
  </si>
  <si>
    <t xml:space="preserve">CPU </t>
  </si>
  <si>
    <t>CAIXA DÁGUA ENTERRADA DE CONCRETO 15.000L</t>
  </si>
  <si>
    <t>UN</t>
  </si>
  <si>
    <t>RETROESCAVADEIRA SOBRE RODAS COM CARREGADEIRA, TRAÇÃO 4X4, POTÊNCIA LÍ Q. 88 HP, CAÇAMBA CARREG. CAP. MÍN. 1 M3, CAÇAMBA RETRO CAP. 0,26 M3, PESO OPERACIONAL MÍN. 6.674 KG, PROFUNDIDADE ESCAVAÇÃO MÁX. 4,37 M - CHP DIURNO. AF_06/2014</t>
  </si>
  <si>
    <t>CHP</t>
  </si>
  <si>
    <t>ACO CA-60, 4,2 MM, OU 5,0 MM, OU 6,0 MM, OU 7,0 MM, VERGALHAO</t>
  </si>
  <si>
    <t>ACO CA-50, 6,3 MM, VERGALHAO</t>
  </si>
  <si>
    <t>CONCRETO MAGRO PARA LASTRO, TRAÇO 1:4,5:4,5 (EM MASSA SECA DE CIMENTO/AREIA MÉDIA/ BRITA 1) - PREPARO MECÂNICO COM BETONEIRA 400 L. AF_05/2021</t>
  </si>
  <si>
    <t>M³</t>
  </si>
  <si>
    <t>CONCRETO FCK = 30MPA, TRAÇO 1:2,1:2,5 (EM MASSA SECA DE CIMENTO/ AREIA MÉDIA/ BRITA 1) - PREPARO MECÂNICO COM BETONEIRA 400 L. AF_05/2021</t>
  </si>
  <si>
    <t>FORMA C/ MADEIRA BRANCA</t>
  </si>
  <si>
    <t>ARAME RECOZIDO 16 BWG, D = 1,65 MM (0,016 KG/M) OU 18 BWG, D = 1,25 MM (0,01 KG/M)</t>
  </si>
  <si>
    <t>REVESTIMENTO CERÂMICO PADRÃO ALTO</t>
  </si>
  <si>
    <t>Mola p/ porta de vidro</t>
  </si>
  <si>
    <t>7.2.3</t>
  </si>
  <si>
    <t>Gradil metálico em tela de arame galvanizado e malha quadrangular. Tela de arame galv.fio 12#2" fix.c/cant.de ferro(p/ muro).</t>
  </si>
  <si>
    <t>Impermeabilização asfáltica para concreto e alvenaria (3 demãos)</t>
  </si>
  <si>
    <t>SISTEMAS DE PISO</t>
  </si>
  <si>
    <t>Piso de alta resitência e=8mm c/ resina incl. camada regularizadora</t>
  </si>
  <si>
    <t>Escavação - blocos = 49,50 - 16,50 = 33,00 m³</t>
  </si>
  <si>
    <t>23.6.1.1</t>
  </si>
  <si>
    <t>23.6.1.2</t>
  </si>
  <si>
    <t>23.6.2.1</t>
  </si>
  <si>
    <t>23.6.2.2</t>
  </si>
  <si>
    <t>23.7.2</t>
  </si>
  <si>
    <t>23.7.3</t>
  </si>
  <si>
    <t>23.7.4</t>
  </si>
  <si>
    <t>23.7.5</t>
  </si>
  <si>
    <t>23.9.1</t>
  </si>
  <si>
    <t>23.9.2</t>
  </si>
  <si>
    <t>22.10.2</t>
  </si>
  <si>
    <t>23.11.1.1</t>
  </si>
  <si>
    <t>23.11.1.2</t>
  </si>
  <si>
    <t>23.11.1.3</t>
  </si>
  <si>
    <t>23.11.2.1</t>
  </si>
  <si>
    <t>23.11.2.2</t>
  </si>
  <si>
    <t>23.11.2.3</t>
  </si>
  <si>
    <t>23.11.3.1</t>
  </si>
  <si>
    <t>23.11.3.2</t>
  </si>
  <si>
    <t>23.11.4.1</t>
  </si>
  <si>
    <t>23.11.4.2</t>
  </si>
  <si>
    <t>23.12.5</t>
  </si>
  <si>
    <t>23.13</t>
  </si>
  <si>
    <t>23.13.1</t>
  </si>
  <si>
    <t>23.13.2</t>
  </si>
  <si>
    <t>23.13.3</t>
  </si>
  <si>
    <t>23.13.4</t>
  </si>
  <si>
    <t>Todas as portas de madeira x 2</t>
  </si>
  <si>
    <t>371,07 x 2,67 = 990,77 m²</t>
  </si>
  <si>
    <t>Cozinha, despensa, triagem, área de serviço, dml e sanitarios: 67,45 m²</t>
  </si>
  <si>
    <t>Janelas 566,8 m² + portas 67,05 m²</t>
  </si>
  <si>
    <t>13.6</t>
  </si>
  <si>
    <t>Emassamento de paredes externas com massa ACRÍLICA - 02 demãos. APLICAÇÃO MANUAL DE MASSA ACRÍLICA EM PANOS DE FACHADA COM PRESENÇA DEVÃOS, DE EDIFÍCIOS DE MÚLTIPLOS PAVIMENTOS, DUAS DEMÃOS. AF_05/2017.</t>
  </si>
  <si>
    <t>APLICAÇÃO DE FUNDO SELADOR ACRÍLICO EM PAREDES, UMA DEMÃO</t>
  </si>
  <si>
    <t>Área de Reboco = Área de Selador: 3183,73 m²</t>
  </si>
  <si>
    <t>Área de Selador = Área de Pintura: 3183,73 m²</t>
  </si>
  <si>
    <r>
      <t>Portas de ferro (PT1, PT4 e PT 5) +</t>
    </r>
    <r>
      <rPr>
        <sz val="10"/>
        <rFont val="Arial"/>
        <family val="2"/>
      </rPr>
      <t xml:space="preserve"> Todas as grades de ferro de 1/2" = 21,69 + 85,54 = 96,79 m²</t>
    </r>
  </si>
  <si>
    <t>1 conjunto</t>
  </si>
  <si>
    <t>116,52 x 0,50 x 2 + 116,52 x 0,15 = 134,00 m²</t>
  </si>
  <si>
    <t>Escavação - blocos = 373,5 - 102,48 = 271,02 m³</t>
  </si>
  <si>
    <t>75,00 X 2,20 = 165,00 m²</t>
  </si>
  <si>
    <t>Área da quadra = 986,17 m²</t>
  </si>
  <si>
    <r>
      <t xml:space="preserve">Bloco A: </t>
    </r>
    <r>
      <rPr>
        <sz val="10"/>
        <rFont val="Arial"/>
        <family val="2"/>
      </rPr>
      <t>227,23 m³
Bloco B: 291,87 m³
Bloco C: 291,87 m³
Bloco D: 353,96 m³
Bloco E1: 475,20 m³
Bloco E2: 475,20 m³
Bloco F: 475,20 m³
Passarelas 338,58 m³
Total = 2.929,11 m³</t>
    </r>
  </si>
  <si>
    <t>Armário externo, banho, DML e sanitário: 5 x 0,70 x 2,10 = 7,35 m² e Boxes dos sanitários e vestiários: 16 x 0,60 x 1,60 = 15,36 m²</t>
  </si>
  <si>
    <t>Bloco A: 129,1 x 0,13 x 0,30 = 5,03 m³
Bloco B: 105,2 x 0,13 x 0,30  = 4,10 m³
Bloco C: 108 x 0,13 x 0,30  = 4,21 m³
Bloco D: 120,29 0,13 x 0,30 = 4,69  m³
Bloco E1: 172,65 x 0,13 x 0,30 = 6,73 m³
Bloco E2: 172,65 x 0,13 x 0,30 = 6,73 m³
Bloco F: 174,88 x 0,13 x 0,30 = 6,82 m³                                     Base caixa d'água: 1,13 m³
Total = 39,44 m³</t>
  </si>
  <si>
    <t>Auditório, biblioteca, laboratório, salas de aula, sala de grêmio e informática - 18 x 0,8 x 2,10 = 30,24 m²</t>
  </si>
  <si>
    <t>Almoxarifado, coordenação, diretoria, sala de professores, secretaria, cozinha, despensa, entrada sanitários e vestiários - 13 x 0,7 x 2,10 = 21,84 m² + Entrada dos Sanitários e Vestiário PCD (Administração e Salas de Aula) - 8 x 0,90 x 2,10 = 15,12 m²</t>
  </si>
  <si>
    <t>Portas do administrativo: 2 x 1,80 x 2,10 = 7,56</t>
  </si>
  <si>
    <t>Banho, cozinha, despensa, DML, sanitário (cozinha) e sanitários PNE (administrativo) - 0,90 x 0,50 x 9 = 4,05 m²
Sanitários feminino e masculino (bloco E) - 4 x 1,75 x 0,55 = 3,84 m²
Sanitários  e vestiários femininos (blocos E e F) - 7 x 2,00 x 0,55 = 7,70 m²
Sanitários  e vestiários masculinos (blocos E e F) - 7 x 2,20 x 0,55 = 7,70 m²
Almoxarifado, coordenação, direção e sala dos professores - 5 x 1,40 x 1,00 = 7,00 m²
Coordenação, sala de professores e secretaria - 3 x 3,45 x 1,00 = 10,35 m²
Salas de aula, auditório, biblioteca, laboratório, informática, sala do grêmio - 35 x 2,00 x 0,8 = 56 m²
Cozinha e triagem/ lavagem - 2 x 0,90 x 1,00 = 1,80 m²
Cozinha - 2 x 1,10 x 1,20 = 2,64 m²
Cozinha - 1 x 2,10 x 1,00 = 2,10 m²
Auditório, biblioteca, laboratório, salas de aula, sala de grêmioe informática - 54 x 2,20 x 0,80 = 95,04 m²
Secretaria - 0,85 x 1,00 + 0,85 x 1,20 = 1,87 m²
Cozinha e despensa - 4,20 m²</t>
  </si>
  <si>
    <t>72,30 x 1,80 = 130,14 m²</t>
  </si>
  <si>
    <t>Bloco A: 140,42 m²
Bloco B: 157,62 m²
Bloco C: 157,62  m²
Bloco E1: 210,58  m²
Bloco E2: 210,58  m²
Bloco F:  210,58  m²
Total =  1.087,40 m²</t>
  </si>
  <si>
    <t>Salas de aulas: 12 x 50,33 = 603,96 m²                                       Bloco A.: 11,53 + 8,33 + 16,04 + 26,50 + 25,25 = 87,65 m²                                                           Bloco B: 67,71 + 83,58 = 151,29 m²                                            Bloco C: 32,65 + 67,94 + 50,30 =  150,89 m²                               Bloco D: 224,56 m²                                                             Passarelas e circulações: 1467,50 m²                                         Total: 2685,85 m²</t>
  </si>
  <si>
    <t>(13 x 0,30 x 0,30) + (49 x 0,30 x 0,30) = 5,58 m²</t>
  </si>
  <si>
    <t>(1.081 x 0,30 x 0,30) + (385 x 0,30 x 0,30) = 131,94 m²</t>
  </si>
  <si>
    <t>Bloco A: 3,67 + 3,67 = 7,34 m²                                                  Bloco D: 9,24 + 4,96 + 31,02 + 6,8 + 2,01 + 1,46 + 1,8 + 1,6 = 58,89 m²                                                                                           Bloco E1: 16,49 + 16,49 = 32,98 m²                                          Bloco E2 : 16,49 + 16,49 = 32,98 m²                                         Bloco F: 23,27 + 23,27 = 46,54 m²                                                            Total: 177,42 m²</t>
  </si>
  <si>
    <t>Estacionamento, passeio público e acesso de veículos, área entre blobo E2 e F e pátio aberto: 817,82 + 708,82 + 178,95 = 1707,59 m²</t>
  </si>
  <si>
    <t>1862,19 m² paredes externas</t>
  </si>
  <si>
    <t>24,85 x 36,50 = 907,03 m² Quadra</t>
  </si>
  <si>
    <t>Triagem, lavagem e Preparo + Sanitários Masc. e Fem. + Vestiários Masc. e Fem. + Biblioteca + Informática + Laboratórios (Quadro de Bancadas - Planta Baixa)</t>
  </si>
  <si>
    <t>Cozinha e despensa e dml (Quadro de prateleiras de granito - Planta Baixa)</t>
  </si>
  <si>
    <t>Estacionamento: 241,96 m</t>
  </si>
  <si>
    <t>12.1.8</t>
  </si>
  <si>
    <t>Rodapé de alta resistência (incl. polimento)</t>
  </si>
  <si>
    <t>Bloco A: 136,97 m
Bloco B: 126,00 m
Bloco C: 137,26  m
Bloco E1: 144,05  m
Bloco E2: 147,24  m
Bloco F: 113,32 m
Passarela: 10,88 m
Total =  815,72 m</t>
  </si>
  <si>
    <t>Tela de nylon de proteção - fixada na esquadria.Tela de nylon.</t>
  </si>
  <si>
    <t xml:space="preserve">Revestimento cerâmico de paredes PEI IV- cerâmica 30 x 40 cm aplicado com argamassa industrializada- incl. rejunte - conforme projeto. REVESTIMENTO CERÂMICO PARA PAREDES INTERNAS COM PLACAS TIPO ESMALTADAEXTRA DE DIMENSÕES 33X45 CM APLICADAS EM AMBIENTES DE ÁREA MAIOR QUE 5M² NA ALTURA INTEIRA DAS PAREDES. AF_06/2014.   </t>
  </si>
  <si>
    <t>Conjunto ilum. tipo petala c/2 lamp. v. mercurio/poste de aço</t>
  </si>
  <si>
    <t>35,86 x 1,20 x 2 = 86,10 m²</t>
  </si>
  <si>
    <t xml:space="preserve">27,76 x 2,80 x 2 = 155,46                                                                         </t>
  </si>
  <si>
    <t>4,36 x 1,82 x 4 = 31,74                                                                   4,36 x 3,57 x 4 = 62,26                                                                 4,36 x 5,36 x 2 = 46,74                                                                      total = 140,70 m2</t>
  </si>
  <si>
    <t>(109,04 +155,56) x 2 = 529,00 m2 - alvenaria (paredes)                                                  1,48 x 4,62 x 4 = 27,35 m2  - pilares                                                           1,48 x 6,37 x 4 = 37,71 m2  - pilares                                                                           1,48 x 8,16 x 4 = 48,31 m2  - pilares                                                                        1,48 x 2,80 x 10 = 41,84 m2 - pilares                                                                total = 683,81 m2</t>
  </si>
  <si>
    <t>(109,04 +155,56) x 2 = 529,00 m2 - alvenaria (paredes)</t>
  </si>
  <si>
    <t>paredes e pilares</t>
  </si>
  <si>
    <t>Piso da Quadra</t>
  </si>
  <si>
    <t>22.10.3</t>
  </si>
  <si>
    <t>Acrílica para piso</t>
  </si>
  <si>
    <t>calçadas e arquibancadas</t>
  </si>
  <si>
    <t>19.5</t>
  </si>
  <si>
    <t>19.5.1</t>
  </si>
  <si>
    <t>ALIMENTAÇÃO</t>
  </si>
  <si>
    <t>Subestação aérea c/ transformador 112,5 KVA (incl.poste, acessorios e cabine de mediçao) - TENSÃO PRIMÁRIA DE 34,5KV</t>
  </si>
  <si>
    <t>QUADRA POLIESPORTIVA DA ESCOLA</t>
  </si>
  <si>
    <t>Custo TOTAL DA ESCOLA DE 12 SALAS DE AULAS E + QUADRA POLIESPORTIVA, com BDI incluso</t>
  </si>
  <si>
    <r>
      <t>OBRA:</t>
    </r>
    <r>
      <rPr>
        <sz val="10"/>
        <color indexed="8"/>
        <rFont val="Courier New"/>
        <family val="3"/>
      </rPr>
      <t xml:space="preserve">  CONSTRUÇÃO DE UMA ESCOLA DE 12 SALAS DE AULAS E UMA QUADRA POLIESPORTIVA COBERTA</t>
    </r>
  </si>
  <si>
    <r>
      <rPr>
        <b/>
        <sz val="12"/>
        <color indexed="8"/>
        <rFont val="Courier New"/>
        <family val="3"/>
      </rPr>
      <t xml:space="preserve">PROPRIETÁRIO: </t>
    </r>
    <r>
      <rPr>
        <sz val="12"/>
        <color indexed="8"/>
        <rFont val="Courier New"/>
        <family val="3"/>
      </rPr>
      <t>MUNICÍPIO DE ITAITUBA</t>
    </r>
  </si>
  <si>
    <t xml:space="preserve">DATA DA EXPEDIÇÃO:    </t>
  </si>
  <si>
    <t>MATERIAL</t>
  </si>
  <si>
    <t xml:space="preserve">FONTE </t>
  </si>
  <si>
    <t>UNID</t>
  </si>
  <si>
    <t>COEFICENTE</t>
  </si>
  <si>
    <t>PREÇO UNITÁRIO</t>
  </si>
  <si>
    <t>TOTAL</t>
  </si>
  <si>
    <t>1,0000000</t>
  </si>
  <si>
    <t>M2</t>
  </si>
  <si>
    <t>88262</t>
  </si>
  <si>
    <t>CARPINTEIRO DE FORMAS COM ENCARGOS COMPLEMENTARES</t>
  </si>
  <si>
    <t>M3</t>
  </si>
  <si>
    <t>0,0100000</t>
  </si>
  <si>
    <t>TOTAL C/ ENCARGOS S/ BDI</t>
  </si>
  <si>
    <t>CHI</t>
  </si>
  <si>
    <t>1,0300000</t>
  </si>
  <si>
    <t>0,0020000</t>
  </si>
  <si>
    <t>0,0050000</t>
  </si>
  <si>
    <t>88309</t>
  </si>
  <si>
    <t>PEDREIRO COM ENCARGOS COMPLEMENTARES</t>
  </si>
  <si>
    <t>2692</t>
  </si>
  <si>
    <t>DESMOLDANTE PROTETOR PARA FORMAS DE MADEIRA, DE BASE OLEOSA EMULSIONADA EM AGUA</t>
  </si>
  <si>
    <t>17,09</t>
  </si>
  <si>
    <t>0,3106000</t>
  </si>
  <si>
    <t>0,0847000</t>
  </si>
  <si>
    <t>94968</t>
  </si>
  <si>
    <t>0,0565000</t>
  </si>
  <si>
    <t xml:space="preserve">M3    </t>
  </si>
  <si>
    <t>ACO CA-50, 10,0 MM, DOBRADO E CORTADO</t>
  </si>
  <si>
    <t>94970</t>
  </si>
  <si>
    <t>TABELA  SINAPI/PA - 10/2021 SEDOP 09/2021                   COM DESONERAÇAO</t>
  </si>
  <si>
    <t>B.D.I (29,85%)</t>
  </si>
  <si>
    <t>VALOR DA OBRA</t>
  </si>
  <si>
    <t>1.1  11340 - Placa de obra em lona com plotagem de gráfica - m²</t>
  </si>
  <si>
    <t>Lona com plotagem de gráfica</t>
  </si>
  <si>
    <t>Prego 1 1/2"x13</t>
  </si>
  <si>
    <t>Pernamanca 3" x 2" 4 m - madeira branca</t>
  </si>
  <si>
    <t>CARPINTEIRO COM ENCARGOS COMPLEMENTARES</t>
  </si>
  <si>
    <t>D00475</t>
  </si>
  <si>
    <t>D00084</t>
  </si>
  <si>
    <t>D00281</t>
  </si>
  <si>
    <t>DZ</t>
  </si>
  <si>
    <t>1.2  100000 -Licenças e taxas da obra (acima de 500m2)</t>
  </si>
  <si>
    <t>Ligação provisória - luz</t>
  </si>
  <si>
    <t>Taxa do CREA (I)</t>
  </si>
  <si>
    <t>Ligação provisoria - agua/esgoto</t>
  </si>
  <si>
    <t>Taxas da PMB (I)</t>
  </si>
  <si>
    <t>Taxa de Incêndio</t>
  </si>
  <si>
    <t>D00322</t>
  </si>
  <si>
    <t>D00323</t>
  </si>
  <si>
    <t>D00321</t>
  </si>
  <si>
    <t>D00342</t>
  </si>
  <si>
    <t>D00343</t>
  </si>
  <si>
    <t>UND</t>
  </si>
  <si>
    <t>CJ</t>
  </si>
  <si>
    <t>1.3 10767 - Barracão de madeira (incl. instalações)</t>
  </si>
  <si>
    <t>Tábua de madeira forte 4m</t>
  </si>
  <si>
    <t>Fechadura de sobrepor comum</t>
  </si>
  <si>
    <t>Parafuso fo go 5/16" c= 110mm</t>
  </si>
  <si>
    <t>Aldrava p/ cadeado (4x1/2")</t>
  </si>
  <si>
    <t>Arruela concava em PVC d=5/16"</t>
  </si>
  <si>
    <t>Régua 3"x1" 4 m apar.</t>
  </si>
  <si>
    <t>Prego 2 1/2"x10</t>
  </si>
  <si>
    <t>Tábua de madeira branca 4m</t>
  </si>
  <si>
    <t>Dobradiça 3"x3" com parafuso</t>
  </si>
  <si>
    <t>Massa de vedação</t>
  </si>
  <si>
    <t>Cadeado No. 30</t>
  </si>
  <si>
    <t>Telha fibrotex (1.22x0.55m) e=4mm</t>
  </si>
  <si>
    <t>Ponto de luz / força (c/tubul., cx. e fiaçao) ate 200W</t>
  </si>
  <si>
    <t>Caixa sifonada de PVC c/ grelha - 100x100x50mm</t>
  </si>
  <si>
    <t>Registro de gaveta s/ canopla - 1/2"</t>
  </si>
  <si>
    <t>Tubo em PVC - 100mm (LS)</t>
  </si>
  <si>
    <t>Tubo em PVC - 75mm (LS)</t>
  </si>
  <si>
    <t>Ponto de agua (incl. tubos e conexoes)</t>
  </si>
  <si>
    <t>Fossa septica pre-moldada cap= 10 pessoas</t>
  </si>
  <si>
    <t>Sumidouro pre-moldado cap= 10 pessoas</t>
  </si>
  <si>
    <t>Caixa em alvenaria de 60x60x80cm c/ tpo. concreto</t>
  </si>
  <si>
    <t>Bacia sifonada de louça c/ assento</t>
  </si>
  <si>
    <t>Caixa de descarga plastica - externa</t>
  </si>
  <si>
    <t>Lavatorio de louça s/col.c/torn.,sifao e valv.</t>
  </si>
  <si>
    <t>PT</t>
  </si>
  <si>
    <t>D00015</t>
  </si>
  <si>
    <t>D00061</t>
  </si>
  <si>
    <t>D00001</t>
  </si>
  <si>
    <t>D00060</t>
  </si>
  <si>
    <t>D00344</t>
  </si>
  <si>
    <t>D00019</t>
  </si>
  <si>
    <t>D00081</t>
  </si>
  <si>
    <t>D00016</t>
  </si>
  <si>
    <t>D00062</t>
  </si>
  <si>
    <t>D00002</t>
  </si>
  <si>
    <t>D00059</t>
  </si>
  <si>
    <t>D00049</t>
  </si>
  <si>
    <t>1.4 10005- Barracão de madeira/Almoxarifado</t>
  </si>
  <si>
    <t>1.5 1003 - Tapume c/ chapa de madeirit e=10mm (h=2.20m)</t>
  </si>
  <si>
    <t>Compensado e=10mm</t>
  </si>
  <si>
    <t>Cal virgem</t>
  </si>
  <si>
    <t>PINTOR COM ENCARGOS COMPLEMENTARES</t>
  </si>
  <si>
    <t>D00105</t>
  </si>
  <si>
    <t>P00011</t>
  </si>
  <si>
    <t xml:space="preserve">1.6 10009 -Locação da obra (execução de gabarito) </t>
  </si>
  <si>
    <t>Arame recozido No. 18</t>
  </si>
  <si>
    <t>Linha de nylon no. 80</t>
  </si>
  <si>
    <t>D00043</t>
  </si>
  <si>
    <t>D00238</t>
  </si>
  <si>
    <t>RL</t>
  </si>
  <si>
    <t>1.7 98525 - LIMPEZA MECANIZADA DE CAMADA VEGETAL, VEGETAÇÃO E PEQUENAS ÁRVORES (DIÂMETRO DE TRONCO MENOR QUE 0,20 M), COM TRATOR DE ESTEIRAS.AF_05/2018</t>
  </si>
  <si>
    <t>88441</t>
  </si>
  <si>
    <t>JARDINEIRO COM ENCARGOS COMPLEMENTARES</t>
  </si>
  <si>
    <t>89031</t>
  </si>
  <si>
    <t>TRATOR DE ESTEIRAS, POTÊNCIA 100 HP, PESO OPERACIONAL 9,4 T, COM LÂMINA 2,19 M3 - CHI DIURNO. AF_06/2014</t>
  </si>
  <si>
    <t>89032</t>
  </si>
  <si>
    <t>TRATOR DE ESTEIRAS, POTÊNCIA 100 HP, PESO OPERACIONAL 9,4 T, COM LÂMINA 2,19 M3 - CHP DIURNO. AF_06/2014</t>
  </si>
  <si>
    <t>2.1 93565 - Engenheiro civil de obras junior com encargos complementares</t>
  </si>
  <si>
    <t>40811</t>
  </si>
  <si>
    <t>ENGENHEIRO CIVIL DE OBRA JUNIOR (MENSALISTA)</t>
  </si>
  <si>
    <t>40863</t>
  </si>
  <si>
    <t>EXAMES - MENSALISTA (COLETADO CAIXA)</t>
  </si>
  <si>
    <t>40864</t>
  </si>
  <si>
    <t>SEGURO - MENSALISTA (COLETADO CAIXA)</t>
  </si>
  <si>
    <t>43474</t>
  </si>
  <si>
    <t>FERRAMENTAS - FAMILIA ENGENHEIRO CIVIL - MENSALISTA (ENCARGOS COMPLEMENTARES - COLETADO CAIXA)</t>
  </si>
  <si>
    <t>43498</t>
  </si>
  <si>
    <t>EPI - FAMILIA ENGENHEIRO CIVIL - MENSALISTA (ENCARGOS COMPLEMENTARES - COLETADO CAIXA)</t>
  </si>
  <si>
    <t>95415</t>
  </si>
  <si>
    <t>CURSO DE CAPACITAÇÃO PARA ENGENHEIRO CIVIL DE OBRA JÚNIOR (ENCARGOS COMPLEMENTARES) - MENSALISTA</t>
  </si>
  <si>
    <t>MES</t>
  </si>
  <si>
    <t>2.2 93572 - Encarregado de obras com encargos complementares</t>
  </si>
  <si>
    <t>40818</t>
  </si>
  <si>
    <t>ENCARREGADO GERAL DE OBRAS (MENSALISTA)</t>
  </si>
  <si>
    <t>43475</t>
  </si>
  <si>
    <t>FERRAMENTAS - FAMILIA ENCARREGADO GERAL - MENSALISTA (ENCARGOS COMPLEMENTARES - COLETADO CAIXA)</t>
  </si>
  <si>
    <t>43499</t>
  </si>
  <si>
    <t>EPI - FAMILIA ENCARREGADO GERAL - MENSALISTA (ENCARGOS COMPLEMENTARES - COLETADO CAIXA)</t>
  </si>
  <si>
    <t>95422</t>
  </si>
  <si>
    <t>CURSO DE CAPACITAÇÃO PARA ENCARREGADO GERAL DE OBRAS (ENCARGOS COMPLEMENTARES) - MENSALISTA</t>
  </si>
  <si>
    <t>2.812,04</t>
  </si>
  <si>
    <t>152,35</t>
  </si>
  <si>
    <t>11,80</t>
  </si>
  <si>
    <t>18,58</t>
  </si>
  <si>
    <t>202,94</t>
  </si>
  <si>
    <t>36,83</t>
  </si>
  <si>
    <t>2.3 88326 - Vigia noturno com encargos compelemtares</t>
  </si>
  <si>
    <t>37370</t>
  </si>
  <si>
    <t>ALIMENTACAO - HORISTA (COLETADO CAIXA)</t>
  </si>
  <si>
    <t>37371</t>
  </si>
  <si>
    <t>TRANSPORTE - HORISTA (COLETADO CAIXA)</t>
  </si>
  <si>
    <t>37372</t>
  </si>
  <si>
    <t>EXAMES - HORISTA (COLETADO CAIXA)</t>
  </si>
  <si>
    <t>37373</t>
  </si>
  <si>
    <t>SEGURO - HORISTA (COLETADO CAIXA)</t>
  </si>
  <si>
    <t>41776</t>
  </si>
  <si>
    <t>VIGIA NOTURNO, HORA EFETIVAMENTE TRABALHADA DE 22 H AS 5 H (COM ADICIONAL NOTURNO)</t>
  </si>
  <si>
    <t>43467</t>
  </si>
  <si>
    <t>FERRAMENTAS - FAMILIA SERVENTE - HORISTA (ENCARGOS COMPLEMENTARES - COLETADO CAIXA)</t>
  </si>
  <si>
    <t>43491</t>
  </si>
  <si>
    <t>EPI - FAMILIA SERVENTE - HORISTA (ENCARGOS COMPLEMENTARES - COLETADO CAIXA)</t>
  </si>
  <si>
    <t>95388</t>
  </si>
  <si>
    <t>CURSO DE CAPACITAÇÃO PARA VIGIA NOTURNO (ENCARGOS COMPLEMENTARES) - HORISTA</t>
  </si>
  <si>
    <t>2,83</t>
  </si>
  <si>
    <t>0,91</t>
  </si>
  <si>
    <t>0,81</t>
  </si>
  <si>
    <t>0,06</t>
  </si>
  <si>
    <t>15,12</t>
  </si>
  <si>
    <t>0,56</t>
  </si>
  <si>
    <t>1,15</t>
  </si>
  <si>
    <t>3.1  93358 - ESCAVAÇÃO MANUAL DE VALA COM PROFUNDIDADE MENOR OU IGUAL A 1,30 M. AF_02/2021</t>
  </si>
  <si>
    <t>91533</t>
  </si>
  <si>
    <t>COMPACTADOR DE SOLOS DE PERCUSSÃO (SOQUETE) COM MOTOR A GASOLINA 4 TEMPOS, POTÊNCIA 4 CV - CHP DIURNO. AF_08/2015</t>
  </si>
  <si>
    <t>91534</t>
  </si>
  <si>
    <t>COMPACTADOR DE SOLOS DE PERCUSSÃO (SOQUETE) COM MOTOR A GASOLINA 4 TEMPOS, POTÊNCIA 4 CV - CHI DIURNO. AF_08/2015</t>
  </si>
  <si>
    <t>0,0507000</t>
  </si>
  <si>
    <t>21,31</t>
  </si>
  <si>
    <t>0,0760000</t>
  </si>
  <si>
    <t>0,0016000</t>
  </si>
  <si>
    <t>29,08</t>
  </si>
  <si>
    <t>21,67</t>
  </si>
  <si>
    <t>3.2 101617 -  PREPARO DE FUNDO DE VALA COM LARGURA MAIOR OU IGUAL A 1,5 M E MENOR QUE 2,5 M (ACERTO DO SOLO NATURAL). AF_08/2020</t>
  </si>
  <si>
    <t>95606</t>
  </si>
  <si>
    <t>UMIDIFICAÇÃO DE MATERIAL PARA VALAS COM CAMINHÃO PIPA 10000L. AF_11/2016</t>
  </si>
  <si>
    <t>0,6500000</t>
  </si>
  <si>
    <t>0,2740000</t>
  </si>
  <si>
    <t>0,2540000</t>
  </si>
  <si>
    <t>1,80</t>
  </si>
  <si>
    <t>3.3 93382 - REATERRO MANUAL DE VALAS COM COMPACTAÇÃO MECANIZADA. AF_04/2016</t>
  </si>
  <si>
    <t>CONCRETO MAGRO PARA LASTRO, TRAÇO 1:4,5:4,5 (EM MASSA SECA DE CIMENTO/ AREIA MÉDIA/ BRITA 1) - PREPARO MECÂNICO COM BETONEIRA 600 L. AF_05/2021</t>
  </si>
  <si>
    <t>358,79</t>
  </si>
  <si>
    <t>4.1.1 96619 - LASTRO DE CONCRETO MAGRO, APLICADO EM BLOCOS DE COROAMENTO OU SAPATAS, ESPESSURA DE 5 CM. AF_08/2017</t>
  </si>
  <si>
    <t>4.1.2 40283 - Bloco em concreto armado p/ fundaçao (incl. forma)</t>
  </si>
  <si>
    <t>Forma c/ madeira branca</t>
  </si>
  <si>
    <t>Desforma</t>
  </si>
  <si>
    <t>Armação p/ concreto</t>
  </si>
  <si>
    <t>Concreto c/ seixo Fck= 20 MPA (incl. lançamento e adensamento)</t>
  </si>
  <si>
    <t>4.1.3 - 40284 - Baldrame em concreto armado c/ cinta de amarração</t>
  </si>
  <si>
    <t>m2</t>
  </si>
  <si>
    <t>kg</t>
  </si>
  <si>
    <t>m3</t>
  </si>
  <si>
    <t>5.1.1 50766 - Concreto armado fck=25MPA c/ forma mad. Branca (incl. lançamento e adensamento)</t>
  </si>
  <si>
    <t>Concreto c/ seixo Fck= 25MPA (incl. lançamento e adensamento)</t>
  </si>
  <si>
    <t>5.2.1 50713 - Laje pré-moldada (incl. capeamento)</t>
  </si>
  <si>
    <t>Laje pré-moldada (incl. ferragem)</t>
  </si>
  <si>
    <t>D00334</t>
  </si>
  <si>
    <t>5.3.1 50766 - Concreto armado fck=25MPA c/ forma mad. Branca (incl. lançamento e adensamento)</t>
  </si>
  <si>
    <t>5.4.1 93184 - VERGA PRÉ-MOLDADA PARA PORTAS COM ATÉ 1,5 M DE VÃO. AF_03/2016</t>
  </si>
  <si>
    <t>39017</t>
  </si>
  <si>
    <t>ESPACADOR / DISTANCIADOR CIRCULAR COM ENTRADA LATERAL, EM PLASTICO, PARA VERGALHAO *4,2 A 12,5* MM, COBRIMENTO 20 MM</t>
  </si>
  <si>
    <t>87294</t>
  </si>
  <si>
    <t>ARGAMASSA TRAÇO 1:2:9 (EM VOLUME DE CIMENTO, CAL E AREIA MÉDIA ÚMIDA) PARA EMBOÇO/MASSA ÚNICA/ASSENTAMENTO DE ALVENARIA DE VEDAÇÃO, PREPARO MECÂNICO COM BETONEIRA 600 L. AF_08/2019</t>
  </si>
  <si>
    <t>92270</t>
  </si>
  <si>
    <t>FABRICAÇÃO DE FÔRMA PARA VIGAS, COM MADEIRA SERRADA, E = 25 MM. AF_09/2020</t>
  </si>
  <si>
    <t>92791</t>
  </si>
  <si>
    <t>CORTE E DOBRA DE AÇO CA-60, DIÂMETRO DE 5,0 MM, UTILIZADO EM ESTRUTURAS DIVERSAS, EXCETO LAJES. AF_12/2015</t>
  </si>
  <si>
    <t>CONCRETO FCK = 20MPA, TRAÇO 1:2,7:3 (EM MASSA SECA DE CIMENTO/ AREIA MÉDIA/ BRITA 1) - PREPARO MECÂNICO COM BETONEIRA 600 L. AF_05/2021</t>
  </si>
  <si>
    <t>7,53</t>
  </si>
  <si>
    <t>6,0000000</t>
  </si>
  <si>
    <t>0,21</t>
  </si>
  <si>
    <t>0,0019000</t>
  </si>
  <si>
    <t>628,10</t>
  </si>
  <si>
    <t>0,0940000</t>
  </si>
  <si>
    <t>0,1070000</t>
  </si>
  <si>
    <t>0,1220000</t>
  </si>
  <si>
    <t>140,15</t>
  </si>
  <si>
    <t>0,3080000</t>
  </si>
  <si>
    <t>12,05</t>
  </si>
  <si>
    <t>0,0120000</t>
  </si>
  <si>
    <t>448,63</t>
  </si>
  <si>
    <t>6.1.1 101161 - ALVENARIA DE VEDAÇÃO COM ELEMENTO VAZADO DE CONCRETO (COBOGÓ) DE 7X50X50CM E ARGAMASSA DE ASSENTAMENTO COM PREPARO EM BETONEIRA. AF_05/2020</t>
  </si>
  <si>
    <t>665</t>
  </si>
  <si>
    <t>ELEMENTO VAZADO DE CONCRETO, QUADRICULADO, 16 FUROS *50 X 50 X 7* CM</t>
  </si>
  <si>
    <t>100489</t>
  </si>
  <si>
    <t>ARGAMASSA TRAÇO 1:3 (EM VOLUME DE CIMENTO E AREIA MÉDIA ÚMIDA), PREPARO MECÂNICO COM BETONEIRA 600 L. AF_08/2019</t>
  </si>
  <si>
    <t>3,9500000</t>
  </si>
  <si>
    <t>27,57</t>
  </si>
  <si>
    <t>2,0550000</t>
  </si>
  <si>
    <t>1,0280000</t>
  </si>
  <si>
    <t>545,62</t>
  </si>
  <si>
    <t>34557</t>
  </si>
  <si>
    <t>TELA DE ACO SOLDADA GALVANIZADA/ZINCADA PARA ALVENARIA, FIO D = *1,20 A 1,70* MM, MALHA 15 X 15 MM, (C X L) *50 X 7,5* CM</t>
  </si>
  <si>
    <t>37395</t>
  </si>
  <si>
    <t>PINO DE ACO COM FURO, HASTE = 27 MM (ACAO DIRETA)</t>
  </si>
  <si>
    <t>37592</t>
  </si>
  <si>
    <t>BLOCO CERAMICO / TIJOLO VAZADO PARA ALVENARIA DE VEDACAO, FUROS NA VERTICAL,, 9 X 19 X 39 CM (NBR 15270)</t>
  </si>
  <si>
    <t>87292</t>
  </si>
  <si>
    <t>ARGAMASSA TRAÇO 1:2:8 (EM VOLUME DE CIMENTO, CAL E AREIA MÉDIA ÚMIDA) PARA EMBOÇO/MASSA ÚNICA/ASSENTAMENTO DE ALVENARIA DE VEDAÇÃO, PREPARO MECÂNICO COM BETONEIRA 400 L. AF_08/2019</t>
  </si>
  <si>
    <t>0,4200000</t>
  </si>
  <si>
    <t>3,33</t>
  </si>
  <si>
    <t>40,21</t>
  </si>
  <si>
    <t>13,6000000</t>
  </si>
  <si>
    <t>2,15</t>
  </si>
  <si>
    <t>0,0104000</t>
  </si>
  <si>
    <t>671,88</t>
  </si>
  <si>
    <t>0,5900000</t>
  </si>
  <si>
    <t>0,2950000</t>
  </si>
  <si>
    <t>CENTO</t>
  </si>
  <si>
    <t>6.2.1 87489 - ALVENARIA DE VEDAÇÃO DE BLOCOS CERÂMICOS FURADOS NA VERTICAL DE 9X19X39CM (ESPESSURA 9CM) DE PAREDES COM ÁREA LÍQUIDA MAIOR OU IGUAL A 6M² COM VÃOS E ARGAMASSA DE ASSENTAMENTO COM PREPARO EM BETONEIRA. AF_06/2014</t>
  </si>
  <si>
    <t>6.2.2 60813 - Divisória em granito cinza - incl. ferrag. de fixação</t>
  </si>
  <si>
    <t>Granito Cinza e=3cm (polido nos dois lados)</t>
  </si>
  <si>
    <t>Ferragens p/ div. em granito</t>
  </si>
  <si>
    <t>MARMORISTA/GRANITEIRO COM ENCARGOS</t>
  </si>
  <si>
    <t>A0080</t>
  </si>
  <si>
    <t>D00106</t>
  </si>
  <si>
    <t>7.1.1 90065 - Esquadria mad. e=3cm c/ caix. aduela e alizar</t>
  </si>
  <si>
    <t>Esquadria de madeira maciça</t>
  </si>
  <si>
    <t>AJUDANTE DE CARPINTEIRO COM ENCARGOS</t>
  </si>
  <si>
    <t>D00094</t>
  </si>
  <si>
    <t>7.1.2 90063 - Porta mad. trabalhada c/ caix. aduela e alizar</t>
  </si>
  <si>
    <t>Caixilho em madeira de lei</t>
  </si>
  <si>
    <t>Porta em madeira trabalhada</t>
  </si>
  <si>
    <t>Alizar em madeira de lei</t>
  </si>
  <si>
    <t>D00096</t>
  </si>
  <si>
    <t>D00093</t>
  </si>
  <si>
    <t>D00097</t>
  </si>
  <si>
    <t>4351</t>
  </si>
  <si>
    <t>PARAFUSO NIQUELADO 3 1/2" COM ACABAMENTO CROMADO PARA FIXAR PECA SANITARIA, INCLUI PORCA CEGA, ARRUELA E BUCHA DE NYLON TAMANHO S-8</t>
  </si>
  <si>
    <t>36204</t>
  </si>
  <si>
    <t>BARRA DE APOIO RETA, EM ACO INOX POLIDO, COMPRIMENTO 60CM, DIAMETRO MINIMO 3 CM</t>
  </si>
  <si>
    <t>88267</t>
  </si>
  <si>
    <t>ENCANADOR OU BOMBEIRO HIDRÁULICO COM ENCARGOS COMPLEMENTARES</t>
  </si>
  <si>
    <t>7.2.1 100874 - Barra de apoio 40 cm, aço inox polido, Deca ou equivalente - PM3 e PM5. PUXADOR PARA PCD, FIXADO NA PORTA - FORNECIMENTO E INSTALAÇÃO. AF_01/2020.</t>
  </si>
  <si>
    <t>13,09</t>
  </si>
  <si>
    <t>145,63</t>
  </si>
  <si>
    <t>0,9485000</t>
  </si>
  <si>
    <t>20,70</t>
  </si>
  <si>
    <t>0,2988000</t>
  </si>
  <si>
    <t>7.2.2 100817 - Fechadura para porta externa</t>
  </si>
  <si>
    <t>Fechadura externa</t>
  </si>
  <si>
    <t>D00131</t>
  </si>
  <si>
    <t>7.2.3 101273 - Mola p/ porta de vidro</t>
  </si>
  <si>
    <t>MONTADOR COM ENCARGOS COMPLEMENTARES</t>
  </si>
  <si>
    <t>D00402</t>
  </si>
  <si>
    <t>7.3.1 91380 - Esquadria c/ venezianas de aluminio natural c/ erragens</t>
  </si>
  <si>
    <t>Estrutura em alumínio anodizado natural para  esquadria c/ venezianas incl. Ferragens</t>
  </si>
  <si>
    <t>AJUDANTE DE MONTADOR COM ENCARGOS</t>
  </si>
  <si>
    <t>D00311</t>
  </si>
  <si>
    <t>142</t>
  </si>
  <si>
    <t>SELANTE ELASTICO MONOCOMPONENTE A BASE DE POLIURETANO (PU) PARA JUNTAS DIVERSAS</t>
  </si>
  <si>
    <t>7568</t>
  </si>
  <si>
    <t>BUCHA DE NYLON SEM ABA S10, COM PARAFUSO DE 6,10 X 65 MM EM ACO ZINCADO COM ROSCA SOBERBA, CABECA CHATA E FENDA PHILLIPS</t>
  </si>
  <si>
    <t>39024</t>
  </si>
  <si>
    <t>PORTA DE ABRIR EM ALUMINIO COM DIVISAO HORIZONTAL  PARA VIDROS,  ACABAMENTO ANODIZADO NATURAL, VIDROS INCLUSOS, SEM GUARNICAO/ALIZAR/VISTA , 87 X 210 CM</t>
  </si>
  <si>
    <t>1,6130000</t>
  </si>
  <si>
    <t>37,60</t>
  </si>
  <si>
    <t>8,8000000</t>
  </si>
  <si>
    <t>1,04</t>
  </si>
  <si>
    <t>544,66</t>
  </si>
  <si>
    <t>0,6510000</t>
  </si>
  <si>
    <t>0,3250000</t>
  </si>
  <si>
    <t>310ML</t>
  </si>
  <si>
    <t>36888</t>
  </si>
  <si>
    <t>GUARNICAO / MOLDURA / ARREMATE DE ACABAMENTO PARA ESQUADRIA, EM ALUMINIO PERFIL 25, ACABAMENTO ANODIZADO BRANCO OU BRILHANTE, PARA 1 FACE</t>
  </si>
  <si>
    <t>39025</t>
  </si>
  <si>
    <t>PORTA DE ABRIR EM ALUMINIO TIPO VENEZIANA, ACABAMENTO ANODIZADO NATURAL, SEM GUARNICAO/ALIZAR/VISTA, 87 X 210 CM</t>
  </si>
  <si>
    <t>0,8829000</t>
  </si>
  <si>
    <t>4,8166000</t>
  </si>
  <si>
    <t>6,8504000</t>
  </si>
  <si>
    <t>17,46</t>
  </si>
  <si>
    <t>0,5473000</t>
  </si>
  <si>
    <t>558,49</t>
  </si>
  <si>
    <t>0,3826000</t>
  </si>
  <si>
    <t>0,1910000</t>
  </si>
  <si>
    <t>7.3.3 91341 - PA3 - Porta de abrir - 120x210 em chapa de alumínio com veneziana e vidro mini boreal- conforme projeto de esquadrias, inclusive ferragens e vidro. PORTA EM ALUMÍNIO DE ABRIR TIPO VENEZIANA COM GUARNIÇÃO, FIXAÇÃO COM PARAFUSOS - FORNECIMENTO E INSTALAÇÃO. AF_12/2019.</t>
  </si>
  <si>
    <t>7.3.2 94805 - PA2 - Porta de abrir - 80x210 em chapa de alumínio com veneziana e vidro mini boreal- conforme projeto de esquadrias, inclusive ferragens e vidro. PORTA DE ALUMÍNIO DE ABRIR PARA VIDRO SEM GUARNIÇÃO, 87X210CM, FIXAÇÃO COM PARAFUSOS, INCLUSIVE VIDROS - FORNECIMENTO E INSTALAÇÃO. AF_12/2019.</t>
  </si>
  <si>
    <t>7.4.1 91379 - PV1 - Porta em vidro temperado c/ ferragens -(sem mola)</t>
  </si>
  <si>
    <t>Porta em vidro temperado c/ ferragens -(sem mola)</t>
  </si>
  <si>
    <t>D00337</t>
  </si>
  <si>
    <t>7.5.1 91512 - Esquadria de correr em vidro temperado de 8mm</t>
  </si>
  <si>
    <t>Vidro temperado incolor e=8mm</t>
  </si>
  <si>
    <t>Ferragens para esquadria de correr</t>
  </si>
  <si>
    <t>AJUDANTE DE PEDREIRO COM ENCARGOS</t>
  </si>
  <si>
    <t>d00394</t>
  </si>
  <si>
    <t>d00473</t>
  </si>
  <si>
    <t xml:space="preserve">7.5.2 251530 - Tela de nylon de proteção - fixada na esquadria.Tela de nylon. </t>
  </si>
  <si>
    <t>Tela de nylon</t>
  </si>
  <si>
    <t>Ganchos e parafusos p/ tela de nylon</t>
  </si>
  <si>
    <t>D00501</t>
  </si>
  <si>
    <t>D00452</t>
  </si>
  <si>
    <t>7.6.1 100701 - PT1 - Portão de abrir 2,05x1,80m, em gradil metálico belgo ou similar, conforme projeto de esquadrias, inclusive ferragens. PORTA DE FERRO, DE ABRIR, TIPO GRADE COM CHAPA, COM GUARNIÇÕES. AF_12/2019.</t>
  </si>
  <si>
    <t>4930</t>
  </si>
  <si>
    <t>PORTA DE ABRIR / GIRO, EM GRADIL FERRO, COM BARRA CHATA 3 CM X 1/4", COM REQUADRO E GUARNICAO - COMPLETO - ACABAMENTO NATURAL</t>
  </si>
  <si>
    <t>88627</t>
  </si>
  <si>
    <t>ARGAMASSA TRAÇO 1:0,5:4,5 (EM VOLUME DE CIMENTO, CAL E AREIA MÉDIA ÚMIDA) PARA ASSENTAMENTO DE ALVENARIA, PREPARO MANUAL. AF_08/2019</t>
  </si>
  <si>
    <t>541,74</t>
  </si>
  <si>
    <t>0,4570000</t>
  </si>
  <si>
    <t>0,2290000</t>
  </si>
  <si>
    <t>666,51</t>
  </si>
  <si>
    <t>7.6.2 91341 - PT2 - PORTA EM ALUMÍNIO DE ABRIR TIPO VENEZIANA COM GUARNIÇÃO DE 180X180, FIXAÇÃO COM PARAFUSOS - FORNECIMENTO E INSTALAÇÃO. AF_12/2019. Conforme projeto de esquadrias, inclusive ferragens</t>
  </si>
  <si>
    <t>7.6.3 91341 - PT3 -  PORTA EM ALUMÍNIO DE ABRIR TIPO VENEZIANA COM GUARNIÇÃO DE 100X180, FIXAÇÃO COM PARAFUSOS - FORNECIMENTO E INSTALAÇÃO. AF_12/2019. Conforme projeto de esquadrias, inclusive ferragenss</t>
  </si>
  <si>
    <t>7.6.4 91500 - PT4 - Portão de abrir 1,20x1,80m, em gradil metálico belgo ou similar, conforme projeto de esquadrias, inclusive ferragens. Portão em grade c/ chapa de ferro 3/16" - incl. ferragens e pintura antiferruginosa.</t>
  </si>
  <si>
    <t>Portão de ferro 3/4" c/ ferragens - sec.redonda (incl. pint.anti-corrosiva)</t>
  </si>
  <si>
    <t>Chapa de ferro 3/16" - trab./colocada</t>
  </si>
  <si>
    <t>Argamassa de cimento e areia 1:6</t>
  </si>
  <si>
    <t>D00234</t>
  </si>
  <si>
    <t>D00157</t>
  </si>
  <si>
    <t>7.6.5 37561 - PT5 - Portão de correr 3x1,80m, em gradil metálico belgo ou similar, conforme projeto de esquadrias, inclusive ferragens. PORTAO DE CORRER EM CHAPA TIPO PAINEL LAMBRIL QUADRADO, COM PORTA SOCIAL COMPLETA INCLUIDA, COM REQUADRO, ACABAMENTO NATURAL, COM TRILHOS E ROLDANAS.</t>
  </si>
  <si>
    <t>7.7.1 90071 - Grade de ferro 1/2" (incl. pint. anti-corrosiva)</t>
  </si>
  <si>
    <t>D00089</t>
  </si>
  <si>
    <t>7.8.1 250582 - Gradil metálico em tela de arame galvanizado e malha quadrangular. Tela de arame galv.fio 12#2" fix.c/cant.de ferro(p/ muro).</t>
  </si>
  <si>
    <t>Ponto de solda</t>
  </si>
  <si>
    <t>Cantoneira em ferro 1 1/2" x 1 1/2" x 3/16"</t>
  </si>
  <si>
    <t>Tela alambrado arame galvanizado fio 12 # 2"</t>
  </si>
  <si>
    <t>Argamassa de cimento e areia 1:4</t>
  </si>
  <si>
    <t>D00170</t>
  </si>
  <si>
    <t>D00254</t>
  </si>
  <si>
    <t>D00255</t>
  </si>
  <si>
    <t>8.1 140240 - Forro em PVC 100mm entarugamento - metalico</t>
  </si>
  <si>
    <t>Entarugamento em metalon</t>
  </si>
  <si>
    <t>Forro em lambri de PVC</t>
  </si>
  <si>
    <t>A00200</t>
  </si>
  <si>
    <t>A00024</t>
  </si>
  <si>
    <t>9.1 71361 - Estrutura metálica p/ cobertura - 2 águas-vão 20m</t>
  </si>
  <si>
    <t>Solda topo descendente chanfrada chapa/perfil/tubo aço conversor diesel</t>
  </si>
  <si>
    <t>Perfil aço estrutural em "U"</t>
  </si>
  <si>
    <t>AUXILIAR DE SERRALHEIRO COM ENCARGOS</t>
  </si>
  <si>
    <t>D00482</t>
  </si>
  <si>
    <t>D00414</t>
  </si>
  <si>
    <t>9.2 7243 - TELHA TRAPEZOIDAL EM ACO ZINCADO, SEM PINTURA, ALTURA DE APROXIMADAMENTE 40 MM, ESPESSURA DE 0,50 MM E LARGURA UTIL DE 980 MM.</t>
  </si>
  <si>
    <t>TELHA TRAPEZOIDAL EM ACO ZINCADO, SEM PINTURA, ALTURA DE APROXIMADAMENTE 40 MM, ESPESSURA DE 0,50 MM E LARGURA UTIL DE 980 MM</t>
  </si>
  <si>
    <t>9.3 71497 - Cobertura -Telha termoacústica</t>
  </si>
  <si>
    <t>Telha termoacústica, chapa filme</t>
  </si>
  <si>
    <t>Acessórios de fixação (telha termoacústica)</t>
  </si>
  <si>
    <t>TELHADISTA COM ENCARGOS COMPLEMENTARES</t>
  </si>
  <si>
    <t>D00415</t>
  </si>
  <si>
    <t>D00416</t>
  </si>
  <si>
    <t>9.4 94231 - RUFO EM CHAPA DE AÇO GALVANIZADO NÚMERO 24, CORTE DE 25 CM, INCLUSO TRANSPORTE VERTICAL. AF_07/2019</t>
  </si>
  <si>
    <t>5061</t>
  </si>
  <si>
    <t>PREGO DE ACO POLIDO COM CABECA 18 X 27 (2 1/2 X 10)</t>
  </si>
  <si>
    <t>13388</t>
  </si>
  <si>
    <t>SOLDA EM BARRA DE ESTANHO-CHUMBO 50/50</t>
  </si>
  <si>
    <t>40873</t>
  </si>
  <si>
    <t>RUFO INTERNO/EXTERNO DE CHAPA DE ACO GALVANIZADA NUM 24, CORTE 25 CM</t>
  </si>
  <si>
    <t>88323</t>
  </si>
  <si>
    <t>93281</t>
  </si>
  <si>
    <t>GUINCHO ELÉTRICO DE COLUNA, CAPACIDADE 400 KG, COM MOTO FREIO, MOTOR TRIFÁSICO DE 1,25 CV - CHP DIURNO. AF_03/2016</t>
  </si>
  <si>
    <t>93282</t>
  </si>
  <si>
    <t>GUINCHO ELÉTRICO DE COLUNA, CAPACIDADE 400 KG, COM MOTO FREIO, MOTOR TRIFÁSICO DE 1,25 CV - CHI DIURNO. AF_03/2016</t>
  </si>
  <si>
    <t>0,1980000</t>
  </si>
  <si>
    <t>0,0060000</t>
  </si>
  <si>
    <t>19,00</t>
  </si>
  <si>
    <t>0,0012000</t>
  </si>
  <si>
    <t>69,44</t>
  </si>
  <si>
    <t>0,0450000</t>
  </si>
  <si>
    <t>145,99</t>
  </si>
  <si>
    <t>1,0500000</t>
  </si>
  <si>
    <t>31,63</t>
  </si>
  <si>
    <t>0,2070000</t>
  </si>
  <si>
    <t>0,1120000</t>
  </si>
  <si>
    <t>21,05</t>
  </si>
  <si>
    <t>0,0132000</t>
  </si>
  <si>
    <t>19,52</t>
  </si>
  <si>
    <t>0,0183000</t>
  </si>
  <si>
    <t>18,41</t>
  </si>
  <si>
    <t>10.1 80314 - Impermeabilização asfáltica para concreto e alvenaria (3 demãos)</t>
  </si>
  <si>
    <t>Impermeabilizante asfáltico para concreto e alvenaria</t>
  </si>
  <si>
    <t>I00003</t>
  </si>
  <si>
    <t>11.1 87878 - CHAPISCO APLICADO EM ALVENARIAS E ESTRUTURAS DE CONCRETO INTERNAS, COM COLHER DE PEDREIRO.  ARGAMASSA TRAÇO 1:3 COM PREPARO MANUAL. AF_06/2014</t>
  </si>
  <si>
    <t>87377</t>
  </si>
  <si>
    <t>ARGAMASSA TRAÇO 1:3 (EM VOLUME DE CIMENTO E AREIA GROSSA ÚMIDA) PARA CHAPISCO CONVENCIONAL, PREPARO MANUAL. AF_08/2019</t>
  </si>
  <si>
    <t>0,0042000</t>
  </si>
  <si>
    <t>608,19</t>
  </si>
  <si>
    <t>0,0700000</t>
  </si>
  <si>
    <t>0,0070000</t>
  </si>
  <si>
    <t>10.2 87792 - Emboço, com argamassa traço - 1:2:9 (cimento / cal / areia), espessura 2 cm. EMBOÇO OU MASSA ÚNICA EM ARGAMASSA TRAÇO 1:2:8, PREPARO MECÂNICO COM BETONEIRA 400 L, APLICADA MANUALMENTE EM PANOS CEGOS DE FACHADA (SEM PRESENÇA DE VÃOS), ESPESSURA DE 25 MM. AF_06/2014.</t>
  </si>
  <si>
    <t>37411</t>
  </si>
  <si>
    <t>TELA DE ACO SOLDADA GALVANIZADA/ZINCADA PARA ALVENARIA, FIO D = *1,24 MM, MALHA 25 X 25 MM</t>
  </si>
  <si>
    <t>0,1581000</t>
  </si>
  <si>
    <t>24,38</t>
  </si>
  <si>
    <t>0,0293000</t>
  </si>
  <si>
    <t>0,4000000</t>
  </si>
  <si>
    <t>11.3 87543 - Reboco para paredes internas, externas, vigas, traço 1:4,5  - espessura 0,5 cm. MASSA ÚNICA, PARA RECEBIMENTO DE PINTURA OU CERÂMICA, ARGAMASSA INDUSTRIALIZADA, PREPARO MECÂNICO, APLICADO COM EQUIPAMENTO DE MISTURA E PROJEÇÃO DE 1,5 M3/H EM FACES INTERNAS DE PAREDES, ESPESSURA DE 5MM, SEMEXECUÇÃO DE TALISCAS. AF_06/2014.</t>
  </si>
  <si>
    <t>87407</t>
  </si>
  <si>
    <t>ARGAMASSA INDUSTRIALIZADA PARA REVESTIMENTOS, MISTURA E PROJEÇÃO DE 1,5 M³/H DE ARGAMASSA. AF_08/2019</t>
  </si>
  <si>
    <t>0,0113000</t>
  </si>
  <si>
    <t>1.571,06</t>
  </si>
  <si>
    <t>0,2000000</t>
  </si>
  <si>
    <t>0,0250000</t>
  </si>
  <si>
    <t xml:space="preserve">11.4 87273 - Revestimento cerâmico de paredes PEI IV- cerâmica 30 x 40 cm aplicado com argamassa industrializada- incl. rejunte - conforme projeto. REVESTIMENTO CERÂMICO PARA PAREDES INTERNAS COM PLACAS TIPO ESMALTADAEXTRA DE DIMENSÕES 33X45 CM APLICADAS EM AMBIENTES DE ÁREA MAIOR QUE 5M² NA ALTURA INTEIRA DAS PAREDES. AF_06/2014.   </t>
  </si>
  <si>
    <t>536</t>
  </si>
  <si>
    <t>REVESTIMENTO EM CERAMICA ESMALTADA EXTRA, PEI MENOR OU IGUAL A 3, FORMATO MENOR OU IGUAL A 2025 CM2</t>
  </si>
  <si>
    <t>1381</t>
  </si>
  <si>
    <t>ARGAMASSA COLANTE AC I PARA CERAMICAS</t>
  </si>
  <si>
    <t>34357</t>
  </si>
  <si>
    <t>REJUNTE CIMENTICIO, QUALQUER COR</t>
  </si>
  <si>
    <t>88256</t>
  </si>
  <si>
    <t>AZULEJISTA OU LADRILHISTA COM ENCARGOS COMPLEMENTARES</t>
  </si>
  <si>
    <t>1,0800000</t>
  </si>
  <si>
    <t>36,90</t>
  </si>
  <si>
    <t>6,1400000</t>
  </si>
  <si>
    <t>0,73</t>
  </si>
  <si>
    <t>0,2200000</t>
  </si>
  <si>
    <t>4,28</t>
  </si>
  <si>
    <t>0,6600000</t>
  </si>
  <si>
    <t>22,50</t>
  </si>
  <si>
    <t>0,3600000</t>
  </si>
  <si>
    <t>12.1.1 130507 - Camada impermeabilizadora e=10cm c/ seixo</t>
  </si>
  <si>
    <t>Areia</t>
  </si>
  <si>
    <t>Cimento</t>
  </si>
  <si>
    <t>seixo lavado</t>
  </si>
  <si>
    <t>J00005</t>
  </si>
  <si>
    <t>J00003</t>
  </si>
  <si>
    <t>J00007</t>
  </si>
  <si>
    <t>SC</t>
  </si>
  <si>
    <t>12.1.2 130110 - Camada regularizadora no traço 1:4</t>
  </si>
  <si>
    <t>12.1.3 87251 - Piso cerâmico esmaltado PEI V - 40 x 40 cm  aplicado com argamassa industrializada - incl. rejunte - Branco antiderrapante - conforme projeto. REVESTIMENTO CERÂMICO PARA PISO COM PLACAS TIPO ESMALTADA EXTRA DE DIMENSÕES 45X45 CM APLICADA EM AMBIENTES DE ÁREA MAIOR QUE 10 M2. AF_06/2014.</t>
  </si>
  <si>
    <t>1287</t>
  </si>
  <si>
    <t>PISO EM CERAMICA ESMALTADA EXTRA, PEI MAIOR OU IGUAL A 4, FORMATO MENOR OU IGUAL A 2025 CM2</t>
  </si>
  <si>
    <t>1,0600000</t>
  </si>
  <si>
    <t>38,25</t>
  </si>
  <si>
    <t>0,1900000</t>
  </si>
  <si>
    <t>0,2600000</t>
  </si>
  <si>
    <t>0,1500000</t>
  </si>
  <si>
    <t>12.1.4 130626 - Piso de alta resistência e=8mm c/ resina incl. camada regularizadora</t>
  </si>
  <si>
    <t>Politriz</t>
  </si>
  <si>
    <t>Granitina</t>
  </si>
  <si>
    <t>Junta plástica p/ dilatação (2x0.02x0.003m)</t>
  </si>
  <si>
    <t>Resina p/ piso em korodur</t>
  </si>
  <si>
    <t>M00009</t>
  </si>
  <si>
    <t>A00013</t>
  </si>
  <si>
    <t>D00135</t>
  </si>
  <si>
    <t>12.1.5 130890 - Piso de borracha tátil (16 un) - INTERNO</t>
  </si>
  <si>
    <t>Placa 25x25 em 3mm em borracha p/ piso tátil</t>
  </si>
  <si>
    <t>Cola branca</t>
  </si>
  <si>
    <t>D00489</t>
  </si>
  <si>
    <t>D00065</t>
  </si>
  <si>
    <t>12.1.6 130728 - PisoTátil direcional na cor amarelo 25x25 premoldado (16 unidades) - EXTERNO</t>
  </si>
  <si>
    <t>PisoTátil direcional na cor amarelo 25x25 premoldado (16 unidades)</t>
  </si>
  <si>
    <t>A00387</t>
  </si>
  <si>
    <t>12.1.7 98689 - SOLEIRA EM GRANITO, LARGURA 15 CM, ESPESSURA 2,0 CM. AF_09/2020</t>
  </si>
  <si>
    <t>20232</t>
  </si>
  <si>
    <t>SOLEIRA EM GRANITO, POLIDO, TIPO ANDORINHA/ QUARTZ/ CASTELO/ CORUMBA OU OUTROS EQUIVALENTES DA REGIAO, L= *15* CM, E=  *2,0* CM</t>
  </si>
  <si>
    <t>37595</t>
  </si>
  <si>
    <t>ARGAMASSA COLANTE TIPO AC III</t>
  </si>
  <si>
    <t>88274</t>
  </si>
  <si>
    <t>MARMORISTA/GRANITEIRO COM ENCARGOS COMPLEMENTARES</t>
  </si>
  <si>
    <t>38,66</t>
  </si>
  <si>
    <t>1,2900000</t>
  </si>
  <si>
    <t>2,24</t>
  </si>
  <si>
    <t>0,5470000</t>
  </si>
  <si>
    <t>21,88</t>
  </si>
  <si>
    <t>0,2730000</t>
  </si>
  <si>
    <t>12.1.8 120688 - Rodapé de alta resistência (incl. polimento)</t>
  </si>
  <si>
    <t>3777</t>
  </si>
  <si>
    <t>LONA PLASTICA PESADA PRETA, E = 150 MICRA</t>
  </si>
  <si>
    <t>4460</t>
  </si>
  <si>
    <t>SARRAFO NAO APARELHADO *2,5 X 10* CM, EM MACARANDUBA, ANGELIM OU EQUIVALENTE DA REGIAO -  BRUTA</t>
  </si>
  <si>
    <t>4517</t>
  </si>
  <si>
    <t>SARRAFO *2,5 X 7,5* CM EM PINUS, MISTA OU EQUIVALENTE DA REGIAO - BRUTA</t>
  </si>
  <si>
    <t>7156</t>
  </si>
  <si>
    <t>TELA DE ACO SOLDADA NERVURADA, CA-60, Q-196, (3,11 KG/M2), DIAMETRO DO FIO = 5,0 MM, LARGURA = 2,45 M, ESPACAMENTO DA MALHA = 10 X 10 CM</t>
  </si>
  <si>
    <t>94964</t>
  </si>
  <si>
    <t>CONCRETO FCK = 20MPA, TRAÇO 1:2,7:3 (EM MASSA SECA DE CIMENTO/ AREIA MÉDIA/ BRITA 1) - PREPARO MECÂNICO COM BETONEIRA 400 L. AF_05/2021</t>
  </si>
  <si>
    <t>1,1280000</t>
  </si>
  <si>
    <t>1,20</t>
  </si>
  <si>
    <t>0,2500000</t>
  </si>
  <si>
    <t>7,56</t>
  </si>
  <si>
    <t>3,19</t>
  </si>
  <si>
    <t>1,1224000</t>
  </si>
  <si>
    <t>37,63</t>
  </si>
  <si>
    <t>0,2256000</t>
  </si>
  <si>
    <t>21,07</t>
  </si>
  <si>
    <t>0,3317000</t>
  </si>
  <si>
    <t>0,5573000</t>
  </si>
  <si>
    <t>0,1213000</t>
  </si>
  <si>
    <t>457,76</t>
  </si>
  <si>
    <t>12.2.1 94996 - Passeio em concreto desempenado com junta plastica a cada 1,20m, e = 10cm. EXECUÇÃO DE PASSEIO (CALÇADA) OU PISO DE CONCRETO COM CONCRETO MOLDADO IN LOCO, FEITO EM OBRA, ACABAMENTO CONVENCIONAL, ESPESSURA 10 CM, ARMADO. AF_07/2016.</t>
  </si>
  <si>
    <t>12.2.2 94996 - Rampa de acesso em concreto não estrutural. EXECUÇÃO DE PASSEIO (CALÇADA) OU PISO DE CONCRETO COM CONCRETO MOLDADO IN LOCO, FEITO EM OBRA, ACABAMENTO CONVENCIONAL, ESPESSURA 10 CM, ARMADO. AF_07/2016.</t>
  </si>
  <si>
    <t>12.2.3 94263 - Meio-fio concreto, moldado in loco, 11,5cm base x 22cm altura. GUIA (MEIO-FIO) CONCRETO, MOLDADA IN LOCO EM TRECHO RETO COM EXTRUSORA, 13 CM BASE X 22 CM ALTURA. AF_06/2016.</t>
  </si>
  <si>
    <t>370</t>
  </si>
  <si>
    <t>AREIA MEDIA - POSTO JAZIDA/FORNECEDOR (RETIRADO NA JAZIDA, SEM TRANSPORTE)</t>
  </si>
  <si>
    <t>34492</t>
  </si>
  <si>
    <t>CONCRETO USINADO BOMBEAVEL, CLASSE DE RESISTENCIA C20, COM BRITA 0 E 1, SLUMP = 100 +/- 20 MM, EXCLUI SERVICO DE BOMBEAMENTO (NBR 8953)</t>
  </si>
  <si>
    <t>88243</t>
  </si>
  <si>
    <t>AJUDANTE ESPECIALIZADO COM ENCARGOS COMPLEMENTARES</t>
  </si>
  <si>
    <t>88631</t>
  </si>
  <si>
    <t>ARGAMASSA TRAÇO 1:4 (EM VOLUME DE CIMENTO E AREIA MÉDIA ÚMIDA), PREPARO MANUAL. AF_08/2019</t>
  </si>
  <si>
    <t>92960</t>
  </si>
  <si>
    <t>MÁQUINA EXTRUSORA DE CONCRETO PARA GUIAS E SARJETAS, MOTOR A DIESEL, POTÊNCIA 14 CV - CHP DIURNO. AF_12/2015</t>
  </si>
  <si>
    <t>92961</t>
  </si>
  <si>
    <t>MÁQUINA EXTRUSORA DE CONCRETO PARA GUIAS E SARJETAS, MOTOR A DIESEL, POTÊNCIA 14 CV - CHI DIURNO. AF_12/2015</t>
  </si>
  <si>
    <t>65,00</t>
  </si>
  <si>
    <t>0,0300000</t>
  </si>
  <si>
    <t>460,00</t>
  </si>
  <si>
    <t>0,0870000</t>
  </si>
  <si>
    <t>20,18</t>
  </si>
  <si>
    <t>0,2210000</t>
  </si>
  <si>
    <t>0,4420000</t>
  </si>
  <si>
    <t>551,42</t>
  </si>
  <si>
    <t>0,0140000</t>
  </si>
  <si>
    <t>18,07</t>
  </si>
  <si>
    <t>0,0720000</t>
  </si>
  <si>
    <t>5,04</t>
  </si>
  <si>
    <t>12.2.4 100324 - Lastro de brita para o estacionamento. LASTRO COM MATERIAL GRANULAR (PEDRA BRITADA N.1 E PEDRA BRITADA N.2),APLICADO EM PISOS OU LAJES SOBRE SOLO, ESPESSURA DE *10 CM*. AF_07/2019.</t>
  </si>
  <si>
    <t>4718</t>
  </si>
  <si>
    <t>PEDRA BRITADA N. 2 (19 A 38 MM) POSTO PEDREIRA/FORNECEDOR, SEM FRETE</t>
  </si>
  <si>
    <t>4721</t>
  </si>
  <si>
    <t>PEDRA BRITADA N. 1 (9,5 a 19 MM) POSTO PEDREIRA/FORNECEDOR, SEM FRETE</t>
  </si>
  <si>
    <t>91277</t>
  </si>
  <si>
    <t>PLACA VIBRATÓRIA REVERSÍVEL COM MOTOR 4 TEMPOS A GASOLINA, FORÇA CENTRÍFUGA DE 25 KN (2500 KGF), POTÊNCIA 5,5 CV - CHP DIURNO. AF_08/2015</t>
  </si>
  <si>
    <t>91278</t>
  </si>
  <si>
    <t>PLACA VIBRATÓRIA REVERSÍVEL COM MOTOR 4 TEMPOS A GASOLINA, FORÇA CENTRÍFUGA DE 25 KN (2500 KGF), POTÊNCIA 5,5 CV - CHI DIURNO. AF_08/2015</t>
  </si>
  <si>
    <t>0,5650000</t>
  </si>
  <si>
    <t>100,00</t>
  </si>
  <si>
    <t>99,47</t>
  </si>
  <si>
    <t>0,3430000</t>
  </si>
  <si>
    <t>0,0320000</t>
  </si>
  <si>
    <t>10,12</t>
  </si>
  <si>
    <t>0,54</t>
  </si>
  <si>
    <t>4741</t>
  </si>
  <si>
    <t>PO DE PEDRA (POSTO PEDREIRA/FORNECEDOR, SEM FRETE)</t>
  </si>
  <si>
    <t>36155</t>
  </si>
  <si>
    <t>BLOQUETE/PISO INTERTRAVADO DE CONCRETO - MODELO ONDA/16 FACES/RETANGULAR/TIJOLINHO/PAVER/HOLANDES/PARALELEPIPEDO, 20 CM X 10 CM, E = 6 CM, RESISTENCIA DE 35 MPA (NBR 9781), COR NATURAL</t>
  </si>
  <si>
    <t>88260</t>
  </si>
  <si>
    <t>CALCETEIRO COM ENCARGOS COMPLEMENTARES</t>
  </si>
  <si>
    <t>91283</t>
  </si>
  <si>
    <t>CORTADORA DE PISO COM MOTOR 4 TEMPOS A GASOLINA, POTÊNCIA DE 13 HP, COM DISCO DE CORTE DIAMANTADO SEGMENTADO PARA CONCRETO, DIÂMETRO DE 350 MM, FURO DE 1" (14 X 1") - CHP DIURNO. AF_08/2015</t>
  </si>
  <si>
    <t>91285</t>
  </si>
  <si>
    <t>CORTADORA DE PISO COM MOTOR 4 TEMPOS A GASOLINA, POTÊNCIA DE 13 HP, COM DISCO DE CORTE DIAMANTADO SEGMENTADO PARA CONCRETO, DIÂMETRO DE 350 MM, FURO DE 1" (14 X 1") - CHI DIURNO. AF_08/2015</t>
  </si>
  <si>
    <t>0,0568000</t>
  </si>
  <si>
    <t>0,0065000</t>
  </si>
  <si>
    <t>93,96</t>
  </si>
  <si>
    <t>1,0487000</t>
  </si>
  <si>
    <t>41,76</t>
  </si>
  <si>
    <t>0,3975000</t>
  </si>
  <si>
    <t>21,43</t>
  </si>
  <si>
    <t>0,0041000</t>
  </si>
  <si>
    <t>0,1947000</t>
  </si>
  <si>
    <t>0,0483000</t>
  </si>
  <si>
    <t>23,34</t>
  </si>
  <si>
    <t>0,1504000</t>
  </si>
  <si>
    <t>0,87</t>
  </si>
  <si>
    <t>12.2.5 92396 - Pavimetação em blocos intertravado de concreto, assentados sobre colchão de areia. EXECUÇÃO DE PASSEIO EM PISO INTERTRAVADO, COM BLOCO RETANGULAR COR NATURAL DE 20 X 10 CM, ESPESSURA 6 CM. AF_12/2015.</t>
  </si>
  <si>
    <t>13.1 88497 - Emassamento de paredes internas com massa PVA - 02 demãos. APLICAÇÃO MANUAL DE MASSA ACRÍLICA EM PANOS DE FACHADA SEM PRESENÇA DEVÃOS, DE EDIFÍCIOS DE MÚLTIPLOS PAVIMENTOS, DUAS DEMÃOS. AF_05/2017.</t>
  </si>
  <si>
    <t>3767</t>
  </si>
  <si>
    <t>LIXA EM FOLHA PARA PAREDE OU MADEIRA, NUMERO 120 (COR VERMELHA)</t>
  </si>
  <si>
    <t>4047</t>
  </si>
  <si>
    <t>!EM PROCESSO DE DESATIVACAO! MASSA CORRIDA PVA PARA PAREDES INTERNAS</t>
  </si>
  <si>
    <t>88310</t>
  </si>
  <si>
    <t>0,1000000</t>
  </si>
  <si>
    <t>0,48</t>
  </si>
  <si>
    <t>0,2445000</t>
  </si>
  <si>
    <t>11,00</t>
  </si>
  <si>
    <t>0,3120000</t>
  </si>
  <si>
    <t>22,38</t>
  </si>
  <si>
    <t>0,1140000</t>
  </si>
  <si>
    <t>GL</t>
  </si>
  <si>
    <t>13.2 961331 - Emassamento de paredes externas com massa ACRÍLICA - 02 demãos. APLICAÇÃO MANUAL DE MASSA ACRÍLICA EM PANOS DE FACHADA COM PRESENÇA DEVÃOS, DE EDIFÍCIOS DE MÚLTIPLOS PAVIMENTOS, DUAS DEMÃOS. AF_05/2017.</t>
  </si>
  <si>
    <t>4056</t>
  </si>
  <si>
    <t>!EM PROCESSO DE DESATIVACAO!MASSA ACRILICA PARA PAREDES INTERIOR/EXTERIOR</t>
  </si>
  <si>
    <t>0,2440000</t>
  </si>
  <si>
    <t>22,03</t>
  </si>
  <si>
    <t>0,5140000</t>
  </si>
  <si>
    <t>0,1280000</t>
  </si>
  <si>
    <t>6085</t>
  </si>
  <si>
    <t>SELADOR ACRILICO OPACO PREMIUM INTERIOR/EXTERIOR</t>
  </si>
  <si>
    <t>0,1600000</t>
  </si>
  <si>
    <t>6,34</t>
  </si>
  <si>
    <t>0,0390000</t>
  </si>
  <si>
    <t>13.3 88485 - APLICAÇÃO DE FUNDO SELADOR ACRÍLICO EM PAREDES, UMA DEMÃO</t>
  </si>
  <si>
    <t>7356</t>
  </si>
  <si>
    <t>TINTA LATEX ACRILICA PREMIUM, COR BRANCO FOSCO</t>
  </si>
  <si>
    <t>0,3300000</t>
  </si>
  <si>
    <t>21,75</t>
  </si>
  <si>
    <t>0,1870000</t>
  </si>
  <si>
    <t>0,0690000</t>
  </si>
  <si>
    <t>13.4 88489 - Pintura em latex acrílico sobre paredes internas e externas, 2 demãos. APLICAÇÃO MANUAL DE PINTURA COM TINTA LÁTEX ACRÍLICA EM PAREDES, DUAS DEMÃOS. AF_06/2014</t>
  </si>
  <si>
    <t>13.5 100742 - Pintura em esmalte acetinado sobre superfície metálica, 2 demãos. PINTURA COM TINTA ALQUÍDICA DE ACABAMENTO (ESMALTE SINTÉTICO ACETINADO) APLICADA A ROLO OU PINCEL SOBRE SUPERFÍCIES METÁLICAS (EXCETO PERFIL) EXECUTADO EM OBRA (POR DEMÃO). AF_01/2020</t>
  </si>
  <si>
    <t>5318</t>
  </si>
  <si>
    <t>DILUENTE AGUARRAS</t>
  </si>
  <si>
    <t>7311</t>
  </si>
  <si>
    <t>TINTA ESMALTE SINTETICO PREMIUM ACETINADO</t>
  </si>
  <si>
    <t>0,0127000</t>
  </si>
  <si>
    <t>14,60</t>
  </si>
  <si>
    <t>0,1274000</t>
  </si>
  <si>
    <t>31,56</t>
  </si>
  <si>
    <t>0,6779000</t>
  </si>
  <si>
    <t>13.6 102219 - Pintura em esmalte sintético em porta de madeira, 2 demãos.  PINTURA TINTA DE ACABAMENTO (PIGMENTADA) ESMALTE SINTÉTICO ACETINADO EM MADEIRA, 2 DEMÃOS. AF_01/2021.</t>
  </si>
  <si>
    <t>0,1403000</t>
  </si>
  <si>
    <t>0,3805000</t>
  </si>
  <si>
    <t>14.1 89402 - Tubo PVC soldável Ø 25 mm, inclusive conexões. TUBO, PVC, SOLDÁVEL, DN 25MM, INSTALADO EM RAMAL DE DISTRIBUIÇÃO DE ÁGUA - FORNECIMENTO E INSTALAÇÃO. AF_12/2014.</t>
  </si>
  <si>
    <t>9868</t>
  </si>
  <si>
    <t>TUBO PVC, SOLDAVEL, DN 25 MM, AGUA FRIA (NBR-5648)</t>
  </si>
  <si>
    <t>38383</t>
  </si>
  <si>
    <t>LIXA D'AGUA EM FOLHA, GRAO 100</t>
  </si>
  <si>
    <t>88248</t>
  </si>
  <si>
    <t>AUXILIAR DE ENCANADOR OU BOMBEIRO HIDRÁULICO COM ENCARGOS COMPLEMENTARES</t>
  </si>
  <si>
    <t>1,0610000</t>
  </si>
  <si>
    <t>4,17</t>
  </si>
  <si>
    <t>0,0380000</t>
  </si>
  <si>
    <t>1,53</t>
  </si>
  <si>
    <t>0,1130000</t>
  </si>
  <si>
    <t>16,38</t>
  </si>
  <si>
    <t>9869</t>
  </si>
  <si>
    <t>TUBO PVC, SOLDAVEL, DN 32 MM, AGUA FRIA (NBR-5648)</t>
  </si>
  <si>
    <t>9,36</t>
  </si>
  <si>
    <t>0,1470000</t>
  </si>
  <si>
    <t>0,4400000</t>
  </si>
  <si>
    <t>14.2 89357 - Tubo PVC soldável Ø 32 mm, inclusive conexões. TUBO, PVC, SOLDÁVEL, DN 32MM, INSTALADO EM RAMAL OU SUB-RAMAL DE ÁGUA - FORNECIMENTO E INSTALAÇÃO. AF_12/2014.</t>
  </si>
  <si>
    <t>14.3 89448 - Tubo PVC soldável Ø 40 mm, inclusive conexões. TUBO, PVC, SOLDÁVEL, DN 40MM, INSTALADO EM PRUMADA DE ÁGUA - FORNECIMENTO E INSTALAÇÃO. AF_12/2014.</t>
  </si>
  <si>
    <t>9874</t>
  </si>
  <si>
    <t>TUBO PVC, SOLDAVEL, DN 40 MM, AGUA FRIA (NBR-5648)</t>
  </si>
  <si>
    <t>13,63</t>
  </si>
  <si>
    <t>0,0080000</t>
  </si>
  <si>
    <t>0,0240000</t>
  </si>
  <si>
    <t>14.4 89449 - Tubo PVC soldável Ø 50 mm, inclusive conexões. TUBO, PVC, SOLDÁVEL, DN 50MM, INSTALADO EM PRUMADA DE ÁGUA - FORNECIMENTO E INSTALAÇÃO. AF_12/2014.</t>
  </si>
  <si>
    <t>9875</t>
  </si>
  <si>
    <t>TUBO PVC, SOLDAVEL, DN 50 MM, PARA AGUA FRIA (NBR-5648)</t>
  </si>
  <si>
    <t>15,61</t>
  </si>
  <si>
    <t>0,0290000</t>
  </si>
  <si>
    <t>14.5 89450 - Tubo PVC soldável Ø 60 mm, inclusive conexões. TUBO, PVC, SOLDÁVEL, DN 60MM, INSTALADO EM PRUMADA DE ÁGUA - FORNECIMENTO E INSTALAÇÃO. AF_12/2014.</t>
  </si>
  <si>
    <t>TUBO PVC, SOLDAVEL, DN 60 MM, PARA AGUA FRIA (NBR-5648)</t>
  </si>
  <si>
    <t>26,34</t>
  </si>
  <si>
    <t>0,0110000</t>
  </si>
  <si>
    <t>0,0340000</t>
  </si>
  <si>
    <t>14.6 89451 - Tubo PVC soldável Ø 75 mm, inclusive conexões. TUBO, PVC, SOLDÁVEL, DN 75MM, INSTALADO EM PRUMADA DE ÁGUA - FORNECIMENTO E INSTALAÇÃO. AF_12/2014.</t>
  </si>
  <si>
    <t>TUBO PVC, SOLDAVEL, DN 75 MM, PARA AGUA FRIA (NBR-5648)</t>
  </si>
  <si>
    <t>44,13</t>
  </si>
  <si>
    <t>0,0420000</t>
  </si>
  <si>
    <t>65</t>
  </si>
  <si>
    <t>ADAPTADOR PVC SOLDAVEL CURTO COM BOLSA E ROSCA, 25 MM X 3/4", PARA AGUA FRIA</t>
  </si>
  <si>
    <t>122</t>
  </si>
  <si>
    <t>ADESIVO PLASTICO PARA PVC, FRASCO COM *850* GR</t>
  </si>
  <si>
    <t>20083</t>
  </si>
  <si>
    <t>SOLUCAO PREPARADORA / LIMPADORA PARA PVC, FRASCO COM 1000 CM3</t>
  </si>
  <si>
    <t>0,99</t>
  </si>
  <si>
    <t>57,70</t>
  </si>
  <si>
    <t>65,38</t>
  </si>
  <si>
    <t>0,0500000</t>
  </si>
  <si>
    <t>14.7 89383 - Adaptador de PVC com bolsa e rosca 25mm x 3/4". ADAPTADOR CURTO COM BOLSA E ROSCA PARA REGISTRO, PVC, SOLDÁVEL, DN 25MM X 3/4, INSTALADO EM RAMAL OU SUB-RAMAL DE ÁGUA - FORNECIMENTO E INSTALAÇÃO. AF_12/2014.</t>
  </si>
  <si>
    <t>14.8 89596 - Adaptador de PVC com bolsa e rosca 50mm x 1.1/2". ADAPTADOR CURTO COM BOLSA E ROSCA PARA REGISTRO, PVC, SOLDÁVEL, DN 50MM X 1.1/2, INSTALADO EM PRUMADA DE ÁGUA - FORNECIMENTO E INSTALAÇÃO. AF_12/2014.</t>
  </si>
  <si>
    <t>112</t>
  </si>
  <si>
    <t>ADAPTADOR PVC SOLDAVEL CURTO COM BOLSA E ROSCA, 50 MM X1 1/2", PARA AGUA FRIA</t>
  </si>
  <si>
    <t>4,96</t>
  </si>
  <si>
    <t>0,0180000</t>
  </si>
  <si>
    <t>0,0220000</t>
  </si>
  <si>
    <t>14.9 89362 - Joelho PVC soldavel 90º agua fria 25mm. JOELHO 90 GRAUS, PVC, SOLDÁVEL, DN 25MM, INSTALADO EM RAMAL OU SUB-RAMAL DE ÁGUA - FORNECIMENTO E INSTALAÇÃO. AF_12/2014.</t>
  </si>
  <si>
    <t>3529</t>
  </si>
  <si>
    <t>JOELHO PVC, SOLDAVEL, 90 GRAUS, 25 MM, PARA AGUA FRIA PREDIAL</t>
  </si>
  <si>
    <t>0,82</t>
  </si>
  <si>
    <t>2,45</t>
  </si>
  <si>
    <t>JOELHO PVC, SOLDAVEL, 90 GRAUS, 32 MM, PARA AGUA FRIA PREDIAL</t>
  </si>
  <si>
    <t>0,0090000</t>
  </si>
  <si>
    <t>0,0360000</t>
  </si>
  <si>
    <t>JOELHO PVC, SOLDAVEL, 90 GRAUS, 40 MM, PARA AGUA FRIA PREDIAL</t>
  </si>
  <si>
    <t>5,82</t>
  </si>
  <si>
    <t>0,0200000</t>
  </si>
  <si>
    <t>0,0890000</t>
  </si>
  <si>
    <t>JOELHO PVC, SOLDAVEL, 90 GRAUS, 50 MM, PARA AGUA FRIA PREDIAL</t>
  </si>
  <si>
    <t>6,30</t>
  </si>
  <si>
    <t>0,1080000</t>
  </si>
  <si>
    <t>14.12 - 89501 - Joelho PVC soldavel 90º agua fria 50mm. JOELHO 90 GRAUS, PVC, SOLDÁVEL, DN 50MM, INSTALADO EM RAMAL DE DISTRIBUIÇÃO DE ÁGUA - FORNECIMENTO E INSTALAÇÃO. AF_12/2014.</t>
  </si>
  <si>
    <t>14.11 - 89497 - Joelho PVC soldavel 90º agua fria 40mm. JOELHO 90 GRAUS, PVC, SOLDÁVEL, DN 40MM, INSTALADO EM RAMAL DE DISTRIBUIÇÃO DE ÁGUA - FORNECIMENTO E INSTALAÇÃO. AF_12/2014.</t>
  </si>
  <si>
    <t>14.10 89413 - Joelho PVC soldavel 90º agua fria 32mm. JOELHO 90 GRAUS, PVC, SOLDÁVEL, DN 32MM, INSTALADO EM RAMAL OU SUB-RAMAL DE ÁGUA - FORNECIMENTO E INSTALAÇÃO. AF_12/2014.</t>
  </si>
  <si>
    <t>14.13 - 89505 - Joelho PVC soldavel 90º agua fria 60mm. JOELHO 90 GRAUS, PVC, SOLDÁVEL, DN 60MM, INSTALADO EM RAMAL DE DISTRIBUIÇÃO DE ÁGUA - FORNECIMENTO E INSTALAÇÃO. AF_12/2014.</t>
  </si>
  <si>
    <t>JOELHO PVC, SOLDAVEL, 90 GRAUS, 60 MM, PARA AGUA FRIA PREDIAL</t>
  </si>
  <si>
    <t>27,35</t>
  </si>
  <si>
    <t>0,0280000</t>
  </si>
  <si>
    <t>JOELHO PVC, SOLDAVEL, 90 GRAUS, 75 MM, PARA AGUA FRIA PREDIAL</t>
  </si>
  <si>
    <t>14.14 - 89513 - Joelho PVC soldavel 90º agua fria 75mm. JOELHO 90 GRAUS, PVC, SOLDÁVEL, DN 75MM, INSTALADO EM RAMAL DE DISTRIBUIÇÃO DE ÁGUA - FORNECIMENTO E INSTALAÇÃO. AF_12/2014.</t>
  </si>
  <si>
    <t>0,0400000</t>
  </si>
  <si>
    <t>102,67</t>
  </si>
  <si>
    <t>0,0520000</t>
  </si>
  <si>
    <t>0,0350000</t>
  </si>
  <si>
    <t>0,1570000</t>
  </si>
  <si>
    <t>14.15 89400 - Te PVC soldavel com rosca agua fria 25mmX25mmX32mm. TÊ DE REDUÇÃO, PVC, SOLDÁVEL, DN 32MM X 25MM, INSTALADO EM RAMAL OU SUB-RAMAL DE ÁGUA - FORNECIMENTO E INSTALAÇÃO. AF_12/2014.</t>
  </si>
  <si>
    <t>7136</t>
  </si>
  <si>
    <t>TE DE REDUCAO, PVC, SOLDAVEL, 90 GRAUS, 32 MM X 25 MM, PARA AGUA FRIA PREDIAL</t>
  </si>
  <si>
    <t>6,88</t>
  </si>
  <si>
    <t>0,0170000</t>
  </si>
  <si>
    <t>0,2380000</t>
  </si>
  <si>
    <t>Te PVC soldavel com rosca agua fria 32mmX25mmX32mm. TÊ DE REDUÇÃO, PVC, SOLDÁVEL, DN 32MM X 25MM, INSTALADO EM RAMAL OU SUB-RAMAL DE ÁGUA - FORNECIMENTO E INSTALAÇÃO. AF_12/2014.</t>
  </si>
  <si>
    <t>14.16 89624 - Te PVC soldavel com rosca agua fria 40mmX25mmX25mm. TÊ DE REDUÇÃO, PVC, SOLDÁVEL, DN 40MM X 32MM, INSTALADO EM RAMAL OU SUB-RAMAL DE ÁGUA - FORNECIMENTO E INSTALAÇÃO. AF_12/2014.</t>
  </si>
  <si>
    <t>7128</t>
  </si>
  <si>
    <t>TE DE REDUCAO, PVC, SOLDAVEL, 90 GRAUS, 40 MM X 32 MM, PARA AGUA FRIA PREDIAL</t>
  </si>
  <si>
    <t>11,28</t>
  </si>
  <si>
    <t>0,0210000</t>
  </si>
  <si>
    <t>0,1190000</t>
  </si>
  <si>
    <t>14.17 89624 - Te PVC soldavel com rosca agua fria 40mmX40mmX32mm. TÊ DE REDUÇÃO, PVC, SOLDÁVEL, DN 40MM X 32MM, INSTALADO EM RAMAL OU SUB-RAMAL DE ÁGUA - FORNECIMENTO E INSTALAÇÃO. AF_12/2014.</t>
  </si>
  <si>
    <t>14.18 89627 - Te PVC soldavel com rosca agua fria 50mmX50mmX25mm. TÊ DE REDUÇÃO, PVC, SOLDÁVEL, DN 50MM X 25MM, INSTALADO EM RAMAL OU SUB-RAMAL DE ÁGUA - FORNECIMENTO E INSTALAÇÃO. AF_12/2014.</t>
  </si>
  <si>
    <t>TE DE REDUCAO, PVC, SOLDAVEL, 90 GRAUS, 50 MM X 25 MM, PARA AGUA FRIA PREDIAL</t>
  </si>
  <si>
    <t>0,0260000</t>
  </si>
  <si>
    <t>10,04</t>
  </si>
  <si>
    <t>0,0330000</t>
  </si>
  <si>
    <t>0,1440000</t>
  </si>
  <si>
    <t>14.19 89630 - Te PVC soldavel com rosca agua fria 60mmX60mmX50mm. TÊ DE REDUÇÃO, PVC, SOLDÁVEL, DN 75MM X 50MM, INSTALADO EM RAMAL OU SUB-RAMAL DE ÁGUA - FORNECIMENTO E INSTALAÇÃO. AF_12/2014.</t>
  </si>
  <si>
    <t>TE DE REDUCAO, PVC, SOLDAVEL, 90 GRAUS, 75 MM X 50 MM, PARA AGUA FRIA PREDIAL</t>
  </si>
  <si>
    <t>14.20 89630 - Te PVC soldavel com rosca agua fria 60mmX60mmX50mm. TÊ DE REDUÇÃO, PVC, SOLDÁVEL, DN 75MM X 50MM, INSTALADO EM RAMAL OU SUB-RAMAL DE ÁGUA - FORNECIMENTO E INSTALAÇÃO. AF_12/2014.</t>
  </si>
  <si>
    <t>0,0600000</t>
  </si>
  <si>
    <t>55,74</t>
  </si>
  <si>
    <t>0,0780000</t>
  </si>
  <si>
    <t>0,0530000</t>
  </si>
  <si>
    <t>0,2090000</t>
  </si>
  <si>
    <t>14.21 89395 - Te PVC soldável agua fria 25mm. TE, PVC, SOLDÁVEL, DN 25MM, INSTALADO EM RAMAL OU SUB-RAMAL DE ÁGUA - FORNECIMENTO E INSTALAÇÃO. AF_12/2014.</t>
  </si>
  <si>
    <t>14.22 89623 - Te PVC soldável agua fria 40mm. TE, PVC, SOLDÁVEL, DN 40MM, INSTALADO EM RAMAL OU SUB-RAMAL DE ÁGUA - FORNECIMENTO E INSTALAÇÃO. AF_12/2014.</t>
  </si>
  <si>
    <t>7141</t>
  </si>
  <si>
    <t>TE SOLDAVEL, PVC, 90 GRAUS, 40 MM, PARA AGUA FRIA PREDIAL (NBR 5648)</t>
  </si>
  <si>
    <t>10,15</t>
  </si>
  <si>
    <t>TE SOLDAVEL, PVC, 90 GRAUS, 32 MM, PARA AGUA FRIA PREDIAL (NBR 5648)</t>
  </si>
  <si>
    <t>1,39</t>
  </si>
  <si>
    <t>0,0750000</t>
  </si>
  <si>
    <t>14.23 89625 - Te PVC soldável agua fria 50mm. TE, PVC, SOLDÁVEL, DN 50MM, INSTALADO EM RAMAL OU SUB-RAMAL DE ÁGUA - FORNECIMENTO E INSTALAÇÃO. AF_12/2014.</t>
  </si>
  <si>
    <t>TE SOLDAVEL, PVC, 90 GRAUS, 50 MM, PARA AGUA FRIA PREDIAL (NBR 5648)</t>
  </si>
  <si>
    <t>11,34</t>
  </si>
  <si>
    <t>14.24 89625 - Te PVC soldável agua fria 75mm. TE, PVC, SOLDÁVEL, DN 75MM, INSTALADO EM RAMAL OU SUB-RAMAL DE ÁGUA - FORNECIMENTO E INSTALAÇÃO. AF_12/2014.</t>
  </si>
  <si>
    <t>TE SOLDAVEL, PVC, 90 GRAUS, 75 MM, PARA AGUA FRIA PREDIAL (NBR 5648)</t>
  </si>
  <si>
    <t>67,64</t>
  </si>
  <si>
    <t>14.25 94497 - Registro de gaveta bruto, Ø 1 1/2". REGISTRO DE GAVETA BRUTO, LATÃO, ROSCÁVEL, 1 1/2, INSTALADO EM RESERVAÇÃO DE ÁGUA DE EDIFICAÇÃO QUE POSSUA RESERVATÓRIO DE FIBRA/FIBROCIMENTO FORNECIMENTO E INSTALAÇÃO. AF_06/2016.</t>
  </si>
  <si>
    <t>3148</t>
  </si>
  <si>
    <t>FITA VEDA ROSCA EM ROLOS DE 18 MM X 50 M (L X C)</t>
  </si>
  <si>
    <t>6010</t>
  </si>
  <si>
    <t>REGISTRO GAVETA BRUTO EM LATAO FORJADO, BITOLA 1 1/2 " (REF 1509)</t>
  </si>
  <si>
    <t>0,0192000</t>
  </si>
  <si>
    <t>12,90</t>
  </si>
  <si>
    <t>89,06</t>
  </si>
  <si>
    <t>0,2633000</t>
  </si>
  <si>
    <t>6024</t>
  </si>
  <si>
    <t>REGISTRO PRESSAO COM ACABAMENTO E CANOPLA CROMADA, SIMPLES, BITOLA 3/4 " (REF 1416)</t>
  </si>
  <si>
    <t>0,0106000</t>
  </si>
  <si>
    <t>75,45</t>
  </si>
  <si>
    <t>0,2212000</t>
  </si>
  <si>
    <t>14.26 89985 - Registro de pressao com canopla Ø 3/4". REGISTRO DE PRESSÃO BRUTO, LATÃO, ROSCÁVEL, 3/4", COM ACABAMENTO E CANOPLA CROMADOS. FORNECIDO E INSTALADO EM RAMAL DE ÁGUA. AF_12/2014.</t>
  </si>
  <si>
    <t>Tampa em ch. fo. go. 3/16"</t>
  </si>
  <si>
    <t>Locação da obra a trena</t>
  </si>
  <si>
    <t>Escavação manual ate 1.50m de profundidade</t>
  </si>
  <si>
    <t>Reaterro compactado</t>
  </si>
  <si>
    <t>Lastro de concreto magro c/ seixo</t>
  </si>
  <si>
    <t>Concreto c/ seixo Fck= 15 MPA (incl. lançamento e adensamento)</t>
  </si>
  <si>
    <t>Alvenaria tijolo de barro a cutelo</t>
  </si>
  <si>
    <t>Elemento vazado 1/2 tijolo 15x15x10cm</t>
  </si>
  <si>
    <t>Impermeabilização de reservatórios</t>
  </si>
  <si>
    <t>Portão de ferro 1/2" c/ ferragens (incl. pint. anti-corrosiva)</t>
  </si>
  <si>
    <t>Chapisco de cimento e areia no traço 1:3</t>
  </si>
  <si>
    <t>Reboco com argamassa 1:6:Adit. Plast.</t>
  </si>
  <si>
    <t>Camada impermeabilizadora e=10cm c/pedra preta (incl. Sika 1)</t>
  </si>
  <si>
    <t>Cimentado liso c/ junta plastica</t>
  </si>
  <si>
    <t>d00303</t>
  </si>
  <si>
    <t>Calçada (incl.alicerce, baldrame e concreto c/ junta seca)</t>
  </si>
  <si>
    <t>PVA interna sem superf. preparada</t>
  </si>
  <si>
    <t>PVA externa sem superf. preparada</t>
  </si>
  <si>
    <t>Esmalte sobre grade de ferro (superf. aparelhada)</t>
  </si>
  <si>
    <t>Interruptor 1 tecla simples (s/fiaçao)</t>
  </si>
  <si>
    <t>Tomada 2P+T 10A (s/fiaçao)</t>
  </si>
  <si>
    <t>Luminaria c/ 1 lamp. fluorescente 16W (sem fiaçao)</t>
  </si>
  <si>
    <t>Escada de marinheiro s/ proteçao</t>
  </si>
  <si>
    <t>pt</t>
  </si>
  <si>
    <t>und</t>
  </si>
  <si>
    <t>14.27 250670 - Reservatorio elevado em concreto armado cap.=10.000lts-h=8.83m.</t>
  </si>
  <si>
    <t>14.28 180487 - Cisterna em concreto armado cap= 7.500 lts.</t>
  </si>
  <si>
    <t>Tampao em fo fo d = 0,60m</t>
  </si>
  <si>
    <t>Retirada de entulho - manualmente (incluindo caixa coletora)</t>
  </si>
  <si>
    <t>Concreto armado fck=20MPA c/ forma mad. branca (incl.</t>
  </si>
  <si>
    <t>Reboco impermeabilizante</t>
  </si>
  <si>
    <t>Impermeabilização com bicomponente semiflexível</t>
  </si>
  <si>
    <t>H00241</t>
  </si>
  <si>
    <t>15.1 89711  - Tubo de PVC Série Normal 40mm. TUBO PVC, SERIE NORMAL, ESGOTO PREDIAL, DN 40 MM, FORNECIDO E INSTALADO EM RAMAL DE DESCARGA OU RAMAL DE ESGOTO SANITÁRIO. AF_12/2014.</t>
  </si>
  <si>
    <t>9835</t>
  </si>
  <si>
    <t>TUBO PVC  SERIE NORMAL, DN 40 MM, PARA ESGOTO  PREDIAL (NBR 5688)</t>
  </si>
  <si>
    <t>5,70</t>
  </si>
  <si>
    <t>0,3000000</t>
  </si>
  <si>
    <t>15.2 89712 - Tubo de PVC Série Normal 50mm. TUBO PVC, SERIE NORMAL, ESGOTO PREDIAL, DN 50 MM, FORNECIDO E INSTALADO EM RAMAL DE DESCARGA OU RAMAL DE ESGOTO SANITÁRIO. AF_12/2014.</t>
  </si>
  <si>
    <t>9838</t>
  </si>
  <si>
    <t>TUBO PVC SERIE NORMAL, DN 50 MM, PARA ESGOTO PREDIAL (NBR 5688)</t>
  </si>
  <si>
    <t>0,0108000</t>
  </si>
  <si>
    <t>9,70</t>
  </si>
  <si>
    <t>0,0163000</t>
  </si>
  <si>
    <t>0,1270000</t>
  </si>
  <si>
    <t>0,3800000</t>
  </si>
  <si>
    <t>15.3 - Tubo de PVC Série Normal 75mm. TUBO PVC, SERIE NORMAL, ESGOTO PREDIAL, DN 75 MM, FORNECIDO E INSTALADO EM RAMAL DE DESCARGA OU RAMAL DE ESGOTO SANITÁRIO. AF_12/2014.</t>
  </si>
  <si>
    <t>9837</t>
  </si>
  <si>
    <t>TUBO PVC SERIE NORMAL, DN 75 MM, PARA ESGOTO PREDIAL (NBR 5688)</t>
  </si>
  <si>
    <t>0,0247000</t>
  </si>
  <si>
    <t>14,00</t>
  </si>
  <si>
    <t>0,0385000</t>
  </si>
  <si>
    <t>0,5600000</t>
  </si>
  <si>
    <t>15.4 89714 - Tubo de PVC Série Normal 100mm. TUBO PVC, SERIE NORMAL, ESGOTO PREDIAL, DN 100 MM, FORNECIDO E INSTALADO EM RAMAL DE DESCARGA OU RAMAL DE ESGOTO SANITÁRIO. AF_12/2014.</t>
  </si>
  <si>
    <t>15.5 90701 - Tubo de PVC Série Normal 150mm. TUBO DE PVC CORRUGADO DE DUPLA PAREDE PARA REDE COLETORA DE ESGOTO, DN150 MM, JUNTA ELÁSTICA - FORNECIMENTO E ASSENTAMENTO. AF_01/2021.</t>
  </si>
  <si>
    <t>TUBO PVC SERIE NORMAL, DN 100 MM, PARA ESGOTO PREDIAL (NBR 5688)</t>
  </si>
  <si>
    <t>305</t>
  </si>
  <si>
    <t>ANEL BORRACHA, PARA TUBO PVC, REDE COLETOR ESGOTO, DN 150 MM (NBR 7362)</t>
  </si>
  <si>
    <t>20078</t>
  </si>
  <si>
    <t>PASTA LUBRIFICANTE PARA TUBOS E CONEXOES COM JUNTA ELASTICA, EMBALAGEM DE *400* GR (USO EM PVC, ACO, POLIETILENO E OUTROS)</t>
  </si>
  <si>
    <t>38032</t>
  </si>
  <si>
    <t>TUBO PVC CORRUGADO, PAREDE DUPLA, JE, DN 150 MM, REDE COLETORA ESGOTO</t>
  </si>
  <si>
    <t>88246</t>
  </si>
  <si>
    <t>ASSENTADOR DE TUBOS COM ENCARGOS COMPLEMENTARES</t>
  </si>
  <si>
    <t>0,1667000</t>
  </si>
  <si>
    <t>12,44</t>
  </si>
  <si>
    <t>0,0146000</t>
  </si>
  <si>
    <t>23,81</t>
  </si>
  <si>
    <t>67,10</t>
  </si>
  <si>
    <t>0,0993000</t>
  </si>
  <si>
    <t>21,13</t>
  </si>
  <si>
    <t>15.6 90702 - Tubo de PVC Série Normal 200mm. TUBO DE PVC CORRUGADO DE DUPLA PAREDE PARA REDE COLETORA DE ESGOTO, DN200 MM, JUNTA ELÁSTICA - FORNECIMENTO E ASSENTAMENTO. AF_01/2021.</t>
  </si>
  <si>
    <t>ANEL BORRACHA, PARA TUBO PVC, REDE COLETOR ESGOTO, DN 200 MM (NBR 7362)</t>
  </si>
  <si>
    <t>TUBO PVC CORRUGADO, PAREDE DUPLA, JE, DN 200 MM, REDE COLETORA ESGOTO</t>
  </si>
  <si>
    <t>15.7 90703 - Tubo de PVC Série Normal 250mm. TUBO DE PVC CORRUGADO DE DUPLA PAREDE PARA REDE COLETORA DE ESGOTO, DN 250 MM, JUNTA ELÁSTICA - FORNECIMENTO E ASSENTAMENTO. AF_01/2021.</t>
  </si>
  <si>
    <t>ANEL BORRACHA, PARA TUBO PVC, REDE COLETOR ESGOTO, DN 250 MM (NBR 7362)</t>
  </si>
  <si>
    <t>TUBO PVC CORRUGADO, PAREDE DUPLA, JE, DN 250 MM, REDE COLETORA ESGOTO</t>
  </si>
  <si>
    <t>15.8 90704 - Tubo de PVC Série Normal 300mm. TUBO DE PVC CORRUGADO DE DUPLA PAREDE PARA REDE COLETORA DE ESGOTO, DN300 MM, JUNTA ELÁSTICA - FORNECIMENTO E ASSENTAMENTO. AF_01/2021.</t>
  </si>
  <si>
    <t>TUBO PVC CORRUGADO, PAREDE DUPLA, JE, DN 300 MM, REDE COLETORA ESGOTO</t>
  </si>
  <si>
    <t>ANEL BORRACHA, PARA TUBO PVC, REDE COLETOR ESGOTO, DN 300 MM (NBR 7362)</t>
  </si>
  <si>
    <t>15.9 89726 - Joelho PVC 45º esgoto 40 mm. JOELHO 45 GRAUS, PVC, SERIE NORMAL, ESGOTO PREDIAL, DN 40 MM, JUNTA SOLDÁVEL, FORNECIDO E INSTALADO EM RAMAL DE DESCARGA OU RAMAL DE ESGOTOSANITÁRIO. AF_12/2014.</t>
  </si>
  <si>
    <t>3516</t>
  </si>
  <si>
    <t>JOELHO PVC, SOLDAVEL, BB, 45 GRAUS, DN 40 MM, PARA ESGOTO PREDIAL</t>
  </si>
  <si>
    <t>0,0099000</t>
  </si>
  <si>
    <t>1,13</t>
  </si>
  <si>
    <t>0,0150000</t>
  </si>
  <si>
    <t>15.10 89732 - Joelho PVC 45º esgoto 50 mm. JOELHO 45 GRAUS, PVC, SERIE NORMAL, ESGOTO PREDIAL, DN 50 MM, JUNTA ELÁSTICA, FORNECIDO E INSTALADO EM RAMAL DE DESCARGA OU RAMAL DE ESGOTO SANITÁRIO. AF_12/2014.</t>
  </si>
  <si>
    <t>296</t>
  </si>
  <si>
    <t>ANEL BORRACHA PARA TUBO ESGOTO PREDIAL DN 50 MM (NBR 5688)</t>
  </si>
  <si>
    <t>3518</t>
  </si>
  <si>
    <t>JOELHO PVC, SOLDAVEL, PB, 45 GRAUS, DN 50 MM, PARA ESGOTO PREDIAL</t>
  </si>
  <si>
    <t>1,97</t>
  </si>
  <si>
    <t>3,38</t>
  </si>
  <si>
    <t>0,1300000</t>
  </si>
  <si>
    <t>15.11 89739 - Joelho PVC 45º esgoto 75 mm. JOELHO 45 GRAUS, PVC, SERIE NORMAL, ESGOTO PREDIAL, DN 75 MM, JUNTA ELÁSTICA, FORNECIDO E INSTALADO EM RAMAL DE DESCARGA OU RAMAL DE ESGOTO SANITÁRIO. AF_12/2014.</t>
  </si>
  <si>
    <t>ANEL BORRACHA PARA TUBO ESGOTO PREDIAL DN 75 MM (NBR 5688)</t>
  </si>
  <si>
    <t>JOELHO PVC, SOLDAVEL, PB, 45 GRAUS, DN 75 MM, PARA ESGOTO PREDIAL</t>
  </si>
  <si>
    <t xml:space="preserve">15.12 89724 - Joelho PVC 90º esgoto 40 mm. JOELHO 90 GRAUS, PVC, SERIE NORMAL, ESGOTO PREDIAL, DN 40 MM, JUNTA SOLDÁVEL, FORNECIDO E INSTALADO EM RAMAL DE DESCARGA OU RAMAL DE ESGOTOSANITÁRIO. AF_12/2014. </t>
  </si>
  <si>
    <t>ANEL BORRACHA PARA TUBO ESGOTO PREDIAL DN 40 MM (NBR 5688)</t>
  </si>
  <si>
    <t>15.13 89801 - Joelho PVC 90º esgoto 50 mm. JOELHO 90 GRAUS, PVC, SERIE NORMAL, ESGOTO PREDIAL, DN 50 MM, JUNTA ELÁSTICA, FORNECIDO E INSTALADO EM PRUMADA DE ESGOTO SANITÁRIO OU VENTILAÇÃO. AF_12/2014.</t>
  </si>
  <si>
    <t>JOELHO PVC, SOLDAVEL, PB, 90 GRAUS, DN 50 MM, PARA ESGOTO PREDIAL</t>
  </si>
  <si>
    <t>JOELHO PVC, SOLDAVEL, PB, 90 GRAUS, DN 40 MM, PARA ESGOTO PREDIAL</t>
  </si>
  <si>
    <t xml:space="preserve">15.14 89737- Joelho PVC 90º esgoto 75 mm. JOELHO 90 GRAUS, PVC, SERIE NORMAL, ESGOTO PREDIAL, DN 75 MM, JUNTA ELÁSTICA, FORNECIDO E INSTALADO EM RAMAL DE DESCARGA OU RAMAL DE ESGOTO SANITÁRIO. AF_12/2014. </t>
  </si>
  <si>
    <t>JOELHO PVC, SOLDAVEL, PB, 90 GRAUS, DN 75 MM, PARA ESGOTO PREDIAL</t>
  </si>
  <si>
    <t>15.15 89744 - Joelho PVC 90º esgoto 100 mm. JOELHO 90 GRAUS, PVC, SERIE NORMAL, ESGOTO PREDIAL, DN 100 MM, JUNTA ELÁSTICA, FORNECIDO E INSTALADO EM RAMAL DE DESCARGA OU RAMAL DE ESGOTO SANITÁRIO. AF_12/2014.</t>
  </si>
  <si>
    <t>ANEL BORRACHA PARA TUBO ESGOTO PREDIAL DN 100 MM (NBR 5688)</t>
  </si>
  <si>
    <t>JOELHO PVC, SOLDAVEL, PB, 90 GRAUS, DN 100 MM, PARA ESGOTO PREDIAL</t>
  </si>
  <si>
    <t>15.16 89783 - Junção PVC esgoto 40 mm. JUNÇÃO SIMPLES, PVC, SERIE NORMAL, ESGOTO PREDIAL, DN 40 MM, JUNTA SOLDÁVEL, FORNECIDO E INSTALADO EM RAMAL DE DESCARGA OU RAMAL DE ESGOTO SANITÁRIO. AF_12/2014.</t>
  </si>
  <si>
    <t>3666</t>
  </si>
  <si>
    <t>JUNCAO SIMPLES, PVC, 45 GRAUS, DN 40 X 40 MM, SERIE NORMAL PARA ESGOTO PREDIAL</t>
  </si>
  <si>
    <t>0,0148000</t>
  </si>
  <si>
    <t>3,96</t>
  </si>
  <si>
    <t>0,0510000</t>
  </si>
  <si>
    <t>0,1400000</t>
  </si>
  <si>
    <t>15.17 89785 - Junção PVC esgoto 50 x 40 mm. JUNÇÃO SIMPLES, PVC, SERIE NORMAL, ESGOTO PREDIAL, DN 50 X 50 MM, JUNTA ELÁSTICA, FORNECIDO E INSTALADO EM RAMAL DE DESCARGA OU RAMAL DE ESGOTO SANITÁRIO. AF_12/2014.</t>
  </si>
  <si>
    <t>3662</t>
  </si>
  <si>
    <t>JUNCAO SIMPLES, PVC, DN 50 X 50 MM, SERIE NORMAL PARA ESGOTO PREDIAL</t>
  </si>
  <si>
    <t>2,0000000</t>
  </si>
  <si>
    <t>9,56</t>
  </si>
  <si>
    <t>0,1700000</t>
  </si>
  <si>
    <t>15.18 89795 - Junção PVC esgoto 75 mm. JUNÇÃO SIMPLES, PVC, SERIE NORMAL, ESGOTO PREDIAL, DN 75 X 75 MM, JUNTA ELÁSTICA, FORNECIDO E INSTALADO EM RAMAL DE DESCARGA OU RAMAL DE ESGOTO SANITÁRIO. AF_12/2014.</t>
  </si>
  <si>
    <t>297</t>
  </si>
  <si>
    <t>3658</t>
  </si>
  <si>
    <t>JUNCAO SIMPLES, PVC, DN 75 X 75 MM, SERIE NORMAL PARA ESGOTO PREDIAL</t>
  </si>
  <si>
    <t>2,79</t>
  </si>
  <si>
    <t>17,91</t>
  </si>
  <si>
    <t>15.19 89785 - Junção PVC esgoto 50 x 40 mm. JUNÇÃO SIMPLES, PVC, SERIE NORMAL, ESGOTO PREDIAL, DN 50 X 50 MM, JUNTA ELÁSTICA, FORNECIDO E INSTALADO EM RAMAL DE DESCARGA OU RAMAL DE ESGOTO SANITÁRIO. AF_12/2014.</t>
  </si>
  <si>
    <t>15.20 89795 - Junção PVC esgoto 75 x 50 mm. JUNÇÃO SIMPLES, PVC, SERIE NORMAL, ESGOTO PREDIAL, DN 75 X 75 MM, JUNTA ELÁSTICA, FORNECIDO E INSTALADO EM RAMAL DE DESCARGA OU RAMAL DE ESGOTO SANITÁRIO. AF_12/2014.</t>
  </si>
  <si>
    <t>15.21 89797 - Junção PVC esgoto 100 x 50 mm. JUNÇÃO SIMPLES, PVC, SERIE NORMAL, ESGOTO PREDIAL, DN 100 X 100 MM, JUNTA ELÁSTICA, FORNECIDO E INSTALADO EM RAMAL DE DESCARGA OU RAMAL DE ESGOTO SANITÁRIO. AF_12/2014.</t>
  </si>
  <si>
    <t>301</t>
  </si>
  <si>
    <t>ANEL BORRACHA PARA TUBO ESGOTO PREDIAL, DN 100 MM (NBR 5688)</t>
  </si>
  <si>
    <t>3670</t>
  </si>
  <si>
    <t>JUNCAO SIMPLES, PVC, 45 GRAUS, DN 100 X 100 MM, SERIE NORMAL PARA ESGOTO PREDIAL</t>
  </si>
  <si>
    <t>3,50</t>
  </si>
  <si>
    <t>23,37</t>
  </si>
  <si>
    <t>0,0920000</t>
  </si>
  <si>
    <t>15.22 89797 - Junção PVC esgoto 100 x 75 mm. JUNÇÃO SIMPLES, PVC, SERIE NORMAL, ESGOTO PREDIAL, DN 100 X 100 MM, JUNTA ELÁSTICA, FORNECIDO E INSTALADO EM RAMAL DE DESCARGA OU RAMAL DE ESGOTO SANITÁRIO. AF_12/2014.</t>
  </si>
  <si>
    <t>15.23 89797 - Junção PVC esgoto 100 x 100 mm. JUNÇÃO SIMPLES, PVC, SERIE NORMAL, ESGOTO PREDIAL, DN 100 X 100 MM, JUNTA ELÁSTICA, FORNECIDO E INSTALADO EM RAMAL DE DESCARGA OU RAMAL DE ESGOTO SANITÁRIO. AF_12/2014.</t>
  </si>
  <si>
    <t>5103</t>
  </si>
  <si>
    <t>CAIXA SIFONADA PVC, 100 X 100 X 50 MM, COM GRELHA REDONDA, BRANCA</t>
  </si>
  <si>
    <t>21,70</t>
  </si>
  <si>
    <t>0,0225000</t>
  </si>
  <si>
    <t>0,0640000</t>
  </si>
  <si>
    <t>15.24 89707 - Caixa Sifonada 100x100x50mm. CAIXA SIFONADA, PVC, DN 100 X 100 X 50 MM, JUNTA ELÁSTICA, FORNECIDA E INSTALADA EM RAMAL DE DESCARGA OU EM RAMAL DE ESGOTO SANITÁRIO. AF_12/2014.</t>
  </si>
  <si>
    <t>15.25 89708 - Caixa Sifonada 150x185x75mm. CAIXA SIFONADA, PVC, DN 150 X 185 X 75 MM, JUNTA ELÁSTICA, FORNECIDA EINSTALADA EM RAMAL DE DESCARGA OU EM RAMAL DE ESGOTO SANITÁRIO. AF_12/2014.</t>
  </si>
  <si>
    <t>11714</t>
  </si>
  <si>
    <t>CAIXA SIFONADA, PVC, 150 X *185* X 75 MM, COM GRELHA QUADRADA, BRANCA</t>
  </si>
  <si>
    <t>62,17</t>
  </si>
  <si>
    <t>650</t>
  </si>
  <si>
    <t>BLOCO DE VEDACAO DE CONCRETO, 9 X 19 X 39 CM (CLASSE C - NBR 6136)</t>
  </si>
  <si>
    <t>5678</t>
  </si>
  <si>
    <t>RETROESCAVADEIRA SOBRE RODAS COM CARREGADEIRA, TRAÇÃO 4X4, POTÊNCIA LÍQ. 88 HP, CAÇAMBA CARREG. CAP. MÍN. 1 M3, CAÇAMBA RETRO CAP. 0,26 M3, PESO OPERACIONAL MÍN. 6.674 KG, PROFUNDIDADE ESCAVAÇÃO MÁX. 4,37 M - CHP DIURNO. AF_06/2014</t>
  </si>
  <si>
    <t>5679</t>
  </si>
  <si>
    <t>RETROESCAVADEIRA SOBRE RODAS COM CARREGADEIRA, TRAÇÃO 4X4, POTÊNCIA LÍQ. 88 HP, CAÇAMBA CARREG. CAP. MÍN. 1 M3, CAÇAMBA RETRO CAP. 0,26 M3, PESO OPERACIONAL MÍN. 6.674 KG, PROFUNDIDADE ESCAVAÇÃO MÁX. 4,37 M - CHI DIURNO. AF_06/2014</t>
  </si>
  <si>
    <t>87316</t>
  </si>
  <si>
    <t>ARGAMASSA TRAÇO 1:4 (EM VOLUME DE CIMENTO E AREIA GROSSA ÚMIDA) PARA CHAPISCO CONVENCIONAL, PREPARO MECÂNICO COM BETONEIRA 400 L. AF_08/2019</t>
  </si>
  <si>
    <t>97735</t>
  </si>
  <si>
    <t>PEÇA RETANGULAR PRÉ-MOLDADA, VOLUME DE CONCRETO DE 30 A 100 LITROS, TAXA DE AÇO APROXIMADA DE 30KG/M³. AF_01/2018</t>
  </si>
  <si>
    <t>100475</t>
  </si>
  <si>
    <t>ARGAMASSA TRAÇO 1:3 (EM VOLUME DE CIMENTO E AREIA MÉDIA ÚMIDA) COM ADIÇÃO DE IMPERMEABILIZANTE, PREPARO MECÂNICO COM BETONEIRA 400 L. AF_08/2019</t>
  </si>
  <si>
    <t>101617</t>
  </si>
  <si>
    <t>28,6040000</t>
  </si>
  <si>
    <t>2,35</t>
  </si>
  <si>
    <t>0,0136000</t>
  </si>
  <si>
    <t>114,61</t>
  </si>
  <si>
    <t>0,0456000</t>
  </si>
  <si>
    <t>43,73</t>
  </si>
  <si>
    <t>0,0017000</t>
  </si>
  <si>
    <t>438,95</t>
  </si>
  <si>
    <t>5,7510000</t>
  </si>
  <si>
    <t>0,1163000</t>
  </si>
  <si>
    <t>2.206,66</t>
  </si>
  <si>
    <t>0,1039000</t>
  </si>
  <si>
    <t>707,09</t>
  </si>
  <si>
    <t>1,2100000</t>
  </si>
  <si>
    <t>2,44</t>
  </si>
  <si>
    <t>15.26 97907 - Caixa de areia 60x60cm. CAIXA ENTERRADA HIDRÁULICA RETANGULAR, EM ALVENARIA COM BLOCOS DE CONCRETO, DIMENSÕES INTERNAS: 0,8X0,8X0,6 M PARA REDE DE ESGOTO. AF_12/2020.</t>
  </si>
  <si>
    <t>15.27 - 97907 - Caixa de areia 80x80cm.  CAIXA ENTERRADA HIDRÁULICA RETANGULAR, EM ALVENARIA COM BLOCOS DE CONCRETO, DIMENSÕES INTERNAS: 0,8X0,8X0,6 M PARA REDE DE ESGOTO. AF_12/2020.</t>
  </si>
  <si>
    <t>11739</t>
  </si>
  <si>
    <t>RALO SECO CONICO, PVC, 100 X 40 MM,  COM GRELHA REDONDA BRANCA</t>
  </si>
  <si>
    <t>0,0049000</t>
  </si>
  <si>
    <t>8,55</t>
  </si>
  <si>
    <t>0,0075000</t>
  </si>
  <si>
    <t>15.28 89710 - Ralo Seco PVC 100x100mm. RALO SECO, PVC, DN 100 X 40 MM, JUNTA SOLDÁVEL, FORNECIDO E INSTALADOEM RAMAL DE DESCARGA OU EM RAMAL DE ESGOTO SANITÁRIO. AF_12/2014.</t>
  </si>
  <si>
    <t>15.29 39319 - Terminal de Ventilação Série Normal 50mm. TERMINAL DE VENTILACAO, 50 MM, SERIE NORMAL, ESGOTO PREDIAL</t>
  </si>
  <si>
    <t>15.30 180678 - Caixa de inspeção em alvenaria 60x60cm. Caixa em alvenaria de 60x60x60cm c/ tpo. Concreto</t>
  </si>
  <si>
    <t>Concreto armado Fck=15 MPA c/forma mad. branca (incl.</t>
  </si>
  <si>
    <t>Alvenaria tijolo de barro a singelo</t>
  </si>
  <si>
    <t>Cimentado liso e=2cm traço 1:3</t>
  </si>
  <si>
    <t>15.31 98109 - Caixa de gordura especial. CAIXA DE GORDURA ESPECIAL (CAPACIDADE: 312 L - PARA ATÉ 146 PESSOAS SERVIDAS NO PICO), RETANGULAR, EM ALVENARIA COM BLOCOS DE CONCRETO, DIMENSÕES INTERNAS = 0,4X1,2 M, ALTURA INTERNA = 1 M. AF_12/2020.</t>
  </si>
  <si>
    <t>97733</t>
  </si>
  <si>
    <t>PEÇA RETANGULAR PRÉ-MOLDADA, VOLUME DE CONCRETO DE ATÉ 10 LITROS, TAXA DE AÇO APROXIMADA DE 30KG/M³. AF_01/2018</t>
  </si>
  <si>
    <t>97734</t>
  </si>
  <si>
    <t>PEÇA RETANGULAR PRÉ-MOLDADA, VOLUME DE CONCRETO DE 10 A 30 LITROS, TAXA DE AÇO APROXIMADA DE 30KG/M³. AF_01/2018</t>
  </si>
  <si>
    <t>101616</t>
  </si>
  <si>
    <t>PREPARO DE FUNDO DE VALA COM LARGURA MENOR QUE 1,5 M (ACERTO DO SOLO NATURAL). AF_08/2020</t>
  </si>
  <si>
    <t>48,5224000</t>
  </si>
  <si>
    <t>0,0079000</t>
  </si>
  <si>
    <t>0,0267000</t>
  </si>
  <si>
    <t>0,0032000</t>
  </si>
  <si>
    <t>9,2493000</t>
  </si>
  <si>
    <t>0,0782000</t>
  </si>
  <si>
    <t>0,0048000</t>
  </si>
  <si>
    <t>3.024,55</t>
  </si>
  <si>
    <t>2.606,14</t>
  </si>
  <si>
    <t>0,1707000</t>
  </si>
  <si>
    <t>4,95</t>
  </si>
  <si>
    <t>660</t>
  </si>
  <si>
    <t>CANALETA DE CONCRETO 19 X 19 X 19 CM (CLASSE C - NBR 6136)</t>
  </si>
  <si>
    <t>4720</t>
  </si>
  <si>
    <t>PEDRA BRITADA N. 0, OU PEDRISCO (4,8 A 9,5 MM) POSTO PEDREIRA/FORNECEDOR, SEM FRETE</t>
  </si>
  <si>
    <t>25067</t>
  </si>
  <si>
    <t>BLOCO DE CONCRETO ESTRUTURAL 19 X 19 X 39 CM, FBK 4,5 MPA (NBR 6136)</t>
  </si>
  <si>
    <t>88628</t>
  </si>
  <si>
    <t>ARGAMASSA TRAÇO 1:3 (EM VOLUME DE CIMENTO E AREIA MÉDIA ÚMIDA), PREPARO MECÂNICO COM BETONEIRA 400 L. AF_08/2019</t>
  </si>
  <si>
    <t>89993</t>
  </si>
  <si>
    <t>GRAUTEAMENTO VERTICAL EM ALVENARIA ESTRUTURAL. AF_09/2021</t>
  </si>
  <si>
    <t>89995</t>
  </si>
  <si>
    <t>GRAUTEAMENTO DE CINTA SUPERIOR OU DE VERGA EM ALVENARIA ESTRUTURAL. AF_09/2021</t>
  </si>
  <si>
    <t>89996</t>
  </si>
  <si>
    <t>ARMAÇÃO VERTICAL DE ALVENARIA ESTRUTURAL; DIÂMETRO DE 10,0 MM. AF_09/2021</t>
  </si>
  <si>
    <t>89998</t>
  </si>
  <si>
    <t>ARMAÇÃO DE CINTA DE ALVENARIA ESTRUTURAL; DIÂMETRO DE 10,0 MM. AF_09/2021</t>
  </si>
  <si>
    <t>101624</t>
  </si>
  <si>
    <t>PREPARO DE FUNDO DE VALA COM LARGURA MAIOR OU IGUAL A 1,5 M E MENOR QUE 2,5 M, COM CAMADA DE BRITA, LANÇAMENTO MECANIZADO. AF_08/2020</t>
  </si>
  <si>
    <t>56,7000000</t>
  </si>
  <si>
    <t>2,60</t>
  </si>
  <si>
    <t>1,7952000</t>
  </si>
  <si>
    <t>114,84</t>
  </si>
  <si>
    <t>0,5013000</t>
  </si>
  <si>
    <t>1,6862000</t>
  </si>
  <si>
    <t>371,3684000</t>
  </si>
  <si>
    <t>4,19</t>
  </si>
  <si>
    <t>40,9028000</t>
  </si>
  <si>
    <t>0,4882000</t>
  </si>
  <si>
    <t>546,22</t>
  </si>
  <si>
    <t>0,2242000</t>
  </si>
  <si>
    <t>957,27</t>
  </si>
  <si>
    <t>0,1661000</t>
  </si>
  <si>
    <t>928,40</t>
  </si>
  <si>
    <t>7,4040000</t>
  </si>
  <si>
    <t>12,10</t>
  </si>
  <si>
    <t>6,6636000</t>
  </si>
  <si>
    <t>11,69</t>
  </si>
  <si>
    <t>0,5320000</t>
  </si>
  <si>
    <t>0,7030000</t>
  </si>
  <si>
    <t>181,21</t>
  </si>
  <si>
    <t>15.32 98100 - Sumidouro em alvenaria Ø 1,60m. SUMIDOURO RETANGULAR, EM ALVENARIA COM BLOCOS DE CONCRETO, DIMENSÕES INTERNAS: 1,6 X 3,4 X 3,0 M, ÁREA DE INFILTRAÇÃO: 32,9 M² (PARA 13 CONTRIBUINTES). . AF_12/2020.</t>
  </si>
  <si>
    <t>15.33 98071 - Fossa séptica - capacidade 7.500 l. TANQUE SÉPTICO RETANGULAR, EM ALVENARIA COM TIJOLOS CERÂMICOS MACIÇOS,DIMENSÕES INTERNAS: 1,6 X 4,6 X 2,4 M, VOLUME ÚTIL: 14720 L (PARA 105CONTRIBUINTES). AF_12/2020.</t>
  </si>
  <si>
    <t>7258</t>
  </si>
  <si>
    <t>TIJOLO CERAMICO MACICO COMUM *5 X 10 X 20* CM (L X A X C)</t>
  </si>
  <si>
    <t>92783</t>
  </si>
  <si>
    <t>ARMAÇÃO DE LAJE DE UMA ESTRUTURA CONVENCIONAL DE CONCRETO ARMADO EM UMA EDIFICAÇÃO TÉRREA OU SOBRADO UTILIZANDO AÇO CA-60 DE 4,2 MM - MONTAGEM. AF_12/2015</t>
  </si>
  <si>
    <t>96536</t>
  </si>
  <si>
    <t>FABRICAÇÃO, MONTAGEM E DESMONTAGEM DE FÔRMA PARA VIGA BALDRAME, EM MADEIRA SERRADA, E=25 MM, 4 UTILIZAÇÕES. AF_06/2017</t>
  </si>
  <si>
    <t>101625</t>
  </si>
  <si>
    <t>PREPARO DE FUNDO DE VALA COM LARGURA MAIOR OU IGUAL A 1,5 M E MENOR QUE 2,5 M, COM CAMADA DE AREIA, LANÇAMENTO MECANIZADO. AF_08/2020</t>
  </si>
  <si>
    <t>0,6727000</t>
  </si>
  <si>
    <t>6375,6000000</t>
  </si>
  <si>
    <t>0,71</t>
  </si>
  <si>
    <t>0,0272000</t>
  </si>
  <si>
    <t>123,8988000</t>
  </si>
  <si>
    <t>0,2640000</t>
  </si>
  <si>
    <t>8,1444000</t>
  </si>
  <si>
    <t>53,1484000</t>
  </si>
  <si>
    <t>18,01</t>
  </si>
  <si>
    <t>2,0022000</t>
  </si>
  <si>
    <t>2,6400000</t>
  </si>
  <si>
    <t>64,28</t>
  </si>
  <si>
    <t>0,7000000</t>
  </si>
  <si>
    <t>4,8190000</t>
  </si>
  <si>
    <t>0,9310000</t>
  </si>
  <si>
    <t>114,48</t>
  </si>
  <si>
    <t>15.34 180520 - Canaleta em concreto simples (0,40x0,30m)</t>
  </si>
  <si>
    <t>15.35 241320 - Grade em ferro p/ canaleta l = 0,40m com articulação</t>
  </si>
  <si>
    <t>AUXILIAR DE SERVIÇOS GERAIS COM ENCARGOS</t>
  </si>
  <si>
    <t>h</t>
  </si>
  <si>
    <t>DUCHA METALICA DE PAREDE, ARTICULAVEL, COM DESVIADOR E DUCHA MANUAL</t>
  </si>
  <si>
    <t>16.1 38190 - Ducha Higiênica com registro e derivação, Deca ou equivalente. DUCHA METALICA DE PAREDE, ARTICULAVEL, COM DESVIADOR E DUCHA MANUAL</t>
  </si>
  <si>
    <t>6142</t>
  </si>
  <si>
    <t>CONJUNTO DE LIGACAO PARA BACIA SANITARIA AJUSTAVEL, EM PLASTICO BRANCO, COM TUBO, CANOPLA E ESPUDE</t>
  </si>
  <si>
    <t>95469</t>
  </si>
  <si>
    <t>VASO SANITARIO SIFONADO CONVENCIONAL COM  LOUÇA BRANCA - FORNECIMENTO E INSTALAÇÃO. AF_01/2020</t>
  </si>
  <si>
    <t>7,54</t>
  </si>
  <si>
    <t>221,96</t>
  </si>
  <si>
    <t>16.2 95470 -Bacia Sanitária Convencional, Deca ou equivalente com acessorios. VASO SANITARIO SIFONADO CONVENCIONAL COM LOUÇA BRANCA, INCLUSO CONJUNTO DE LIGAÇÃO PARA BACIA SANITÁRIA AJUSTÁVEL - FORNECIMENTO E INSTALAÇÃO. AF_10/2016.</t>
  </si>
  <si>
    <t>16.3 99635 - Válvula de descarga 1 ½”, acabamento cromado, Deca ou equivalente. VÁLVULA DE DESCARGA METÁLICA, BASE 1 1/2 ", ACABAMENTO METALICO CROMADO - FORNECIMENTO E INSTALAÇÃO. AF_01/2019.</t>
  </si>
  <si>
    <t>10228</t>
  </si>
  <si>
    <t>VALVULA DE DESCARGA METALICA, BASE 1 1/2 " E ACABAMENTO METALICO CROMADO</t>
  </si>
  <si>
    <t>294,90</t>
  </si>
  <si>
    <t>0,9249000</t>
  </si>
  <si>
    <t>16.4 86931 - Bacia Sanitária Convencional com Caixa Acoplada, Deca ou equivalente com acessórios. VASO SANITÁRIO SIFONADO COM CAIXA ACOPLADA LOUÇA BRANCA, INCLUSO ENGATE FLEXÍVEL EM PLÁSTICO BRANCO, 1/2 X 40CM - FORNECIMENTO E INSTALAÇÃO. AF_01/2020.</t>
  </si>
  <si>
    <t>86885</t>
  </si>
  <si>
    <t>ENGATE FLEXÍVEL EM PLÁSTICO BRANCO, 1/2 X 40CM - FORNECIMENTO E INSTALAÇÃO. AF_01/2020</t>
  </si>
  <si>
    <t>86888</t>
  </si>
  <si>
    <t>VASO SANITÁRIO SIFONADO COM CAIXA ACOPLADA LOUÇA BRANCA - FORNECIMENTO E INSTALAÇÃO. AF_01/2020</t>
  </si>
  <si>
    <t>11,39</t>
  </si>
  <si>
    <t>361,44</t>
  </si>
  <si>
    <t>3146</t>
  </si>
  <si>
    <t>FITA VEDA ROSCA EM ROLOS DE 18 MM X 10 M (L X C)</t>
  </si>
  <si>
    <t>10432</t>
  </si>
  <si>
    <t>MICTORIO INDICUDUAL, SIFONADO, LOUCA BRANCA, SEM COMPLEMENTOS</t>
  </si>
  <si>
    <t>21112</t>
  </si>
  <si>
    <t>VALVULA DE DESCARGA EM METAL CROMADO PARA MICTORIO COM ACIONAMENTO POR PRESSAO E FECHAMENTO AUTOMATICO</t>
  </si>
  <si>
    <t>0,0365000</t>
  </si>
  <si>
    <t>264,64</t>
  </si>
  <si>
    <t>253,85</t>
  </si>
  <si>
    <t>1,0090000</t>
  </si>
  <si>
    <t>0,3179000</t>
  </si>
  <si>
    <t>16.5 100858 - Mictório com Sifão Integrado, Deca ou equivalente. MICTÓRIO SIFONADO LOUÇA BRANCA PADRÃO MÉDIO FORNECIMENTO E INSTALAÇÃO. AF_01/2020.</t>
  </si>
  <si>
    <t>10425</t>
  </si>
  <si>
    <t>LAVATORIO DE LOUCA BRANCA, SUSPENSO (SEM COLUNA), DIMENSOES *40 X 30* CM</t>
  </si>
  <si>
    <t>37329</t>
  </si>
  <si>
    <t>REJUNTE EPOXI, QUALQUER COR</t>
  </si>
  <si>
    <t>68,81</t>
  </si>
  <si>
    <t>0,0304000</t>
  </si>
  <si>
    <t>90,28</t>
  </si>
  <si>
    <t>0,3870000</t>
  </si>
  <si>
    <t>0,1886000</t>
  </si>
  <si>
    <t>16.6 86904 - Lavatório pequeno cor branco gelo, com coluna suspensa, Deca ou equivalente. LAVATÓRIO LOUÇA BRANCA SUSPENSO, 29,5 X 39CM OU EQUIVALENTE, PADRÃO POPULAR - FORNECIMENTO E INSTALAÇÃO. AF_01/2020.</t>
  </si>
  <si>
    <t>16.7 86901 - Cuba de embutir oval em louça branca. CUBA DE EMBUTIR OVAL EM LOUÇA BRANCA, 35 X 50CM OU EQUIVALENTE - FORNECIMENTO E INSTALAÇÃO. AF_01/2020.</t>
  </si>
  <si>
    <t>4823</t>
  </si>
  <si>
    <t>MASSA PLASTICA PARA MARMORE/GRANITO</t>
  </si>
  <si>
    <t>20269</t>
  </si>
  <si>
    <t>LAVATORIO / CUBA DE EMBUTIR, OVAL, DE LOUCA BRANCA, SEM LADRAO, DIMENSOES *50 X 35* CM (L X C)</t>
  </si>
  <si>
    <t>0,5271000</t>
  </si>
  <si>
    <t>35,82</t>
  </si>
  <si>
    <t>71,51</t>
  </si>
  <si>
    <t>0,8458000</t>
  </si>
  <si>
    <t>0,2665000</t>
  </si>
  <si>
    <t>16.8 86906 - Torneira de bica baixa, Deca ou equivalente. TORNEIRA CROMADA DE MESA, 1/2 OU 3/4, PARA LAVATÓRIO, PADRÃO POPULAR- FORNECIMENTO E INSTALAÇÃO. AF_01/2020.</t>
  </si>
  <si>
    <t>13415</t>
  </si>
  <si>
    <t>TORNEIRA DE MESA PARA LAVATORIO, FIXA, CROMADA, PADRAO POPULAR, 1/2 " OU 3/4 " (REF 1193)</t>
  </si>
  <si>
    <t>49,90</t>
  </si>
  <si>
    <t>0,0960000</t>
  </si>
  <si>
    <t>0,0303000</t>
  </si>
  <si>
    <t>16.9 95544 - Papeleira Metálica, Deca ou equivalente. PAPELEIRA DE PAREDE EM METAL CROMADO SEM TAMPA, INCLUSO FIXAÇÃO. AF_01/2020.</t>
  </si>
  <si>
    <t>11703</t>
  </si>
  <si>
    <t>PAPELEIRA DE PAREDE EM METAL CROMADO SEM TAMPA</t>
  </si>
  <si>
    <t>29,69</t>
  </si>
  <si>
    <t>0,3162000</t>
  </si>
  <si>
    <t>0,0996000</t>
  </si>
  <si>
    <t>16.10 100868 - Barra de apoio 80 cm, aço inox polido, Deca ou equivalente. BARRA DE APOIO RETA, EM ACO INOX POLIDO, COMPRIMENTO 80 CM, FIXADA NAPAREDE - FORNECIMENTO E INSTALAÇÃO. AF_01/2020.</t>
  </si>
  <si>
    <t>36081</t>
  </si>
  <si>
    <t>BARRA DE APOIO RETA, EM ACO INOX POLIDO, COMPRIMENTO 80CM, DIAMETRO MINIMO 3 CM</t>
  </si>
  <si>
    <t>172,45</t>
  </si>
  <si>
    <t>16.11 100864 - Barra de apoio 1,60 cm, em U, aço inox polido, Deca ou equivalente. BARRA DE APOIO EM "L", EM ACO INOX POLIDO 80 X 80 CM, FIXADA NA PAREDE- FORNECIMENTO E INSTALACAO. AF_01/2020.</t>
  </si>
  <si>
    <t>36209</t>
  </si>
  <si>
    <t>BARRA DE APOIO EM "L", EM ACO INOX POLIDO 80 X 80 CM, DIAMETRO MINIMO 3 CM</t>
  </si>
  <si>
    <t>9,0000000</t>
  </si>
  <si>
    <t>379,61</t>
  </si>
  <si>
    <t>1,4228000</t>
  </si>
  <si>
    <t>0,4483000</t>
  </si>
  <si>
    <t xml:space="preserve">16.12 95547 - Dispenser Toalha, Melhoramentos ou equivalente. SABONETEIRA PLASTICA TIPO DISPENSER PARA SABONETE LIQUIDO COM RESERVATORIO 800 A 1500 ML, INCLUSO FIXAÇÃO. AF_01/2020. </t>
  </si>
  <si>
    <t>11758</t>
  </si>
  <si>
    <t>SABONETEIRA PLASTICA TIPO DISPENSER PARA SABONETE LIQUIDO COM RESERVATORIO 800 A 1500 ML</t>
  </si>
  <si>
    <t>71,25</t>
  </si>
  <si>
    <t>16.13 95547 - Dispenser Saboneteira, Melhoramentos ou equivalente. SABONETEIRA PLASTICA TIPO DISPENSER PARA SABONETE LIQUIDO COM RESERVATORIO 800 A 1500 ML, INCLUSO FIXAÇÃO. AF_01/2020</t>
  </si>
  <si>
    <t>16.14 86919 - Tanque Grande 40L cor branco gelo, incluso torneira de metal cromado, Deca ou equivalente. TANQUE DE LOUÇA BRANCA COM COLUNA, 30L OU EQUIVALENTE, INCLUSO SIFÃO FLEXÍVEL EM PVC, VÁLVULA METÁLICA E TORNEIRA DE METAL CROMADO PADRÃO MÉDIO - FORNECIMENTO E INSTALAÇÃO. AF_01/2020.</t>
  </si>
  <si>
    <t>86872</t>
  </si>
  <si>
    <t>TANQUE DE LOUÇA BRANCA COM COLUNA, 30L OU EQUIVALENTE - FORNECIMENTO E INSTALAÇÃO. AF_01/2020</t>
  </si>
  <si>
    <t>86877</t>
  </si>
  <si>
    <t>VÁLVULA EM METAL CROMADO 1.1/2 X 1.1/2 PARA TANQUE OU LAVATÓRIO, COM OU SEM LADRÃO - FORNECIMENTO E INSTALAÇÃO. AF_01/2020</t>
  </si>
  <si>
    <t>86883</t>
  </si>
  <si>
    <t>SIFÃO DO TIPO FLEXÍVEL EM PVC 1  X 1.1/2  - FORNECIMENTO E INSTALAÇÃO. AF_01/2020</t>
  </si>
  <si>
    <t>86914</t>
  </si>
  <si>
    <t>TORNEIRA CROMADA 1/2 OU 3/4 PARA TANQUE, PADRÃO MÉDIO - FORNECIMENTO E INSTALAÇÃO. AF_01/2020</t>
  </si>
  <si>
    <t>530,14</t>
  </si>
  <si>
    <t>62,13</t>
  </si>
  <si>
    <t>12,25</t>
  </si>
  <si>
    <t>69,03</t>
  </si>
  <si>
    <t>86878</t>
  </si>
  <si>
    <t>VÁLVULA EM METAL CROMADO TIPO AMERICANA 3.1/2 X 1.1/2 PARA PIA - FORNECIMENTO E INSTALAÇÃO. AF_01/2020</t>
  </si>
  <si>
    <t>86881</t>
  </si>
  <si>
    <t>SIFÃO DO TIPO GARRAFA EM METAL CROMADO 1 X 1.1/2 - FORNECIMENTO E INSTALAÇÃO. AF_01/2020</t>
  </si>
  <si>
    <t>86900</t>
  </si>
  <si>
    <t>CUBA DE EMBUTIR RETANGULAR DE AÇO INOXIDÁVEL, 46 X 30 X 12 CM - FORNECIMENTO E INSTALAÇÃO. AF_01/2020</t>
  </si>
  <si>
    <t>67,05</t>
  </si>
  <si>
    <t>189,83</t>
  </si>
  <si>
    <t>185,06</t>
  </si>
  <si>
    <t>16.15 86936 - Cuba de embutir em aço Inoxidável completa, dimensões 40x34x17cm. CUBA DE EMBUTIR DE AÇO INOXIDÁVEL MÉDIA, INCLUSO VÁLVULA TIPO AMERICANA E SIFÃO TIPO GARRAFA EM METAL CROMADO - FORNECIMENTO E INSTALAÇÃO. AF_01/2020.</t>
  </si>
  <si>
    <t>16.16 86909 - Torneira para cozinha de mesa bica móvel, Deca, ou equivalente. TORNEIRA CROMADA TUBO MÓVEL, DE MESA, 1/2 OU 3/4, PARA PIA DE COZINHA, PADRÃO ALTO - FORNECIMENTO E INSTALAÇÃO. AF_01/2020.</t>
  </si>
  <si>
    <t>11772</t>
  </si>
  <si>
    <t>TORNEIRA CROMADA DE MESA, PARA COZINHA, BICA MOVEL, COM AREJADOR, 1/2 " OU 3/4 " (REF 1167 / 1168)</t>
  </si>
  <si>
    <t>86,69</t>
  </si>
  <si>
    <t>0,0525000</t>
  </si>
  <si>
    <t>16.17 86936 - Cuba em aço Inoxidável completa, dimensões 50x40x30cm. CUBA DE EMBUTIR DE AÇO INOXIDÁVEL MÉDIA, INCLUSO VÁLVULA TIPO AMERICANA E SIFÃO TIPO GARRAFA EM METAL CROMADO - FORNECIMENTO E INSTALAÇÃO. AF_01/2020.</t>
  </si>
  <si>
    <t>16.18 11777 - Torneira elétrica LorenEasy, Lorenzetti ou equivalente. TORNEIRA ELETRICA DE PAREDE, BICA ALTA, PARA COZINHA, 5500 W (110/220 V)</t>
  </si>
  <si>
    <t>TORNEIRA ELETRICA DE PAREDE, BICA ALTA, PARA COZINHA, 5500 W (110/220 V)</t>
  </si>
  <si>
    <t>16.19 190218 - Chuveiro em PVC</t>
  </si>
  <si>
    <t>Fita de vedacao</t>
  </si>
  <si>
    <t>AUXILIAR DE ENCANADOR OU BOMBEIRO HIDRÁULICO</t>
  </si>
  <si>
    <t>ENCANADOR OU BOMBEIRO HIDRÁULICO COM ENCARGOS</t>
  </si>
  <si>
    <t>h00043</t>
  </si>
  <si>
    <t>h00055</t>
  </si>
  <si>
    <t>16.20 89916 - Torneira de parede de uso geral com bico para mangueira. TORNEIRA PLÁSTICA 3/4 PARA TANQUE - FORNECIMENTO E INSTALAÇÃO. AF_01/2020.</t>
  </si>
  <si>
    <t>11831</t>
  </si>
  <si>
    <t>TORNEIRA PLASTICA PARA TANQUE 1/2 " OU 3/4 " COM BICO PARA MANGUEIRA</t>
  </si>
  <si>
    <t>32,57</t>
  </si>
  <si>
    <t>0,1525000</t>
  </si>
  <si>
    <t>0,0481000</t>
  </si>
  <si>
    <t>16.21 86904 - Lavatório de canto suspenso com mesa, DECA ou equivalente, com válvula, sifão e engate flexivel cromados. LAVATÓRIO LOUÇA BRANCA SUSPENSO, 29,5 X 39CM OU EQUIVALENTE, PADRÃO POPULAR - FORNECIMENTO E INSTALAÇÃO. AF_01/2020.</t>
  </si>
  <si>
    <t>36215</t>
  </si>
  <si>
    <t>BANCO ARTICULADO PARA BANHO, EM ACO INOX POLIDO, 70* CM X 45* CM</t>
  </si>
  <si>
    <t>8,0000000</t>
  </si>
  <si>
    <t>746,78</t>
  </si>
  <si>
    <t>1,2647000</t>
  </si>
  <si>
    <t>0,3985000</t>
  </si>
  <si>
    <t>16.22 100875 - Cadeira articulada para banho. BANCO ARTICULADO, EM ACO INOX, PARA PCD, FIXADO NA PAREDE - FORNECIMENTO E INSTALAÇÃO. AF_01/2020.</t>
  </si>
  <si>
    <t>16.23 95544 - Dispenser para papel higiênico. PAPELEIRA DE PAREDE EM METAL CROMADO SEM TAMPA, INCLUSO FIXAÇÃO. AF_01/2020.</t>
  </si>
  <si>
    <t>Estrutura em alumínio anodizado natural para esquadria c/ venezianas incl. Ferragens</t>
  </si>
  <si>
    <t>17.1 91380 - Requadro para ventilação em chapa de alumínio com veneziana. Esquadria c/ venezianas de aluminio natural c/ ferragens</t>
  </si>
  <si>
    <t>17.2 92688 - Tubo de Aço Galvanizado Ø 3/4", fornecimento e instalação. TUBO DE AÇO GALVANIZADO COM COSTURA, CLASSE MÉDIA, CONEXÃO ROSQUEADA,DN 20 (3/4"), INSTALADO EM RAMAIS E SUB-RAMAIS DE GÁS - FORNECIMENTO EINSTALAÇÃO. AF_10/2020.</t>
  </si>
  <si>
    <t>7700</t>
  </si>
  <si>
    <t>TUBO ACO GALVANIZADO COM COSTURA, CLASSE MEDIA, DN 3/4", E = *2,65* MM, PESO *1,58* KG/M (NBR 5580)</t>
  </si>
  <si>
    <t>1,0390000</t>
  </si>
  <si>
    <t>32,51</t>
  </si>
  <si>
    <t>0,2970000</t>
  </si>
  <si>
    <t>23.10.1</t>
  </si>
  <si>
    <t>23.10.2</t>
  </si>
  <si>
    <t>23.10.3</t>
  </si>
  <si>
    <t>23.10.1 88489 - Pintura em latex acrílico sobre paredes internas e externas, 2 demãos. APLICAÇÃO MANUAL DE PINTURA COM TINTA LÁTEX ACRÍLICA EM PAREDES, DUAS DEMÃOS. AF_06/2014.</t>
  </si>
  <si>
    <t>23.10.2 102494 - Pintura prime epóxi para estrutura de concreto, 2 demãos. PINTURA DE PISO COM TINTA EPÓXI, APLICAÇÃO MANUAL, 2 DEMÃOS, INCLUSO PRIMER EPÓXI. AF_05/2021.</t>
  </si>
  <si>
    <t>5330</t>
  </si>
  <si>
    <t>DILUENTE EPOXI</t>
  </si>
  <si>
    <t>7304</t>
  </si>
  <si>
    <t>TINTA EPOXI BASE AGUA PREMIUM, BRANCA</t>
  </si>
  <si>
    <t>12815</t>
  </si>
  <si>
    <t>FITA CREPE ROLO DE 25 MM X 50 M</t>
  </si>
  <si>
    <t>44072</t>
  </si>
  <si>
    <t>PRIMER EPOXI / EPOXIDICO</t>
  </si>
  <si>
    <t>33,28</t>
  </si>
  <si>
    <t>0,3220000</t>
  </si>
  <si>
    <t>63,05</t>
  </si>
  <si>
    <t>6,27</t>
  </si>
  <si>
    <t>0,2016000</t>
  </si>
  <si>
    <t>94,93</t>
  </si>
  <si>
    <t>0,2750000</t>
  </si>
  <si>
    <t>0,1150000</t>
  </si>
  <si>
    <t>23.10.3 150207 - Acrílica para piso</t>
  </si>
  <si>
    <t>Latex acrílica para piso</t>
  </si>
  <si>
    <t>Aguarraz</t>
  </si>
  <si>
    <t>P00036</t>
  </si>
  <si>
    <t>P00027</t>
  </si>
  <si>
    <t>39795</t>
  </si>
  <si>
    <t>QUADRO DE DISTRIBUICAO, SEM BARRAMENTO, EM PVC, DE EMBUTIR, PARA 6 DISJUNTORES NEMA OU 8 DISJUNTORES DIN</t>
  </si>
  <si>
    <t>87367</t>
  </si>
  <si>
    <t>ARGAMASSA TRAÇO 1:1:6 (EM VOLUME DE CIMENTO, CAL E AREIA MÉDIA ÚMIDA) PARA EMBOÇO/MASSA ÚNICA/ASSENTAMENTO DE ALVENARIA DE VEDAÇÃO, PREPARO MANUAL. AF_08/2019</t>
  </si>
  <si>
    <t>88247</t>
  </si>
  <si>
    <t>AUXILIAR DE ELETRICISTA COM ENCARGOS COMPLEMENTARES</t>
  </si>
  <si>
    <t>88264</t>
  </si>
  <si>
    <t>ELETRICISTA COM ENCARGOS COMPLEMENTARES</t>
  </si>
  <si>
    <t>45,71</t>
  </si>
  <si>
    <t>0,0044000</t>
  </si>
  <si>
    <t>725,34</t>
  </si>
  <si>
    <t>0,3259000</t>
  </si>
  <si>
    <t>17,04</t>
  </si>
  <si>
    <t>21,52</t>
  </si>
  <si>
    <t>23.11.1.1 101876 - Quadro de distribuição de sobrepor, sem barramento, para 6 disjuntores padrão europeu (linha branca), exclusive disjuntores. QUADRO DE DISTRIBUIÇÃO DE ENERGIA EM PVC, DE EMBUTIR, SEM BARRAMENTO, PARA 6 DISJUNTORES - FORNECIMENTO E INSTALAÇÃO. AF_10/2020.</t>
  </si>
  <si>
    <t>23.11.1.2 93671 - Disjuntor tripolar termomagnético 32A. DISJUNTOR TRIPOLAR TIPO DIN, CORRENTE NOMINAL DE 32A - FORNECIMENTO E INSTALAÇÃO. AF_10/2020.</t>
  </si>
  <si>
    <t>1573</t>
  </si>
  <si>
    <t>TERMINAL A COMPRESSAO EM COBRE ESTANHADO PARA CABO 6 MM2, 1 FURO E 1 COMPRESSAO, PARA PARAFUSO DE FIXACAO M6</t>
  </si>
  <si>
    <t>34709</t>
  </si>
  <si>
    <t>DISJUNTOR TIPO DIN/IEC, TRIPOLAR DE 10 ATE 50A</t>
  </si>
  <si>
    <t>3,0000000</t>
  </si>
  <si>
    <t>62,63</t>
  </si>
  <si>
    <t>0,2734000</t>
  </si>
  <si>
    <t>23.11.1.3 93655 - Disjuntor monopolar termomagnético 20A. DISJUNTOR MONOPOLAR TIPO DIN, CORRENTE NOMINAL DE 20A - FORNECIMENTO E INSTALAÇÃO. AF_10/2020.</t>
  </si>
  <si>
    <t>1571</t>
  </si>
  <si>
    <t>TERMINAL A COMPRESSAO EM COBRE ESTANHADO PARA CABO 4 MM2, 1 FURO E 1 COMPRESSAO, PARA PARAFUSO DE FIXACAO M5</t>
  </si>
  <si>
    <t>34653</t>
  </si>
  <si>
    <t>DISJUNTOR TIPO DIN/IEC, MONOPOLAR DE 6  ATE  32A</t>
  </si>
  <si>
    <t>8,92</t>
  </si>
  <si>
    <t>0,0663000</t>
  </si>
  <si>
    <t>23.11.2.1 91836 - Eletroduto PVC flexível corrugado reforçado, Ø32mm (DN 1"), inclusive conexões. ELETRODUTO FLEXÍVEL CORRUGADO, PVC, DN 32 MM (1"), PARA CIRCUITOS TERMINAIS, INSTALADO EM FORRO - FORNECIMENTO E INSTALAÇÃO. AF_12/2015.</t>
  </si>
  <si>
    <t>2690</t>
  </si>
  <si>
    <t>ELETRODUTO PVC FLEXIVEL CORRUGADO, COR AMARELA, DE 32 MM</t>
  </si>
  <si>
    <t>91170</t>
  </si>
  <si>
    <t>FIXAÇÃO DE TUBOS HORIZONTAIS DE PVC, CPVC OU COBRE DIÂMETROS MENORES OU IGUAIS A 40 MM OU ELETROCALHAS ATÉ 150MM DE LARGURA, COM ABRAÇADEIRA METÁLICA RÍGIDA TIPO D 1/2, FIXADA EM PERFILADO EM LAJE. AF_05/2015</t>
  </si>
  <si>
    <t>1,1000000</t>
  </si>
  <si>
    <t>3,84</t>
  </si>
  <si>
    <t>0,0900000</t>
  </si>
  <si>
    <t>2,41</t>
  </si>
  <si>
    <t>2685</t>
  </si>
  <si>
    <t>ELETRODUTO DE PVC RIGIDO ROSCAVEL DE 1 ", SEM LUVA</t>
  </si>
  <si>
    <t>1,0170000</t>
  </si>
  <si>
    <t>6,67</t>
  </si>
  <si>
    <t>0,1060000</t>
  </si>
  <si>
    <t>23.11.2.2 91864 - Eletroduto PVC rigido roscavel, Ø32mm (DN 1"), inclusive conexões. ELETRODUTO RÍGIDO ROSCÁVEL, PVC, DN 32 MM (1"), PARA CIRCUITOS TERMINAIS, INSTALADO EM FORRO - FORNECIMENTO E INSTALAÇÃO. AF_12/2015.</t>
  </si>
  <si>
    <t>23.11.2.3 95805 - Condulete PVC 3/4". CONDULETE DE PVC, TIPO B, PARA ELETRODUTO DE PVC SOLDÁVEL DN 25 MM (3/4''), APARENTE - FORNECIMENTO E INSTALAÇÃO. AF_11/2016.</t>
  </si>
  <si>
    <t>11950</t>
  </si>
  <si>
    <t>BUCHA DE NYLON SEM ABA S6, COM PARAFUSO DE 4,20 X 40 MM EM ACO ZINCADO COM ROSCA SOBERBA, CABECA CHATA E FENDA PHILLIPS</t>
  </si>
  <si>
    <t>12010</t>
  </si>
  <si>
    <t>CONDULETE EM PVC, TIPO "B", SEM TAMPA, DE 1/2" OU 3/4"</t>
  </si>
  <si>
    <t>0,35</t>
  </si>
  <si>
    <t>9,55</t>
  </si>
  <si>
    <t>0,2889000</t>
  </si>
  <si>
    <t>1014</t>
  </si>
  <si>
    <t>CABO DE COBRE, FLEXIVEL, CLASSE 4 OU 5, ISOLACAO EM PVC/A, ANTICHAMA BWF-B, 1 CONDUTOR, 450/750 V, SECAO NOMINAL 2,5 MM2</t>
  </si>
  <si>
    <t>21127</t>
  </si>
  <si>
    <t>FITA ISOLANTE ADESIVA ANTICHAMA, USO ATE 750 V, EM ROLO DE 19 MM X 5 M</t>
  </si>
  <si>
    <t>1,1900000</t>
  </si>
  <si>
    <t>2,56</t>
  </si>
  <si>
    <t>4,53</t>
  </si>
  <si>
    <t>23.11.3.1 91926 - Condutor de cobre flexivel isolado, 2,5 mm², anti-chamas, 450/750 V. CABO DE COBRE FLEXÍVEL ISOLADO, 2,5 MM², ANTI-CHAMA 450/750 V, PARA CIRCUITOS TERMINAIS - FORNECIMENTO E INSTALAÇÃO. AF_12/2015.</t>
  </si>
  <si>
    <t>23.11.3.2 91926 - Condutor de cobre flexivel isolado, 6,0 mm², anti-chamas, 450/750 V. CABO DE COBRE FLEXÍVEL ISOLADO, 6,0 MM², ANTI-CHAMA 450/750 V, PARA CIRCUITOS TERMINAIS - FORNECIMENTO E INSTALAÇÃO. AF_12/2015.</t>
  </si>
  <si>
    <t>6,41</t>
  </si>
  <si>
    <t>23.11.4.1 97601 - Luminária pendente com lampada de vapor metalico de 250W. REFLETOR EM ALUMÍNIO, DE SUPORTE E ALÇA, COM LÂMPADA VAPOR DE MERCÚRIODE 250 W, COM REATOR ALTO FATOR DE POTÊNCIA - FORNECIMENTO E INSTALAÇÃO. AF_02/2020.</t>
  </si>
  <si>
    <t>3749</t>
  </si>
  <si>
    <t>LAMPADA VAPOR MERCURIO 250 W (BASE E40)</t>
  </si>
  <si>
    <t>13390</t>
  </si>
  <si>
    <t>REFLETOR REDONDO EM ALUMINIO ANODIZADO PARA LAMPADA VAPOR DE MERCURIO/SODIO, CORPO EM ALUMINIO COM PINTURA EPOXI, PARA LAMPADA E-27 DE 300 W, COM SUPORTE REDONDO E ALCA REGULAVEL PARA FIXACAO.</t>
  </si>
  <si>
    <t>39374</t>
  </si>
  <si>
    <t>REATOR INTERNO/INTEGRADO PARA LAMPADA VAPOR METALICO 400 W, ALTO FATOR DE POTENCIA</t>
  </si>
  <si>
    <t>38,22</t>
  </si>
  <si>
    <t>103,89</t>
  </si>
  <si>
    <t>144,96</t>
  </si>
  <si>
    <t>0,1735000</t>
  </si>
  <si>
    <t>0,4165000</t>
  </si>
  <si>
    <t>23.11.4.2 91996 - Tomada universal, 10A, cor branca, completa. TOMADA MÉDIA DE EMBUTIR (1 MÓDULO), 2P+T 10 A, INCLUINDO SUPORTE E PLACA - FORNECIMENTO E INSTALAÇÃO. AF_12/2015.</t>
  </si>
  <si>
    <t>91946</t>
  </si>
  <si>
    <t>SUPORTE PARAFUSADO COM PLACA DE ENCAIXE 4" X 2" MÉDIO (1,30 M DO PISO) PARA PONTO ELÉTRICO - FORNECIMENTO E INSTALAÇÃO. AF_12/2015</t>
  </si>
  <si>
    <t>91994</t>
  </si>
  <si>
    <t>TOMADA MÉDIA DE EMBUTIR (1 MÓDULO), 2P+T 10 A, SEM SUPORTE E SEM PLACA - FORNECIMENTO E INSTALAÇÃO. AF_12/2015</t>
  </si>
  <si>
    <t>7,05</t>
  </si>
  <si>
    <t>19,63</t>
  </si>
  <si>
    <t>23.12.1 96985 - Haste tipo coopperweld 5/8" x 3,00m. HASTE DE ATERRAMENTO 5/8 PARA SPDA - FORNECIMENTO E INSTALAÇÃO. AF_12/2017.</t>
  </si>
  <si>
    <t>3379</t>
  </si>
  <si>
    <t>!EM PROCESSO DE DESATIVACAO! HASTE DE ATERRAMENTO EM ACO COM 3,00 M DE COMPRIMENTO E DN = 5/8", REVESTIDA COM BAIXA CAMADA DE COBRE, SEM CONECTOR</t>
  </si>
  <si>
    <t>89,79</t>
  </si>
  <si>
    <t>0,2531000</t>
  </si>
  <si>
    <t>863</t>
  </si>
  <si>
    <t>CABO DE COBRE NU 35 MM2 MEIO-DURO</t>
  </si>
  <si>
    <t>98463</t>
  </si>
  <si>
    <t>SUPORTE ISOLADOR PARA CORDOALHA DE COBRE - FORNECIMENTO E INSTALAÇÃO. AF_12/2017</t>
  </si>
  <si>
    <t>25,60</t>
  </si>
  <si>
    <t>0,2533000</t>
  </si>
  <si>
    <t>0,5000000</t>
  </si>
  <si>
    <t>20,50</t>
  </si>
  <si>
    <t>23.12.2 96973 - Cordoalha de cobre nu 50 mm2. CORDOALHA DE COBRE NU 35 MM², NÃO ENTERRADA, COM ISOLADOR - FORNECIMENTO E INSTALAÇÃO. AF_12/2017.</t>
  </si>
  <si>
    <t>23.12.3 96974 - Cordoalha de cobre nu 35 mm2. CORDOALHA DE COBRE NU 50 MM², NÃO ENTERRADA, COM ISOLADOR - FORNECIMENTO E INSTALAÇÃO. AF_12/2017.</t>
  </si>
  <si>
    <t>867</t>
  </si>
  <si>
    <t>CABO DE COBRE NU 50 MM2 MEIO-DURO</t>
  </si>
  <si>
    <t>35,66</t>
  </si>
  <si>
    <t>0,3251000</t>
  </si>
  <si>
    <t>23.12.4 98111 - Caixa de inspeção com tampa em PVC, Ø 230mm x 250mm. CAIXA DE INSPEÇÃO PARA ATERRAMENTO, CIRCULAR, EM POLIETILENO, DIÂMETRO INTERNO = 0,3 M. AF_12/2020.</t>
  </si>
  <si>
    <t>34643</t>
  </si>
  <si>
    <t>CAIXA DE INSPECAO PARA ATERRAMENTO E PARA RAIOS, EM POLIPROPILENO,  DIAMETRO = 300 MM X ALTURA = 400 MM</t>
  </si>
  <si>
    <t>101618</t>
  </si>
  <si>
    <t>PREPARO DE FUNDO DE VALA COM LARGURA MENOR QUE 1,5 M, COM CAMADA DE AREIA, LANÇAMENTO MANUAL. AF_08/2020</t>
  </si>
  <si>
    <t>39,47</t>
  </si>
  <si>
    <t>0,1693000</t>
  </si>
  <si>
    <t>0,0141000</t>
  </si>
  <si>
    <t>169,93</t>
  </si>
  <si>
    <t>23.12.5 98463 - Conector mini-gar em bronze estanhado. SUPORTE ISOLADOR PARA CORDOALHA DE COBRE - FORNECIMENTO E INSTALAÇÃO. AF_12/2017.</t>
  </si>
  <si>
    <t>4356</t>
  </si>
  <si>
    <t>PARAFUSO DE ACO ZINCADO COM ROSCA SOBERBA, CABECA CHATA E FENDA SIMPLES, DIAMETRO 4,8 MM, COMPRIMENTO 45 MM</t>
  </si>
  <si>
    <t>7572</t>
  </si>
  <si>
    <t>SUPORTE ISOLADOR REFORCADO DIAMETRO NOMINAL 5/16", COM ROSCA SOBERBA E BUCHA</t>
  </si>
  <si>
    <t>0,20</t>
  </si>
  <si>
    <t>7,91</t>
  </si>
  <si>
    <t>0,3164000</t>
  </si>
  <si>
    <t>23.13.1 250594 - Estrutura metálica c/ tabelas de basquete. Tabela em mad. lei p/ aro de basquete.</t>
  </si>
  <si>
    <t>Bucha-arruela de 2"-aluminio</t>
  </si>
  <si>
    <t>Madeira de lei (bruta)</t>
  </si>
  <si>
    <t>Esmalte s/ madeira c/ selador sem massa</t>
  </si>
  <si>
    <t>D00286</t>
  </si>
  <si>
    <t>E00199</t>
  </si>
  <si>
    <t>CONJUNTO PARA FUTSAL COM TRAVES OFICIAIS DE 3,00 X 2,00 M EM TUBO DE ACOGALVANIZADO 3" COM REQUADRO EM TUBO DE 1", PINTURA EM PRIMER COM TINTAESMALTE SINTETICO E REDES DE POLIETILENO FIO 4 MM.</t>
  </si>
  <si>
    <t>23.13.2 25398 - Estrutura metálica de traves de futsal. CONJUNTO PARA FUTSAL COM TRAVES OFICIAIS DE 3,00 X 2,00 M EM TUBO DE ACOGALVANIZADO 3" COM REQUADRO EM TUBO DE 1", PINTURA EM PRIMER COM TINTAESMALTE SINTETICO E REDES DE POLIETILENO FIO 4 MM.</t>
  </si>
  <si>
    <t>23.13.3 25399 - Estrutura metálica p/ rede de voley. CONJUNTO PARA QUADRA DE VOLEI COM POSTES EM TUBO DE ACO GALVANIZADO 3", H =*255* CM, PINTURA EM TINTA ESMALTE SINTETICO, REDE DE NYLON COM 2 MM, MALHA 10 X10 CM E ANTENAS OFICIAIS EM FIBRA DE VIDRO.</t>
  </si>
  <si>
    <t>CONJUNTO PARA QUADRA DE VOLEI COM POSTES EM TUBO DE ACO GALVANIZADO 3", H =*255* CM, PINTURA EM TINTA ESMALTE SINTETICO, REDE DE NYLON COM 2 MM, MALHA 10 X10 CM E ANTENAS OFICIAIS EM FIBRA DE VIDRO.</t>
  </si>
  <si>
    <t>7162</t>
  </si>
  <si>
    <t>TELA DE ARAME GALVANIZADA QUADRANGULAR / LOSANGULAR, FIO 3,4 MM (10 BWG), MALHA 5 X 5 CM, H = 2 M</t>
  </si>
  <si>
    <t>7696</t>
  </si>
  <si>
    <t>TUBO ACO GALVANIZADO COM COSTURA, CLASSE MEDIA, DN 2", E = *3,65* MM, PESO *5,10* KG/M (NBR 5580)</t>
  </si>
  <si>
    <t>7698</t>
  </si>
  <si>
    <t>TUBO ACO GALVANIZADO COM COSTURA, CLASSE MEDIA, DN 1.1/4", E = *3,25* MM, PESO *3,14* KG/M (NBR 5580)</t>
  </si>
  <si>
    <t>11002</t>
  </si>
  <si>
    <t>ELETRODO REVESTIDO AWS - E6013, DIAMETRO IGUAL A 2,50 MM</t>
  </si>
  <si>
    <t>43130</t>
  </si>
  <si>
    <t>ARAME GALVANIZADO 12 BWG, D = 2,76 MM (0,048 KG/M) OU 14 BWG, D = 2,11 MM (0,026 KG/M)</t>
  </si>
  <si>
    <t>94962</t>
  </si>
  <si>
    <t>CONCRETO MAGRO PARA LASTRO, TRAÇO 1:4,5:4,5 (EM MASSA SECA DE CIMENTO/ AREIA MÉDIA/ BRITA 1) - PREPARO MECÂNICO COM BETONEIRA 400 L. AF_05/2021</t>
  </si>
  <si>
    <t>1,0203000</t>
  </si>
  <si>
    <t>60,43</t>
  </si>
  <si>
    <t>0,6105000</t>
  </si>
  <si>
    <t>101,90</t>
  </si>
  <si>
    <t>0,8701000</t>
  </si>
  <si>
    <t>60,83</t>
  </si>
  <si>
    <t>0,0025000</t>
  </si>
  <si>
    <t>28,81</t>
  </si>
  <si>
    <t>0,0797000</t>
  </si>
  <si>
    <t>19,01</t>
  </si>
  <si>
    <t>0,9774000</t>
  </si>
  <si>
    <t>21,19</t>
  </si>
  <si>
    <t>0,0045000</t>
  </si>
  <si>
    <t>360,57</t>
  </si>
  <si>
    <t>23.12.4 98463 - Conector mini-gar em bronze estanhado. SUPORTE ISOLADOR PARA CORDOALHA DE COBRE - FORNECIMENTO E INSTALAÇÃO. AF_12/2017.</t>
  </si>
  <si>
    <t>17.3 92693 - LUVA, EM FERRO GALVANIZADO, CONEXÃO ROSQUEADA, DN 15 (1/2"), INSTALADO EM RAMAIS E SUB-RAMAIS DE GÁS - FORNECIMENTO E INSTALAÇÃO. AF_10/2020</t>
  </si>
  <si>
    <t>3908</t>
  </si>
  <si>
    <t>LUVA DE FERRO GALVANIZADO, COM ROSCA BSP, DE 1/2"</t>
  </si>
  <si>
    <t>5,42</t>
  </si>
  <si>
    <t>7307</t>
  </si>
  <si>
    <t>FUNDO ANTICORROSIVO PARA METAIS FERROSOS (ZARCAO)</t>
  </si>
  <si>
    <t>32,96</t>
  </si>
  <si>
    <t>0,1730000</t>
  </si>
  <si>
    <t>17.4 39634 - Fita anticorrosiva 5cmx30m (2 camadas). FITA ADESIVA ANTICORROSIVA DE PVC FLEXIVEL, COR PRETA, PARA PROTECAO TUBULACAO, 50 MM X 30 M (L X C), E= *0,25* MM.</t>
  </si>
  <si>
    <t xml:space="preserve"> Fita anticorrosiva 5cmx30m (2 camadas). FITA ADESIVA ANTICORROSIVA DE PVC FLEXIVEL, COR PRETA, PARA PROTECAO TUBULACAO, 50 MM X 30 M (L X C), E= *0,25* MM.)</t>
  </si>
  <si>
    <t>17.5 94962 - CONCRETO MAGRO PARA LASTRO, TRAÇO 1:4,5:4,5 (EM MASSA SECA DE CIMENTO/ AREIA MÉDIA/ BRITA 1) - PREPARO MECÂNICO COM BETONEIRA 400 L. AF_05/2021</t>
  </si>
  <si>
    <t>0,8269000</t>
  </si>
  <si>
    <t>1379</t>
  </si>
  <si>
    <t>CIMENTO PORTLAND COMPOSTO CP II-32</t>
  </si>
  <si>
    <t>212,0194000</t>
  </si>
  <si>
    <t>0,86</t>
  </si>
  <si>
    <t>0,5782000</t>
  </si>
  <si>
    <t>2,3433000</t>
  </si>
  <si>
    <t>88377</t>
  </si>
  <si>
    <t>OPERADOR DE BETONEIRA ESTACIONÁRIA/MISTURADOR COM ENCARGOS COMPLEMENTARES</t>
  </si>
  <si>
    <t>1,4811000</t>
  </si>
  <si>
    <t>17,03</t>
  </si>
  <si>
    <t>88830</t>
  </si>
  <si>
    <t>BETONEIRA CAPACIDADE NOMINAL DE 400 L, CAPACIDADE DE MISTURA 280 L, MOTOR ELÉTRICO TRIFÁSICO POTÊNCIA DE 2 CV, SEM CARREGADOR - CHP DIURNO. AF_10/2014</t>
  </si>
  <si>
    <t>0,7623000</t>
  </si>
  <si>
    <t>1,96</t>
  </si>
  <si>
    <t>88831</t>
  </si>
  <si>
    <t>BETONEIRA CAPACIDADE NOMINAL DE 400 L, CAPACIDADE DE MISTURA 280 L, MOTOR ELÉTRICO TRIFÁSICO POTÊNCIA DE 2 CV, SEM CARREGADOR - CHI DIURNO. AF_10/2014</t>
  </si>
  <si>
    <t>0,7188000</t>
  </si>
  <si>
    <t>0,34</t>
  </si>
  <si>
    <t>17.6 101917 - MANÔMETRO 0 A 200 PSI (0 A 14 KGF/CM2), D = 50MM - FORNECIMENTO E INSTALAÇÃO. AF_10/2020</t>
  </si>
  <si>
    <t>12899</t>
  </si>
  <si>
    <t>MANOMETRO COM CAIXA EM ACO PINTADO, ESCALA *10* KGF/CM2 (*10* BAR), DIAMETRO NOMINAL DE *63* MM, CONEXAO DE 1/4"</t>
  </si>
  <si>
    <t>88,29</t>
  </si>
  <si>
    <t>0,8430000</t>
  </si>
  <si>
    <t>17.7 11756 - Regulador 2º estágio com registro. REGISTRO OU REGULADOR DE GAS COZINHA, VAZAO DE 2 KG/H, 2,8 KPA</t>
  </si>
  <si>
    <t>17.8 37556 - Placa de sinalização em PVC, fotoluminescente, "Proibido fumar". PLACA DE SINALIZACAO DE SEGURANCA CONTRA INCENDIO, FOTOLUMINESCENTE, QUADRADA, *20 X 20* CM, EM PVC *2* MM ANTI-CHAMAS (SIMBOLOS, CORES E PICTOGRAMAS CONFORME NBR 16820)</t>
  </si>
  <si>
    <t>17.9 37556 - Placa de sinalização em PVC, fotoluminescente, "Proibido fumar". PLACA DE SINALIZACAO DE SEGURANCA CONTRA INCENDIO, FOTOLUMINESCENTE, QUADRADA, *20 X 20* CM, EM PVC *2* MM ANTI-CHAMAS (SIMBOLOS, CORES E PICTOGRAMAS CONFORME NBR 16820)</t>
  </si>
  <si>
    <t>18.1 101909 - EXTINTOR DE INCÊNDIO PORTÁTIL COM CARGA DE PQS DE 6 KG, CLASSE BC - FORNECIMENTO E INSTALAÇÃO. AF_10/2020_P</t>
  </si>
  <si>
    <t>4350</t>
  </si>
  <si>
    <t>BUCHA DE NYLON, DIAMETRO DO FURO 8 MM, COMPRIMENTO 40 MM, COM PARAFUSO DE ROSCA SOBERBA, CABECA CHATA, FENDA SIMPLES, 4,8 X 50 MM</t>
  </si>
  <si>
    <t>10892</t>
  </si>
  <si>
    <t>EXTINTOR DE INCENDIO PORTATIL COM CARGA DE PO QUIMICO SECO (PQS) DE 6 KG, CLASSE BC</t>
  </si>
  <si>
    <t>18.2 97599 - LUMINÁRIA DE EMERGÊNCIA, COM 30 LÂMPADAS LED DE 2 W, SEM REATOR - FORNECIMENTO E INSTALAÇÃO. AF_02/2020</t>
  </si>
  <si>
    <t>38774</t>
  </si>
  <si>
    <t>LUMINARIA DE EMERGENCIA 30 LEDS, POTENCIA 2 W, BATERIA DE LITIO, AUTONOMIA DE 6 HORAS</t>
  </si>
  <si>
    <t>18.3 102509 - PINTURA DE FAIXA DE PEDESTRE OU ZEBRADA TINTA RETRORREFLETIVA A BASE DE RESINA ACRÍLICA COM MICROESFERAS DE VIDRO, E = 30 CM, APLICAÇÃO MANUAL. AF_05/2021</t>
  </si>
  <si>
    <t>7343</t>
  </si>
  <si>
    <t>TINTA ACRILICA A BASE DE SOLVENTE, PARA SINALIZACAO HORIZONTAL VIARIA (NBR 11862)</t>
  </si>
  <si>
    <t>44477</t>
  </si>
  <si>
    <t>MICROESFERAS DE VIDRO PARA SINALIZACAO HORIZONTAL VIARIA, TIPO II-A (DROP-ON) - NBR  16184</t>
  </si>
  <si>
    <t>44478</t>
  </si>
  <si>
    <t>MICROESFERAS DE VIDRO PARA SINALIZACAO HORIZONTAL VIARIA, TIPO I-B (PREMIX) - NBR  16184</t>
  </si>
  <si>
    <t>18.4 37559 - Placa de sinalização em PVC fotoluminescente, dimensões até 480cm². PLACA DE SINALIZACAO DE SEGURANCA CONTRA INCENDIO, FOTOLUMINESCENTE, RETANGULAR, *12 X 40* CM, EM PVC *2* MM ANTI-CHAMAS (SIMBOLOS, CORES E PICTOGRAMAS CONFORME NBR 16820)</t>
  </si>
  <si>
    <t>19.1.1 101876 - QUADRO DE DISTRIBUIÇÃO DE ENERGIA EM PVC, DE EMBUTIR, SEM BARRAMENTO, PARA 6 DISJUNTORES - FORNECIMENTO E INSTALAÇÃO. AF_10/2020</t>
  </si>
  <si>
    <t>19.1.2 101875 - QUADRO DE DISTRIBUIÇÃO DE ENERGIA EM CHAPA DE AÇO GALVANIZADO, DE EMBUTIR, COM BARRAMENTO TRIFÁSICO, PARA 12 DISJUNTORES DIN 100A - FORNECIMENTO E INSTALAÇÃO. AF_10/2020</t>
  </si>
  <si>
    <t>13393</t>
  </si>
  <si>
    <t>QUADRO DE DISTRIBUICAO COM BARRAMENTO TRIFASICO, DE EMBUTIR, EM CHAPA DE ACO GALVANIZADO, PARA 12 DISJUNTORES DIN, 100 A</t>
  </si>
  <si>
    <t>19.1.3 101875 - QUADRO DE DISTRIBUIÇÃO DE ENERGIA EM CHAPA DE AÇO GALVANIZADO, DE EMBUTIR, COM BARRAMENTO TRIFÁSICO, PARA 12 DISJUNTORES DIN 100A - FORNECIMENTO E INSTALAÇÃO. AF_10/2020</t>
  </si>
  <si>
    <t>19.1.4 101883 - QUADRO DE DISTRIBUIÇÃO DE ENERGIA EM CHAPA DE AÇO GALVANIZADO, DE EMBUTIR, COM BARRAMENTO TRIFÁSICO, PARA 18 DISJUNTORES DIN 100A - FORNECIMENTO E INSTALAÇÃO. AF_10/2020</t>
  </si>
  <si>
    <t>13395</t>
  </si>
  <si>
    <t>QUADRO DE DISTRIBUICAO COM BARRAMENTO TRIFASICO, DE EMBUTIR, EM CHAPA DE ACO GALVANIZADO, PARA 18 DISJUNTORES DIN, 100 A, INCLUINDO BARRAMENTO</t>
  </si>
  <si>
    <t>19.1.5 101883 - QUADRO DE DISTRIBUIÇÃO DE ENERGIA EM CHAPA DE AÇO GALVANIZADO, DE EMBUTIR, COM BARRAMENTO TRIFÁSICO, PARA 18 DISJUNTORES DIN 100A - FORNECIMENTO E INSTALAÇÃO. AF_10/2020</t>
  </si>
  <si>
    <t>19.1.6 100560 - QUADRO DE DISTRIBUIÇÃO PARA TELEFONE N.2, 20X20X12CM EM CHAPA METALICA, DE EMBUTIR, SEM ACESSORIOS, PADRÃO TELEBRAS, FORNECIMENTO E INSTALAÇÃO. AF_11/2019</t>
  </si>
  <si>
    <t>11250</t>
  </si>
  <si>
    <t>CAIXA DE PASSAGEM/ LUZ / TELEFONIA, DE EMBUTIR,  EM CHAPA DE ACO GALVANIZADO, DIMENSOES 20 X 20 X *12* CM (PADRAO CONCESSIONARIA LOCAL)</t>
  </si>
  <si>
    <t>19.1.7 101938 - CAIXA DE PROTEÇÃO PARA MEDIDOR MONOFÁSICO DE EMBUTIR - FORNECIMENTO E INSTALAÇÃO. AF_10/2020</t>
  </si>
  <si>
    <t>39808</t>
  </si>
  <si>
    <t>CAIXA PARA MEDIDOR MONOFASICO, EM POLICARBONATO / TERMOPLASTICO, PARA ALOJAR 1 DISJUNTOR (PADRAO DA CONCESSIONARIA LOCAL)</t>
  </si>
  <si>
    <t>19.1.8 93654 - DISJUNTOR MONOPOLAR TIPO DIN, CORRENTE NOMINAL DE 16A - FORNECIMENTO E INSTALAÇÃO. AF_10/2020</t>
  </si>
  <si>
    <t>1570</t>
  </si>
  <si>
    <t>TERMINAL A COMPRESSAO EM COBRE ESTANHADO PARA CABO 2,5 MM2, 1 FURO E 1 COMPRESSAO, PARA PARAFUSO DE FIXACAO M5</t>
  </si>
  <si>
    <t>19.1.9 93655 - DISJUNTOR MONOPOLAR TIPO DIN, CORRENTE NOMINAL DE 20A - FORNECIMENTO E INSTALAÇÃO. AF_10/2020</t>
  </si>
  <si>
    <t>19.1.10 93656 - DISJUNTOR MONOPOLAR TIPO DIN, CORRENTE NOMINAL DE 25A - FORNECIMENTO E INSTALAÇÃO. AF_10/2020</t>
  </si>
  <si>
    <t>19.1.11 93670 - DISJUNTOR TRIPOLAR TIPO DIN, CORRENTE NOMINAL DE 25A - FORNECIMENTO E INSTALAÇÃO. AF_10/2020</t>
  </si>
  <si>
    <t>19.1.12 93671 - DISJUNTOR TRIPOLAR TIPO DIN, CORRENTE NOMINAL DE 32A - FORNECIMENTO E INSTALAÇÃO. AF_10/2020</t>
  </si>
  <si>
    <t>19.1.13 93672 - DISJUNTOR TRIPOLAR TIPO DIN, CORRENTE NOMINAL DE 40A - FORNECIMENTO E INSTALAÇÃO. AF_10/2020</t>
  </si>
  <si>
    <t>1574</t>
  </si>
  <si>
    <t>TERMINAL A COMPRESSAO EM COBRE ESTANHADO PARA CABO 10 MM2, 1 FURO E 1 COMPRESSAO, PARA PARAFUSO DE FIXACAO M6</t>
  </si>
  <si>
    <t>19.2.10 91941 - CAIXA RETANGULAR 4" X 4" BAIXA (0,30 M DO PISO), PVC, INSTALADA EM PAREDE - FORNECIMENTO E INSTALAÇÃO. AF_12/2015</t>
  </si>
  <si>
    <t>1873</t>
  </si>
  <si>
    <t>CAIXA DE PASSAGEM, EM PVC, DE 4" X 4", PARA ELETRODUTO FLEXIVEL CORRUGADO</t>
  </si>
  <si>
    <t>88629</t>
  </si>
  <si>
    <t>ARGAMASSA TRAÇO 1:3 (EM VOLUME DE CIMENTO E AREIA MÉDIA ÚMIDA), PREPARO MANUAL. AF_08/2019</t>
  </si>
  <si>
    <t>19.2.11 91944 - CAIXA RETANGULAR 4" X 4" BAIXA (0,30 M DO PISO), PVC, INSTALADA EM PAREDE - FORNECIMENTO E INSTALAÇÃO. AF_12/2015</t>
  </si>
  <si>
    <t>19.2.12 92866 - CAIXA SEXTAVADA 3" X 3", METÁLICA, INSTALADA EM LAJE - FORNECIMENTO E INSTALAÇÃO. AF_12/2015</t>
  </si>
  <si>
    <t>2555</t>
  </si>
  <si>
    <t>CAIXA DE LUZ "3 X 3" EM ACO ESMALTADA</t>
  </si>
  <si>
    <t>19.2.13 92865 - CAIXA OCTOGONAL 4" X 4", METÁLICA, INSTALADA EM LAJE - FORNECIMENTO E INSTALAÇÃO. AF_12/2015</t>
  </si>
  <si>
    <t>10569</t>
  </si>
  <si>
    <t>CAIXA DE PASSAGEM / DERIVACAO / LUZ, OCTOGONAL 4 X4, EM ACO ESMALTADA, COM FUNDO MOVEL SIMPLES (FMS)</t>
  </si>
  <si>
    <t>19.2.14 91937 - CAIXA OCTOGONAL 3" X 3", PVC, INSTALADA EM LAJE - FORNECIMENTO E INSTALAÇÃO. AF_12/2015</t>
  </si>
  <si>
    <t>1871</t>
  </si>
  <si>
    <t>CAIXA OCTOGONAL DE FUNDO MOVEL, EM PVC, DE 3" X 3", PARA ELETRODUTO FLEXIVEL CORRUGADO</t>
  </si>
  <si>
    <t>19.2.15 95805 - CONDULETE DE PVC, TIPO B, PARA ELETRODUTO DE PVC SOLDÁVEL DN 25 MM (3/4''), APARENTE - FORNECIMENTO E INSTALAÇÃO. AF_11/2016</t>
  </si>
  <si>
    <t>19.2.16 93358 - CONDULETE DE PVC, TIPO B, PARA ELETRODUTO DE PVC SOLDÁVEL DN 25 MM (3/4''), APARENTE - FORNECIMENTO E INSTALAÇÃO. AF_11/2016</t>
  </si>
  <si>
    <t>19.3.1 91926 - CABO DE COBRE FLEXÍVEL ISOLADO, 2,5 MM², ANTI-CHAMA 450/750 V, PARA CIRCUITOS TERMINAIS - FORNECIMENTO E INSTALAÇÃO. AF_12/2015</t>
  </si>
  <si>
    <t>19.3.2 91928 - CABO DE COBRE FLEXÍVEL ISOLADO, 4 MM², ANTI-CHAMA 450/750 V, PARA CIRCUITOS TERMINAIS - FORNECIMENTO E INSTALAÇÃO. AF_12/2015</t>
  </si>
  <si>
    <t>981</t>
  </si>
  <si>
    <t>CABO DE COBRE, FLEXIVEL, CLASSE 4 OU 5, ISOLACAO EM PVC/A, ANTICHAMA BWF-B, 1 CONDUTOR, 450/750 V, SECAO NOMINAL 4 MM2</t>
  </si>
  <si>
    <t>19.3.3 91930 - CABO DE COBRE FLEXÍVEL ISOLADO, 6 MM², ANTI-CHAMA 450/750 V, PARA CIRCUITOS TERMINAIS - FORNECIMENTO E INSTALAÇÃO. AF_12/2015</t>
  </si>
  <si>
    <t>982</t>
  </si>
  <si>
    <t>CABO DE COBRE, FLEXIVEL, CLASSE 4 OU 5, ISOLACAO EM PVC/A, ANTICHAMA BWF-B, 1 CONDUTOR, 450/750 V, SECAO NOMINAL 6 MM2</t>
  </si>
  <si>
    <t>19.3.4 91932 - CABO DE COBRE FLEXÍVEL ISOLADO, 10 MM², ANTI-CHAMA 450/750 V, PARA CIRCUITOS TERMINAIS - FORNECIMENTO E INSTALAÇÃO. AF_12/2015</t>
  </si>
  <si>
    <t>980</t>
  </si>
  <si>
    <t>CABO DE COBRE, FLEXIVEL, CLASSE 4 OU 5, ISOLACAO EM PVC/A, ANTICHAMA BWF-B, 1 CONDUTOR, 450/750 V, SECAO NOMINAL 10 MM2</t>
  </si>
  <si>
    <t>19.3.5 91934 - CABO DE COBRE FLEXÍVEL ISOLADO, 16 MM², ANTI-CHAMA 450/750 V, PARA CIRCUITOS TERMINAIS - FORNECIMENTO E INSTALAÇÃO. AF_12/2015</t>
  </si>
  <si>
    <t>979</t>
  </si>
  <si>
    <t>CABO DE COBRE, FLEXIVEL, CLASSE 4 OU 5, ISOLACAO EM PVC/A, ANTICHAMA BWF-B, 1 CONDUTOR, 450/750 V, SECAO NOMINAL 16 MM2</t>
  </si>
  <si>
    <t>19.3.6 92983 - CABO DE COBRE FLEXÍVEL ISOLADO, 25 MM², ANTI-CHAMA 450/750 V, PARA DISTRIBUIÇÃO - FORNECIMENTO E INSTALAÇÃO. AF_12/2015</t>
  </si>
  <si>
    <t>39232</t>
  </si>
  <si>
    <t>CABO DE COBRE, FLEXIVEL, CLASSE 4 OU 5, ISOLACAO EM PVC/A, ANTICHAMA BWF-B, 1 CONDUTOR, 450/750 V, SECAO NOMINAL 25 MM2</t>
  </si>
  <si>
    <t>19.3.7 92989 - CABO DE COBRE FLEXÍVEL ISOLADO, 70 MM², ANTI-CHAMA 450/750 V, PARA DISTRIBUIÇÃO - FORNECIMENTO E INSTALAÇÃO. AF_12/2015</t>
  </si>
  <si>
    <t>39235</t>
  </si>
  <si>
    <t>CABO DE COBRE, FLEXIVEL, CLASSE 4 OU 5, ISOLACAO EM PVC/A, ANTICHAMA BWF-B, 1 CONDUTOR, 450/750 V, SECAO NOMINAL 70 MM2</t>
  </si>
  <si>
    <t>19.3.8 98281 - CABO TELEFÔNICO CCI-50 2 PARES, SEM BLINDAGEM, INSTALADO EM DISTRIBUIÇÃO DE EDIFICAÇÃO RESIDENCIAL - FORNECIMENTO E INSTALAÇÃO. AF_11/2019</t>
  </si>
  <si>
    <t>11902</t>
  </si>
  <si>
    <t>CABO TELEFONICO CCI 50, 2 PARES, USO INTERNO, SEM BLINDAGEM</t>
  </si>
  <si>
    <t>19.3.9 98400 - CABO TELEFÔNICO CTP-APL-50 10 PARES INSTALADO EM ENTRADA DE EDIFICAÇÃO - FORNECIMENTO E INSTALAÇÃO. AF_11/2019</t>
  </si>
  <si>
    <t>11916</t>
  </si>
  <si>
    <t>CABO TELEFONICO CTP - APL - 50, 10 PARES, USO EXTERNO</t>
  </si>
  <si>
    <t>19.3.10 170947 - Cabo coaxial 75 Homs 200 Mhz (TV)</t>
  </si>
  <si>
    <t xml:space="preserve">E00407      </t>
  </si>
  <si>
    <t>Cabo coaxial 75 Homs 200 Mhz (TV)</t>
  </si>
  <si>
    <t>AUXILIAR DE ELETRICISTA COM ENCARGOS</t>
  </si>
  <si>
    <t>19.4.1 91996 - TOMADA MÉDIA DE EMBUTIR (1 MÓDULO), 2P+T 10 A, INCLUINDO SUPORTE E PLACA - FORNECIMENTO E INSTALAÇÃO. AF_12/2015</t>
  </si>
  <si>
    <t>19.4.2 91997 - TOMADA MÉDIA DE EMBUTIR (1 MÓDULO), 2P+T 20 A, INCLUINDO SUPORTE E PLACA - FORNECIMENTO E INSTALAÇÃO. AF_12/2015</t>
  </si>
  <si>
    <t>91995</t>
  </si>
  <si>
    <t>TOMADA MÉDIA DE EMBUTIR (1 MÓDULO), 2P+T 20 A, SEM SUPORTE E SEM PLACA - FORNECIMENTO E INSTALAÇÃO. AF_12/2015</t>
  </si>
  <si>
    <t>19.4.3 92008 - TOMADA BAIXA DE EMBUTIR (2 MÓDULOS), 2P+T 10 A, INCLUINDO SUPORTE E PLACA - FORNECIMENTO E INSTALAÇÃO. AF_12/2015</t>
  </si>
  <si>
    <t>92006</t>
  </si>
  <si>
    <t>TOMADA BAIXA DE EMBUTIR (2 MÓDULOS), 2P+T 10 A, SEM SUPORTE E SEM PLACA - FORNECIMENTO E INSTALAÇÃO. AF_12/2015</t>
  </si>
  <si>
    <t>19.4.4 92008 - TOMADA BAIXA DE EMBUTIR (2 MÓDULOS), 2P+T 10 A, INCLUINDO SUPORTE E PLACA - FORNECIMENTO E INSTALAÇÃO. AF_12/2015</t>
  </si>
  <si>
    <t>19.4.5 91953 - INTERRUPTOR SIMPLES (1 MÓDULO), 10A/250V, INCLUINDO SUPORTE E PLACA - FORNECIMENTO E INSTALAÇÃO. AF_12/2015</t>
  </si>
  <si>
    <t>91952</t>
  </si>
  <si>
    <t>INTERRUPTOR SIMPLES (1 MÓDULO), 10A/250V, SEM SUPORTE E SEM PLACA - FORNECIMENTO E INSTALAÇÃO. AF_12/2015</t>
  </si>
  <si>
    <t>19.4.6 91959 - INTERRUPTOR SIMPLES (2 MÓDULOS), 10A/250V, INCLUINDO SUPORTE E PLACA - FORNECIMENTO E INSTALAÇÃO. AF_12/2015</t>
  </si>
  <si>
    <t>91958</t>
  </si>
  <si>
    <t>INTERRUPTOR SIMPLES (2 MÓDULOS), 10A/250V, SEM SUPORTE E SEM PLACA - FORNECIMENTO E INSTALAÇÃO. AF_12/2015</t>
  </si>
  <si>
    <t>19.4.7 91967 - INTERRUPTOR SIMPLES (3 MÓDULOS), 10A/250V, INCLUINDO SUPORTE E PLACA - FORNECIMENTO E INSTALAÇÃO. AF_12/2015</t>
  </si>
  <si>
    <t>91966</t>
  </si>
  <si>
    <t>INTERRUPTOR SIMPLES (3 MÓDULOS), 10A/250V, SEM SUPORTE E SEM PLACA - FORNECIMENTO E INSTALAÇÃO. AF_12/2015</t>
  </si>
  <si>
    <t>19.4.8 91955 - INTERRUPTOR PARALELO (1 MÓDULO), 10A/250V, INCLUINDO SUPORTE E PLACA - FORNECIMENTO E INSTALAÇÃO. AF_12/2015</t>
  </si>
  <si>
    <t>91954</t>
  </si>
  <si>
    <t>INTERRUPTOR PARALELO (1 MÓDULO), 10A/250V, SEM SUPORTE E SEM PLACA - FORNECIMENTO E INSTALAÇÃO. AF_12/2015</t>
  </si>
  <si>
    <t>19.4.9 91961 - INTERRUPTOR PARALELO (2 MÓDULOS), 10A/250V, INCLUINDO SUPORTE E PLACA - FORNECIMENTO E INSTALAÇÃO. AF_12/2015</t>
  </si>
  <si>
    <t>91960</t>
  </si>
  <si>
    <t>INTERRUPTOR PARALELO (2 MÓDULOS), 10A/250V, SEM SUPORTE E SEM PLACA - FORNECIMENTO E INSTALAÇÃO. AF_12/2015</t>
  </si>
  <si>
    <t>19.4.10 92023 - INTERRUPTOR SIMPLES (1 MÓDULO) COM 1 TOMADA DE EMBUTIR 2P+T 10 A,  INCLUINDO SUPORTE E PLACA - FORNECIMENTO E INSTALAÇÃO. AF_12/2015</t>
  </si>
  <si>
    <t>92022</t>
  </si>
  <si>
    <t>INTERRUPTOR SIMPLES (1 MÓDULO) COM 1 TOMADA DE EMBUTIR 2P+T 10 A,  SEM SUPORTE E SEM PLACA - FORNECIMENTO E INSTALAÇÃO. AF_12/2015</t>
  </si>
  <si>
    <t>19.4.11 101653 - LUMINÁRIA ABERTA PARA ILUMINAÇÃO PÚBLICA, PARA LÂMPADA VAPOR DE MERCÚRIO ATÉ 400 W E MISTA ATÉ 500 W, COM BRAÇO EM TUBO DE AÇO GALV 1", COMPRIMENTO DE 1,50 M, PARA POSTE DE CONCRETO - FORNECIMENTO E INSTALAÇÃO (EXCLUSIVE LÂMPADA E REATOR). AF_08/2020</t>
  </si>
  <si>
    <t>1022</t>
  </si>
  <si>
    <t>CABO DE COBRE, FLEXIVEL, CLASSE 4 OU 5, ISOLACAO EM PVC/A, ANTICHAMA BWF-B, COBERTURA PVC-ST1, ANTICHAMA BWF-B, 1 CONDUTOR, 0,6/1 KV, SECAO NOMINAL 2,5 MM2</t>
  </si>
  <si>
    <t>2512</t>
  </si>
  <si>
    <t>BRACO P/ LUMINARIA PUBLICA 1 X 1,50M ROMAGNOLE OU EQUIV</t>
  </si>
  <si>
    <t>3798</t>
  </si>
  <si>
    <t>LUMINARIA ABERTA P/ ILUMINACAO PUBLICA, TIPO X-57 PETERCO OU EQUIV</t>
  </si>
  <si>
    <t>5928</t>
  </si>
  <si>
    <t>GUINDAUTO HIDRÁULICO, CAPACIDADE MÁXIMA DE CARGA 6200 KG, MOMENTO MÁXIMO DE CARGA 11,7 TM, ALCANCE MÁXIMO HORIZONTAL 9,70 M, INCLUSIVE CAMINHÃO TOCO PBT 16.000 KG, POTÊNCIA DE 189 CV - CHP DIURNO. AF_06/2014</t>
  </si>
  <si>
    <t>19.4.12 97586 - LUMINÁRIA TIPO CALHA, DE SOBREPOR, COM 2 LÂMPADAS TUBULARES FLUORESCENTES DE 36 W, COM REATOR DE PARTIDA RÁPIDA - FORNECIMENTO E INSTALAÇÃO. AF_02/2020</t>
  </si>
  <si>
    <t>3799</t>
  </si>
  <si>
    <t>LUMINARIA DE SOBREPOR EM CHAPA DE ACO PARA 2 LAMPADAS FLUORESCENTES DE *36* W, ALETADA, COMPLETA (LAMPADAS E REATOR INCLUSOS)</t>
  </si>
  <si>
    <t>19.4.13 97593 - LUMINÁRIA TIPO SPOT, DE SOBREPOR, COM 1 LÂMPADA FLUORESCENTE DE 15 W, SEM REATOR - FORNECIMENTO E INSTALAÇÃO. AF_02/2020</t>
  </si>
  <si>
    <t>12266</t>
  </si>
  <si>
    <t>LUMINARIA SPOT DE SOBREPOR EM ALUMINIO COM ALETA PLASTICA PARA 1 LAMPADA, BASE E27, POTENCIA MAXIMA 40/60 W (NAO INCLUI LAMPADA)</t>
  </si>
  <si>
    <t>38191</t>
  </si>
  <si>
    <t>LAMPADA FLUORESCENTE COMPACTA 2U BRANCA 15 W, BASE E27 (127/220 V)</t>
  </si>
  <si>
    <t>19.4.14 101653 - LUMINÁRIA ABERTA PARA ILUMINAÇÃO PÚBLICA, PARA LÂMPADA VAPOR DE MERCÚRIO ATÉ 400 W E MISTA ATÉ 500 W, COM BRAÇO EM TUBO DE AÇO GALV 1", COMPRIMENTO DE 1,50 M, PARA POSTE DE CONCRETO - FORNECIMENTO E INSTALAÇÃO (EXCLUSIVE LÂMPADA E REATOR). AF_08/2020</t>
  </si>
  <si>
    <t>19.4.15 97608 - LUMINÁRIA ARANDELA TIPO TARTARUGA, COM GRADE, DE SOBREPOR, COM 1 LÂMPADA FLUORESCENTE DE 15 W, SEM REATOR - FORNECIMENTO E INSTALAÇÃO. AF_02/2020</t>
  </si>
  <si>
    <t>38775</t>
  </si>
  <si>
    <t>LUMINARIA TIPO TARTARUGA PARA AREA EXTERNA EM ALUMINIO, COM GRADE, PARA 1 LAMPADA, BASE E27, POTENCIA MAXIMA 40/60 W (NAO INCLUI LAMPADA)</t>
  </si>
  <si>
    <t>19.4.16 97601 - REFLETOR EM ALUMÍNIO, DE SUPORTE E ALÇA, COM LÂMPADA VAPOR DE MERCÚRIO DE 250 W, COM REATOR ALTO FATOR DE POTÊNCIA - FORNECIMENTO E INSTALAÇÃO. AF_02/2020</t>
  </si>
  <si>
    <t xml:space="preserve">19.4.17 170372 - Conjunto ilum. tipo petala c/2 lamp. v.   mercurio/poste de aço  </t>
  </si>
  <si>
    <t xml:space="preserve">J00003 </t>
  </si>
  <si>
    <r>
      <rPr>
        <sz val="8"/>
        <rFont val="Times New Roman"/>
        <family val="1"/>
      </rPr>
      <t>SC</t>
    </r>
  </si>
  <si>
    <t xml:space="preserve">J00007 </t>
  </si>
  <si>
    <t>Seixo lavado</t>
  </si>
  <si>
    <r>
      <rPr>
        <sz val="8"/>
        <rFont val="Times New Roman"/>
        <family val="1"/>
      </rPr>
      <t>M3</t>
    </r>
  </si>
  <si>
    <t xml:space="preserve">E00091  </t>
  </si>
  <si>
    <t>Lâmpada a vapor mercúrio até 400W c/ reator</t>
  </si>
  <si>
    <r>
      <rPr>
        <sz val="8"/>
        <rFont val="Times New Roman"/>
        <family val="1"/>
      </rPr>
      <t>UN</t>
    </r>
  </si>
  <si>
    <t>E00092</t>
  </si>
  <si>
    <t>Poste de aço h=10m</t>
  </si>
  <si>
    <t>E00094</t>
  </si>
  <si>
    <t>Base fusível 25A c/ fusível de 4A</t>
  </si>
  <si>
    <t>E00096</t>
  </si>
  <si>
    <t>Cabo polifásico termomagnético 3x2,5mm2</t>
  </si>
  <si>
    <r>
      <rPr>
        <sz val="8"/>
        <rFont val="Times New Roman"/>
        <family val="1"/>
      </rPr>
      <t>M</t>
    </r>
  </si>
  <si>
    <t>E00090</t>
  </si>
  <si>
    <t>Luminária tipo pét. p/2 lâmp.vapor de mercúrio-400W</t>
  </si>
  <si>
    <t>19.4.18 98307 - TOMADA DE REDE RJ45 - FORNECIMENTO E INSTALAÇÃO. AF_11/2019</t>
  </si>
  <si>
    <t>38083</t>
  </si>
  <si>
    <t>TOMADA RJ45, 8 FIOS, CAT 5E, CONJUNTO MONTADO PARA EMBUTIR 4" X 2" (PLACA + SUPORTE + MODULO)</t>
  </si>
  <si>
    <t xml:space="preserve">19.5.1 170694 - Subestação aérea c/ transformador 112,5 KVA (incl.poste, acessorios e cabine de mediçao)      </t>
  </si>
  <si>
    <t>E05047</t>
  </si>
  <si>
    <t>CHAVE FUSIVEL PARA REDES DE DISTRIBUICAO, TENSAO DE 15,0 KV, CORRENTE NOMINAL DO PORTA FUSIVEL DE 100 A, CAPACIDADE DE INTERRUPCAO SIMETRICA DE 7,10 KA,CAPACIDADE DE INTERRUPCAO ASSIMETRICA 10,00 KA</t>
  </si>
  <si>
    <r>
      <rPr>
        <sz val="8"/>
        <rFont val="Times New Roman"/>
        <family val="1"/>
      </rPr>
      <t>E00272</t>
    </r>
  </si>
  <si>
    <r>
      <rPr>
        <sz val="8"/>
        <rFont val="Times New Roman"/>
        <family val="1"/>
      </rPr>
      <t>Eletroduto - ferro galvanizado 3"</t>
    </r>
  </si>
  <si>
    <r>
      <rPr>
        <sz val="8"/>
        <rFont val="Times New Roman"/>
        <family val="1"/>
      </rPr>
      <t>E00192</t>
    </r>
  </si>
  <si>
    <r>
      <rPr>
        <sz val="8"/>
        <rFont val="Times New Roman"/>
        <family val="1"/>
      </rPr>
      <t>Cabo de cobre nu 35mm2</t>
    </r>
  </si>
  <si>
    <r>
      <rPr>
        <sz val="8"/>
        <rFont val="Times New Roman"/>
        <family val="1"/>
      </rPr>
      <t>E00076</t>
    </r>
  </si>
  <si>
    <r>
      <rPr>
        <sz val="8"/>
        <rFont val="Times New Roman"/>
        <family val="1"/>
      </rPr>
      <t>Transformador de 112,5KVA-AT13,2KV-BT220/127V</t>
    </r>
  </si>
  <si>
    <r>
      <rPr>
        <sz val="8"/>
        <rFont val="Times New Roman"/>
        <family val="1"/>
      </rPr>
      <t>E00114</t>
    </r>
  </si>
  <si>
    <r>
      <rPr>
        <sz val="8"/>
        <rFont val="Times New Roman"/>
        <family val="1"/>
      </rPr>
      <t>Pára-raios de distribuição(polimero) c/ suporte "L"</t>
    </r>
  </si>
  <si>
    <r>
      <rPr>
        <sz val="8"/>
        <rFont val="Times New Roman"/>
        <family val="1"/>
      </rPr>
      <t>E00178</t>
    </r>
  </si>
  <si>
    <r>
      <rPr>
        <sz val="8"/>
        <rFont val="Times New Roman"/>
        <family val="1"/>
      </rPr>
      <t>Pino p/ isolador</t>
    </r>
  </si>
  <si>
    <t>20.1 96989 - CAPTOR TIPO FRANKLIN PARA SPDA - FORNECIMENTO E INSTALAÇÃO. AF_12/2017</t>
  </si>
  <si>
    <t>4274</t>
  </si>
  <si>
    <t>PARA-RAIOS TIPO FRANKLIN 350 MM, EM LATAO CROMADO, DUAS DESCIDAS, PARA PROTECAO DE EDIFICACOES CONTRA DESCARGAS ATMOSFERICAS</t>
  </si>
  <si>
    <t>20.2 43054 - Vergalhão CA - 25 # 10 mm2. ACO CA-25, 10,0 MM, OU 12,5 MM, OU 16,0 MM, OU 20,0 MM, OU 25,0 MM, VERGALHAO</t>
  </si>
  <si>
    <t>20.3 98463 - SUPORTE ISOLADOR PARA CORDOALHA DE COBRE - FORNECIMENTO E INSTALAÇÃO. AF_12/2017</t>
  </si>
  <si>
    <t>20.4 96985 - HASTE DE ATERRAMENTO 5/8  PARA SPDA - FORNECIMENTO E INSTALAÇÃO. AF_12/2017</t>
  </si>
  <si>
    <t>20.5 96973 - CORDOALHA DE COBRE NU 35 MM², NÃO ENTERRADA, COM ISOLADOR - FORNECIMENTO E INSTALAÇÃO. AF_12/2017</t>
  </si>
  <si>
    <t>20.6 96977 - CORDOALHA DE COBRE NU 50 MM², ENTERRADA, SEM ISOLADOR - FORNECIMENTO E INSTALAÇÃO. AF_12/2017</t>
  </si>
  <si>
    <t>20.7 98111 - CAIXA DE INSPEÇÃO PARA ATERRAMENTO, CIRCULAR, EM POLIETILENO, DIÂMETRO INTERNO = 0,3 M. AF_12</t>
  </si>
  <si>
    <t>20.8 1587 - Terminal ou conector de pressao - para cabo 35mm2. TERMINAL METALICO A PRESSAO PARA 1 CABO DE 35 MM2, COM 1 FURO DE FIXACAO.</t>
  </si>
  <si>
    <t>21.1.1 110653 - Granito e=2cm</t>
  </si>
  <si>
    <t>D00079</t>
  </si>
  <si>
    <t>Rejunte (p/ ceramica)</t>
  </si>
  <si>
    <t>D00345</t>
  </si>
  <si>
    <t>Argamassa AC-III</t>
  </si>
  <si>
    <t>A00059</t>
  </si>
  <si>
    <t>Granito cinza e=2cm</t>
  </si>
  <si>
    <t>21.1.2 110653 - Granito e=2cm</t>
  </si>
  <si>
    <t>21.1.3 101965 - PEITORIL LINEAR EM GRANITO OU MÁRMORE, L = 15CM, COMPRIMENTO DE ATÉ 2M, ASSENTADO COM ARGAMASSA 1:6 COM ADITIVO. AF_11/2020</t>
  </si>
  <si>
    <t>34747</t>
  </si>
  <si>
    <t>PEITORIL EM MARMORE, POLIDO, BRANCO COMUM, L= *15* CM, E=  *2,0* CM, COM PINGADEIRA</t>
  </si>
  <si>
    <t>87283</t>
  </si>
  <si>
    <t>ARGAMASSA TRAÇO 1:6 (EM VOLUME DE CIMENTO E AREIA MÉDIA ÚMIDA) COM ADIÇÃO DE PLASTIFICANTE PARA EMBOÇO/MASSA ÚNICA/ASSENTAMENTO DE ALVENARIA DE VEDAÇÃO, PREPARO MECÂNICO COM BETONEIRA 400 L. AF_08/2019</t>
  </si>
  <si>
    <t>91692</t>
  </si>
  <si>
    <t>SERRA CIRCULAR DE BANCADA COM MOTOR ELÉTRICO POTÊNCIA DE 5HP, COM COIFA PARA DISCO 10" - CHP DIURNO. AF_08/2015</t>
  </si>
  <si>
    <t>91693</t>
  </si>
  <si>
    <t>SERRA CIRCULAR DE BANCADA COM MOTOR ELÉTRICO POTÊNCIA DE 5HP, COM COIFA PARA DISCO 10" - CHI DIURNO. AF_08/2015</t>
  </si>
  <si>
    <t>21.1.4 91464 - Portas em MDF (sob bancadas)</t>
  </si>
  <si>
    <t>D00483</t>
  </si>
  <si>
    <t xml:space="preserve"> Portas em MDF p/ armário debaixo de pia</t>
  </si>
  <si>
    <t xml:space="preserve"> AJUDANTE DE CARPINTEIRO COM ENCARGOS</t>
  </si>
  <si>
    <t xml:space="preserve"> CARPINTEIRO COM ENCARGOS COMPLEMENTARES</t>
  </si>
  <si>
    <t>21.1.5 250523 - Prateleiras em mad. de lei (l= 0,3m; e= 3cm)</t>
  </si>
  <si>
    <t>D00239</t>
  </si>
  <si>
    <t>Madeira aparelhada (angelim)</t>
  </si>
  <si>
    <t>D00250</t>
  </si>
  <si>
    <t>Mão francesa em ferro (prateleiras)</t>
  </si>
  <si>
    <t>UM</t>
  </si>
  <si>
    <r>
      <rPr>
        <sz val="8"/>
        <rFont val="Times New Roman"/>
        <family val="1"/>
      </rPr>
      <t>Verniz poliuretano sobre madeiramento do telhado</t>
    </r>
  </si>
  <si>
    <r>
      <rPr>
        <sz val="8"/>
        <rFont val="Times New Roman"/>
        <family val="1"/>
      </rPr>
      <t>AJUDANTE DE CARPINTEIRO COM ENCARGOS</t>
    </r>
  </si>
  <si>
    <r>
      <rPr>
        <sz val="8"/>
        <rFont val="Times New Roman"/>
        <family val="1"/>
      </rPr>
      <t>CARPINTEIRO COM ENCARGOS COMPLEMENTARES</t>
    </r>
  </si>
  <si>
    <t>21.1.6 250532 - Banco em concreto c/2 mod.2,75x0,4m (det.12)</t>
  </si>
  <si>
    <r>
      <rPr>
        <sz val="8"/>
        <rFont val="Times New Roman"/>
        <family val="1"/>
      </rPr>
      <t>Retirada de entulho - manualmente (incluindo caixa coletora)</t>
    </r>
  </si>
  <si>
    <r>
      <rPr>
        <sz val="8"/>
        <rFont val="Times New Roman"/>
        <family val="1"/>
      </rPr>
      <t>Escavação manual ate 1.50m de profundidade</t>
    </r>
  </si>
  <si>
    <r>
      <rPr>
        <sz val="8"/>
        <rFont val="Times New Roman"/>
        <family val="1"/>
      </rPr>
      <t>Fundação corrida/bloco c/pedra preta arg.no traço 1:8</t>
    </r>
  </si>
  <si>
    <r>
      <rPr>
        <sz val="8"/>
        <rFont val="Times New Roman"/>
        <family val="1"/>
      </rPr>
      <t>Concreto armado p/ calhas e percintas (incl. lançamento e</t>
    </r>
  </si>
  <si>
    <r>
      <rPr>
        <sz val="8"/>
        <rFont val="Times New Roman"/>
        <family val="1"/>
      </rPr>
      <t>Alvenaria tijolo de barro a cutelo</t>
    </r>
  </si>
  <si>
    <r>
      <rPr>
        <sz val="8"/>
        <rFont val="Times New Roman"/>
        <family val="1"/>
      </rPr>
      <t>M2</t>
    </r>
  </si>
  <si>
    <r>
      <rPr>
        <sz val="8"/>
        <rFont val="Times New Roman"/>
        <family val="1"/>
      </rPr>
      <t>Chapisco de cimento e areia no traço 1:3</t>
    </r>
  </si>
  <si>
    <r>
      <rPr>
        <sz val="8"/>
        <rFont val="Times New Roman"/>
        <family val="1"/>
      </rPr>
      <t>Reboco com argamassa 1:6:Adit. Plast.</t>
    </r>
  </si>
  <si>
    <t>201.2.1 171143 - Base para mastro 1 1/2"</t>
  </si>
  <si>
    <t>E00389</t>
  </si>
  <si>
    <t>Base para mastro 1 1/2"</t>
  </si>
  <si>
    <t xml:space="preserve"> ELETRICISTA COM ENCARGOS COMPLEMENTARES</t>
  </si>
  <si>
    <t>21.2.2 98504 - PLANTIO DE GRAMA EM PLACAS. AF_05/2018</t>
  </si>
  <si>
    <t>3324</t>
  </si>
  <si>
    <t>GRAMA BATATAIS EM PLACAS, SEM PLANTIO</t>
  </si>
  <si>
    <t>21.3.1 260652 - Muro em alvenaria,rebocado e pintado 2 faces(h=2.50m)</t>
  </si>
  <si>
    <r>
      <rPr>
        <sz val="8"/>
        <rFont val="Times New Roman"/>
        <family val="1"/>
      </rPr>
      <t>Locação planimetrica de linha</t>
    </r>
  </si>
  <si>
    <r>
      <rPr>
        <sz val="8"/>
        <rFont val="Times New Roman"/>
        <family val="1"/>
      </rPr>
      <t>Baldrame em conc.ciclópico c/pedra preta incl.forma</t>
    </r>
  </si>
  <si>
    <r>
      <rPr>
        <sz val="8"/>
        <rFont val="Times New Roman"/>
        <family val="1"/>
      </rPr>
      <t>Concreto armado fck=20MPA c/ forma mad. branca (incl.</t>
    </r>
  </si>
  <si>
    <r>
      <rPr>
        <sz val="8"/>
        <rFont val="Times New Roman"/>
        <family val="1"/>
      </rPr>
      <t>PVA externa sem superf. preparada</t>
    </r>
  </si>
  <si>
    <t>22.1 270220 - Limpeza geral e entrega da obra</t>
  </si>
  <si>
    <t xml:space="preserve"> SERVENTE COM ENCARGOS COMPLEMENTARES</t>
  </si>
  <si>
    <t>22.2 241318 - Placa de inauguração  em aço inox/letras bx. relevo- (40 x 30cm)</t>
  </si>
  <si>
    <r>
      <rPr>
        <sz val="8"/>
        <rFont val="Times New Roman"/>
        <family val="1"/>
      </rPr>
      <t>D00142</t>
    </r>
  </si>
  <si>
    <r>
      <rPr>
        <sz val="8"/>
        <rFont val="Times New Roman"/>
        <family val="1"/>
      </rPr>
      <t>Placa de inauguração  em aço inox/letras bx. relevo- (40 x 30cm)</t>
    </r>
  </si>
  <si>
    <r>
      <rPr>
        <sz val="8"/>
        <rFont val="Times New Roman"/>
        <family val="1"/>
      </rPr>
      <t>AJUDANTE DE PEDREIRO COM ENCARGOS</t>
    </r>
  </si>
  <si>
    <r>
      <rPr>
        <sz val="8"/>
        <rFont val="Times New Roman"/>
        <family val="1"/>
      </rPr>
      <t>PEDREIRO COM ENCARGOS COMPLEMENTARES</t>
    </r>
  </si>
  <si>
    <t>23.1.1 10009 - Locação da obra a trena</t>
  </si>
  <si>
    <t xml:space="preserve"> Prego 2 1/2"x10</t>
  </si>
  <si>
    <r>
      <rPr>
        <sz val="8"/>
        <rFont val="Times New Roman"/>
        <family val="1"/>
      </rPr>
      <t>KG</t>
    </r>
  </si>
  <si>
    <r>
      <rPr>
        <sz val="8"/>
        <rFont val="Times New Roman"/>
        <family val="1"/>
      </rPr>
      <t>Dz</t>
    </r>
  </si>
  <si>
    <r>
      <rPr>
        <sz val="8"/>
        <rFont val="Times New Roman"/>
        <family val="1"/>
      </rPr>
      <t>Rl</t>
    </r>
  </si>
  <si>
    <r>
      <rPr>
        <sz val="8"/>
        <rFont val="Times New Roman"/>
        <family val="1"/>
      </rPr>
      <t>H</t>
    </r>
  </si>
  <si>
    <t>23.2.1 93358 - ESCAVAÇÃO MANUAL DE VALA COM PROFUNDIDADE MENOR OU IGUAL A 1,30 M. AF_02/2021</t>
  </si>
  <si>
    <t>23.2.2 101617 - PREPARO DE FUNDO DE VALA COM LARGURA MAIOR OU IGUAL A 1,5 M E MENOR QUE 2,5 M (ACERTO DO SOLO NATURAL). AF_08/2020</t>
  </si>
  <si>
    <t>23.2.3 93382 - REATERRO MANUAL DE VALAS COM COMPACTAÇÃO MECANIZADA. AF_04/2016</t>
  </si>
  <si>
    <t>23.1.1 96619 - LASTRO DE CONCRETO MAGRO, APLICADO EM BLOCOS DE COROAMENTO OU SAPATAS, ESPESSURA DE 5 CM. AF_08/2017</t>
  </si>
  <si>
    <t>23.1.2 40283 - Bloco em concreto armado p/ fundaçao (incl. forma)</t>
  </si>
  <si>
    <r>
      <rPr>
        <sz val="8"/>
        <rFont val="Times New Roman"/>
        <family val="1"/>
      </rPr>
      <t>Forma  c/ madeira branca</t>
    </r>
  </si>
  <si>
    <r>
      <rPr>
        <sz val="8"/>
        <rFont val="Times New Roman"/>
        <family val="1"/>
      </rPr>
      <t>Desforma</t>
    </r>
  </si>
  <si>
    <r>
      <rPr>
        <sz val="8"/>
        <rFont val="Times New Roman"/>
        <family val="1"/>
      </rPr>
      <t>Armação p/ concreto</t>
    </r>
  </si>
  <si>
    <r>
      <rPr>
        <sz val="8"/>
        <rFont val="Times New Roman"/>
        <family val="1"/>
      </rPr>
      <t>Concreto c/ seixo Fck= 20 MPA (incl. lançamento e adensamento)</t>
    </r>
  </si>
  <si>
    <t>23.1.3 40284 - Baldrame em concreto armado c/ cinta de amarração</t>
  </si>
  <si>
    <t>23.4.1.1 50766 - Concreto armado fck=25MPA c/ forma mad. Branca (incl. lançamento e adensamento)</t>
  </si>
  <si>
    <r>
      <rPr>
        <sz val="8"/>
        <rFont val="Times New Roman"/>
        <family val="1"/>
      </rPr>
      <t>Concreto c/ seixo Fck= 25MPA (incl. lançamento e adensamento)</t>
    </r>
  </si>
  <si>
    <t>23.5.1 130507 - Camada impermeabilizadora e=10cm c/ seixo</t>
  </si>
  <si>
    <t>23.5.2 130626 - Piso de alta resistência e=8mm c/ resina incl. camada regularizadora</t>
  </si>
  <si>
    <r>
      <rPr>
        <sz val="8"/>
        <rFont val="Times New Roman"/>
        <family val="1"/>
      </rPr>
      <t>J00003</t>
    </r>
  </si>
  <si>
    <r>
      <rPr>
        <sz val="8"/>
        <rFont val="Times New Roman"/>
        <family val="1"/>
      </rPr>
      <t>Cimento</t>
    </r>
  </si>
  <si>
    <r>
      <rPr>
        <sz val="8"/>
        <rFont val="Times New Roman"/>
        <family val="1"/>
      </rPr>
      <t>M00009</t>
    </r>
  </si>
  <si>
    <r>
      <rPr>
        <sz val="8"/>
        <rFont val="Times New Roman"/>
        <family val="1"/>
      </rPr>
      <t>Politriz</t>
    </r>
  </si>
  <si>
    <r>
      <rPr>
        <sz val="8"/>
        <rFont val="Times New Roman"/>
        <family val="1"/>
      </rPr>
      <t>A00013</t>
    </r>
  </si>
  <si>
    <r>
      <rPr>
        <sz val="8"/>
        <rFont val="Times New Roman"/>
        <family val="1"/>
      </rPr>
      <t>Granitina</t>
    </r>
  </si>
  <si>
    <r>
      <rPr>
        <sz val="8"/>
        <rFont val="Times New Roman"/>
        <family val="1"/>
      </rPr>
      <t>D00135</t>
    </r>
  </si>
  <si>
    <r>
      <rPr>
        <sz val="8"/>
        <rFont val="Times New Roman"/>
        <family val="1"/>
      </rPr>
      <t>Junta plástica p/ dilatação (2x0.02x0.003m)</t>
    </r>
  </si>
  <si>
    <r>
      <rPr>
        <sz val="8"/>
        <rFont val="Times New Roman"/>
        <family val="1"/>
      </rPr>
      <t>J00005</t>
    </r>
  </si>
  <si>
    <r>
      <rPr>
        <sz val="8"/>
        <rFont val="Times New Roman"/>
        <family val="1"/>
      </rPr>
      <t>Areia</t>
    </r>
  </si>
  <si>
    <r>
      <rPr>
        <sz val="8"/>
        <rFont val="Times New Roman"/>
        <family val="1"/>
      </rPr>
      <t>Resina p/ piso em korodur</t>
    </r>
  </si>
  <si>
    <t>23.6.1.1 87489 - ALVENARIA DE VEDAÇÃO DE BLOCOS CERÂMICOS FURADOS NA VERTICAL DE 9X19X39CM (ESPESSURA 9CM) DE PAREDES COM ÁREA LÍQU+A8:AE43694IDA MAIOR OU IGUAL A 6M² COM VÃOS E ARGAMASSA DE ASSENTAMENTO COM PREPARO EM BETONEIRA. AF_06/2014</t>
  </si>
  <si>
    <t>23.6.1.2 101161 - ALVENARIA DE VEDAÇÃO COM ELEMENTO VAZADO DE CONCRETO (COBOGÓ) DE 7X50X50CM E ARGAMASSA DE ASSENTAMENTO COM PREPARO EM BETONEIRA. AF_05/2020</t>
  </si>
  <si>
    <t>23.6.2.1 87489 - ALVENARIA DE VEDAÇÃO DE BLOCOS CERÂMICOS FURADOS NA VERTICAL DE 9X19X39CM (ESPESSURA 9CM) DE PAREDES COM ÁREA LÍQUIDA MAIOR OU IGUAL A 6M² COM VÃOS E ARGAMASSA DE ASSENTAMENTO COM PREPARO EM BETONEIRA. AF_06/2014</t>
  </si>
  <si>
    <t>23.6.2.2 101747 - PISO EM CONCRETO 20 MPA PREPARO MECÂNICO, ESPESSURA 7CM. AF_09/2020</t>
  </si>
  <si>
    <t>43146</t>
  </si>
  <si>
    <t>ENDURECEDOR MINERAL DE BASE CIMENTICIA PARA PISO DE CONCRETO</t>
  </si>
  <si>
    <t>95282</t>
  </si>
  <si>
    <t>DESEMPENADEIRA DE CONCRETO, PESO DE 75KG, 4 PÁS, MOTOR A GASOLINA, POTÊNCIA 5,5 HP - CHP DIURNO. AF_09/2016</t>
  </si>
  <si>
    <t>23.7.1 94213 - TELHAMENTO COM TELHA DE AÇO/ALUMÍNIO E = 0,5 MM, COM ATÉ 2 ÁGUAS, INCLUSO IÇAMENTO. AF_07/2019</t>
  </si>
  <si>
    <t>7243</t>
  </si>
  <si>
    <t>11029</t>
  </si>
  <si>
    <t>HASTE RETA PARA GANCHO DE FERRO GALVANIZADO, COM ROSCA 1/4 " X 30 CM PARA FIXACAO DE TELHA METALICA, INCLUI PORCA E ARRUELAS DE VEDACAO</t>
  </si>
  <si>
    <t>23.7.2 71466 - Cumeeira em aço galvanizado</t>
  </si>
  <si>
    <t>D00200</t>
  </si>
  <si>
    <t>Acessórios de fixação p/telha de alumínio</t>
  </si>
  <si>
    <t>D00410</t>
  </si>
  <si>
    <t>Cumeeira em aço galvanizado</t>
  </si>
  <si>
    <t>23.7.3 94213 - TELHAMENTO COM TELHA DE AÇO/ALUMÍNIO E = 0,5 MM, COM ATÉ 2 ÁGUAS, INCLUSO IÇAMENTO. AF_07/2019</t>
  </si>
  <si>
    <t>23.7.4 70675 - Cobertura - telha translucida fibra de vidro</t>
  </si>
  <si>
    <t xml:space="preserve">D00001       </t>
  </si>
  <si>
    <t xml:space="preserve">D00058       </t>
  </si>
  <si>
    <t>Arruela côncava de chumbo d= 5/16"</t>
  </si>
  <si>
    <t xml:space="preserve">D00002       </t>
  </si>
  <si>
    <t xml:space="preserve">D00209       </t>
  </si>
  <si>
    <t>Gancho chato p/ telha fibrocimento</t>
  </si>
  <si>
    <t xml:space="preserve">D00147       </t>
  </si>
  <si>
    <t>Telha translúcida em fibra de vidro 1,83x1,10m - kalhetão</t>
  </si>
  <si>
    <t>23.7.5 71361 - Estrutura metálica p/ cobertura - 2 águas-vão 20m</t>
  </si>
  <si>
    <t xml:space="preserve">D00482       </t>
  </si>
  <si>
    <r>
      <rPr>
        <sz val="8"/>
        <rFont val="Times New Roman"/>
        <family val="1"/>
      </rPr>
      <t>D00414</t>
    </r>
  </si>
  <si>
    <r>
      <rPr>
        <sz val="8"/>
        <rFont val="Times New Roman"/>
        <family val="1"/>
      </rPr>
      <t>Perfil aço estrutural em "U"</t>
    </r>
  </si>
  <si>
    <r>
      <rPr>
        <sz val="8"/>
        <rFont val="Times New Roman"/>
        <family val="1"/>
      </rPr>
      <t>AUXILIAR DE SERRALHEIRO COM ENCARGOS</t>
    </r>
  </si>
  <si>
    <r>
      <rPr>
        <sz val="8"/>
        <rFont val="Times New Roman"/>
        <family val="1"/>
      </rPr>
      <t>SERRALHEIRO COM ENCARGOS COMPLEMENTARES</t>
    </r>
  </si>
  <si>
    <t>23.8.1 98557 - IMPERMEABILIZAÇÃO DE SUPERFÍCIE COM EMULSÃO ASFÁLTICA, 2 DEMÃOS AF_06/2018</t>
  </si>
  <si>
    <t>626</t>
  </si>
  <si>
    <t>MANTA LIQUIDA DE BASE ASFALTICA MODIFICADA COM A ADICAO DE ELASTOMEROS DILUIDOS EM SOLVENTE ORGANICO, APLICACAO A FRIO (MEMBRANA IMPERMEABILIZANTE ASFASTICA)</t>
  </si>
  <si>
    <t>88270</t>
  </si>
  <si>
    <t>IMPERMEABILIZADOR COM ENCARGOS COMPLEMENTARES</t>
  </si>
  <si>
    <t>23.9.1 87878 - CHAPISCO APLICADO EM ALVENARIAS E ESTRUTURAS DE CONCRETO INTERNAS, COM COLHER DE PEDREIRO.  ARGAMASSA TRAÇO 1:3 COM PREPARO MANUAL. AF_06/2014</t>
  </si>
  <si>
    <t>23.9.2 87543 - MASSA ÚNICA, PARA RECEBIMENTO DE PINTURA OU CERÂMICA, ARGAMASSA INDUSTRIALIZADA, PREPARO MECÂNICO, APLICADO COM EQUIPAMENTO DE MISTURA E PROJEÇÃO DE 1,5 M3/H EM FACES INTERNAS DE PAREDES, ESPESSURA DE 5MM, SEM EXECUÇÃO DE TALISCAS. AF_06/2014</t>
  </si>
  <si>
    <r>
      <rPr>
        <b/>
        <sz val="12"/>
        <color indexed="8"/>
        <rFont val="Courier New"/>
        <family val="3"/>
      </rPr>
      <t>LOCAL DA OBRA:</t>
    </r>
    <r>
      <rPr>
        <sz val="12"/>
        <color indexed="8"/>
        <rFont val="Courier New"/>
        <family val="3"/>
      </rPr>
      <t xml:space="preserve"> CONSTRUÇÃO DE UMA ESCOLA DE 12 SALAS DE AULAS E UMA QUADRA POLIESPORTIVA COBERTA - EM MORAES DE ALMEIDA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</si>
</sst>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7">
    <numFmt numFmtId="44" formatCode="_-&quot;R$&quot;\ * #,##0.00_-;\-&quot;R$&quot;\ * #,##0.00_-;_-&quot;R$&quot;\ * &quot;-&quot;??_-;_-@_-"/>
    <numFmt numFmtId="43" formatCode="_-* #,##0.00_-;\-* #,##0.00_-;_-* &quot;-&quot;??_-;_-@_-"/>
    <numFmt numFmtId="164" formatCode="%#.00"/>
    <numFmt numFmtId="165" formatCode="_(* #,##0.00_);_(* \(#,##0.00\);_(* \-??_);_(@_)"/>
    <numFmt numFmtId="166" formatCode="#.00"/>
    <numFmt numFmtId="167" formatCode="#,##0.00&quot; &quot;;&quot; (&quot;#,##0.00&quot;)&quot;;&quot; -&quot;#&quot; &quot;;@&quot; &quot;"/>
    <numFmt numFmtId="168" formatCode="_(* #,##0.00_);_(* \(#,##0.00\);_(* &quot;-&quot;??_);_(@_)"/>
    <numFmt numFmtId="169" formatCode="\$#."/>
    <numFmt numFmtId="170" formatCode="[$R$-416]&quot; &quot;#,##0.00;[Red]&quot;-&quot;[$R$-416]&quot; &quot;#,##0.00"/>
    <numFmt numFmtId="171" formatCode="#,##0.00&quot; &quot;;&quot;-&quot;#,##0.00&quot; &quot;;&quot; -&quot;#&quot; &quot;;@&quot; &quot;"/>
    <numFmt numFmtId="172" formatCode="_(&quot;$&quot;* #,##0.00_);_(&quot;$&quot;* \(#,##0.00\);_(&quot;$&quot;* &quot;-&quot;??_);_(@_)"/>
    <numFmt numFmtId="173" formatCode="#\,##0."/>
    <numFmt numFmtId="174" formatCode="_-* #,##0.00\ _€_-;\-* #,##0.00\ _€_-;_-* &quot;-&quot;??\ _€_-;_-@_-"/>
    <numFmt numFmtId="175" formatCode="_(&quot;$&quot;* #,##0_);_(&quot;$&quot;* \(#,##0\);_(&quot;$&quot;* &quot;-&quot;_);_(@_)"/>
    <numFmt numFmtId="176" formatCode="#,##0.00_ ;\-#,##0.00\ "/>
    <numFmt numFmtId="177" formatCode="#."/>
    <numFmt numFmtId="178" formatCode="0.00_)"/>
    <numFmt numFmtId="179" formatCode="_(* #,##0_);_(* \(#,##0\);_(* &quot;-&quot;_);_(@_)"/>
    <numFmt numFmtId="180" formatCode="#\,##0.00"/>
    <numFmt numFmtId="181" formatCode="&quot;R$&quot;\ #,##0.00"/>
    <numFmt numFmtId="182" formatCode="00000"/>
    <numFmt numFmtId="183" formatCode="&quot;R$&quot;#,##0.00"/>
    <numFmt numFmtId="184" formatCode="_-[$R$-416]\ * #,##0.00_-;\-[$R$-416]\ * #,##0.00_-;_-[$R$-416]\ * &quot;-&quot;??_-;_-@_-"/>
    <numFmt numFmtId="185" formatCode="0.00000"/>
    <numFmt numFmtId="186" formatCode="0.000000"/>
    <numFmt numFmtId="187" formatCode="0.0000000"/>
    <numFmt numFmtId="188" formatCode="0.0000"/>
  </numFmts>
  <fonts count="93">
    <font>
      <sz val="10"/>
      <name val="Arial"/>
      <charset val="134"/>
    </font>
    <font>
      <b/>
      <sz val="11"/>
      <name val="Arial"/>
      <family val="2"/>
    </font>
    <font>
      <b/>
      <sz val="12"/>
      <name val="Arial"/>
      <family val="2"/>
    </font>
    <font>
      <b/>
      <sz val="10"/>
      <name val="Arial"/>
      <family val="2"/>
    </font>
    <font>
      <sz val="11"/>
      <name val="Arial"/>
      <family val="2"/>
    </font>
    <font>
      <b/>
      <sz val="14"/>
      <name val="Arial Black"/>
      <family val="2"/>
    </font>
    <font>
      <sz val="12"/>
      <name val="Arial"/>
      <family val="2"/>
    </font>
    <font>
      <sz val="10"/>
      <color rgb="FFFF0000"/>
      <name val="Arial"/>
      <family val="2"/>
    </font>
    <font>
      <u/>
      <sz val="10"/>
      <name val="Arial"/>
      <family val="2"/>
    </font>
    <font>
      <sz val="11"/>
      <color indexed="8"/>
      <name val="Courier New"/>
      <family val="3"/>
    </font>
    <font>
      <b/>
      <sz val="11"/>
      <color theme="1"/>
      <name val="Calibri"/>
      <family val="2"/>
      <scheme val="minor"/>
    </font>
    <font>
      <i/>
      <sz val="12"/>
      <name val="Arial"/>
      <family val="2"/>
    </font>
    <font>
      <b/>
      <sz val="16"/>
      <name val="Arial"/>
      <family val="2"/>
    </font>
    <font>
      <b/>
      <sz val="10"/>
      <color indexed="8"/>
      <name val="Courier New"/>
      <family val="3"/>
    </font>
    <font>
      <sz val="10"/>
      <color indexed="8"/>
      <name val="Courier New"/>
      <family val="3"/>
    </font>
    <font>
      <b/>
      <sz val="14"/>
      <name val="Arial"/>
      <family val="2"/>
    </font>
    <font>
      <b/>
      <sz val="10"/>
      <color rgb="FFFF0000"/>
      <name val="Arial"/>
      <family val="2"/>
    </font>
    <font>
      <b/>
      <sz val="11"/>
      <name val="Calibri"/>
      <family val="2"/>
      <scheme val="minor"/>
    </font>
    <font>
      <sz val="10"/>
      <name val="Berlin Sans FB Demi"/>
      <family val="2"/>
    </font>
    <font>
      <sz val="11"/>
      <color theme="1"/>
      <name val="Calibri"/>
      <family val="2"/>
      <scheme val="minor"/>
    </font>
    <font>
      <sz val="9"/>
      <color theme="1"/>
      <name val="Calibri"/>
      <family val="2"/>
      <scheme val="minor"/>
    </font>
    <font>
      <b/>
      <sz val="12"/>
      <name val="Bodoni MT"/>
      <charset val="134"/>
    </font>
    <font>
      <b/>
      <sz val="16"/>
      <name val="Arabic Typesetting"/>
      <charset val="134"/>
    </font>
    <font>
      <b/>
      <sz val="11"/>
      <name val="Arabic Typesetting"/>
      <charset val="134"/>
    </font>
    <font>
      <b/>
      <sz val="11"/>
      <name val="Andalus"/>
      <charset val="134"/>
    </font>
    <font>
      <sz val="11"/>
      <name val="Andalus"/>
      <charset val="134"/>
    </font>
    <font>
      <sz val="10"/>
      <name val="Calibri"/>
      <family val="2"/>
    </font>
    <font>
      <b/>
      <sz val="8"/>
      <name val="Calibri"/>
      <family val="2"/>
    </font>
    <font>
      <sz val="8"/>
      <name val="Calibri"/>
      <family val="2"/>
    </font>
    <font>
      <b/>
      <sz val="12"/>
      <name val="Andalus"/>
      <charset val="134"/>
    </font>
    <font>
      <b/>
      <sz val="11"/>
      <name val="Batang"/>
      <charset val="134"/>
    </font>
    <font>
      <sz val="10"/>
      <name val="Courier"/>
      <charset val="134"/>
    </font>
    <font>
      <sz val="11"/>
      <color indexed="8"/>
      <name val="Calibri"/>
      <family val="2"/>
    </font>
    <font>
      <sz val="11"/>
      <color indexed="9"/>
      <name val="Calibri"/>
      <family val="2"/>
    </font>
    <font>
      <sz val="11"/>
      <color theme="0"/>
      <name val="Calibri"/>
      <family val="2"/>
      <scheme val="minor"/>
    </font>
    <font>
      <sz val="11"/>
      <color rgb="FF9C0006"/>
      <name val="Calibri"/>
      <family val="2"/>
      <scheme val="minor"/>
    </font>
    <font>
      <sz val="1"/>
      <color indexed="8"/>
      <name val="Courier"/>
      <charset val="134"/>
    </font>
    <font>
      <b/>
      <sz val="11"/>
      <color indexed="52"/>
      <name val="Calibri"/>
      <family val="2"/>
    </font>
    <font>
      <sz val="11"/>
      <color rgb="FF3F3F76"/>
      <name val="Calibri"/>
      <family val="2"/>
      <scheme val="minor"/>
    </font>
    <font>
      <b/>
      <sz val="11"/>
      <color theme="3"/>
      <name val="Calibri"/>
      <family val="2"/>
      <scheme val="minor"/>
    </font>
    <font>
      <sz val="10"/>
      <color indexed="8"/>
      <name val="Arial"/>
      <family val="2"/>
    </font>
    <font>
      <b/>
      <sz val="11"/>
      <color indexed="9"/>
      <name val="Calibri"/>
      <family val="2"/>
    </font>
    <font>
      <b/>
      <sz val="11"/>
      <color rgb="FFFA7D00"/>
      <name val="Calibri"/>
      <family val="2"/>
      <scheme val="minor"/>
    </font>
    <font>
      <b/>
      <i/>
      <sz val="16"/>
      <color rgb="FF000000"/>
      <name val="Arial"/>
      <family val="2"/>
    </font>
    <font>
      <sz val="11"/>
      <color indexed="8"/>
      <name val="Arial"/>
      <family val="2"/>
    </font>
    <font>
      <b/>
      <sz val="15"/>
      <color theme="3"/>
      <name val="Calibri"/>
      <family val="2"/>
      <scheme val="minor"/>
    </font>
    <font>
      <b/>
      <sz val="13"/>
      <color theme="3"/>
      <name val="Calibri"/>
      <family val="2"/>
      <scheme val="minor"/>
    </font>
    <font>
      <sz val="10"/>
      <color rgb="FF000000"/>
      <name val="Arial1"/>
      <charset val="134"/>
    </font>
    <font>
      <sz val="10"/>
      <name val="MS Sans Serif"/>
      <charset val="134"/>
    </font>
    <font>
      <sz val="11"/>
      <color rgb="FF000000"/>
      <name val="Arial"/>
      <family val="2"/>
    </font>
    <font>
      <sz val="10"/>
      <name val="Times New Roman"/>
      <family val="1"/>
    </font>
    <font>
      <sz val="10"/>
      <color indexed="8"/>
      <name val="MS Sans Serif"/>
      <charset val="134"/>
    </font>
    <font>
      <sz val="12"/>
      <name val="Times New Roman"/>
      <family val="1"/>
    </font>
    <font>
      <u/>
      <sz val="6"/>
      <color indexed="36"/>
      <name val="MS Sans Serif"/>
      <charset val="134"/>
    </font>
    <font>
      <b/>
      <i/>
      <u/>
      <sz val="11"/>
      <color rgb="FF000000"/>
      <name val="Arial"/>
      <family val="2"/>
    </font>
    <font>
      <sz val="11"/>
      <color indexed="62"/>
      <name val="Calibri"/>
      <family val="2"/>
    </font>
    <font>
      <sz val="11"/>
      <color rgb="FF000000"/>
      <name val="Calibri"/>
      <family val="2"/>
    </font>
    <font>
      <sz val="11"/>
      <color indexed="20"/>
      <name val="Calibri"/>
      <family val="2"/>
    </font>
    <font>
      <sz val="11"/>
      <color indexed="60"/>
      <name val="Calibri"/>
      <family val="2"/>
    </font>
    <font>
      <b/>
      <sz val="11"/>
      <color theme="0"/>
      <name val="Calibri"/>
      <family val="2"/>
      <scheme val="minor"/>
    </font>
    <font>
      <b/>
      <sz val="11"/>
      <color indexed="56"/>
      <name val="Calibri"/>
      <family val="2"/>
    </font>
    <font>
      <sz val="11"/>
      <color indexed="17"/>
      <name val="Calibri"/>
      <family val="2"/>
    </font>
    <font>
      <sz val="11"/>
      <color rgb="FF006100"/>
      <name val="Calibri"/>
      <family val="2"/>
      <scheme val="minor"/>
    </font>
    <font>
      <sz val="11"/>
      <color indexed="52"/>
      <name val="Calibri"/>
      <family val="2"/>
    </font>
    <font>
      <sz val="11"/>
      <color rgb="FFFA7D00"/>
      <name val="Calibri"/>
      <family val="2"/>
      <scheme val="minor"/>
    </font>
    <font>
      <sz val="11"/>
      <color rgb="FF9C6500"/>
      <name val="Calibri"/>
      <family val="2"/>
      <scheme val="minor"/>
    </font>
    <font>
      <sz val="8"/>
      <name val="Arial"/>
      <family val="2"/>
    </font>
    <font>
      <u/>
      <sz val="11"/>
      <color indexed="12"/>
      <name val="Arial"/>
      <family val="2"/>
    </font>
    <font>
      <b/>
      <i/>
      <sz val="16"/>
      <name val="Helv"/>
      <charset val="134"/>
    </font>
    <font>
      <sz val="1"/>
      <color indexed="18"/>
      <name val="Courier"/>
      <charset val="134"/>
    </font>
    <font>
      <b/>
      <sz val="1"/>
      <color indexed="8"/>
      <name val="Courier"/>
      <charset val="134"/>
    </font>
    <font>
      <sz val="11"/>
      <color indexed="10"/>
      <name val="Calibri"/>
      <family val="2"/>
    </font>
    <font>
      <b/>
      <sz val="15"/>
      <color indexed="56"/>
      <name val="Calibri"/>
      <family val="2"/>
    </font>
    <font>
      <b/>
      <sz val="13"/>
      <color indexed="56"/>
      <name val="Calibri"/>
      <family val="2"/>
    </font>
    <font>
      <b/>
      <sz val="11"/>
      <color indexed="63"/>
      <name val="Calibri"/>
      <family val="2"/>
    </font>
    <font>
      <b/>
      <sz val="11"/>
      <color rgb="FF3F3F3F"/>
      <name val="Calibri"/>
      <family val="2"/>
      <scheme val="minor"/>
    </font>
    <font>
      <sz val="11"/>
      <color rgb="FFFF0000"/>
      <name val="Calibri"/>
      <family val="2"/>
      <scheme val="minor"/>
    </font>
    <font>
      <i/>
      <sz val="11"/>
      <color indexed="23"/>
      <name val="Calibri"/>
      <family val="2"/>
    </font>
    <font>
      <i/>
      <sz val="11"/>
      <color rgb="FF7F7F7F"/>
      <name val="Calibri"/>
      <family val="2"/>
      <scheme val="minor"/>
    </font>
    <font>
      <sz val="10"/>
      <name val="Arial"/>
      <family val="2"/>
    </font>
    <font>
      <b/>
      <sz val="10"/>
      <name val="Arial"/>
      <family val="2"/>
    </font>
    <font>
      <sz val="10"/>
      <name val="Arial"/>
      <family val="2"/>
    </font>
    <font>
      <sz val="8"/>
      <name val="Arial"/>
      <family val="2"/>
    </font>
    <font>
      <b/>
      <sz val="14"/>
      <name val="Arial"/>
      <family val="2"/>
    </font>
    <font>
      <b/>
      <sz val="11"/>
      <name val="Arial"/>
      <family val="2"/>
    </font>
    <font>
      <sz val="12"/>
      <color indexed="8"/>
      <name val="Courier New"/>
      <family val="3"/>
    </font>
    <font>
      <b/>
      <sz val="12"/>
      <color indexed="8"/>
      <name val="Courier New"/>
      <family val="3"/>
    </font>
    <font>
      <b/>
      <sz val="12"/>
      <color theme="1"/>
      <name val="Calibri"/>
      <family val="2"/>
      <scheme val="minor"/>
    </font>
    <font>
      <sz val="12"/>
      <name val="Calibri"/>
      <family val="2"/>
      <scheme val="minor"/>
    </font>
    <font>
      <sz val="12"/>
      <color theme="1"/>
      <name val="Calibri"/>
      <family val="2"/>
      <scheme val="minor"/>
    </font>
    <font>
      <b/>
      <sz val="12"/>
      <name val="Calibri"/>
      <family val="2"/>
      <scheme val="minor"/>
    </font>
    <font>
      <sz val="8"/>
      <name val="Times New Roman"/>
      <family val="1"/>
    </font>
    <font>
      <b/>
      <sz val="11"/>
      <color rgb="FFFF0000"/>
      <name val="Arial"/>
      <family val="2"/>
    </font>
  </fonts>
  <fills count="62">
    <fill>
      <patternFill patternType="none"/>
    </fill>
    <fill>
      <patternFill patternType="gray125"/>
    </fill>
    <fill>
      <patternFill patternType="solid">
        <fgColor theme="0" tint="-0.14993743705557422"/>
        <bgColor indexed="64"/>
      </patternFill>
    </fill>
    <fill>
      <patternFill patternType="solid">
        <fgColor theme="0"/>
        <bgColor indexed="64"/>
      </patternFill>
    </fill>
    <fill>
      <patternFill patternType="solid">
        <fgColor theme="9" tint="0.39991454817346722"/>
        <bgColor indexed="64"/>
      </patternFill>
    </fill>
    <fill>
      <patternFill patternType="solid">
        <fgColor theme="0" tint="-0.249977111117893"/>
        <bgColor indexed="64"/>
      </patternFill>
    </fill>
    <fill>
      <patternFill patternType="solid">
        <fgColor indexed="22"/>
        <bgColor indexed="64"/>
      </patternFill>
    </fill>
    <fill>
      <patternFill patternType="solid">
        <fgColor indexed="42"/>
        <bgColor indexed="64"/>
      </patternFill>
    </fill>
    <fill>
      <patternFill patternType="solid">
        <fgColor theme="6" tint="0.79992065187536243"/>
        <bgColor indexed="64"/>
      </patternFill>
    </fill>
    <fill>
      <patternFill patternType="solid">
        <fgColor theme="4" tint="0.79992065187536243"/>
        <bgColor indexed="64"/>
      </patternFill>
    </fill>
    <fill>
      <patternFill patternType="solid">
        <fgColor theme="8" tint="0.79992065187536243"/>
        <bgColor indexed="64"/>
      </patternFill>
    </fill>
    <fill>
      <patternFill patternType="solid">
        <fgColor indexed="46"/>
        <bgColor indexed="24"/>
      </patternFill>
    </fill>
    <fill>
      <patternFill patternType="solid">
        <fgColor theme="5" tint="0.79992065187536243"/>
        <bgColor indexed="64"/>
      </patternFill>
    </fill>
    <fill>
      <patternFill patternType="solid">
        <fgColor theme="9"/>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9" tint="0.79992065187536243"/>
        <bgColor indexed="64"/>
      </patternFill>
    </fill>
    <fill>
      <patternFill patternType="solid">
        <fgColor theme="9" tint="0.59999389629810485"/>
        <bgColor indexed="64"/>
      </patternFill>
    </fill>
    <fill>
      <patternFill patternType="solid">
        <fgColor indexed="53"/>
        <bgColor indexed="52"/>
      </patternFill>
    </fill>
    <fill>
      <patternFill patternType="solid">
        <fgColor theme="7" tint="0.79992065187536243"/>
        <bgColor indexed="64"/>
      </patternFill>
    </fill>
    <fill>
      <patternFill patternType="solid">
        <fgColor theme="4" tint="0.39991454817346722"/>
        <bgColor indexed="64"/>
      </patternFill>
    </fill>
    <fill>
      <patternFill patternType="solid">
        <fgColor rgb="FFFFC7CE"/>
        <bgColor indexed="64"/>
      </patternFill>
    </fill>
    <fill>
      <patternFill patternType="solid">
        <fgColor indexed="22"/>
        <bgColor indexed="41"/>
      </patternFill>
    </fill>
    <fill>
      <patternFill patternType="solid">
        <fgColor rgb="FFA5A5A5"/>
        <bgColor indexed="64"/>
      </patternFill>
    </fill>
    <fill>
      <patternFill patternType="solid">
        <fgColor theme="5" tint="0.59999389629810485"/>
        <bgColor indexed="64"/>
      </patternFill>
    </fill>
    <fill>
      <patternFill patternType="solid">
        <fgColor rgb="FFFFCC99"/>
        <bgColor indexed="64"/>
      </patternFill>
    </fill>
    <fill>
      <patternFill patternType="solid">
        <fgColor rgb="FFF2F2F2"/>
        <bgColor indexed="64"/>
      </patternFill>
    </fill>
    <fill>
      <patternFill patternType="solid">
        <fgColor rgb="FFFFFFCC"/>
        <bgColor indexed="64"/>
      </patternFill>
    </fill>
    <fill>
      <patternFill patternType="solid">
        <fgColor indexed="20"/>
        <bgColor indexed="36"/>
      </patternFill>
    </fill>
    <fill>
      <patternFill patternType="solid">
        <fgColor indexed="55"/>
        <bgColor indexed="23"/>
      </patternFill>
    </fill>
    <fill>
      <patternFill patternType="solid">
        <fgColor theme="7"/>
        <bgColor indexed="64"/>
      </patternFill>
    </fill>
    <fill>
      <patternFill patternType="solid">
        <fgColor indexed="51"/>
        <bgColor indexed="13"/>
      </patternFill>
    </fill>
    <fill>
      <patternFill patternType="solid">
        <fgColor theme="6"/>
        <bgColor indexed="64"/>
      </patternFill>
    </fill>
    <fill>
      <patternFill patternType="solid">
        <fgColor theme="8"/>
        <bgColor indexed="64"/>
      </patternFill>
    </fill>
    <fill>
      <patternFill patternType="solid">
        <fgColor indexed="29"/>
        <bgColor indexed="45"/>
      </patternFill>
    </fill>
    <fill>
      <patternFill patternType="solid">
        <fgColor theme="8" tint="0.59999389629810485"/>
        <bgColor indexed="64"/>
      </patternFill>
    </fill>
    <fill>
      <patternFill patternType="solid">
        <fgColor indexed="30"/>
        <bgColor indexed="21"/>
      </patternFill>
    </fill>
    <fill>
      <patternFill patternType="solid">
        <fgColor indexed="49"/>
        <bgColor indexed="40"/>
      </patternFill>
    </fill>
    <fill>
      <patternFill patternType="solid">
        <fgColor rgb="FFC6EFCE"/>
        <bgColor indexed="64"/>
      </patternFill>
    </fill>
    <fill>
      <patternFill patternType="solid">
        <fgColor indexed="44"/>
        <bgColor indexed="31"/>
      </patternFill>
    </fill>
    <fill>
      <patternFill patternType="solid">
        <fgColor rgb="FFFFEB9C"/>
        <bgColor indexed="64"/>
      </patternFill>
    </fill>
    <fill>
      <patternFill patternType="solid">
        <fgColor theme="4"/>
        <bgColor indexed="64"/>
      </patternFill>
    </fill>
    <fill>
      <patternFill patternType="solid">
        <fgColor theme="5"/>
        <bgColor indexed="64"/>
      </patternFill>
    </fill>
    <fill>
      <patternFill patternType="solid">
        <fgColor indexed="31"/>
        <bgColor indexed="41"/>
      </patternFill>
    </fill>
    <fill>
      <patternFill patternType="solid">
        <fgColor indexed="47"/>
        <bgColor indexed="41"/>
      </patternFill>
    </fill>
    <fill>
      <patternFill patternType="solid">
        <fgColor indexed="45"/>
        <bgColor indexed="29"/>
      </patternFill>
    </fill>
    <fill>
      <patternFill patternType="solid">
        <fgColor indexed="57"/>
        <bgColor indexed="21"/>
      </patternFill>
    </fill>
    <fill>
      <patternFill patternType="solid">
        <fgColor indexed="42"/>
        <bgColor indexed="27"/>
      </patternFill>
    </fill>
    <fill>
      <patternFill patternType="solid">
        <fgColor indexed="27"/>
        <bgColor indexed="42"/>
      </patternFill>
    </fill>
    <fill>
      <patternFill patternType="solid">
        <fgColor theme="6" tint="0.39991454817346722"/>
        <bgColor indexed="64"/>
      </patternFill>
    </fill>
    <fill>
      <patternFill patternType="solid">
        <fgColor indexed="11"/>
        <bgColor indexed="49"/>
      </patternFill>
    </fill>
    <fill>
      <patternFill patternType="solid">
        <fgColor indexed="43"/>
        <bgColor indexed="26"/>
      </patternFill>
    </fill>
    <fill>
      <patternFill patternType="solid">
        <fgColor theme="7" tint="0.39991454817346722"/>
        <bgColor indexed="64"/>
      </patternFill>
    </fill>
    <fill>
      <patternFill patternType="solid">
        <fgColor theme="8" tint="0.39991454817346722"/>
        <bgColor indexed="64"/>
      </patternFill>
    </fill>
    <fill>
      <patternFill patternType="solid">
        <fgColor indexed="62"/>
        <bgColor indexed="56"/>
      </patternFill>
    </fill>
    <fill>
      <patternFill patternType="solid">
        <fgColor theme="5" tint="0.39991454817346722"/>
        <bgColor indexed="64"/>
      </patternFill>
    </fill>
    <fill>
      <patternFill patternType="solid">
        <fgColor indexed="52"/>
        <bgColor indexed="51"/>
      </patternFill>
    </fill>
    <fill>
      <patternFill patternType="solid">
        <fgColor indexed="10"/>
        <bgColor indexed="60"/>
      </patternFill>
    </fill>
    <fill>
      <patternFill patternType="solid">
        <fgColor indexed="26"/>
        <bgColor indexed="64"/>
      </patternFill>
    </fill>
    <fill>
      <patternFill patternType="solid">
        <fgColor indexed="26"/>
        <bgColor indexed="9"/>
      </patternFill>
    </fill>
    <fill>
      <patternFill patternType="solid">
        <fgColor theme="0" tint="-0.14999847407452621"/>
        <bgColor indexed="64"/>
      </patternFill>
    </fill>
  </fills>
  <borders count="132">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medium">
        <color auto="1"/>
      </left>
      <right style="thin">
        <color auto="1"/>
      </right>
      <top style="thin">
        <color auto="1"/>
      </top>
      <bottom/>
      <diagonal/>
    </border>
    <border>
      <left/>
      <right style="medium">
        <color auto="1"/>
      </right>
      <top style="medium">
        <color auto="1"/>
      </top>
      <bottom style="medium">
        <color auto="1"/>
      </bottom>
      <diagonal/>
    </border>
    <border>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right style="medium">
        <color auto="1"/>
      </right>
      <top style="medium">
        <color auto="1"/>
      </top>
      <bottom/>
      <diagonal/>
    </border>
    <border>
      <left/>
      <right style="medium">
        <color auto="1"/>
      </right>
      <top/>
      <bottom/>
      <diagonal/>
    </border>
    <border>
      <left/>
      <right style="medium">
        <color auto="1"/>
      </right>
      <top/>
      <bottom style="medium">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top style="thin">
        <color auto="1"/>
      </top>
      <bottom style="thin">
        <color auto="1"/>
      </bottom>
      <diagonal/>
    </border>
    <border>
      <left style="thin">
        <color auto="1"/>
      </left>
      <right style="medium">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style="medium">
        <color auto="1"/>
      </right>
      <top style="thin">
        <color auto="1"/>
      </top>
      <bottom/>
      <diagonal/>
    </border>
    <border>
      <left style="thin">
        <color auto="1"/>
      </left>
      <right style="medium">
        <color auto="1"/>
      </right>
      <top style="medium">
        <color auto="1"/>
      </top>
      <bottom style="medium">
        <color auto="1"/>
      </bottom>
      <diagonal/>
    </border>
    <border>
      <left/>
      <right style="thin">
        <color auto="1"/>
      </right>
      <top style="medium">
        <color auto="1"/>
      </top>
      <bottom style="thin">
        <color auto="1"/>
      </bottom>
      <diagonal/>
    </border>
    <border>
      <left style="thin">
        <color auto="1"/>
      </left>
      <right style="medium">
        <color auto="1"/>
      </right>
      <top/>
      <bottom style="thin">
        <color auto="1"/>
      </bottom>
      <diagonal/>
    </border>
    <border>
      <left/>
      <right style="thin">
        <color auto="1"/>
      </right>
      <top/>
      <bottom style="thin">
        <color auto="1"/>
      </bottom>
      <diagonal/>
    </border>
    <border>
      <left style="medium">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right style="medium">
        <color auto="1"/>
      </right>
      <top style="thin">
        <color auto="1"/>
      </top>
      <bottom style="medium">
        <color auto="1"/>
      </bottom>
      <diagonal/>
    </border>
    <border>
      <left style="medium">
        <color auto="1"/>
      </left>
      <right/>
      <top style="thin">
        <color auto="1"/>
      </top>
      <bottom style="thin">
        <color auto="1"/>
      </bottom>
      <diagonal/>
    </border>
    <border>
      <left style="thin">
        <color auto="1"/>
      </left>
      <right/>
      <top style="thin">
        <color auto="1"/>
      </top>
      <bottom style="medium">
        <color auto="1"/>
      </bottom>
      <diagonal/>
    </border>
    <border>
      <left style="medium">
        <color auto="1"/>
      </left>
      <right/>
      <top style="medium">
        <color auto="1"/>
      </top>
      <bottom style="thin">
        <color auto="1"/>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medium">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style="medium">
        <color auto="1"/>
      </right>
      <top/>
      <bottom style="medium">
        <color auto="1"/>
      </bottom>
      <diagonal/>
    </border>
    <border>
      <left/>
      <right style="medium">
        <color auto="1"/>
      </right>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style="medium">
        <color auto="1"/>
      </top>
      <bottom style="double">
        <color auto="1"/>
      </bottom>
      <diagonal/>
    </border>
    <border>
      <left/>
      <right/>
      <top style="medium">
        <color auto="1"/>
      </top>
      <bottom style="double">
        <color auto="1"/>
      </bottom>
      <diagonal/>
    </border>
    <border>
      <left/>
      <right style="thin">
        <color auto="1"/>
      </right>
      <top style="medium">
        <color auto="1"/>
      </top>
      <bottom style="double">
        <color auto="1"/>
      </bottom>
      <diagonal/>
    </border>
    <border>
      <left style="medium">
        <color auto="1"/>
      </left>
      <right/>
      <top style="double">
        <color auto="1"/>
      </top>
      <bottom/>
      <diagonal/>
    </border>
    <border>
      <left/>
      <right/>
      <top style="double">
        <color auto="1"/>
      </top>
      <bottom/>
      <diagonal/>
    </border>
    <border>
      <left style="medium">
        <color auto="1"/>
      </left>
      <right/>
      <top style="double">
        <color auto="1"/>
      </top>
      <bottom style="medium">
        <color auto="1"/>
      </bottom>
      <diagonal/>
    </border>
    <border>
      <left/>
      <right/>
      <top style="double">
        <color auto="1"/>
      </top>
      <bottom style="medium">
        <color auto="1"/>
      </bottom>
      <diagonal/>
    </border>
    <border>
      <left/>
      <right style="thin">
        <color auto="1"/>
      </right>
      <top style="double">
        <color auto="1"/>
      </top>
      <bottom style="medium">
        <color auto="1"/>
      </bottom>
      <diagonal/>
    </border>
    <border>
      <left style="thin">
        <color auto="1"/>
      </left>
      <right/>
      <top/>
      <bottom/>
      <diagonal/>
    </border>
    <border>
      <left style="thin">
        <color auto="1"/>
      </left>
      <right style="medium">
        <color auto="1"/>
      </right>
      <top style="medium">
        <color auto="1"/>
      </top>
      <bottom style="double">
        <color auto="1"/>
      </bottom>
      <diagonal/>
    </border>
    <border>
      <left/>
      <right style="medium">
        <color auto="1"/>
      </right>
      <top style="double">
        <color auto="1"/>
      </top>
      <bottom/>
      <diagonal/>
    </border>
    <border>
      <left style="thin">
        <color auto="1"/>
      </left>
      <right style="medium">
        <color auto="1"/>
      </right>
      <top style="double">
        <color auto="1"/>
      </top>
      <bottom style="medium">
        <color auto="1"/>
      </bottom>
      <diagonal/>
    </border>
    <border>
      <left/>
      <right style="thin">
        <color auto="1"/>
      </right>
      <top/>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top/>
      <bottom style="hair">
        <color auto="1"/>
      </bottom>
      <diagonal/>
    </border>
    <border>
      <left/>
      <right style="medium">
        <color auto="1"/>
      </right>
      <top/>
      <bottom style="hair">
        <color auto="1"/>
      </bottom>
      <diagonal/>
    </border>
    <border>
      <left style="medium">
        <color auto="1"/>
      </left>
      <right style="medium">
        <color auto="1"/>
      </right>
      <top/>
      <bottom style="hair">
        <color auto="1"/>
      </bottom>
      <diagonal/>
    </border>
    <border>
      <left style="medium">
        <color auto="1"/>
      </left>
      <right/>
      <top style="hair">
        <color auto="1"/>
      </top>
      <bottom style="hair">
        <color auto="1"/>
      </bottom>
      <diagonal/>
    </border>
    <border>
      <left/>
      <right style="medium">
        <color auto="1"/>
      </right>
      <top style="hair">
        <color auto="1"/>
      </top>
      <bottom style="hair">
        <color auto="1"/>
      </bottom>
      <diagonal/>
    </border>
    <border>
      <left style="medium">
        <color auto="1"/>
      </left>
      <right style="medium">
        <color auto="1"/>
      </right>
      <top style="hair">
        <color auto="1"/>
      </top>
      <bottom style="hair">
        <color auto="1"/>
      </bottom>
      <diagonal/>
    </border>
    <border>
      <left style="medium">
        <color auto="1"/>
      </left>
      <right/>
      <top style="hair">
        <color auto="1"/>
      </top>
      <bottom/>
      <diagonal/>
    </border>
    <border>
      <left/>
      <right style="medium">
        <color auto="1"/>
      </right>
      <top style="hair">
        <color auto="1"/>
      </top>
      <bottom/>
      <diagonal/>
    </border>
    <border>
      <left style="medium">
        <color auto="1"/>
      </left>
      <right style="medium">
        <color auto="1"/>
      </right>
      <top style="hair">
        <color auto="1"/>
      </top>
      <bottom/>
      <diagonal/>
    </border>
    <border>
      <left style="medium">
        <color auto="1"/>
      </left>
      <right/>
      <top/>
      <bottom style="double">
        <color auto="1"/>
      </bottom>
      <diagonal/>
    </border>
    <border>
      <left/>
      <right style="medium">
        <color auto="1"/>
      </right>
      <top/>
      <bottom style="double">
        <color auto="1"/>
      </bottom>
      <diagonal/>
    </border>
    <border>
      <left style="medium">
        <color auto="1"/>
      </left>
      <right style="medium">
        <color auto="1"/>
      </right>
      <top/>
      <bottom style="double">
        <color auto="1"/>
      </bottom>
      <diagonal/>
    </border>
    <border>
      <left style="medium">
        <color auto="1"/>
      </left>
      <right style="hair">
        <color auto="1"/>
      </right>
      <top/>
      <bottom/>
      <diagonal/>
    </border>
    <border>
      <left style="medium">
        <color auto="1"/>
      </left>
      <right style="medium">
        <color auto="1"/>
      </right>
      <top/>
      <bottom/>
      <diagonal/>
    </border>
    <border>
      <left style="medium">
        <color auto="1"/>
      </left>
      <right style="hair">
        <color auto="1"/>
      </right>
      <top/>
      <bottom style="medium">
        <color auto="1"/>
      </bottom>
      <diagonal/>
    </border>
    <border>
      <left style="hair">
        <color auto="1"/>
      </left>
      <right style="medium">
        <color auto="1"/>
      </right>
      <top style="hair">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hair">
        <color auto="1"/>
      </top>
      <bottom style="medium">
        <color auto="1"/>
      </bottom>
      <diagonal/>
    </border>
    <border>
      <left/>
      <right/>
      <top/>
      <bottom style="double">
        <color rgb="FFFF8001"/>
      </bottom>
      <diagonal/>
    </border>
    <border>
      <left style="thin">
        <color indexed="23"/>
      </left>
      <right style="thin">
        <color indexed="23"/>
      </right>
      <top style="thin">
        <color indexed="23"/>
      </top>
      <bottom style="thin">
        <color indexed="23"/>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double">
        <color indexed="63"/>
      </left>
      <right style="double">
        <color indexed="63"/>
      </right>
      <top style="double">
        <color indexed="63"/>
      </top>
      <bottom style="double">
        <color indexed="63"/>
      </bottom>
      <diagonal/>
    </border>
    <border>
      <left/>
      <right/>
      <top/>
      <bottom style="medium">
        <color indexed="30"/>
      </bottom>
      <diagonal/>
    </border>
    <border>
      <left/>
      <right/>
      <top/>
      <bottom style="double">
        <color indexed="52"/>
      </bottom>
      <diagonal/>
    </border>
    <border>
      <left/>
      <right/>
      <top/>
      <bottom style="thick">
        <color indexed="62"/>
      </bottom>
      <diagonal/>
    </border>
    <border>
      <left/>
      <right/>
      <top/>
      <bottom style="thick">
        <color indexed="22"/>
      </bottom>
      <diagonal/>
    </border>
    <border>
      <left style="thin">
        <color indexed="63"/>
      </left>
      <right style="thin">
        <color indexed="63"/>
      </right>
      <top style="thin">
        <color indexed="63"/>
      </top>
      <bottom style="thin">
        <color indexed="63"/>
      </bottom>
      <diagonal/>
    </border>
    <border>
      <left/>
      <right/>
      <top/>
      <bottom style="medium">
        <color theme="4" tint="0.39991454817346722"/>
      </bottom>
      <diagonal/>
    </border>
    <border>
      <left/>
      <right/>
      <top/>
      <bottom style="thick">
        <color theme="4" tint="0.499984740745262"/>
      </bottom>
      <diagonal/>
    </border>
    <border>
      <left style="thin">
        <color indexed="22"/>
      </left>
      <right style="thin">
        <color indexed="22"/>
      </right>
      <top style="thin">
        <color indexed="22"/>
      </top>
      <bottom style="thin">
        <color indexed="22"/>
      </bottom>
      <diagonal/>
    </border>
    <border>
      <left/>
      <right/>
      <top/>
      <bottom style="thick">
        <color theme="4"/>
      </bottom>
      <diagonal/>
    </border>
    <border>
      <left style="medium">
        <color auto="1"/>
      </left>
      <right style="thin">
        <color auto="1"/>
      </right>
      <top/>
      <bottom/>
      <diagonal/>
    </border>
    <border>
      <left/>
      <right/>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top style="double">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s>
  <cellStyleXfs count="54188">
    <xf numFmtId="0" fontId="0"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1" fillId="0" borderId="0"/>
    <xf numFmtId="0" fontId="19" fillId="0" borderId="0"/>
    <xf numFmtId="0" fontId="19" fillId="0" borderId="0"/>
    <xf numFmtId="0" fontId="19" fillId="0" borderId="0"/>
    <xf numFmtId="168" fontId="7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14" borderId="0" applyNumberFormat="0" applyBorder="0" applyAlignment="0" applyProtection="0"/>
    <xf numFmtId="0" fontId="19" fillId="0" borderId="0"/>
    <xf numFmtId="0" fontId="19" fillId="0" borderId="0"/>
    <xf numFmtId="0" fontId="19" fillId="0" borderId="0"/>
    <xf numFmtId="9" fontId="7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5" fillId="22" borderId="0" applyNumberFormat="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7" fillId="23" borderId="95" applyNumberFormat="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25"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7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14" borderId="0" applyNumberFormat="0" applyBorder="0" applyAlignment="0" applyProtection="0"/>
    <xf numFmtId="0" fontId="19" fillId="0" borderId="0"/>
    <xf numFmtId="0" fontId="19" fillId="0" borderId="0"/>
    <xf numFmtId="0" fontId="41" fillId="30" borderId="100" applyNumberFormat="0" applyAlignment="0" applyProtection="0"/>
    <xf numFmtId="0" fontId="19" fillId="0" borderId="0"/>
    <xf numFmtId="0" fontId="19" fillId="0" borderId="0"/>
    <xf numFmtId="0" fontId="19" fillId="0" borderId="0"/>
    <xf numFmtId="0" fontId="42" fillId="27" borderId="97" applyNumberFormat="0" applyAlignment="0" applyProtection="0"/>
    <xf numFmtId="0" fontId="19" fillId="0" borderId="0"/>
    <xf numFmtId="0" fontId="19" fillId="0" borderId="0"/>
    <xf numFmtId="0" fontId="34" fillId="31"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168" fontId="44"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25"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17" borderId="0" applyNumberFormat="0" applyBorder="0" applyAlignment="0" applyProtection="0"/>
    <xf numFmtId="0" fontId="19" fillId="0" borderId="0"/>
    <xf numFmtId="0" fontId="19" fillId="0" borderId="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17" borderId="0" applyNumberFormat="0" applyBorder="0" applyAlignment="0" applyProtection="0"/>
    <xf numFmtId="0" fontId="19" fillId="0" borderId="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167" fontId="47" fillId="0" borderId="0" applyBorder="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 fillId="37" borderId="0" applyNumberFormat="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5" fillId="0" borderId="0">
      <alignment horizontal="left" vertical="center" indent="12"/>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25" borderId="0" applyNumberFormat="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25" borderId="0" applyNumberFormat="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18" borderId="0" applyNumberFormat="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9"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7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15"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9"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4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32" fillId="44" borderId="0" applyNumberFormat="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18" borderId="0" applyNumberFormat="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9" borderId="0" applyNumberFormat="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15"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9" borderId="0" applyNumberFormat="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32" fillId="32" borderId="0" applyNumberFormat="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14" borderId="0" applyNumberFormat="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9" borderId="0" applyNumberFormat="0" applyBorder="0" applyAlignment="0" applyProtection="0"/>
    <xf numFmtId="0" fontId="32" fillId="45" borderId="0" applyNumberFormat="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79" fillId="0" borderId="0"/>
    <xf numFmtId="0" fontId="79" fillId="0" borderId="0"/>
    <xf numFmtId="0" fontId="19" fillId="0" borderId="0"/>
    <xf numFmtId="0" fontId="19" fillId="9" borderId="0" applyNumberFormat="0" applyBorder="0" applyAlignment="0" applyProtection="0"/>
    <xf numFmtId="0" fontId="19" fillId="0" borderId="0"/>
    <xf numFmtId="0" fontId="19" fillId="0" borderId="0"/>
    <xf numFmtId="0" fontId="19" fillId="0" borderId="0"/>
    <xf numFmtId="0" fontId="19" fillId="36" borderId="0" applyNumberFormat="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14" borderId="0" applyNumberFormat="0" applyBorder="0" applyAlignment="0" applyProtection="0"/>
    <xf numFmtId="0" fontId="19" fillId="0" borderId="0"/>
    <xf numFmtId="0" fontId="19" fillId="0" borderId="0"/>
    <xf numFmtId="9" fontId="7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9" borderId="0" applyNumberFormat="0" applyBorder="0" applyAlignment="0" applyProtection="0"/>
    <xf numFmtId="43" fontId="19" fillId="0" borderId="0" applyFont="0" applyFill="0" applyBorder="0" applyAlignment="0" applyProtection="0"/>
    <xf numFmtId="0" fontId="51" fillId="0" borderId="0"/>
    <xf numFmtId="0" fontId="19" fillId="0" borderId="0"/>
    <xf numFmtId="0" fontId="34" fillId="33" borderId="0" applyNumberFormat="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47" fillId="0" borderId="0" applyNumberFormat="0" applyBorder="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17" borderId="0" applyNumberFormat="0" applyBorder="0" applyAlignment="0" applyProtection="0"/>
    <xf numFmtId="0" fontId="19" fillId="0" borderId="0"/>
    <xf numFmtId="0" fontId="19" fillId="0" borderId="0"/>
    <xf numFmtId="0" fontId="19" fillId="9"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9" borderId="0" applyNumberFormat="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9" borderId="0" applyNumberFormat="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7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9"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36" borderId="0" applyNumberFormat="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32" fillId="40" borderId="0" applyNumberFormat="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9" borderId="0" applyNumberFormat="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9"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8"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9" borderId="0" applyNumberFormat="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32" fillId="46" borderId="0" applyNumberFormat="0" applyBorder="0" applyAlignment="0" applyProtection="0"/>
    <xf numFmtId="0" fontId="19" fillId="0" borderId="0"/>
    <xf numFmtId="0" fontId="19" fillId="0" borderId="0"/>
    <xf numFmtId="0" fontId="19" fillId="10"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12" borderId="0" applyNumberFormat="0" applyBorder="0" applyAlignment="0" applyProtection="0"/>
    <xf numFmtId="0" fontId="19" fillId="0" borderId="0"/>
    <xf numFmtId="0" fontId="19" fillId="0" borderId="0"/>
    <xf numFmtId="0" fontId="79" fillId="0" borderId="0"/>
    <xf numFmtId="0" fontId="79" fillId="0" borderId="0"/>
    <xf numFmtId="0" fontId="19" fillId="0" borderId="0"/>
    <xf numFmtId="0" fontId="19" fillId="0" borderId="0"/>
    <xf numFmtId="0" fontId="19" fillId="10" borderId="0" applyNumberFormat="0" applyBorder="0" applyAlignment="0" applyProtection="0"/>
    <xf numFmtId="0" fontId="19" fillId="0" borderId="0"/>
    <xf numFmtId="0" fontId="19" fillId="0" borderId="0"/>
    <xf numFmtId="0" fontId="19" fillId="12" borderId="0" applyNumberFormat="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12" borderId="0" applyNumberFormat="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12" borderId="0" applyNumberFormat="0" applyBorder="0" applyAlignment="0" applyProtection="0"/>
    <xf numFmtId="0" fontId="19" fillId="0" borderId="0"/>
    <xf numFmtId="9" fontId="19" fillId="0" borderId="0" applyFont="0" applyFill="0" applyBorder="0" applyAlignment="0" applyProtection="0"/>
    <xf numFmtId="0" fontId="79" fillId="0" borderId="0"/>
    <xf numFmtId="0" fontId="7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18" borderId="0" applyNumberFormat="0" applyBorder="0" applyAlignment="0" applyProtection="0"/>
    <xf numFmtId="0" fontId="19" fillId="0" borderId="0"/>
    <xf numFmtId="0" fontId="19" fillId="0" borderId="0"/>
    <xf numFmtId="0" fontId="19" fillId="0" borderId="0"/>
    <xf numFmtId="0" fontId="19" fillId="0" borderId="0"/>
    <xf numFmtId="0" fontId="19" fillId="12" borderId="0" applyNumberFormat="0" applyBorder="0" applyAlignment="0" applyProtection="0"/>
    <xf numFmtId="0" fontId="19" fillId="0" borderId="0"/>
    <xf numFmtId="0" fontId="79" fillId="0" borderId="0"/>
    <xf numFmtId="0" fontId="79" fillId="0" borderId="0"/>
    <xf numFmtId="0" fontId="19" fillId="0" borderId="0"/>
    <xf numFmtId="0" fontId="19" fillId="0" borderId="0"/>
    <xf numFmtId="0" fontId="19" fillId="0" borderId="0"/>
    <xf numFmtId="0" fontId="19" fillId="12" borderId="0" applyNumberFormat="0" applyBorder="0" applyAlignment="0" applyProtection="0"/>
    <xf numFmtId="0" fontId="19" fillId="0" borderId="0"/>
    <xf numFmtId="0" fontId="79" fillId="0" borderId="0"/>
    <xf numFmtId="0" fontId="7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10"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12" borderId="0" applyNumberFormat="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79" fillId="0" borderId="0"/>
    <xf numFmtId="0" fontId="79" fillId="0" borderId="0"/>
    <xf numFmtId="0" fontId="19" fillId="0" borderId="0"/>
    <xf numFmtId="0" fontId="19" fillId="0" borderId="0"/>
    <xf numFmtId="0" fontId="19" fillId="0" borderId="0"/>
    <xf numFmtId="0" fontId="19" fillId="10"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12" borderId="0" applyNumberFormat="0" applyBorder="0" applyAlignment="0" applyProtection="0"/>
    <xf numFmtId="0" fontId="19" fillId="0" borderId="0"/>
    <xf numFmtId="0" fontId="79" fillId="0" borderId="0"/>
    <xf numFmtId="0" fontId="7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12"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12"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12"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12"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12"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12"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32" fillId="48" borderId="0" applyNumberFormat="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8" borderId="0" applyNumberFormat="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49" fillId="0" borderId="0" applyFont="0" applyFill="0" applyBorder="0" applyAlignment="0" applyProtection="0"/>
    <xf numFmtId="0" fontId="19" fillId="0" borderId="0"/>
    <xf numFmtId="0" fontId="19" fillId="0" borderId="0"/>
    <xf numFmtId="0" fontId="19" fillId="8" borderId="0" applyNumberFormat="0" applyBorder="0" applyAlignment="0" applyProtection="0"/>
    <xf numFmtId="0" fontId="19" fillId="0" borderId="0"/>
    <xf numFmtId="0" fontId="7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14" borderId="0" applyNumberFormat="0" applyBorder="0" applyAlignment="0" applyProtection="0"/>
    <xf numFmtId="0" fontId="19" fillId="0" borderId="0"/>
    <xf numFmtId="0" fontId="19" fillId="8" borderId="0" applyNumberFormat="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79" fillId="0" borderId="0"/>
    <xf numFmtId="0" fontId="19" fillId="0" borderId="0"/>
    <xf numFmtId="0" fontId="19" fillId="0" borderId="0"/>
    <xf numFmtId="43" fontId="19" fillId="0" borderId="0" applyFont="0" applyFill="0" applyBorder="0" applyAlignment="0" applyProtection="0"/>
    <xf numFmtId="0" fontId="19" fillId="14" borderId="0" applyNumberFormat="0" applyBorder="0" applyAlignment="0" applyProtection="0"/>
    <xf numFmtId="0" fontId="19" fillId="8" borderId="0" applyNumberFormat="0" applyBorder="0" applyAlignment="0" applyProtection="0"/>
    <xf numFmtId="0" fontId="19" fillId="0" borderId="0"/>
    <xf numFmtId="0" fontId="19" fillId="0" borderId="0"/>
    <xf numFmtId="0" fontId="34" fillId="4"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8" borderId="0" applyNumberFormat="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8" borderId="0" applyNumberFormat="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0" borderId="0"/>
    <xf numFmtId="0" fontId="19" fillId="0" borderId="0"/>
    <xf numFmtId="0" fontId="79" fillId="0" borderId="0"/>
    <xf numFmtId="0" fontId="19" fillId="0" borderId="0"/>
    <xf numFmtId="0" fontId="19" fillId="0" borderId="0"/>
    <xf numFmtId="0" fontId="19" fillId="0" borderId="0"/>
    <xf numFmtId="0" fontId="19" fillId="0" borderId="0"/>
    <xf numFmtId="0" fontId="19" fillId="8" borderId="0" applyNumberFormat="0" applyBorder="0" applyAlignment="0" applyProtection="0"/>
    <xf numFmtId="0" fontId="1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8" borderId="0" applyNumberFormat="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33" fillId="38" borderId="0" applyNumberFormat="0" applyBorder="0" applyAlignment="0" applyProtection="0"/>
    <xf numFmtId="0" fontId="19" fillId="0" borderId="0"/>
    <xf numFmtId="0" fontId="19" fillId="8" borderId="0" applyNumberFormat="0" applyBorder="0" applyAlignment="0" applyProtection="0"/>
    <xf numFmtId="0" fontId="19" fillId="0" borderId="0"/>
    <xf numFmtId="0" fontId="19" fillId="8"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8" borderId="0" applyNumberFormat="0" applyBorder="0" applyAlignment="0" applyProtection="0"/>
    <xf numFmtId="43" fontId="19" fillId="0" borderId="0" applyFont="0" applyFill="0" applyBorder="0" applyAlignment="0" applyProtection="0"/>
    <xf numFmtId="0" fontId="32" fillId="11" borderId="0" applyNumberFormat="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170" fontId="54" fillId="0" borderId="0" applyBorder="0" applyProtection="0"/>
    <xf numFmtId="0" fontId="19" fillId="0" borderId="0"/>
    <xf numFmtId="0" fontId="19" fillId="0" borderId="0"/>
    <xf numFmtId="43" fontId="19" fillId="0" borderId="0" applyFont="0" applyFill="0" applyBorder="0" applyAlignment="0" applyProtection="0"/>
    <xf numFmtId="0" fontId="34" fillId="13"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20" borderId="0" applyNumberFormat="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20" borderId="0" applyNumberFormat="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20"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20"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20" borderId="0" applyNumberFormat="0" applyBorder="0" applyAlignment="0" applyProtection="0"/>
    <xf numFmtId="0" fontId="34" fillId="34" borderId="0" applyNumberFormat="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20" borderId="0" applyNumberFormat="0" applyBorder="0" applyAlignment="0" applyProtection="0"/>
    <xf numFmtId="0" fontId="19" fillId="20" borderId="0" applyNumberFormat="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20" borderId="0" applyNumberFormat="0" applyBorder="0" applyAlignment="0" applyProtection="0"/>
    <xf numFmtId="0" fontId="19" fillId="20" borderId="0" applyNumberFormat="0" applyBorder="0" applyAlignment="0" applyProtection="0"/>
    <xf numFmtId="0" fontId="19" fillId="0" borderId="0"/>
    <xf numFmtId="0" fontId="52" fillId="0" borderId="0" applyAlignment="0">
      <alignment horizontal="center"/>
    </xf>
    <xf numFmtId="0" fontId="19" fillId="0" borderId="0"/>
    <xf numFmtId="0" fontId="19" fillId="0" borderId="0"/>
    <xf numFmtId="0" fontId="19" fillId="0" borderId="0"/>
    <xf numFmtId="0" fontId="19" fillId="20" borderId="0" applyNumberFormat="0" applyBorder="0" applyAlignment="0" applyProtection="0"/>
    <xf numFmtId="0" fontId="19" fillId="0" borderId="0"/>
    <xf numFmtId="0" fontId="19" fillId="20" borderId="0" applyNumberFormat="0" applyBorder="0" applyAlignment="0" applyProtection="0"/>
    <xf numFmtId="0" fontId="19" fillId="0" borderId="0"/>
    <xf numFmtId="0" fontId="19" fillId="20" borderId="0" applyNumberFormat="0" applyBorder="0" applyAlignment="0" applyProtection="0"/>
    <xf numFmtId="0" fontId="19" fillId="0" borderId="0"/>
    <xf numFmtId="0" fontId="19" fillId="20" borderId="0" applyNumberFormat="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20" borderId="0" applyNumberFormat="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32" fillId="49" borderId="0" applyNumberFormat="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15" borderId="0" applyNumberFormat="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79" fillId="0" borderId="0"/>
    <xf numFmtId="0" fontId="19" fillId="0" borderId="0"/>
    <xf numFmtId="0" fontId="19" fillId="0" borderId="0"/>
    <xf numFmtId="0" fontId="19" fillId="0" borderId="0"/>
    <xf numFmtId="0" fontId="19" fillId="10" borderId="0" applyNumberFormat="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16" borderId="0" applyNumberFormat="0" applyBorder="0" applyAlignment="0" applyProtection="0"/>
    <xf numFmtId="0" fontId="19" fillId="0" borderId="0"/>
    <xf numFmtId="0" fontId="19" fillId="0" borderId="0"/>
    <xf numFmtId="0" fontId="19" fillId="10" borderId="0" applyNumberFormat="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10" borderId="0" applyNumberFormat="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10" borderId="0" applyNumberFormat="0" applyBorder="0" applyAlignment="0" applyProtection="0"/>
    <xf numFmtId="0" fontId="19" fillId="0" borderId="0"/>
    <xf numFmtId="43" fontId="19" fillId="0" borderId="0" applyFont="0" applyFill="0" applyBorder="0" applyAlignment="0" applyProtection="0"/>
    <xf numFmtId="0" fontId="19" fillId="16" borderId="0" applyNumberFormat="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10" borderId="0" applyNumberFormat="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16" borderId="0" applyNumberFormat="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10" borderId="0" applyNumberFormat="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 fillId="35" borderId="0" applyNumberFormat="0" applyBorder="0" applyAlignment="0" applyProtection="0"/>
    <xf numFmtId="0" fontId="19" fillId="10" borderId="0" applyNumberFormat="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10"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10"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10"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36" borderId="0" applyNumberFormat="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17" borderId="0" applyNumberFormat="0" applyBorder="0" applyAlignment="0" applyProtection="0"/>
    <xf numFmtId="0" fontId="19" fillId="17"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17"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17"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4" fontId="19" fillId="0" borderId="0" applyFont="0" applyFill="0" applyBorder="0" applyAlignment="0" applyProtection="0"/>
    <xf numFmtId="0" fontId="19" fillId="0" borderId="0"/>
    <xf numFmtId="0" fontId="19" fillId="0" borderId="0"/>
    <xf numFmtId="0" fontId="19" fillId="0" borderId="0"/>
    <xf numFmtId="0" fontId="19" fillId="17" borderId="0" applyNumberFormat="0" applyBorder="0" applyAlignment="0" applyProtection="0"/>
    <xf numFmtId="0" fontId="19" fillId="0" borderId="0"/>
    <xf numFmtId="0" fontId="19" fillId="0" borderId="0"/>
    <xf numFmtId="0" fontId="19" fillId="0" borderId="0"/>
    <xf numFmtId="0" fontId="19" fillId="17"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17"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17"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17" borderId="0" applyNumberFormat="0" applyBorder="0" applyAlignment="0" applyProtection="0"/>
    <xf numFmtId="0" fontId="19" fillId="0" borderId="0"/>
    <xf numFmtId="0" fontId="19" fillId="0" borderId="0"/>
    <xf numFmtId="0" fontId="19" fillId="0" borderId="0"/>
    <xf numFmtId="0" fontId="19" fillId="0" borderId="0"/>
    <xf numFmtId="0" fontId="19" fillId="17" borderId="0" applyNumberFormat="0" applyBorder="0" applyAlignment="0" applyProtection="0"/>
    <xf numFmtId="0" fontId="19" fillId="0" borderId="0"/>
    <xf numFmtId="0" fontId="19" fillId="0" borderId="0"/>
    <xf numFmtId="0" fontId="7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17" borderId="0" applyNumberFormat="0" applyBorder="0" applyAlignment="0" applyProtection="0"/>
    <xf numFmtId="0" fontId="19" fillId="0" borderId="0"/>
    <xf numFmtId="0" fontId="19" fillId="0" borderId="0"/>
    <xf numFmtId="0" fontId="79" fillId="0" borderId="0"/>
    <xf numFmtId="0" fontId="19" fillId="0" borderId="0"/>
    <xf numFmtId="0" fontId="19" fillId="0" borderId="0"/>
    <xf numFmtId="0" fontId="19" fillId="0" borderId="0"/>
    <xf numFmtId="9" fontId="19" fillId="0" borderId="0" applyFont="0" applyFill="0" applyBorder="0" applyAlignment="0" applyProtection="0"/>
    <xf numFmtId="0" fontId="19" fillId="15" borderId="0" applyNumberFormat="0" applyBorder="0" applyAlignment="0" applyProtection="0"/>
    <xf numFmtId="0" fontId="19" fillId="0" borderId="0"/>
    <xf numFmtId="0" fontId="32" fillId="40" borderId="0" applyNumberFormat="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14" borderId="0" applyNumberFormat="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79" fillId="0" borderId="0"/>
    <xf numFmtId="0" fontId="4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14"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14"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15" borderId="0" applyNumberFormat="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14" borderId="0" applyNumberFormat="0" applyBorder="0" applyAlignment="0" applyProtection="0"/>
    <xf numFmtId="0" fontId="19" fillId="0" borderId="0"/>
    <xf numFmtId="0" fontId="19" fillId="0" borderId="0"/>
    <xf numFmtId="0" fontId="19" fillId="0" borderId="0"/>
    <xf numFmtId="0" fontId="79" fillId="0" borderId="0"/>
    <xf numFmtId="0" fontId="19" fillId="0" borderId="0"/>
    <xf numFmtId="0" fontId="19" fillId="0" borderId="0"/>
    <xf numFmtId="0" fontId="19" fillId="14" borderId="0" applyNumberFormat="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25" borderId="0" applyNumberFormat="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14" borderId="0" applyNumberFormat="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25" borderId="0" applyNumberFormat="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14" borderId="0" applyNumberFormat="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14" borderId="0" applyNumberFormat="0" applyBorder="0" applyAlignment="0" applyProtection="0"/>
    <xf numFmtId="0" fontId="19" fillId="0" borderId="0"/>
    <xf numFmtId="0" fontId="32" fillId="35" borderId="0" applyNumberFormat="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173" fontId="36" fillId="0" borderId="0">
      <protection locked="0"/>
    </xf>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25" borderId="0" applyNumberFormat="0" applyBorder="0" applyAlignment="0" applyProtection="0"/>
    <xf numFmtId="0" fontId="19" fillId="0" borderId="0"/>
    <xf numFmtId="0" fontId="19" fillId="0" borderId="0"/>
    <xf numFmtId="0" fontId="36" fillId="0" borderId="0">
      <protection locked="0"/>
    </xf>
    <xf numFmtId="0" fontId="19" fillId="0" borderId="0"/>
    <xf numFmtId="0" fontId="19" fillId="0" borderId="0"/>
    <xf numFmtId="0" fontId="19" fillId="0" borderId="0"/>
    <xf numFmtId="0" fontId="19" fillId="0" borderId="0"/>
    <xf numFmtId="0" fontId="19" fillId="0" borderId="0"/>
    <xf numFmtId="0" fontId="19" fillId="25" borderId="0" applyNumberFormat="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55" fillId="45" borderId="95" applyNumberFormat="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25" borderId="0" applyNumberFormat="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25" borderId="0" applyNumberFormat="0" applyBorder="0" applyAlignment="0" applyProtection="0"/>
    <xf numFmtId="0" fontId="19" fillId="0" borderId="0"/>
    <xf numFmtId="0" fontId="36" fillId="0" borderId="0">
      <protection locked="0"/>
    </xf>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25"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25" borderId="0" applyNumberFormat="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25"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25"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2" fillId="51" borderId="0" applyNumberFormat="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16" borderId="0" applyNumberFormat="0" applyBorder="0" applyAlignment="0" applyProtection="0"/>
    <xf numFmtId="0" fontId="19" fillId="0" borderId="0"/>
    <xf numFmtId="0" fontId="19" fillId="16"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16" borderId="0" applyNumberFormat="0" applyBorder="0" applyAlignment="0" applyProtection="0"/>
    <xf numFmtId="0" fontId="19" fillId="0" borderId="0"/>
    <xf numFmtId="43" fontId="19" fillId="0" borderId="0" applyFont="0" applyFill="0" applyBorder="0" applyAlignment="0" applyProtection="0"/>
    <xf numFmtId="0" fontId="53" fillId="0" borderId="0" applyNumberFormat="0" applyFill="0" applyBorder="0" applyAlignment="0" applyProtection="0">
      <alignment vertical="top"/>
      <protection locked="0"/>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16"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169" fontId="36" fillId="0" borderId="0">
      <protection locked="0"/>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79" fillId="0" borderId="0"/>
    <xf numFmtId="0" fontId="19" fillId="0" borderId="0"/>
    <xf numFmtId="0" fontId="79" fillId="0" borderId="0"/>
    <xf numFmtId="43" fontId="19" fillId="0" borderId="0" applyFont="0" applyFill="0" applyBorder="0" applyAlignment="0" applyProtection="0"/>
    <xf numFmtId="0" fontId="19" fillId="0" borderId="0"/>
    <xf numFmtId="0" fontId="19" fillId="0" borderId="0"/>
    <xf numFmtId="0" fontId="19" fillId="0" borderId="0"/>
    <xf numFmtId="0" fontId="19" fillId="16" borderId="0" applyNumberFormat="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16"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79" fillId="0" borderId="0">
      <alignment horizontal="centerContinuous" vertical="justify"/>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16" borderId="0" applyNumberFormat="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79" fillId="0" borderId="0">
      <alignment horizontal="centerContinuous" vertical="justify"/>
    </xf>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9" fontId="7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16" borderId="0" applyNumberFormat="0" applyBorder="0" applyAlignment="0" applyProtection="0"/>
    <xf numFmtId="0" fontId="19" fillId="0" borderId="0"/>
    <xf numFmtId="0" fontId="19" fillId="0" borderId="0"/>
    <xf numFmtId="0" fontId="19" fillId="0" borderId="0"/>
    <xf numFmtId="0" fontId="79" fillId="0" borderId="0">
      <alignment horizontal="centerContinuous" vertical="justify"/>
    </xf>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34" fillId="53" borderId="0" applyNumberFormat="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16" borderId="0" applyNumberFormat="0" applyBorder="0" applyAlignment="0" applyProtection="0"/>
    <xf numFmtId="0" fontId="19" fillId="16" borderId="0" applyNumberFormat="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16"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36" borderId="0" applyNumberFormat="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32" fillId="11" borderId="0" applyNumberFormat="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15"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15"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15"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15" borderId="0" applyNumberFormat="0" applyBorder="0" applyAlignment="0" applyProtection="0"/>
    <xf numFmtId="0" fontId="19" fillId="0" borderId="0"/>
    <xf numFmtId="0" fontId="19" fillId="0" borderId="0"/>
    <xf numFmtId="0" fontId="19" fillId="0" borderId="0"/>
    <xf numFmtId="0" fontId="19" fillId="15"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15" borderId="0" applyNumberFormat="0" applyBorder="0" applyAlignment="0" applyProtection="0"/>
    <xf numFmtId="0" fontId="19" fillId="0" borderId="0"/>
    <xf numFmtId="0" fontId="19" fillId="0" borderId="0"/>
    <xf numFmtId="43" fontId="19" fillId="0" borderId="0" applyFont="0" applyFill="0" applyBorder="0" applyAlignment="0" applyProtection="0"/>
    <xf numFmtId="0" fontId="19" fillId="15" borderId="0" applyNumberFormat="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15"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15"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36" borderId="0" applyNumberFormat="0" applyBorder="0" applyAlignment="0" applyProtection="0"/>
    <xf numFmtId="9" fontId="19" fillId="0" borderId="0" applyFont="0" applyFill="0" applyBorder="0" applyAlignment="0" applyProtection="0"/>
    <xf numFmtId="0" fontId="19" fillId="0" borderId="0"/>
    <xf numFmtId="0" fontId="19" fillId="36" borderId="0" applyNumberFormat="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36" borderId="0" applyNumberFormat="0" applyBorder="0" applyAlignment="0" applyProtection="0"/>
    <xf numFmtId="0" fontId="19" fillId="0" borderId="0"/>
    <xf numFmtId="0" fontId="19" fillId="0" borderId="0"/>
    <xf numFmtId="0" fontId="19" fillId="36" borderId="0" applyNumberFormat="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36"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36" borderId="0" applyNumberFormat="0" applyBorder="0" applyAlignment="0" applyProtection="0"/>
    <xf numFmtId="0" fontId="19" fillId="0" borderId="0"/>
    <xf numFmtId="0" fontId="19" fillId="36" borderId="0" applyNumberFormat="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36" borderId="0" applyNumberFormat="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36" borderId="0" applyNumberFormat="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36"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18" borderId="0" applyNumberFormat="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18" borderId="0" applyNumberFormat="0" applyBorder="0" applyAlignment="0" applyProtection="0"/>
    <xf numFmtId="0" fontId="19" fillId="0" borderId="0"/>
    <xf numFmtId="0" fontId="19" fillId="0" borderId="0"/>
    <xf numFmtId="0" fontId="19" fillId="0" borderId="0"/>
    <xf numFmtId="0" fontId="19" fillId="0" borderId="0"/>
    <xf numFmtId="0" fontId="19" fillId="18" borderId="0" applyNumberFormat="0" applyBorder="0" applyAlignment="0" applyProtection="0"/>
    <xf numFmtId="0" fontId="19" fillId="0" borderId="0"/>
    <xf numFmtId="0" fontId="19" fillId="0" borderId="0"/>
    <xf numFmtId="0" fontId="19" fillId="0" borderId="0"/>
    <xf numFmtId="0" fontId="19" fillId="18" borderId="0" applyNumberFormat="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18"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44"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18" borderId="0" applyNumberFormat="0" applyBorder="0" applyAlignment="0" applyProtection="0"/>
    <xf numFmtId="0" fontId="19" fillId="0" borderId="0"/>
    <xf numFmtId="0" fontId="19" fillId="0" borderId="0"/>
    <xf numFmtId="0" fontId="33" fillId="55"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18" borderId="0" applyNumberFormat="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4" fillId="42" borderId="0" applyNumberFormat="0" applyBorder="0" applyAlignment="0" applyProtection="0"/>
    <xf numFmtId="0" fontId="1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18"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18"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18"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4" fillId="56" borderId="0" applyNumberFormat="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18" borderId="0" applyNumberFormat="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4" fillId="21"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 fillId="51" borderId="0" applyNumberFormat="0" applyBorder="0" applyAlignment="0" applyProtection="0"/>
    <xf numFmtId="0" fontId="19" fillId="0" borderId="0"/>
    <xf numFmtId="0" fontId="19" fillId="0" borderId="0"/>
    <xf numFmtId="0" fontId="19" fillId="0" borderId="0"/>
    <xf numFmtId="0" fontId="19" fillId="0" borderId="0"/>
    <xf numFmtId="0" fontId="34" fillId="50"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3" fillId="29" borderId="0" applyNumberFormat="0" applyBorder="0" applyAlignment="0" applyProtection="0"/>
    <xf numFmtId="0" fontId="19" fillId="0" borderId="0"/>
    <xf numFmtId="0" fontId="19" fillId="0" borderId="0"/>
    <xf numFmtId="0" fontId="34" fillId="54" borderId="0" applyNumberFormat="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33" fillId="57" borderId="0" applyNumberFormat="0" applyBorder="0" applyAlignment="0" applyProtection="0"/>
    <xf numFmtId="0" fontId="47" fillId="0" borderId="0" applyNumberFormat="0" applyBorder="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61" fillId="48" borderId="0" applyNumberFormat="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62" fillId="39" borderId="0" applyNumberFormat="0" applyBorder="0" applyAlignment="0" applyProtection="0"/>
    <xf numFmtId="0" fontId="19" fillId="0" borderId="0"/>
    <xf numFmtId="0" fontId="19" fillId="0" borderId="0"/>
    <xf numFmtId="0" fontId="19" fillId="0" borderId="0"/>
    <xf numFmtId="0" fontId="19" fillId="0" borderId="0"/>
    <xf numFmtId="0" fontId="59" fillId="24" borderId="96" applyNumberFormat="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63" fillId="0" borderId="102" applyNumberFormat="0" applyFill="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64" fillId="0" borderId="94" applyNumberFormat="0" applyFill="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174" fontId="7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3" fillId="0" borderId="26" applyFill="0" applyBorder="0" applyAlignment="0" applyProtection="0">
      <alignment vertical="center"/>
      <protection locked="0"/>
    </xf>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175" fontId="7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79" fillId="0" borderId="0"/>
    <xf numFmtId="0" fontId="19" fillId="0" borderId="0"/>
    <xf numFmtId="172" fontId="7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44" fontId="19" fillId="0" borderId="0" applyFont="0" applyFill="0" applyBorder="0" applyAlignment="0" applyProtection="0"/>
    <xf numFmtId="0" fontId="19" fillId="0" borderId="0"/>
    <xf numFmtId="0" fontId="19" fillId="0" borderId="0"/>
    <xf numFmtId="0" fontId="19" fillId="0" borderId="0"/>
    <xf numFmtId="0" fontId="36" fillId="0" borderId="0">
      <protection locked="0"/>
    </xf>
    <xf numFmtId="0" fontId="19" fillId="0" borderId="0"/>
    <xf numFmtId="0" fontId="19" fillId="0" borderId="0"/>
    <xf numFmtId="0" fontId="19" fillId="0" borderId="0"/>
    <xf numFmtId="0" fontId="19" fillId="0" borderId="0"/>
    <xf numFmtId="0" fontId="19" fillId="0" borderId="0"/>
    <xf numFmtId="0" fontId="36" fillId="0" borderId="0">
      <protection locked="0"/>
    </xf>
    <xf numFmtId="0" fontId="19" fillId="0" borderId="0"/>
    <xf numFmtId="0" fontId="19" fillId="0" borderId="0"/>
    <xf numFmtId="0" fontId="33" fillId="58" borderId="0" applyNumberFormat="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34" fillId="43" borderId="0" applyNumberFormat="0" applyBorder="0" applyAlignment="0" applyProtection="0"/>
    <xf numFmtId="0" fontId="19" fillId="0" borderId="0"/>
    <xf numFmtId="0" fontId="19" fillId="0" borderId="0"/>
    <xf numFmtId="0" fontId="33" fillId="47" borderId="0" applyNumberFormat="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33" fillId="29" borderId="0" applyNumberFormat="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33" fillId="38" borderId="0" applyNumberFormat="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33" fillId="19"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38" fillId="26" borderId="97" applyNumberFormat="0" applyAlignment="0" applyProtection="0"/>
    <xf numFmtId="43" fontId="19" fillId="0" borderId="0" applyFont="0" applyFill="0" applyBorder="0" applyAlignment="0" applyProtection="0"/>
    <xf numFmtId="0" fontId="19" fillId="0" borderId="0"/>
    <xf numFmtId="0" fontId="19" fillId="0" borderId="0"/>
    <xf numFmtId="0" fontId="19" fillId="0" borderId="0"/>
    <xf numFmtId="167" fontId="47" fillId="0" borderId="0" applyBorder="0" applyProtection="0"/>
    <xf numFmtId="0" fontId="19" fillId="0" borderId="0"/>
    <xf numFmtId="0" fontId="19" fillId="0" borderId="0"/>
    <xf numFmtId="0" fontId="19" fillId="0" borderId="0"/>
    <xf numFmtId="0" fontId="19" fillId="0" borderId="0"/>
    <xf numFmtId="0" fontId="32" fillId="0" borderId="0"/>
    <xf numFmtId="0" fontId="19" fillId="0" borderId="0"/>
    <xf numFmtId="0" fontId="19" fillId="0" borderId="0"/>
    <xf numFmtId="0" fontId="47" fillId="0" borderId="0" applyNumberFormat="0" applyBorder="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56" fillId="0" borderId="0" applyNumberFormat="0" applyBorder="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32" fillId="0" borderId="0"/>
    <xf numFmtId="0" fontId="19" fillId="0" borderId="0"/>
    <xf numFmtId="0" fontId="19" fillId="0" borderId="0"/>
    <xf numFmtId="0" fontId="19" fillId="0" borderId="0"/>
    <xf numFmtId="171" fontId="56" fillId="0" borderId="0" applyBorder="0" applyProtection="0"/>
    <xf numFmtId="0" fontId="19" fillId="0" borderId="0"/>
    <xf numFmtId="9" fontId="19" fillId="0" borderId="0" applyFont="0" applyFill="0" applyBorder="0" applyAlignment="0" applyProtection="0"/>
    <xf numFmtId="0" fontId="65" fillId="41" borderId="0" applyNumberFormat="0" applyBorder="0" applyAlignment="0" applyProtection="0"/>
    <xf numFmtId="0" fontId="19" fillId="0" borderId="0"/>
    <xf numFmtId="0" fontId="19" fillId="0" borderId="0"/>
    <xf numFmtId="0" fontId="19" fillId="0" borderId="0"/>
    <xf numFmtId="0" fontId="19" fillId="0" borderId="0"/>
    <xf numFmtId="0" fontId="19" fillId="0" borderId="0"/>
    <xf numFmtId="166" fontId="36" fillId="0" borderId="0">
      <protection locked="0"/>
    </xf>
    <xf numFmtId="0" fontId="19" fillId="0" borderId="0"/>
    <xf numFmtId="0" fontId="19" fillId="0" borderId="0"/>
    <xf numFmtId="0" fontId="19" fillId="0" borderId="0"/>
    <xf numFmtId="0" fontId="19" fillId="0" borderId="0"/>
    <xf numFmtId="166" fontId="36" fillId="0" borderId="0">
      <protection locked="0"/>
    </xf>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38" fontId="66" fillId="6" borderId="0" applyNumberFormat="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43" fillId="0" borderId="0" applyNumberFormat="0" applyBorder="0" applyProtection="0">
      <alignment horizontal="center"/>
    </xf>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43" fillId="0" borderId="0" applyNumberFormat="0" applyBorder="0" applyProtection="0">
      <alignment horizontal="center" textRotation="90"/>
    </xf>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58" fillId="52" borderId="0" applyNumberFormat="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67" fillId="0" borderId="0" applyNumberFormat="0" applyFill="0" applyBorder="0" applyAlignment="0" applyProtection="0">
      <alignment vertical="top"/>
      <protection locked="0"/>
    </xf>
    <xf numFmtId="0" fontId="19" fillId="0" borderId="0"/>
    <xf numFmtId="0" fontId="19" fillId="0" borderId="0"/>
    <xf numFmtId="0" fontId="19" fillId="0" borderId="0"/>
    <xf numFmtId="0" fontId="19" fillId="0" borderId="0"/>
    <xf numFmtId="0" fontId="19" fillId="0" borderId="0"/>
    <xf numFmtId="0" fontId="7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57" fillId="46" borderId="0" applyNumberFormat="0" applyBorder="0" applyAlignment="0" applyProtection="0"/>
    <xf numFmtId="43" fontId="19" fillId="0" borderId="0" applyFont="0" applyFill="0" applyBorder="0" applyAlignment="0" applyProtection="0"/>
    <xf numFmtId="0" fontId="19" fillId="0" borderId="0"/>
    <xf numFmtId="10" fontId="66" fillId="59" borderId="1" applyNumberFormat="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79" fillId="0" borderId="0">
      <alignment horizontal="centerContinuous" vertical="justify"/>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alignment horizontal="centerContinuous" vertical="justify"/>
    </xf>
    <xf numFmtId="0" fontId="19" fillId="0" borderId="0"/>
    <xf numFmtId="44" fontId="19" fillId="0" borderId="0" applyFont="0" applyFill="0" applyBorder="0" applyAlignment="0" applyProtection="0"/>
    <xf numFmtId="0" fontId="19" fillId="0" borderId="0"/>
    <xf numFmtId="0" fontId="19" fillId="0" borderId="0"/>
    <xf numFmtId="0" fontId="19" fillId="0" borderId="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4"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178" fontId="68" fillId="0" borderId="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7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7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79" fillId="0" borderId="0"/>
    <xf numFmtId="0" fontId="7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79" fillId="0" borderId="0"/>
    <xf numFmtId="0" fontId="7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0" fontId="7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79" fillId="0" borderId="0"/>
    <xf numFmtId="0" fontId="7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4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4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9" fontId="7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7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180" fontId="36" fillId="0" borderId="0">
      <protection locked="0"/>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79" fillId="0" borderId="0"/>
    <xf numFmtId="0" fontId="50"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168" fontId="7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7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168" fontId="7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168" fontId="7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168" fontId="7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50"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66" fillId="0" borderId="26" applyBorder="0">
      <alignment horizontal="left" vertical="center" wrapText="1" indent="2"/>
      <protection locked="0"/>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7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164" fontId="36" fillId="0" borderId="0">
      <protection locked="0"/>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7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177" fontId="69" fillId="0" borderId="0">
      <protection locked="0"/>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48" fillId="0" borderId="0"/>
    <xf numFmtId="0" fontId="7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28" borderId="99" applyNumberFormat="0" applyFont="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28" borderId="99" applyNumberFormat="0" applyFont="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19" fillId="0" borderId="0"/>
    <xf numFmtId="0" fontId="19" fillId="0" borderId="0"/>
    <xf numFmtId="0" fontId="19" fillId="0" borderId="0"/>
    <xf numFmtId="0" fontId="19" fillId="0" borderId="0"/>
    <xf numFmtId="0" fontId="1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168" fontId="7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168" fontId="7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7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48" fillId="0" borderId="0"/>
    <xf numFmtId="0" fontId="7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79" fillId="0" borderId="0"/>
    <xf numFmtId="0" fontId="7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79" fillId="0" borderId="0"/>
    <xf numFmtId="0" fontId="19" fillId="0" borderId="0"/>
    <xf numFmtId="0" fontId="7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168" fontId="7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168" fontId="7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28" borderId="99" applyNumberFormat="0" applyFont="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7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0" fillId="0" borderId="0">
      <protection locked="0"/>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19" fillId="0" borderId="0"/>
    <xf numFmtId="0" fontId="19" fillId="0" borderId="0"/>
    <xf numFmtId="0" fontId="19" fillId="0" borderId="0"/>
    <xf numFmtId="0" fontId="19" fillId="0" borderId="0"/>
    <xf numFmtId="0" fontId="1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4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19" fillId="0" borderId="0"/>
    <xf numFmtId="0" fontId="19" fillId="0" borderId="0"/>
    <xf numFmtId="0" fontId="19" fillId="0" borderId="0"/>
    <xf numFmtId="0" fontId="79" fillId="0" borderId="0"/>
    <xf numFmtId="0" fontId="19" fillId="0" borderId="0"/>
    <xf numFmtId="43" fontId="19" fillId="0" borderId="0" applyFont="0" applyFill="0" applyBorder="0" applyAlignment="0" applyProtection="0"/>
    <xf numFmtId="0" fontId="19" fillId="0" borderId="0"/>
    <xf numFmtId="0" fontId="49" fillId="0" borderId="0"/>
    <xf numFmtId="0" fontId="19" fillId="0" borderId="0"/>
    <xf numFmtId="0" fontId="19" fillId="0" borderId="0"/>
    <xf numFmtId="0" fontId="7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79" fillId="0" borderId="0"/>
    <xf numFmtId="0" fontId="7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79" fillId="0" borderId="0"/>
    <xf numFmtId="0" fontId="7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79" fillId="0" borderId="0"/>
    <xf numFmtId="0" fontId="7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60" fillId="0" borderId="101" applyNumberFormat="0" applyFill="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79" fillId="0" borderId="0"/>
    <xf numFmtId="0" fontId="7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79" fillId="0" borderId="0"/>
    <xf numFmtId="0" fontId="7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79" fillId="0" borderId="0"/>
    <xf numFmtId="0" fontId="7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7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44"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79" fillId="0" borderId="0"/>
    <xf numFmtId="0" fontId="79" fillId="0" borderId="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79" fillId="0" borderId="0"/>
    <xf numFmtId="0" fontId="19" fillId="0" borderId="0"/>
    <xf numFmtId="0" fontId="7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79" fillId="0" borderId="0"/>
    <xf numFmtId="0" fontId="19" fillId="0" borderId="0"/>
    <xf numFmtId="0" fontId="79" fillId="0" borderId="0"/>
    <xf numFmtId="0" fontId="79" fillId="0" borderId="0"/>
    <xf numFmtId="0" fontId="79" fillId="0" borderId="0"/>
    <xf numFmtId="0" fontId="19" fillId="0" borderId="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72" fillId="0" borderId="103" applyNumberFormat="0" applyFill="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3" fillId="0" borderId="104" applyNumberFormat="0" applyFill="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19" fillId="0" borderId="0"/>
    <xf numFmtId="43" fontId="19" fillId="0" borderId="0" applyFont="0" applyFill="0" applyBorder="0" applyAlignment="0" applyProtection="0"/>
    <xf numFmtId="0" fontId="79" fillId="0" borderId="0"/>
    <xf numFmtId="0" fontId="79" fillId="0" borderId="0"/>
    <xf numFmtId="0" fontId="19" fillId="0" borderId="0"/>
    <xf numFmtId="0" fontId="19" fillId="0" borderId="0"/>
    <xf numFmtId="0" fontId="79" fillId="0" borderId="0"/>
    <xf numFmtId="0" fontId="19" fillId="0" borderId="0"/>
    <xf numFmtId="0" fontId="79" fillId="0" borderId="0"/>
    <xf numFmtId="0" fontId="79" fillId="0" borderId="0"/>
    <xf numFmtId="0" fontId="19" fillId="0" borderId="0"/>
    <xf numFmtId="0" fontId="79" fillId="0" borderId="0"/>
    <xf numFmtId="0" fontId="79" fillId="0" borderId="0"/>
    <xf numFmtId="0" fontId="1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168" fontId="7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168" fontId="7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168" fontId="7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168" fontId="7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168" fontId="7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168" fontId="7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168" fontId="7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79" fillId="0" borderId="0"/>
    <xf numFmtId="0" fontId="50"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79" fillId="0" borderId="0"/>
    <xf numFmtId="0" fontId="19" fillId="0" borderId="0"/>
    <xf numFmtId="0" fontId="79" fillId="0" borderId="0"/>
    <xf numFmtId="0" fontId="19" fillId="0" borderId="0"/>
    <xf numFmtId="43" fontId="19" fillId="0" borderId="0" applyFont="0" applyFill="0" applyBorder="0" applyAlignment="0" applyProtection="0"/>
    <xf numFmtId="0" fontId="79" fillId="0" borderId="0"/>
    <xf numFmtId="0" fontId="19" fillId="0" borderId="0"/>
    <xf numFmtId="0" fontId="79" fillId="0" borderId="0"/>
    <xf numFmtId="0" fontId="19" fillId="0" borderId="0"/>
    <xf numFmtId="0" fontId="79" fillId="0" borderId="0"/>
    <xf numFmtId="0" fontId="19" fillId="0" borderId="0"/>
    <xf numFmtId="0" fontId="79" fillId="0" borderId="0"/>
    <xf numFmtId="0" fontId="19" fillId="0" borderId="0"/>
    <xf numFmtId="43" fontId="19" fillId="0" borderId="0" applyFont="0" applyFill="0" applyBorder="0" applyAlignment="0" applyProtection="0"/>
    <xf numFmtId="0" fontId="79" fillId="0" borderId="0"/>
    <xf numFmtId="0" fontId="19" fillId="0" borderId="0"/>
    <xf numFmtId="0" fontId="7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79" fillId="0" borderId="0"/>
    <xf numFmtId="0" fontId="19" fillId="0" borderId="0"/>
    <xf numFmtId="0" fontId="79" fillId="0" borderId="0"/>
    <xf numFmtId="0" fontId="19" fillId="0" borderId="0"/>
    <xf numFmtId="0" fontId="19" fillId="0" borderId="0"/>
    <xf numFmtId="0" fontId="19" fillId="0" borderId="0"/>
    <xf numFmtId="43" fontId="19" fillId="0" borderId="0" applyFont="0" applyFill="0" applyBorder="0" applyAlignment="0" applyProtection="0"/>
    <xf numFmtId="0" fontId="79" fillId="0" borderId="0"/>
    <xf numFmtId="0" fontId="1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19" fillId="0" borderId="0"/>
    <xf numFmtId="0" fontId="19" fillId="0" borderId="0"/>
    <xf numFmtId="0" fontId="1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79" fillId="0" borderId="0"/>
    <xf numFmtId="0" fontId="79" fillId="0" borderId="0"/>
    <xf numFmtId="0" fontId="19" fillId="0" borderId="0"/>
    <xf numFmtId="0" fontId="79" fillId="0" borderId="0"/>
    <xf numFmtId="0" fontId="79" fillId="0" borderId="0"/>
    <xf numFmtId="0" fontId="19" fillId="0" borderId="0"/>
    <xf numFmtId="0" fontId="79" fillId="0" borderId="0"/>
    <xf numFmtId="0" fontId="79" fillId="0" borderId="0"/>
    <xf numFmtId="0" fontId="19" fillId="0" borderId="0"/>
    <xf numFmtId="0" fontId="79" fillId="0" borderId="0"/>
    <xf numFmtId="0" fontId="7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79" fillId="0" borderId="0"/>
    <xf numFmtId="0" fontId="79" fillId="0" borderId="0"/>
    <xf numFmtId="43" fontId="19" fillId="0" borderId="0" applyFont="0" applyFill="0" applyBorder="0" applyAlignment="0" applyProtection="0"/>
    <xf numFmtId="0" fontId="19" fillId="0" borderId="0"/>
    <xf numFmtId="0" fontId="19" fillId="0" borderId="0"/>
    <xf numFmtId="0" fontId="79" fillId="0" borderId="0"/>
    <xf numFmtId="0" fontId="79" fillId="0" borderId="0"/>
    <xf numFmtId="0" fontId="19" fillId="0" borderId="0"/>
    <xf numFmtId="0" fontId="19" fillId="0" borderId="0"/>
    <xf numFmtId="0" fontId="79" fillId="0" borderId="0"/>
    <xf numFmtId="0" fontId="7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79" fillId="0" borderId="0"/>
    <xf numFmtId="43" fontId="19" fillId="0" borderId="0" applyFont="0" applyFill="0" applyBorder="0" applyAlignment="0" applyProtection="0"/>
    <xf numFmtId="0" fontId="19" fillId="0" borderId="0"/>
    <xf numFmtId="0" fontId="19" fillId="0" borderId="0"/>
    <xf numFmtId="0" fontId="7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79" fillId="0" borderId="0"/>
    <xf numFmtId="43" fontId="19" fillId="0" borderId="0" applyFont="0" applyFill="0" applyBorder="0" applyAlignment="0" applyProtection="0"/>
    <xf numFmtId="0" fontId="19" fillId="0" borderId="0"/>
    <xf numFmtId="0" fontId="19" fillId="0" borderId="0"/>
    <xf numFmtId="0" fontId="19" fillId="0" borderId="0"/>
    <xf numFmtId="0" fontId="7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172" fontId="7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168" fontId="7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10" fontId="7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79" fillId="0" borderId="0" applyFont="0" applyFill="0" applyBorder="0" applyAlignment="0" applyProtection="0"/>
    <xf numFmtId="0" fontId="19" fillId="0" borderId="0"/>
    <xf numFmtId="9" fontId="7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7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7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7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79" fillId="0" borderId="0"/>
    <xf numFmtId="0" fontId="19" fillId="0" borderId="0"/>
    <xf numFmtId="0" fontId="7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79" fillId="0" borderId="0"/>
    <xf numFmtId="0" fontId="79" fillId="0" borderId="0"/>
    <xf numFmtId="0" fontId="79" fillId="0" borderId="0"/>
    <xf numFmtId="0" fontId="7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7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79" fillId="0" borderId="0"/>
    <xf numFmtId="0" fontId="79" fillId="0" borderId="0"/>
    <xf numFmtId="0" fontId="19" fillId="0" borderId="0"/>
    <xf numFmtId="0" fontId="19" fillId="0" borderId="0"/>
    <xf numFmtId="0" fontId="19" fillId="0" borderId="0"/>
    <xf numFmtId="0" fontId="79" fillId="0" borderId="0"/>
    <xf numFmtId="0" fontId="79" fillId="0" borderId="0"/>
    <xf numFmtId="0" fontId="19" fillId="0" borderId="0"/>
    <xf numFmtId="0" fontId="19" fillId="0" borderId="0"/>
    <xf numFmtId="0" fontId="19" fillId="0" borderId="0"/>
    <xf numFmtId="0" fontId="79" fillId="0" borderId="0"/>
    <xf numFmtId="0" fontId="79" fillId="0" borderId="0"/>
    <xf numFmtId="0" fontId="79" fillId="0" borderId="0"/>
    <xf numFmtId="0" fontId="79" fillId="0" borderId="0"/>
    <xf numFmtId="43" fontId="19" fillId="0" borderId="0" applyFont="0" applyFill="0" applyBorder="0" applyAlignment="0" applyProtection="0"/>
    <xf numFmtId="0" fontId="19" fillId="0" borderId="0"/>
    <xf numFmtId="0" fontId="79" fillId="0" borderId="0"/>
    <xf numFmtId="0" fontId="79" fillId="0" borderId="0"/>
    <xf numFmtId="0" fontId="19" fillId="0" borderId="0"/>
    <xf numFmtId="0" fontId="19" fillId="0" borderId="0"/>
    <xf numFmtId="0" fontId="19" fillId="0" borderId="0"/>
    <xf numFmtId="0" fontId="79" fillId="0" borderId="0"/>
    <xf numFmtId="0" fontId="79" fillId="0" borderId="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79" fillId="0" borderId="0"/>
    <xf numFmtId="0" fontId="19" fillId="0" borderId="0"/>
    <xf numFmtId="0" fontId="79" fillId="0" borderId="0"/>
    <xf numFmtId="43" fontId="19" fillId="0" borderId="0" applyFont="0" applyFill="0" applyBorder="0" applyAlignment="0" applyProtection="0"/>
    <xf numFmtId="0" fontId="79" fillId="0" borderId="0"/>
    <xf numFmtId="0" fontId="19" fillId="0" borderId="0"/>
    <xf numFmtId="0" fontId="79" fillId="0" borderId="0"/>
    <xf numFmtId="0" fontId="79" fillId="0" borderId="0"/>
    <xf numFmtId="0" fontId="79" fillId="0" borderId="0"/>
    <xf numFmtId="0" fontId="79" fillId="0" borderId="0"/>
    <xf numFmtId="0" fontId="19" fillId="0" borderId="0"/>
    <xf numFmtId="43" fontId="19" fillId="0" borderId="0" applyFont="0" applyFill="0" applyBorder="0" applyAlignment="0" applyProtection="0"/>
    <xf numFmtId="0" fontId="19" fillId="0" borderId="0"/>
    <xf numFmtId="0" fontId="19" fillId="0" borderId="0"/>
    <xf numFmtId="0" fontId="79" fillId="0" borderId="0"/>
    <xf numFmtId="0" fontId="79" fillId="0" borderId="0"/>
    <xf numFmtId="0" fontId="79" fillId="0" borderId="0"/>
    <xf numFmtId="0" fontId="79" fillId="0" borderId="0"/>
    <xf numFmtId="0" fontId="79" fillId="0" borderId="0"/>
    <xf numFmtId="0" fontId="79" fillId="0" borderId="0"/>
    <xf numFmtId="0" fontId="19" fillId="0" borderId="0"/>
    <xf numFmtId="0" fontId="79" fillId="0" borderId="0"/>
    <xf numFmtId="0" fontId="79" fillId="0" borderId="0"/>
    <xf numFmtId="43" fontId="19" fillId="0" borderId="0" applyFont="0" applyFill="0" applyBorder="0" applyAlignment="0" applyProtection="0"/>
    <xf numFmtId="0" fontId="19" fillId="0" borderId="0"/>
    <xf numFmtId="0" fontId="19" fillId="0" borderId="0"/>
    <xf numFmtId="0" fontId="79" fillId="0" borderId="0"/>
    <xf numFmtId="0" fontId="79" fillId="0" borderId="0"/>
    <xf numFmtId="0" fontId="19" fillId="0" borderId="0"/>
    <xf numFmtId="0" fontId="79" fillId="0" borderId="0"/>
    <xf numFmtId="43" fontId="19" fillId="0" borderId="0" applyFont="0" applyFill="0" applyBorder="0" applyAlignment="0" applyProtection="0"/>
    <xf numFmtId="0" fontId="19" fillId="0" borderId="0"/>
    <xf numFmtId="0" fontId="79" fillId="0" borderId="0"/>
    <xf numFmtId="0" fontId="19" fillId="0" borderId="0"/>
    <xf numFmtId="0" fontId="79" fillId="0" borderId="0"/>
    <xf numFmtId="0" fontId="79" fillId="0" borderId="0"/>
    <xf numFmtId="0" fontId="79" fillId="0" borderId="0"/>
    <xf numFmtId="0" fontId="19" fillId="0" borderId="0"/>
    <xf numFmtId="0" fontId="79" fillId="0" borderId="0"/>
    <xf numFmtId="0" fontId="7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79" fillId="0" borderId="0"/>
    <xf numFmtId="0" fontId="79" fillId="0" borderId="0"/>
    <xf numFmtId="0" fontId="79" fillId="0" borderId="0"/>
    <xf numFmtId="0" fontId="79" fillId="0" borderId="0"/>
    <xf numFmtId="0" fontId="79" fillId="0" borderId="0"/>
    <xf numFmtId="0" fontId="79" fillId="0" borderId="0"/>
    <xf numFmtId="0" fontId="19" fillId="0" borderId="0"/>
    <xf numFmtId="0" fontId="7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7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70" fillId="0" borderId="0">
      <protection locked="0"/>
    </xf>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5" fillId="27" borderId="98" applyNumberFormat="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7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7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7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168" fontId="7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168" fontId="7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168" fontId="7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79" fillId="0" borderId="0"/>
    <xf numFmtId="0" fontId="79" fillId="0" borderId="0"/>
    <xf numFmtId="43" fontId="19" fillId="0" borderId="0" applyFont="0" applyFill="0" applyBorder="0" applyAlignment="0" applyProtection="0"/>
    <xf numFmtId="0" fontId="19" fillId="0" borderId="0"/>
    <xf numFmtId="0" fontId="19" fillId="0" borderId="0"/>
    <xf numFmtId="0" fontId="79" fillId="0" borderId="0"/>
    <xf numFmtId="0" fontId="19" fillId="0" borderId="0"/>
    <xf numFmtId="0" fontId="1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19" fillId="0" borderId="0"/>
    <xf numFmtId="0" fontId="79" fillId="0" borderId="0"/>
    <xf numFmtId="0" fontId="79" fillId="0" borderId="0"/>
    <xf numFmtId="0" fontId="79" fillId="0" borderId="0"/>
    <xf numFmtId="0" fontId="7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79" fillId="0" borderId="0"/>
    <xf numFmtId="0" fontId="79" fillId="0" borderId="0"/>
    <xf numFmtId="0" fontId="19" fillId="0" borderId="0"/>
    <xf numFmtId="0" fontId="79" fillId="0" borderId="0"/>
    <xf numFmtId="0" fontId="7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79" fillId="0" borderId="0"/>
    <xf numFmtId="0" fontId="7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79" fillId="0" borderId="0"/>
    <xf numFmtId="0" fontId="79" fillId="0" borderId="0"/>
    <xf numFmtId="0" fontId="19" fillId="0" borderId="0"/>
    <xf numFmtId="0" fontId="79" fillId="0" borderId="0"/>
    <xf numFmtId="0" fontId="79" fillId="0" borderId="0"/>
    <xf numFmtId="0" fontId="79" fillId="0" borderId="0"/>
    <xf numFmtId="0" fontId="79" fillId="0" borderId="0"/>
    <xf numFmtId="43" fontId="19" fillId="0" borderId="0" applyFont="0" applyFill="0" applyBorder="0" applyAlignment="0" applyProtection="0"/>
    <xf numFmtId="0" fontId="19" fillId="0" borderId="0"/>
    <xf numFmtId="0" fontId="79" fillId="0" borderId="0"/>
    <xf numFmtId="0" fontId="79" fillId="0" borderId="0"/>
    <xf numFmtId="0" fontId="79" fillId="0" borderId="0"/>
    <xf numFmtId="0" fontId="79" fillId="0" borderId="0"/>
    <xf numFmtId="43" fontId="19" fillId="0" borderId="0" applyFont="0" applyFill="0" applyBorder="0" applyAlignment="0" applyProtection="0"/>
    <xf numFmtId="0" fontId="19" fillId="0" borderId="0"/>
    <xf numFmtId="0" fontId="79" fillId="0" borderId="0"/>
    <xf numFmtId="0" fontId="79" fillId="0" borderId="0"/>
    <xf numFmtId="43" fontId="19" fillId="0" borderId="0" applyFont="0" applyFill="0" applyBorder="0" applyAlignment="0" applyProtection="0"/>
    <xf numFmtId="0" fontId="19" fillId="0" borderId="0"/>
    <xf numFmtId="0" fontId="79" fillId="0" borderId="0"/>
    <xf numFmtId="0" fontId="79" fillId="0" borderId="0"/>
    <xf numFmtId="0" fontId="19" fillId="0" borderId="0"/>
    <xf numFmtId="0" fontId="79" fillId="0" borderId="0"/>
    <xf numFmtId="0" fontId="79" fillId="0" borderId="0"/>
    <xf numFmtId="0" fontId="79" fillId="0" borderId="0"/>
    <xf numFmtId="0" fontId="79" fillId="0" borderId="0"/>
    <xf numFmtId="0" fontId="79" fillId="0" borderId="0"/>
    <xf numFmtId="0" fontId="79" fillId="0" borderId="0"/>
    <xf numFmtId="0" fontId="19" fillId="0" borderId="0"/>
    <xf numFmtId="0" fontId="79" fillId="0" borderId="0"/>
    <xf numFmtId="0" fontId="79" fillId="0" borderId="0"/>
    <xf numFmtId="0" fontId="79" fillId="0" borderId="0"/>
    <xf numFmtId="0" fontId="79" fillId="0" borderId="0"/>
    <xf numFmtId="0" fontId="79" fillId="0" borderId="0"/>
    <xf numFmtId="0" fontId="79" fillId="0" borderId="0"/>
    <xf numFmtId="0" fontId="19" fillId="0" borderId="0"/>
    <xf numFmtId="0" fontId="19" fillId="0" borderId="0"/>
    <xf numFmtId="0" fontId="79" fillId="0" borderId="0"/>
    <xf numFmtId="0" fontId="79" fillId="0" borderId="0"/>
    <xf numFmtId="43" fontId="19" fillId="0" borderId="0" applyFont="0" applyFill="0" applyBorder="0" applyAlignment="0" applyProtection="0"/>
    <xf numFmtId="0" fontId="19" fillId="0" borderId="0"/>
    <xf numFmtId="0" fontId="79" fillId="0" borderId="0"/>
    <xf numFmtId="0" fontId="79" fillId="0" borderId="0"/>
    <xf numFmtId="0" fontId="79" fillId="0" borderId="0"/>
    <xf numFmtId="0" fontId="79" fillId="0" borderId="0"/>
    <xf numFmtId="0" fontId="79" fillId="0" borderId="0"/>
    <xf numFmtId="0" fontId="79" fillId="0" borderId="0"/>
    <xf numFmtId="43" fontId="19" fillId="0" borderId="0" applyFont="0" applyFill="0" applyBorder="0" applyAlignment="0" applyProtection="0"/>
    <xf numFmtId="0" fontId="79" fillId="0" borderId="0"/>
    <xf numFmtId="0" fontId="79" fillId="0" borderId="0"/>
    <xf numFmtId="43" fontId="19" fillId="0" borderId="0" applyFont="0" applyFill="0" applyBorder="0" applyAlignment="0" applyProtection="0"/>
    <xf numFmtId="0" fontId="79" fillId="0" borderId="0"/>
    <xf numFmtId="0" fontId="7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4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4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48"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1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168" fontId="7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7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79" fillId="0" borderId="0"/>
    <xf numFmtId="0" fontId="7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79" fillId="0" borderId="0"/>
    <xf numFmtId="0" fontId="19" fillId="0" borderId="0"/>
    <xf numFmtId="0" fontId="7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39" fillId="0" borderId="106" applyNumberFormat="0" applyFill="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60" fillId="0" borderId="0" applyNumberForma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7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79" fillId="0" borderId="0"/>
    <xf numFmtId="0" fontId="19" fillId="0" borderId="0"/>
    <xf numFmtId="0" fontId="7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1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43" fontId="19" fillId="0" borderId="0" applyFont="0" applyFill="0" applyBorder="0" applyAlignment="0" applyProtection="0"/>
    <xf numFmtId="0" fontId="79" fillId="0" borderId="0"/>
    <xf numFmtId="0" fontId="79" fillId="0" borderId="0"/>
    <xf numFmtId="0" fontId="79" fillId="0" borderId="0"/>
    <xf numFmtId="0" fontId="19" fillId="0" borderId="0"/>
    <xf numFmtId="0" fontId="79" fillId="0" borderId="0"/>
    <xf numFmtId="0" fontId="79" fillId="0" borderId="0"/>
    <xf numFmtId="0" fontId="79" fillId="0" borderId="0"/>
    <xf numFmtId="0" fontId="19" fillId="0" borderId="0"/>
    <xf numFmtId="0" fontId="79" fillId="0" borderId="0"/>
    <xf numFmtId="0" fontId="79" fillId="0" borderId="0"/>
    <xf numFmtId="0" fontId="79" fillId="0" borderId="0"/>
    <xf numFmtId="0" fontId="19" fillId="0" borderId="0"/>
    <xf numFmtId="0" fontId="79" fillId="0" borderId="0"/>
    <xf numFmtId="43" fontId="19" fillId="0" borderId="0" applyFont="0" applyFill="0" applyBorder="0" applyAlignment="0" applyProtection="0"/>
    <xf numFmtId="0" fontId="79" fillId="0" borderId="0"/>
    <xf numFmtId="0" fontId="79" fillId="0" borderId="0"/>
    <xf numFmtId="43" fontId="19" fillId="0" borderId="0" applyFont="0" applyFill="0" applyBorder="0" applyAlignment="0" applyProtection="0"/>
    <xf numFmtId="0" fontId="79" fillId="0" borderId="0"/>
    <xf numFmtId="0" fontId="79" fillId="0" borderId="0"/>
    <xf numFmtId="0" fontId="79" fillId="0" borderId="0"/>
    <xf numFmtId="0" fontId="79" fillId="0" borderId="0"/>
    <xf numFmtId="0" fontId="19" fillId="0" borderId="0"/>
    <xf numFmtId="0" fontId="19" fillId="0" borderId="0"/>
    <xf numFmtId="0" fontId="79" fillId="0" borderId="0"/>
    <xf numFmtId="43" fontId="19" fillId="0" borderId="0" applyFont="0" applyFill="0" applyBorder="0" applyAlignment="0" applyProtection="0"/>
    <xf numFmtId="0" fontId="19" fillId="0" borderId="0"/>
    <xf numFmtId="0" fontId="79" fillId="0" borderId="0"/>
    <xf numFmtId="43" fontId="19" fillId="0" borderId="0" applyFont="0" applyFill="0" applyBorder="0" applyAlignment="0" applyProtection="0"/>
    <xf numFmtId="0" fontId="1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179" fontId="50"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168" fontId="7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168" fontId="79" fillId="0" borderId="0" applyFont="0" applyFill="0" applyBorder="0" applyAlignment="0" applyProtection="0"/>
    <xf numFmtId="0" fontId="19" fillId="0" borderId="0"/>
    <xf numFmtId="0" fontId="19" fillId="0" borderId="0"/>
    <xf numFmtId="168" fontId="79" fillId="0" borderId="0" applyFont="0" applyFill="0" applyBorder="0" applyAlignment="0" applyProtection="0"/>
    <xf numFmtId="0" fontId="19" fillId="0" borderId="0"/>
    <xf numFmtId="0" fontId="19" fillId="0" borderId="0"/>
    <xf numFmtId="168" fontId="79" fillId="0" borderId="0" applyFont="0" applyFill="0" applyBorder="0" applyAlignment="0" applyProtection="0"/>
    <xf numFmtId="0" fontId="19" fillId="0" borderId="0"/>
    <xf numFmtId="168" fontId="79" fillId="0" borderId="0" applyFont="0" applyFill="0" applyBorder="0" applyAlignment="0" applyProtection="0"/>
    <xf numFmtId="0" fontId="19" fillId="0" borderId="0"/>
    <xf numFmtId="0" fontId="19" fillId="0" borderId="0"/>
    <xf numFmtId="0" fontId="19" fillId="0" borderId="0"/>
    <xf numFmtId="0" fontId="19" fillId="0" borderId="0"/>
    <xf numFmtId="168" fontId="7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168" fontId="7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168" fontId="79" fillId="0" borderId="0" applyFont="0" applyFill="0" applyBorder="0" applyAlignment="0" applyProtection="0"/>
    <xf numFmtId="0" fontId="19" fillId="0" borderId="0"/>
    <xf numFmtId="0" fontId="19" fillId="0" borderId="0"/>
    <xf numFmtId="168" fontId="79" fillId="0" borderId="0" applyFont="0" applyFill="0" applyBorder="0" applyAlignment="0" applyProtection="0"/>
    <xf numFmtId="0" fontId="19" fillId="0" borderId="0"/>
    <xf numFmtId="168" fontId="79" fillId="0" borderId="0" applyFont="0" applyFill="0" applyBorder="0" applyAlignment="0" applyProtection="0"/>
    <xf numFmtId="0" fontId="19" fillId="0" borderId="0"/>
    <xf numFmtId="168" fontId="79" fillId="0" borderId="0" applyFont="0" applyFill="0" applyBorder="0" applyAlignment="0" applyProtection="0"/>
    <xf numFmtId="0" fontId="19" fillId="0" borderId="0"/>
    <xf numFmtId="168" fontId="7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46" fillId="0" borderId="107" applyNumberFormat="0" applyFill="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168" fontId="7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168" fontId="44"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168" fontId="7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168" fontId="7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168" fontId="7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10" fontId="79" fillId="0" borderId="0" applyFont="0" applyFill="0" applyBorder="0" applyAlignment="0" applyProtection="0"/>
    <xf numFmtId="0" fontId="19" fillId="0" borderId="0"/>
    <xf numFmtId="10" fontId="7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7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168" fontId="79" fillId="0" borderId="0" applyFont="0" applyFill="0" applyBorder="0" applyAlignment="0" applyProtection="0"/>
    <xf numFmtId="0" fontId="19" fillId="0" borderId="0"/>
    <xf numFmtId="168" fontId="79" fillId="0" borderId="0" applyFont="0" applyFill="0" applyBorder="0" applyAlignment="0" applyProtection="0"/>
    <xf numFmtId="0" fontId="19" fillId="0" borderId="0"/>
    <xf numFmtId="168" fontId="7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172" fontId="7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172" fontId="7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172" fontId="7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168" fontId="7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168" fontId="7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66" fillId="0" borderId="26" applyBorder="0">
      <alignment horizontal="left" vertical="center" wrapText="1" indent="3"/>
      <protection locked="0"/>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28" borderId="99" applyNumberFormat="0" applyFont="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45" fillId="0" borderId="109" applyNumberFormat="0" applyFill="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40"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7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168" fontId="7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6" fillId="0" borderId="0" applyNumberForma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79" fillId="0" borderId="0"/>
    <xf numFmtId="0" fontId="19" fillId="0" borderId="0"/>
    <xf numFmtId="0" fontId="4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79" fillId="0" borderId="0"/>
    <xf numFmtId="0" fontId="19" fillId="0" borderId="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9" fontId="19" fillId="0" borderId="0" applyFont="0" applyFill="0" applyBorder="0" applyAlignment="0" applyProtection="0"/>
    <xf numFmtId="0" fontId="19" fillId="0" borderId="0"/>
    <xf numFmtId="9"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4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79" fillId="0" borderId="0"/>
    <xf numFmtId="0" fontId="79" fillId="0" borderId="0"/>
    <xf numFmtId="0" fontId="79" fillId="0" borderId="0"/>
    <xf numFmtId="0" fontId="7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60" borderId="108" applyNumberFormat="0" applyAlignment="0" applyProtection="0"/>
    <xf numFmtId="0" fontId="19" fillId="28" borderId="99" applyNumberFormat="0" applyFont="0" applyAlignment="0" applyProtection="0"/>
    <xf numFmtId="0" fontId="19" fillId="28" borderId="99" applyNumberFormat="0" applyFont="0" applyAlignment="0" applyProtection="0"/>
    <xf numFmtId="0" fontId="19" fillId="28" borderId="99" applyNumberFormat="0" applyFont="0" applyAlignment="0" applyProtection="0"/>
    <xf numFmtId="0" fontId="19" fillId="28" borderId="99" applyNumberFormat="0" applyFont="0" applyAlignment="0" applyProtection="0"/>
    <xf numFmtId="9" fontId="19" fillId="0" borderId="0" applyFont="0" applyFill="0" applyBorder="0" applyAlignment="0" applyProtection="0"/>
    <xf numFmtId="0" fontId="19" fillId="28" borderId="99" applyNumberFormat="0" applyFont="0" applyAlignment="0" applyProtection="0"/>
    <xf numFmtId="9" fontId="19" fillId="0" borderId="0" applyFont="0" applyFill="0" applyBorder="0" applyAlignment="0" applyProtection="0"/>
    <xf numFmtId="0" fontId="19" fillId="28" borderId="99" applyNumberFormat="0" applyFont="0" applyAlignment="0" applyProtection="0"/>
    <xf numFmtId="0" fontId="19" fillId="28" borderId="99" applyNumberFormat="0" applyFont="0" applyAlignment="0" applyProtection="0"/>
    <xf numFmtId="0" fontId="19" fillId="28" borderId="99" applyNumberFormat="0" applyFont="0" applyAlignment="0" applyProtection="0"/>
    <xf numFmtId="43" fontId="19" fillId="0" borderId="0" applyFont="0" applyFill="0" applyBorder="0" applyAlignment="0" applyProtection="0"/>
    <xf numFmtId="0" fontId="19" fillId="28" borderId="99" applyNumberFormat="0" applyFont="0" applyAlignment="0" applyProtection="0"/>
    <xf numFmtId="0" fontId="19" fillId="28" borderId="99" applyNumberFormat="0" applyFont="0" applyAlignment="0" applyProtection="0"/>
    <xf numFmtId="10" fontId="79" fillId="0" borderId="0" applyFont="0" applyFill="0" applyBorder="0" applyAlignment="0" applyProtection="0"/>
    <xf numFmtId="10" fontId="79" fillId="0" borderId="0" applyFont="0" applyFill="0" applyBorder="0" applyAlignment="0" applyProtection="0"/>
    <xf numFmtId="43" fontId="19" fillId="0" borderId="0" applyFont="0" applyFill="0" applyBorder="0" applyAlignment="0" applyProtection="0"/>
    <xf numFmtId="164" fontId="36" fillId="0" borderId="0">
      <protection locked="0"/>
    </xf>
    <xf numFmtId="9" fontId="49" fillId="0" borderId="0" applyFont="0" applyFill="0" applyBorder="0" applyAlignment="0" applyProtection="0"/>
    <xf numFmtId="9" fontId="79" fillId="0" borderId="0" applyFont="0" applyFill="0" applyBorder="0" applyAlignment="0" applyProtection="0"/>
    <xf numFmtId="9" fontId="79" fillId="0" borderId="0" applyFont="0" applyFill="0" applyBorder="0" applyAlignment="0" applyProtection="0"/>
    <xf numFmtId="9" fontId="7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79" fillId="0" borderId="0" applyFont="0" applyFill="0" applyBorder="0" applyAlignment="0" applyProtection="0"/>
    <xf numFmtId="9" fontId="79" fillId="0" borderId="0" applyFont="0" applyFill="0" applyBorder="0" applyAlignment="0" applyProtection="0"/>
    <xf numFmtId="0" fontId="54" fillId="0" borderId="0" applyNumberFormat="0" applyBorder="0" applyProtection="0"/>
    <xf numFmtId="0" fontId="74" fillId="23" borderId="105" applyNumberFormat="0" applyAlignment="0" applyProtection="0"/>
    <xf numFmtId="43" fontId="19" fillId="0" borderId="0" applyFont="0" applyFill="0" applyBorder="0" applyAlignment="0" applyProtection="0"/>
    <xf numFmtId="38" fontId="48" fillId="0" borderId="0" applyFont="0" applyFill="0" applyBorder="0" applyAlignment="0" applyProtection="0"/>
    <xf numFmtId="168" fontId="79" fillId="0" borderId="0" applyFont="0" applyFill="0" applyBorder="0" applyAlignment="0" applyProtection="0"/>
    <xf numFmtId="168" fontId="79" fillId="0" borderId="0" applyFont="0" applyFill="0" applyBorder="0" applyAlignment="0" applyProtection="0"/>
    <xf numFmtId="168" fontId="79" fillId="0" borderId="0" applyFont="0" applyFill="0" applyBorder="0" applyAlignment="0" applyProtection="0"/>
    <xf numFmtId="168" fontId="79" fillId="0" borderId="0" applyFont="0" applyFill="0" applyBorder="0" applyAlignment="0" applyProtection="0"/>
    <xf numFmtId="168" fontId="79" fillId="0" borderId="0" applyFont="0" applyFill="0" applyBorder="0" applyAlignment="0" applyProtection="0"/>
    <xf numFmtId="43" fontId="19" fillId="0" borderId="0" applyFont="0" applyFill="0" applyBorder="0" applyAlignment="0" applyProtection="0"/>
    <xf numFmtId="168" fontId="79" fillId="0" borderId="0" applyFont="0" applyFill="0" applyBorder="0" applyAlignment="0" applyProtection="0"/>
    <xf numFmtId="168" fontId="79" fillId="0" borderId="0" applyFont="0" applyFill="0" applyBorder="0" applyAlignment="0" applyProtection="0"/>
    <xf numFmtId="168" fontId="79" fillId="0" borderId="0" applyFont="0" applyFill="0" applyBorder="0" applyAlignment="0" applyProtection="0"/>
    <xf numFmtId="168" fontId="44" fillId="0" borderId="0" applyFont="0" applyFill="0" applyBorder="0" applyAlignment="0" applyProtection="0"/>
    <xf numFmtId="167" fontId="47" fillId="0" borderId="0" applyBorder="0" applyProtection="0"/>
    <xf numFmtId="0" fontId="48" fillId="0" borderId="0"/>
    <xf numFmtId="0" fontId="71" fillId="0" borderId="0" applyNumberFormat="0" applyFill="0" applyBorder="0" applyAlignment="0" applyProtection="0"/>
    <xf numFmtId="0" fontId="77" fillId="0" borderId="0" applyNumberFormat="0" applyFill="0" applyBorder="0" applyAlignment="0" applyProtection="0"/>
    <xf numFmtId="0" fontId="78" fillId="0" borderId="0" applyNumberFormat="0" applyFill="0" applyBorder="0" applyAlignment="0" applyProtection="0"/>
    <xf numFmtId="43" fontId="19" fillId="0" borderId="0" applyFont="0" applyFill="0" applyBorder="0" applyAlignment="0" applyProtection="0"/>
    <xf numFmtId="0" fontId="39" fillId="0" borderId="0" applyNumberForma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172" fontId="7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168" fontId="79" fillId="0" borderId="0" applyFont="0" applyFill="0" applyBorder="0" applyAlignment="0" applyProtection="0"/>
    <xf numFmtId="168" fontId="7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168" fontId="79" fillId="0" borderId="0" applyFont="0" applyFill="0" applyBorder="0" applyAlignment="0" applyProtection="0"/>
    <xf numFmtId="165" fontId="79" fillId="0" borderId="0" applyFill="0" applyBorder="0" applyAlignment="0" applyProtection="0"/>
    <xf numFmtId="43" fontId="19" fillId="0" borderId="0" applyFont="0" applyFill="0" applyBorder="0" applyAlignment="0" applyProtection="0"/>
    <xf numFmtId="168" fontId="79" fillId="0" borderId="0" applyFont="0" applyFill="0" applyBorder="0" applyAlignment="0" applyProtection="0"/>
    <xf numFmtId="168" fontId="79" fillId="0" borderId="0" applyFont="0" applyFill="0" applyBorder="0" applyAlignment="0" applyProtection="0"/>
    <xf numFmtId="168" fontId="7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168" fontId="50" fillId="0" borderId="0" applyFont="0" applyFill="0" applyBorder="0" applyAlignment="0" applyProtection="0"/>
  </cellStyleXfs>
  <cellXfs count="786">
    <xf numFmtId="0" fontId="0" fillId="0" borderId="0" xfId="0"/>
    <xf numFmtId="0" fontId="0" fillId="0" borderId="0" xfId="0" applyAlignment="1">
      <alignment horizontal="center" vertical="center"/>
    </xf>
    <xf numFmtId="0" fontId="0" fillId="0" borderId="0" xfId="0" applyBorder="1"/>
    <xf numFmtId="0" fontId="0" fillId="0" borderId="0" xfId="0" applyAlignment="1">
      <alignment horizontal="right"/>
    </xf>
    <xf numFmtId="0" fontId="0" fillId="0" borderId="0" xfId="0" applyAlignment="1">
      <alignment horizontal="right" vertical="center"/>
    </xf>
    <xf numFmtId="0" fontId="0" fillId="0" borderId="1" xfId="0" applyBorder="1" applyAlignment="1">
      <alignment horizontal="center" vertical="center"/>
    </xf>
    <xf numFmtId="182" fontId="0" fillId="0" borderId="1" xfId="22" applyNumberFormat="1" applyFont="1" applyBorder="1" applyAlignment="1">
      <alignment horizontal="center" vertical="center"/>
    </xf>
    <xf numFmtId="0" fontId="0" fillId="0" borderId="1" xfId="0" applyFont="1" applyBorder="1" applyAlignment="1">
      <alignment horizontal="center" vertical="center"/>
    </xf>
    <xf numFmtId="2" fontId="0" fillId="0" borderId="1" xfId="0" applyNumberFormat="1" applyBorder="1" applyAlignment="1">
      <alignment horizontal="right"/>
    </xf>
    <xf numFmtId="168" fontId="0" fillId="0" borderId="1" xfId="22" applyFont="1" applyBorder="1" applyAlignment="1">
      <alignment horizontal="right" vertical="center"/>
    </xf>
    <xf numFmtId="0" fontId="0" fillId="0" borderId="1" xfId="0" applyBorder="1" applyAlignment="1">
      <alignment horizontal="left" vertical="center"/>
    </xf>
    <xf numFmtId="0" fontId="0" fillId="0" borderId="1" xfId="0" applyBorder="1" applyAlignment="1">
      <alignment horizontal="right" vertical="center"/>
    </xf>
    <xf numFmtId="0" fontId="0" fillId="0" borderId="1" xfId="0" applyBorder="1"/>
    <xf numFmtId="0" fontId="0" fillId="0" borderId="1" xfId="0" applyBorder="1" applyAlignment="1">
      <alignment horizontal="right"/>
    </xf>
    <xf numFmtId="2" fontId="0" fillId="0" borderId="1" xfId="0" applyNumberFormat="1" applyBorder="1" applyAlignment="1">
      <alignment horizontal="right" vertical="center"/>
    </xf>
    <xf numFmtId="0" fontId="0" fillId="0" borderId="1" xfId="0" applyFont="1" applyFill="1" applyBorder="1" applyAlignment="1">
      <alignment horizontal="center" vertical="center"/>
    </xf>
    <xf numFmtId="0" fontId="0" fillId="0" borderId="1" xfId="2582" applyFont="1" applyFill="1" applyBorder="1" applyAlignment="1">
      <alignment vertical="center" wrapText="1"/>
    </xf>
    <xf numFmtId="0" fontId="0" fillId="0" borderId="1" xfId="0" applyFont="1" applyBorder="1" applyAlignment="1">
      <alignment wrapText="1"/>
    </xf>
    <xf numFmtId="0" fontId="0" fillId="0" borderId="1" xfId="0" applyFont="1" applyBorder="1" applyAlignment="1">
      <alignment horizontal="left" vertical="center" wrapText="1"/>
    </xf>
    <xf numFmtId="0" fontId="0" fillId="0" borderId="1" xfId="0" applyFont="1" applyBorder="1"/>
    <xf numFmtId="0" fontId="0" fillId="0" borderId="1" xfId="0" applyFill="1" applyBorder="1" applyAlignment="1">
      <alignment horizontal="right" vertical="center"/>
    </xf>
    <xf numFmtId="0" fontId="0" fillId="0" borderId="3" xfId="0" applyFont="1" applyBorder="1" applyAlignment="1">
      <alignment horizontal="center" vertical="center"/>
    </xf>
    <xf numFmtId="0" fontId="0" fillId="0" borderId="3" xfId="0" applyFont="1" applyBorder="1" applyAlignment="1">
      <alignment wrapText="1"/>
    </xf>
    <xf numFmtId="0" fontId="0" fillId="0" borderId="3" xfId="0" applyFont="1" applyFill="1" applyBorder="1" applyAlignment="1">
      <alignment horizontal="center" vertical="center"/>
    </xf>
    <xf numFmtId="0" fontId="0" fillId="0" borderId="3" xfId="0" applyFill="1" applyBorder="1" applyAlignment="1">
      <alignment horizontal="right" vertical="center"/>
    </xf>
    <xf numFmtId="0" fontId="0" fillId="0" borderId="3" xfId="0" applyBorder="1" applyAlignment="1">
      <alignment horizontal="right" vertical="center"/>
    </xf>
    <xf numFmtId="0" fontId="0" fillId="0" borderId="0" xfId="0" applyAlignment="1">
      <alignment horizontal="center"/>
    </xf>
    <xf numFmtId="0" fontId="3" fillId="2" borderId="11" xfId="7702" applyFont="1" applyFill="1" applyBorder="1" applyAlignment="1">
      <alignment horizontal="center"/>
    </xf>
    <xf numFmtId="0" fontId="3" fillId="2" borderId="12" xfId="7702" applyFont="1" applyFill="1" applyBorder="1" applyAlignment="1">
      <alignment horizontal="center"/>
    </xf>
    <xf numFmtId="0" fontId="3" fillId="2" borderId="12" xfId="7702" applyFont="1" applyFill="1" applyBorder="1" applyAlignment="1">
      <alignment horizontal="center" vertical="center"/>
    </xf>
    <xf numFmtId="0" fontId="79" fillId="0" borderId="13" xfId="7702" applyBorder="1" applyAlignment="1">
      <alignment vertical="center"/>
    </xf>
    <xf numFmtId="0" fontId="79" fillId="0" borderId="1" xfId="7702" applyBorder="1" applyAlignment="1">
      <alignment horizontal="center" vertical="center"/>
    </xf>
    <xf numFmtId="0" fontId="79" fillId="0" borderId="1" xfId="7702" applyBorder="1" applyAlignment="1">
      <alignment horizontal="right" vertical="center"/>
    </xf>
    <xf numFmtId="0" fontId="79" fillId="0" borderId="1" xfId="7702" applyBorder="1" applyAlignment="1">
      <alignment vertical="center"/>
    </xf>
    <xf numFmtId="0" fontId="3" fillId="0" borderId="13" xfId="7702" applyFont="1" applyBorder="1" applyAlignment="1">
      <alignment horizontal="center" vertical="center"/>
    </xf>
    <xf numFmtId="49" fontId="3" fillId="0" borderId="1" xfId="7702" applyNumberFormat="1" applyFont="1" applyBorder="1" applyAlignment="1">
      <alignment vertical="center" wrapText="1"/>
    </xf>
    <xf numFmtId="181" fontId="1" fillId="0" borderId="1" xfId="36119" applyNumberFormat="1" applyFont="1" applyBorder="1" applyAlignment="1">
      <alignment vertical="center"/>
    </xf>
    <xf numFmtId="10" fontId="3" fillId="2" borderId="1" xfId="31" applyNumberFormat="1" applyFont="1" applyFill="1" applyBorder="1" applyAlignment="1">
      <alignment horizontal="center" vertical="center"/>
    </xf>
    <xf numFmtId="10" fontId="0" fillId="2" borderId="1" xfId="40576" applyNumberFormat="1" applyFont="1" applyFill="1" applyBorder="1" applyAlignment="1">
      <alignment horizontal="center" vertical="center"/>
    </xf>
    <xf numFmtId="10" fontId="0" fillId="0" borderId="1" xfId="40576" applyNumberFormat="1" applyFont="1" applyBorder="1" applyAlignment="1">
      <alignment vertical="center"/>
    </xf>
    <xf numFmtId="0" fontId="79" fillId="0" borderId="1" xfId="2582" applyBorder="1" applyAlignment="1">
      <alignment vertical="center"/>
    </xf>
    <xf numFmtId="0" fontId="3" fillId="0" borderId="1" xfId="7702" applyFont="1" applyBorder="1" applyAlignment="1">
      <alignment vertical="center" wrapText="1"/>
    </xf>
    <xf numFmtId="168" fontId="4" fillId="0" borderId="1" xfId="36119" applyFont="1" applyBorder="1" applyAlignment="1">
      <alignment vertical="center"/>
    </xf>
    <xf numFmtId="168" fontId="0" fillId="0" borderId="1" xfId="24081" applyNumberFormat="1" applyFont="1" applyBorder="1" applyAlignment="1">
      <alignment horizontal="center" vertical="center"/>
    </xf>
    <xf numFmtId="168" fontId="3" fillId="0" borderId="1" xfId="2582" applyNumberFormat="1" applyFont="1" applyBorder="1" applyAlignment="1">
      <alignment vertical="center"/>
    </xf>
    <xf numFmtId="168" fontId="79" fillId="0" borderId="1" xfId="2582" applyNumberFormat="1" applyBorder="1" applyAlignment="1">
      <alignment vertical="center"/>
    </xf>
    <xf numFmtId="9" fontId="0" fillId="2" borderId="1" xfId="40576" applyFont="1" applyFill="1" applyBorder="1" applyAlignment="1">
      <alignment horizontal="center" vertical="center"/>
    </xf>
    <xf numFmtId="9" fontId="0" fillId="0" borderId="1" xfId="40576" applyFont="1" applyFill="1" applyBorder="1" applyAlignment="1">
      <alignment vertical="center"/>
    </xf>
    <xf numFmtId="10" fontId="0" fillId="0" borderId="1" xfId="24081" applyNumberFormat="1" applyFont="1" applyBorder="1" applyAlignment="1">
      <alignment horizontal="center" vertical="center"/>
    </xf>
    <xf numFmtId="43" fontId="3" fillId="0" borderId="1" xfId="2582" applyNumberFormat="1" applyFont="1" applyBorder="1" applyAlignment="1">
      <alignment vertical="center"/>
    </xf>
    <xf numFmtId="168" fontId="3" fillId="0" borderId="1" xfId="2582" applyNumberFormat="1" applyFont="1" applyFill="1" applyBorder="1" applyAlignment="1">
      <alignment vertical="center"/>
    </xf>
    <xf numFmtId="168" fontId="79" fillId="0" borderId="1" xfId="2582" applyNumberFormat="1" applyFill="1" applyBorder="1" applyAlignment="1">
      <alignment vertical="center"/>
    </xf>
    <xf numFmtId="10" fontId="0" fillId="0" borderId="3" xfId="24081" applyNumberFormat="1" applyFont="1" applyBorder="1" applyAlignment="1">
      <alignment horizontal="center" vertical="center"/>
    </xf>
    <xf numFmtId="10" fontId="0" fillId="0" borderId="14" xfId="24081" applyNumberFormat="1" applyFont="1" applyBorder="1" applyAlignment="1">
      <alignment horizontal="center" vertical="center"/>
    </xf>
    <xf numFmtId="176" fontId="3" fillId="0" borderId="1" xfId="2582" applyNumberFormat="1" applyFont="1" applyBorder="1" applyAlignment="1">
      <alignment vertical="center"/>
    </xf>
    <xf numFmtId="0" fontId="3" fillId="0" borderId="15" xfId="7702" applyFont="1" applyBorder="1" applyAlignment="1">
      <alignment horizontal="center" vertical="center"/>
    </xf>
    <xf numFmtId="168" fontId="4" fillId="0" borderId="3" xfId="36119" applyFont="1" applyBorder="1" applyAlignment="1">
      <alignment vertical="center"/>
    </xf>
    <xf numFmtId="0" fontId="79" fillId="0" borderId="3" xfId="7702" applyBorder="1" applyAlignment="1">
      <alignment vertical="center"/>
    </xf>
    <xf numFmtId="9" fontId="0" fillId="0" borderId="3" xfId="24081" applyFont="1" applyFill="1" applyBorder="1" applyAlignment="1">
      <alignment vertical="center"/>
    </xf>
    <xf numFmtId="0" fontId="3" fillId="0" borderId="16" xfId="7702" applyFont="1" applyBorder="1" applyAlignment="1">
      <alignment vertical="center" wrapText="1"/>
    </xf>
    <xf numFmtId="9" fontId="0" fillId="3" borderId="1" xfId="40576" applyFont="1" applyFill="1" applyBorder="1" applyAlignment="1">
      <alignment vertical="center"/>
    </xf>
    <xf numFmtId="0" fontId="79" fillId="0" borderId="17" xfId="7702" applyBorder="1" applyAlignment="1">
      <alignment horizontal="center" vertical="center"/>
    </xf>
    <xf numFmtId="168" fontId="0" fillId="0" borderId="3" xfId="36119" applyFont="1" applyBorder="1" applyAlignment="1">
      <alignment vertical="center"/>
    </xf>
    <xf numFmtId="10" fontId="0" fillId="3" borderId="14" xfId="24081" applyNumberFormat="1" applyFont="1" applyFill="1" applyBorder="1" applyAlignment="1">
      <alignment horizontal="center" vertical="center"/>
    </xf>
    <xf numFmtId="9" fontId="0" fillId="3" borderId="3" xfId="40576" applyFont="1" applyFill="1" applyBorder="1" applyAlignment="1">
      <alignment vertical="center"/>
    </xf>
    <xf numFmtId="4" fontId="3" fillId="3" borderId="3" xfId="40576" applyNumberFormat="1" applyFont="1" applyFill="1" applyBorder="1" applyAlignment="1">
      <alignment vertical="center"/>
    </xf>
    <xf numFmtId="10" fontId="0" fillId="3" borderId="3" xfId="24081" applyNumberFormat="1" applyFont="1" applyFill="1" applyBorder="1" applyAlignment="1">
      <alignment horizontal="center" vertical="center"/>
    </xf>
    <xf numFmtId="181" fontId="3" fillId="2" borderId="19" xfId="36119" applyNumberFormat="1" applyFont="1" applyFill="1" applyBorder="1" applyAlignment="1">
      <alignment vertical="center"/>
    </xf>
    <xf numFmtId="10" fontId="3" fillId="2" borderId="20" xfId="31" applyNumberFormat="1" applyFont="1" applyFill="1" applyBorder="1" applyAlignment="1">
      <alignment horizontal="center" vertical="center"/>
    </xf>
    <xf numFmtId="181" fontId="3" fillId="2" borderId="20" xfId="7702" applyNumberFormat="1" applyFont="1" applyFill="1" applyBorder="1" applyAlignment="1">
      <alignment vertical="center"/>
    </xf>
    <xf numFmtId="0" fontId="3" fillId="2" borderId="24" xfId="7702" applyFont="1" applyFill="1" applyBorder="1" applyAlignment="1">
      <alignment horizontal="center"/>
    </xf>
    <xf numFmtId="0" fontId="3" fillId="2" borderId="25" xfId="7702" applyFont="1" applyFill="1" applyBorder="1" applyAlignment="1">
      <alignment horizontal="center"/>
    </xf>
    <xf numFmtId="0" fontId="79" fillId="0" borderId="26" xfId="7702" applyBorder="1" applyAlignment="1">
      <alignment vertical="center"/>
    </xf>
    <xf numFmtId="0" fontId="79" fillId="0" borderId="27" xfId="7702" applyBorder="1" applyAlignment="1">
      <alignment vertical="center"/>
    </xf>
    <xf numFmtId="10" fontId="79" fillId="0" borderId="1" xfId="2582" applyNumberFormat="1" applyBorder="1" applyAlignment="1">
      <alignment vertical="center"/>
    </xf>
    <xf numFmtId="0" fontId="79" fillId="0" borderId="27" xfId="2582" applyBorder="1" applyAlignment="1">
      <alignment vertical="center"/>
    </xf>
    <xf numFmtId="10" fontId="0" fillId="2" borderId="27" xfId="40576" applyNumberFormat="1" applyFont="1" applyFill="1" applyBorder="1" applyAlignment="1">
      <alignment horizontal="center" vertical="center"/>
    </xf>
    <xf numFmtId="168" fontId="3" fillId="0" borderId="27" xfId="2582" applyNumberFormat="1" applyFont="1" applyBorder="1" applyAlignment="1">
      <alignment vertical="center"/>
    </xf>
    <xf numFmtId="0" fontId="79" fillId="0" borderId="1" xfId="2582" applyFill="1" applyBorder="1" applyAlignment="1">
      <alignment vertical="center"/>
    </xf>
    <xf numFmtId="0" fontId="79" fillId="0" borderId="28" xfId="7702" applyBorder="1"/>
    <xf numFmtId="0" fontId="79" fillId="0" borderId="29" xfId="7702" applyBorder="1"/>
    <xf numFmtId="10" fontId="79" fillId="0" borderId="1" xfId="2582" applyNumberFormat="1" applyFill="1" applyBorder="1" applyAlignment="1">
      <alignment vertical="center"/>
    </xf>
    <xf numFmtId="9" fontId="0" fillId="2" borderId="27" xfId="40576" applyFont="1" applyFill="1" applyBorder="1" applyAlignment="1">
      <alignment horizontal="center" vertical="center"/>
    </xf>
    <xf numFmtId="43" fontId="3" fillId="0" borderId="27" xfId="2582" applyNumberFormat="1" applyFont="1" applyBorder="1" applyAlignment="1">
      <alignment vertical="center"/>
    </xf>
    <xf numFmtId="0" fontId="79" fillId="0" borderId="1" xfId="7702" applyBorder="1"/>
    <xf numFmtId="176" fontId="3" fillId="0" borderId="27" xfId="2582" applyNumberFormat="1" applyFont="1" applyBorder="1" applyAlignment="1">
      <alignment vertical="center"/>
    </xf>
    <xf numFmtId="9" fontId="0" fillId="0" borderId="30" xfId="24081" applyFont="1" applyFill="1" applyBorder="1" applyAlignment="1">
      <alignment vertical="center"/>
    </xf>
    <xf numFmtId="168" fontId="3" fillId="0" borderId="31" xfId="7702" applyNumberFormat="1" applyFont="1" applyBorder="1" applyAlignment="1">
      <alignment vertical="center"/>
    </xf>
    <xf numFmtId="4" fontId="3" fillId="3" borderId="30" xfId="40576" applyNumberFormat="1" applyFont="1" applyFill="1" applyBorder="1" applyAlignment="1">
      <alignment vertical="center"/>
    </xf>
    <xf numFmtId="4" fontId="0" fillId="3" borderId="30" xfId="40576" applyNumberFormat="1" applyFont="1" applyFill="1" applyBorder="1" applyAlignment="1">
      <alignment vertical="center"/>
    </xf>
    <xf numFmtId="4" fontId="3" fillId="3" borderId="31" xfId="40576" applyNumberFormat="1" applyFont="1" applyFill="1" applyBorder="1" applyAlignment="1">
      <alignment vertical="center"/>
    </xf>
    <xf numFmtId="9" fontId="0" fillId="3" borderId="30" xfId="40576" applyFont="1" applyFill="1" applyBorder="1" applyAlignment="1">
      <alignment vertical="center"/>
    </xf>
    <xf numFmtId="9" fontId="0" fillId="3" borderId="31" xfId="40576" applyFont="1" applyFill="1" applyBorder="1" applyAlignment="1">
      <alignment vertical="center"/>
    </xf>
    <xf numFmtId="181" fontId="3" fillId="2" borderId="32" xfId="7702" applyNumberFormat="1" applyFont="1" applyFill="1" applyBorder="1" applyAlignment="1">
      <alignment vertical="center"/>
    </xf>
    <xf numFmtId="9" fontId="6" fillId="0" borderId="0" xfId="31" applyFont="1" applyAlignment="1">
      <alignment horizontal="left" vertical="center"/>
    </xf>
    <xf numFmtId="44" fontId="6" fillId="0" borderId="0" xfId="118" applyFont="1" applyAlignment="1">
      <alignment horizontal="left" vertical="center"/>
    </xf>
    <xf numFmtId="181" fontId="6" fillId="0" borderId="0" xfId="7702" applyNumberFormat="1" applyFont="1"/>
    <xf numFmtId="0" fontId="0" fillId="0" borderId="0" xfId="0" applyFill="1"/>
    <xf numFmtId="0" fontId="7" fillId="0" borderId="0" xfId="0" applyFont="1"/>
    <xf numFmtId="0" fontId="8" fillId="0" borderId="0" xfId="0" applyFont="1"/>
    <xf numFmtId="4" fontId="0" fillId="0" borderId="0" xfId="0" applyNumberFormat="1"/>
    <xf numFmtId="0" fontId="10" fillId="0" borderId="25" xfId="0" applyFont="1" applyBorder="1" applyAlignment="1">
      <alignment horizontal="center" vertical="center"/>
    </xf>
    <xf numFmtId="0" fontId="10" fillId="0" borderId="36" xfId="0" applyFont="1" applyBorder="1" applyAlignment="1">
      <alignment horizontal="center" vertical="center"/>
    </xf>
    <xf numFmtId="0" fontId="10" fillId="0" borderId="37" xfId="0" applyFont="1" applyBorder="1" applyAlignment="1">
      <alignment horizontal="center" vertical="center"/>
    </xf>
    <xf numFmtId="0" fontId="10" fillId="0" borderId="38" xfId="0" applyFont="1" applyBorder="1" applyAlignment="1">
      <alignment horizontal="center" vertical="center"/>
    </xf>
    <xf numFmtId="4" fontId="10" fillId="0" borderId="38" xfId="0" applyNumberFormat="1" applyFont="1" applyBorder="1" applyAlignment="1">
      <alignment horizontal="center" vertical="center"/>
    </xf>
    <xf numFmtId="0" fontId="10" fillId="0" borderId="39" xfId="0" applyFont="1" applyBorder="1" applyAlignment="1">
      <alignment horizontal="center" vertical="center"/>
    </xf>
    <xf numFmtId="0" fontId="10" fillId="4" borderId="11" xfId="0" applyFont="1" applyFill="1" applyBorder="1" applyAlignment="1">
      <alignment horizontal="center" vertical="center"/>
    </xf>
    <xf numFmtId="0" fontId="10" fillId="4" borderId="33" xfId="0" applyFont="1" applyFill="1" applyBorder="1" applyAlignment="1">
      <alignment horizontal="center" vertical="center"/>
    </xf>
    <xf numFmtId="0" fontId="10" fillId="4" borderId="12" xfId="0" applyFont="1" applyFill="1" applyBorder="1" applyAlignment="1">
      <alignment horizontal="left" vertical="center"/>
    </xf>
    <xf numFmtId="3" fontId="0" fillId="0" borderId="13" xfId="0" applyNumberFormat="1" applyBorder="1" applyAlignment="1">
      <alignment horizontal="center" vertical="center"/>
    </xf>
    <xf numFmtId="3" fontId="0" fillId="0" borderId="29" xfId="0" applyNumberFormat="1" applyBorder="1" applyAlignment="1">
      <alignment horizontal="center" vertical="center"/>
    </xf>
    <xf numFmtId="0" fontId="0" fillId="0" borderId="1" xfId="0" applyBorder="1" applyAlignment="1">
      <alignment vertical="center" wrapText="1"/>
    </xf>
    <xf numFmtId="4" fontId="0" fillId="0" borderId="1" xfId="0" applyNumberFormat="1" applyBorder="1" applyAlignment="1">
      <alignment horizontal="center" vertical="center"/>
    </xf>
    <xf numFmtId="0" fontId="0" fillId="0" borderId="27" xfId="0" applyBorder="1" applyAlignment="1">
      <alignment vertical="center"/>
    </xf>
    <xf numFmtId="0" fontId="10" fillId="4" borderId="13" xfId="0" applyFont="1" applyFill="1" applyBorder="1" applyAlignment="1">
      <alignment horizontal="center" vertical="center"/>
    </xf>
    <xf numFmtId="0" fontId="10" fillId="4" borderId="1" xfId="0" applyFont="1" applyFill="1" applyBorder="1" applyAlignment="1">
      <alignment vertical="center"/>
    </xf>
    <xf numFmtId="0" fontId="0" fillId="0" borderId="26" xfId="0" applyBorder="1" applyAlignment="1">
      <alignment horizontal="center" vertical="center"/>
    </xf>
    <xf numFmtId="0" fontId="0" fillId="0" borderId="42" xfId="0" applyFont="1" applyBorder="1" applyAlignment="1">
      <alignment vertical="center"/>
    </xf>
    <xf numFmtId="3" fontId="10" fillId="4" borderId="13" xfId="0" applyNumberFormat="1" applyFont="1" applyFill="1" applyBorder="1" applyAlignment="1">
      <alignment horizontal="center" vertical="center"/>
    </xf>
    <xf numFmtId="3" fontId="10" fillId="4" borderId="29" xfId="0" applyNumberFormat="1" applyFont="1" applyFill="1" applyBorder="1" applyAlignment="1">
      <alignment horizontal="center" vertical="center"/>
    </xf>
    <xf numFmtId="0" fontId="10" fillId="4" borderId="1" xfId="0" applyFont="1" applyFill="1" applyBorder="1" applyAlignment="1">
      <alignment horizontal="left" vertical="center"/>
    </xf>
    <xf numFmtId="0" fontId="0" fillId="0" borderId="22" xfId="0" applyFont="1" applyBorder="1" applyAlignment="1">
      <alignment horizontal="left" vertical="center" wrapText="1"/>
    </xf>
    <xf numFmtId="0" fontId="0" fillId="0" borderId="0" xfId="0" applyFont="1"/>
    <xf numFmtId="0" fontId="0" fillId="0" borderId="42" xfId="0" applyFont="1" applyBorder="1" applyAlignment="1">
      <alignment vertical="center" wrapText="1"/>
    </xf>
    <xf numFmtId="0" fontId="0" fillId="0" borderId="42" xfId="0" applyFont="1" applyBorder="1" applyAlignment="1">
      <alignment horizontal="left" vertical="center" wrapText="1"/>
    </xf>
    <xf numFmtId="0" fontId="10" fillId="4" borderId="1" xfId="0" applyFont="1" applyFill="1" applyBorder="1" applyAlignment="1">
      <alignment horizontal="left" vertical="center" wrapText="1"/>
    </xf>
    <xf numFmtId="3" fontId="0" fillId="0" borderId="13" xfId="0" applyNumberFormat="1" applyFont="1" applyBorder="1" applyAlignment="1">
      <alignment horizontal="center" vertical="center"/>
    </xf>
    <xf numFmtId="4" fontId="0" fillId="0" borderId="27" xfId="0" applyNumberFormat="1" applyFont="1" applyBorder="1" applyAlignment="1">
      <alignment vertical="center" wrapText="1"/>
    </xf>
    <xf numFmtId="3" fontId="0" fillId="0" borderId="29" xfId="0" applyNumberFormat="1" applyFont="1" applyBorder="1" applyAlignment="1">
      <alignment horizontal="center" vertical="center"/>
    </xf>
    <xf numFmtId="4" fontId="0" fillId="0" borderId="0" xfId="0" applyNumberFormat="1" applyAlignment="1">
      <alignment wrapText="1"/>
    </xf>
    <xf numFmtId="3" fontId="3" fillId="4" borderId="13" xfId="0" applyNumberFormat="1" applyFont="1" applyFill="1" applyBorder="1" applyAlignment="1">
      <alignment horizontal="center" vertical="center"/>
    </xf>
    <xf numFmtId="3" fontId="0" fillId="4" borderId="29" xfId="0" applyNumberFormat="1" applyFont="1" applyFill="1" applyBorder="1" applyAlignment="1">
      <alignment horizontal="center" vertical="center"/>
    </xf>
    <xf numFmtId="0" fontId="3" fillId="4" borderId="1" xfId="0" applyFont="1" applyFill="1" applyBorder="1" applyAlignment="1">
      <alignment horizontal="left" vertical="center" wrapText="1"/>
    </xf>
    <xf numFmtId="4" fontId="0" fillId="0" borderId="42" xfId="0" applyNumberFormat="1" applyFont="1" applyBorder="1" applyAlignment="1">
      <alignment horizontal="left" vertical="center" wrapText="1"/>
    </xf>
    <xf numFmtId="4" fontId="0" fillId="4" borderId="1" xfId="0" applyNumberFormat="1" applyFill="1" applyBorder="1" applyAlignment="1">
      <alignment horizontal="center" vertical="center"/>
    </xf>
    <xf numFmtId="4" fontId="0" fillId="4" borderId="42" xfId="0" applyNumberFormat="1" applyFill="1" applyBorder="1" applyAlignment="1">
      <alignment horizontal="left" vertical="center" wrapText="1"/>
    </xf>
    <xf numFmtId="3" fontId="0" fillId="0" borderId="36" xfId="0" applyNumberFormat="1" applyFont="1" applyBorder="1" applyAlignment="1">
      <alignment horizontal="center" vertical="center"/>
    </xf>
    <xf numFmtId="3" fontId="0" fillId="0" borderId="37" xfId="0" applyNumberFormat="1" applyFont="1" applyBorder="1" applyAlignment="1">
      <alignment horizontal="center" vertical="center"/>
    </xf>
    <xf numFmtId="0" fontId="0" fillId="0" borderId="38" xfId="0" applyFont="1" applyBorder="1" applyAlignment="1">
      <alignment horizontal="left" vertical="center" wrapText="1"/>
    </xf>
    <xf numFmtId="4" fontId="0" fillId="0" borderId="38" xfId="0" applyNumberFormat="1" applyBorder="1" applyAlignment="1">
      <alignment horizontal="center" vertical="center"/>
    </xf>
    <xf numFmtId="4" fontId="0" fillId="0" borderId="43" xfId="0" applyNumberFormat="1" applyFont="1" applyBorder="1" applyAlignment="1">
      <alignment horizontal="left" vertical="center" wrapText="1"/>
    </xf>
    <xf numFmtId="3" fontId="3" fillId="4" borderId="11" xfId="0" applyNumberFormat="1" applyFont="1" applyFill="1" applyBorder="1" applyAlignment="1">
      <alignment horizontal="center" vertical="center"/>
    </xf>
    <xf numFmtId="3" fontId="0" fillId="4" borderId="33" xfId="0" applyNumberFormat="1" applyFont="1" applyFill="1" applyBorder="1" applyAlignment="1">
      <alignment horizontal="center" vertical="center"/>
    </xf>
    <xf numFmtId="0" fontId="3" fillId="4" borderId="12" xfId="0" applyFont="1" applyFill="1" applyBorder="1" applyAlignment="1">
      <alignment horizontal="left" vertical="center" wrapText="1"/>
    </xf>
    <xf numFmtId="4" fontId="0" fillId="0" borderId="42" xfId="0" applyNumberFormat="1" applyBorder="1" applyAlignment="1">
      <alignment horizontal="left" vertical="center" wrapText="1"/>
    </xf>
    <xf numFmtId="3" fontId="0" fillId="0" borderId="13" xfId="0" applyNumberFormat="1" applyFont="1" applyFill="1" applyBorder="1" applyAlignment="1">
      <alignment horizontal="center" vertical="center"/>
    </xf>
    <xf numFmtId="3" fontId="0" fillId="0" borderId="29" xfId="0" applyNumberFormat="1" applyFont="1" applyFill="1" applyBorder="1" applyAlignment="1">
      <alignment horizontal="center" vertical="center"/>
    </xf>
    <xf numFmtId="0" fontId="0" fillId="0" borderId="1" xfId="0" applyFont="1" applyFill="1" applyBorder="1" applyAlignment="1">
      <alignment horizontal="left" vertical="center" wrapText="1"/>
    </xf>
    <xf numFmtId="4" fontId="0" fillId="0" borderId="1" xfId="0" applyNumberFormat="1" applyFill="1" applyBorder="1" applyAlignment="1">
      <alignment horizontal="center" vertical="center"/>
    </xf>
    <xf numFmtId="4" fontId="0" fillId="0" borderId="42" xfId="0" applyNumberFormat="1" applyFont="1" applyFill="1" applyBorder="1" applyAlignment="1">
      <alignment horizontal="left" vertical="center" wrapText="1"/>
    </xf>
    <xf numFmtId="4" fontId="3" fillId="4" borderId="44" xfId="0" applyNumberFormat="1" applyFont="1" applyFill="1" applyBorder="1" applyAlignment="1">
      <alignment horizontal="center" vertical="center"/>
    </xf>
    <xf numFmtId="4" fontId="0" fillId="4" borderId="1" xfId="0" applyNumberFormat="1" applyFill="1" applyBorder="1" applyAlignment="1">
      <alignment vertical="center"/>
    </xf>
    <xf numFmtId="4" fontId="3" fillId="4" borderId="29" xfId="0" applyNumberFormat="1" applyFont="1" applyFill="1" applyBorder="1" applyAlignment="1">
      <alignment vertical="center"/>
    </xf>
    <xf numFmtId="4" fontId="0" fillId="0" borderId="0" xfId="0" applyNumberFormat="1" applyFont="1" applyBorder="1" applyAlignment="1">
      <alignment horizontal="left" vertical="center" wrapText="1"/>
    </xf>
    <xf numFmtId="0" fontId="0" fillId="0" borderId="0" xfId="0" applyFont="1" applyBorder="1" applyAlignment="1">
      <alignment vertical="top" wrapText="1"/>
    </xf>
    <xf numFmtId="4" fontId="0" fillId="4" borderId="28" xfId="0" applyNumberFormat="1" applyFill="1" applyBorder="1" applyAlignment="1">
      <alignment vertical="center"/>
    </xf>
    <xf numFmtId="4" fontId="0" fillId="0" borderId="45" xfId="0" applyNumberFormat="1" applyBorder="1" applyAlignment="1">
      <alignment horizontal="center" vertical="center"/>
    </xf>
    <xf numFmtId="0" fontId="0" fillId="0" borderId="0" xfId="0" applyFont="1" applyAlignment="1">
      <alignment horizontal="left" vertical="center" wrapText="1"/>
    </xf>
    <xf numFmtId="4" fontId="0" fillId="0" borderId="1" xfId="0" applyNumberFormat="1" applyFont="1" applyBorder="1" applyAlignment="1">
      <alignment horizontal="center" vertical="center"/>
    </xf>
    <xf numFmtId="168" fontId="7" fillId="0" borderId="0" xfId="22" applyNumberFormat="1" applyFont="1"/>
    <xf numFmtId="4" fontId="0" fillId="0" borderId="43" xfId="0" applyNumberFormat="1" applyBorder="1" applyAlignment="1">
      <alignment horizontal="left" vertical="center" wrapText="1"/>
    </xf>
    <xf numFmtId="3" fontId="0" fillId="0" borderId="11" xfId="0" applyNumberFormat="1" applyFont="1" applyBorder="1" applyAlignment="1">
      <alignment horizontal="center" vertical="center"/>
    </xf>
    <xf numFmtId="3" fontId="0" fillId="0" borderId="33" xfId="0" applyNumberFormat="1" applyFont="1" applyBorder="1" applyAlignment="1">
      <alignment horizontal="center" vertical="center"/>
    </xf>
    <xf numFmtId="0" fontId="0" fillId="0" borderId="12" xfId="0" applyFont="1" applyBorder="1" applyAlignment="1">
      <alignment horizontal="left" vertical="center" wrapText="1"/>
    </xf>
    <xf numFmtId="4" fontId="0" fillId="0" borderId="12" xfId="0" applyNumberFormat="1" applyBorder="1" applyAlignment="1">
      <alignment horizontal="center" vertical="center"/>
    </xf>
    <xf numFmtId="4" fontId="0" fillId="0" borderId="41" xfId="0" applyNumberFormat="1" applyBorder="1" applyAlignment="1">
      <alignment horizontal="left" vertical="center" wrapText="1"/>
    </xf>
    <xf numFmtId="4" fontId="0" fillId="0" borderId="41" xfId="0" applyNumberFormat="1" applyFont="1" applyBorder="1" applyAlignment="1">
      <alignment horizontal="left" vertical="center" wrapText="1"/>
    </xf>
    <xf numFmtId="4" fontId="0" fillId="4" borderId="42" xfId="0" applyNumberFormat="1" applyFill="1" applyBorder="1" applyAlignment="1">
      <alignment vertical="center"/>
    </xf>
    <xf numFmtId="4" fontId="0" fillId="0" borderId="26" xfId="0" applyNumberFormat="1" applyBorder="1" applyAlignment="1">
      <alignment horizontal="center" vertical="center"/>
    </xf>
    <xf numFmtId="0" fontId="0" fillId="0" borderId="22" xfId="0" applyFont="1" applyBorder="1"/>
    <xf numFmtId="4" fontId="0" fillId="4" borderId="12" xfId="0" applyNumberFormat="1" applyFill="1" applyBorder="1" applyAlignment="1">
      <alignment horizontal="center" vertical="center"/>
    </xf>
    <xf numFmtId="4" fontId="0" fillId="4" borderId="41" xfId="0" applyNumberFormat="1" applyFill="1" applyBorder="1" applyAlignment="1">
      <alignment horizontal="left" vertical="center" wrapText="1"/>
    </xf>
    <xf numFmtId="3" fontId="0" fillId="0" borderId="5" xfId="0" applyNumberFormat="1" applyFont="1" applyBorder="1" applyAlignment="1">
      <alignment horizontal="center" vertical="center"/>
    </xf>
    <xf numFmtId="0" fontId="0" fillId="0" borderId="5" xfId="0" applyFont="1" applyBorder="1" applyAlignment="1">
      <alignment horizontal="left" vertical="center" wrapText="1"/>
    </xf>
    <xf numFmtId="4" fontId="0" fillId="0" borderId="5" xfId="0" applyNumberFormat="1" applyBorder="1" applyAlignment="1">
      <alignment horizontal="center" vertical="center"/>
    </xf>
    <xf numFmtId="4" fontId="0" fillId="0" borderId="5" xfId="0" applyNumberFormat="1" applyBorder="1" applyAlignment="1">
      <alignment horizontal="left" vertical="center" wrapText="1"/>
    </xf>
    <xf numFmtId="3" fontId="0" fillId="0" borderId="0" xfId="0" applyNumberFormat="1" applyBorder="1" applyAlignment="1">
      <alignment horizontal="center" vertical="center"/>
    </xf>
    <xf numFmtId="4" fontId="0" fillId="0" borderId="0" xfId="0" applyNumberFormat="1" applyBorder="1" applyAlignment="1">
      <alignment horizontal="center" vertical="center"/>
    </xf>
    <xf numFmtId="0" fontId="11" fillId="0" borderId="44" xfId="7702" applyFont="1" applyFill="1" applyBorder="1" applyAlignment="1">
      <alignment horizontal="center" vertical="center"/>
    </xf>
    <xf numFmtId="0" fontId="11" fillId="0" borderId="28" xfId="7702" applyFont="1" applyFill="1" applyBorder="1" applyAlignment="1">
      <alignment horizontal="center" vertical="center"/>
    </xf>
    <xf numFmtId="49" fontId="3" fillId="5" borderId="50" xfId="7702" applyNumberFormat="1" applyFont="1" applyFill="1" applyBorder="1" applyAlignment="1">
      <alignment horizontal="center" vertical="center"/>
    </xf>
    <xf numFmtId="49" fontId="3" fillId="5" borderId="51" xfId="7702" applyNumberFormat="1" applyFont="1" applyFill="1" applyBorder="1" applyAlignment="1">
      <alignment horizontal="center" vertical="center"/>
    </xf>
    <xf numFmtId="49" fontId="3" fillId="5" borderId="51" xfId="7702" applyNumberFormat="1" applyFont="1" applyFill="1" applyBorder="1" applyAlignment="1">
      <alignment horizontal="center" vertical="center" wrapText="1"/>
    </xf>
    <xf numFmtId="168" fontId="3" fillId="5" borderId="51" xfId="38240" applyFont="1" applyFill="1" applyBorder="1" applyAlignment="1">
      <alignment horizontal="center" vertical="center"/>
    </xf>
    <xf numFmtId="168" fontId="3" fillId="5" borderId="51" xfId="40989" applyFont="1" applyFill="1" applyBorder="1" applyAlignment="1">
      <alignment horizontal="center" vertical="center" wrapText="1"/>
    </xf>
    <xf numFmtId="0" fontId="0" fillId="0" borderId="5" xfId="0" applyFont="1" applyBorder="1" applyAlignment="1">
      <alignment horizontal="center" vertical="center"/>
    </xf>
    <xf numFmtId="49" fontId="15" fillId="3" borderId="52" xfId="0" applyNumberFormat="1" applyFont="1" applyFill="1" applyBorder="1" applyAlignment="1">
      <alignment horizontal="center" vertical="center" wrapText="1"/>
    </xf>
    <xf numFmtId="0" fontId="3" fillId="6" borderId="15" xfId="7702" applyFont="1" applyFill="1" applyBorder="1" applyAlignment="1">
      <alignment horizontal="center" vertical="center"/>
    </xf>
    <xf numFmtId="0" fontId="3" fillId="6" borderId="16" xfId="7702" applyFont="1" applyFill="1" applyBorder="1" applyAlignment="1">
      <alignment horizontal="center"/>
    </xf>
    <xf numFmtId="0" fontId="3" fillId="6" borderId="48" xfId="7702" applyFont="1" applyFill="1" applyBorder="1" applyAlignment="1">
      <alignment horizontal="left" vertical="center"/>
    </xf>
    <xf numFmtId="0" fontId="3" fillId="6" borderId="49" xfId="7702" applyFont="1" applyFill="1" applyBorder="1" applyAlignment="1">
      <alignment horizontal="left" vertical="center"/>
    </xf>
    <xf numFmtId="0" fontId="3" fillId="6" borderId="35" xfId="7702" applyFont="1" applyFill="1" applyBorder="1" applyAlignment="1">
      <alignment horizontal="left" vertical="center"/>
    </xf>
    <xf numFmtId="0" fontId="0" fillId="0" borderId="13" xfId="0" applyFont="1" applyBorder="1" applyAlignment="1">
      <alignment horizontal="center" vertical="center"/>
    </xf>
    <xf numFmtId="0" fontId="0" fillId="0" borderId="1" xfId="7702" applyFont="1" applyFill="1" applyBorder="1" applyAlignment="1">
      <alignment horizontal="center" vertical="center"/>
    </xf>
    <xf numFmtId="4" fontId="0" fillId="0" borderId="1" xfId="22" applyNumberFormat="1" applyFont="1" applyFill="1" applyBorder="1" applyAlignment="1">
      <alignment horizontal="center" vertical="center"/>
    </xf>
    <xf numFmtId="4" fontId="0" fillId="0" borderId="1" xfId="38207" applyNumberFormat="1" applyFont="1" applyFill="1" applyBorder="1" applyAlignment="1">
      <alignment horizontal="right" vertical="center"/>
    </xf>
    <xf numFmtId="4" fontId="0" fillId="0" borderId="1" xfId="38207" applyNumberFormat="1" applyFont="1" applyFill="1" applyBorder="1" applyAlignment="1">
      <alignment vertical="center"/>
    </xf>
    <xf numFmtId="0" fontId="0" fillId="0" borderId="3" xfId="7702" applyFont="1" applyFill="1" applyBorder="1" applyAlignment="1">
      <alignment horizontal="center" vertical="center" wrapText="1"/>
    </xf>
    <xf numFmtId="0" fontId="0" fillId="3" borderId="1" xfId="7702" applyFont="1" applyFill="1" applyBorder="1" applyAlignment="1">
      <alignment horizontal="left" vertical="center" wrapText="1"/>
    </xf>
    <xf numFmtId="4" fontId="0" fillId="3" borderId="1" xfId="38207" applyNumberFormat="1" applyFont="1" applyFill="1" applyBorder="1" applyAlignment="1">
      <alignment horizontal="right" vertical="center"/>
    </xf>
    <xf numFmtId="0" fontId="0" fillId="0" borderId="13" xfId="0" applyFont="1" applyFill="1" applyBorder="1" applyAlignment="1">
      <alignment horizontal="center" vertical="center"/>
    </xf>
    <xf numFmtId="0" fontId="0" fillId="0" borderId="3" xfId="0" applyFont="1" applyFill="1" applyBorder="1" applyAlignment="1">
      <alignment horizontal="left" vertical="center" wrapText="1"/>
    </xf>
    <xf numFmtId="0" fontId="0" fillId="0" borderId="3" xfId="10387" applyFont="1" applyFill="1" applyBorder="1" applyAlignment="1">
      <alignment horizontal="center" vertical="center"/>
    </xf>
    <xf numFmtId="0" fontId="0" fillId="0" borderId="1" xfId="2781" applyFont="1" applyFill="1" applyBorder="1" applyAlignment="1">
      <alignment horizontal="justify" vertical="center" wrapText="1"/>
    </xf>
    <xf numFmtId="0" fontId="0" fillId="0" borderId="3" xfId="10042" applyFont="1" applyFill="1" applyBorder="1" applyAlignment="1">
      <alignment horizontal="center" vertical="center"/>
    </xf>
    <xf numFmtId="0" fontId="0" fillId="0" borderId="3" xfId="7702" applyFont="1" applyFill="1" applyBorder="1" applyAlignment="1">
      <alignment horizontal="center" vertical="center"/>
    </xf>
    <xf numFmtId="4" fontId="0" fillId="0" borderId="3" xfId="22" applyNumberFormat="1" applyFont="1" applyFill="1" applyBorder="1" applyAlignment="1">
      <alignment horizontal="center" vertical="center"/>
    </xf>
    <xf numFmtId="0" fontId="0" fillId="0" borderId="44" xfId="0" applyFont="1" applyBorder="1" applyAlignment="1">
      <alignment horizontal="center" vertical="center" wrapText="1"/>
    </xf>
    <xf numFmtId="0" fontId="0" fillId="0" borderId="28" xfId="0" applyFont="1" applyBorder="1" applyAlignment="1">
      <alignment horizontal="center" vertical="center" wrapText="1"/>
    </xf>
    <xf numFmtId="0" fontId="3" fillId="6" borderId="13" xfId="7702" applyFont="1" applyFill="1" applyBorder="1" applyAlignment="1">
      <alignment horizontal="center" vertical="center"/>
    </xf>
    <xf numFmtId="0" fontId="3" fillId="6" borderId="1" xfId="7702" applyFont="1" applyFill="1" applyBorder="1" applyAlignment="1">
      <alignment horizontal="center"/>
    </xf>
    <xf numFmtId="0" fontId="3" fillId="6" borderId="26" xfId="7702" applyFont="1" applyFill="1" applyBorder="1" applyAlignment="1">
      <alignment horizontal="left" vertical="center"/>
    </xf>
    <xf numFmtId="0" fontId="3" fillId="6" borderId="28" xfId="7702" applyFont="1" applyFill="1" applyBorder="1" applyAlignment="1">
      <alignment horizontal="left" vertical="center"/>
    </xf>
    <xf numFmtId="0" fontId="3" fillId="6" borderId="29" xfId="7702" applyFont="1" applyFill="1" applyBorder="1" applyAlignment="1">
      <alignment horizontal="left" vertical="center"/>
    </xf>
    <xf numFmtId="0" fontId="0" fillId="0" borderId="1" xfId="7702" applyFont="1" applyFill="1" applyBorder="1" applyAlignment="1">
      <alignment horizontal="center" vertical="center" wrapText="1"/>
    </xf>
    <xf numFmtId="0" fontId="0" fillId="0" borderId="1" xfId="10042" applyFont="1" applyFill="1" applyBorder="1" applyAlignment="1">
      <alignment horizontal="left" vertical="center" wrapText="1"/>
    </xf>
    <xf numFmtId="0" fontId="0" fillId="0" borderId="1" xfId="46101" applyFont="1" applyFill="1" applyBorder="1" applyAlignment="1">
      <alignment horizontal="center" vertical="center"/>
    </xf>
    <xf numFmtId="0" fontId="0" fillId="0" borderId="1" xfId="7702" applyFont="1" applyFill="1" applyBorder="1" applyAlignment="1">
      <alignment horizontal="left" vertical="center" wrapText="1"/>
    </xf>
    <xf numFmtId="0" fontId="0" fillId="0" borderId="13" xfId="7702" applyFont="1" applyFill="1" applyBorder="1" applyAlignment="1">
      <alignment horizontal="center" vertical="center"/>
    </xf>
    <xf numFmtId="0" fontId="3" fillId="0" borderId="1" xfId="7702" applyFont="1" applyFill="1" applyBorder="1" applyAlignment="1">
      <alignment horizontal="center" vertical="center"/>
    </xf>
    <xf numFmtId="0" fontId="3" fillId="0" borderId="26" xfId="7702" applyFont="1" applyFill="1" applyBorder="1" applyAlignment="1">
      <alignment horizontal="left" vertical="center" wrapText="1"/>
    </xf>
    <xf numFmtId="0" fontId="3" fillId="0" borderId="28" xfId="7702" applyFont="1" applyFill="1" applyBorder="1" applyAlignment="1">
      <alignment horizontal="left" vertical="center" wrapText="1"/>
    </xf>
    <xf numFmtId="0" fontId="3" fillId="0" borderId="29" xfId="7702" applyFont="1" applyFill="1" applyBorder="1" applyAlignment="1">
      <alignment horizontal="left" vertical="center" wrapText="1"/>
    </xf>
    <xf numFmtId="0" fontId="0" fillId="0" borderId="49" xfId="0" applyFont="1" applyBorder="1" applyAlignment="1">
      <alignment horizontal="center" vertical="center" wrapText="1"/>
    </xf>
    <xf numFmtId="0" fontId="3" fillId="0" borderId="13" xfId="7702" applyFont="1" applyFill="1" applyBorder="1" applyAlignment="1">
      <alignment horizontal="center" vertical="center"/>
    </xf>
    <xf numFmtId="0" fontId="3" fillId="0" borderId="1" xfId="7702" applyFont="1" applyFill="1" applyBorder="1" applyAlignment="1">
      <alignment vertical="center"/>
    </xf>
    <xf numFmtId="0" fontId="3" fillId="0" borderId="13" xfId="0" applyFont="1" applyFill="1" applyBorder="1" applyAlignment="1">
      <alignment horizontal="center" vertical="center" wrapText="1"/>
    </xf>
    <xf numFmtId="0" fontId="3" fillId="0" borderId="26" xfId="7702" applyFont="1" applyFill="1" applyBorder="1" applyAlignment="1">
      <alignment horizontal="center" vertical="center"/>
    </xf>
    <xf numFmtId="0" fontId="3" fillId="0" borderId="28" xfId="7702" applyFont="1" applyFill="1" applyBorder="1" applyAlignment="1">
      <alignment horizontal="center" vertical="center"/>
    </xf>
    <xf numFmtId="0" fontId="3" fillId="0" borderId="29" xfId="7702" applyFont="1" applyFill="1" applyBorder="1" applyAlignment="1">
      <alignment horizontal="center" vertical="center"/>
    </xf>
    <xf numFmtId="0" fontId="0" fillId="0" borderId="15" xfId="0" applyFont="1" applyBorder="1" applyAlignment="1">
      <alignment horizontal="center" vertical="center"/>
    </xf>
    <xf numFmtId="0" fontId="0" fillId="0" borderId="49" xfId="0" applyFont="1" applyFill="1" applyBorder="1" applyAlignment="1">
      <alignment vertical="center" wrapText="1"/>
    </xf>
    <xf numFmtId="0" fontId="3" fillId="0" borderId="17" xfId="0" applyFont="1" applyFill="1" applyBorder="1" applyAlignment="1">
      <alignment horizontal="center" vertical="center" wrapText="1"/>
    </xf>
    <xf numFmtId="0" fontId="3" fillId="0" borderId="26" xfId="7702" applyFont="1" applyFill="1" applyBorder="1" applyAlignment="1">
      <alignment horizontal="left" vertical="center"/>
    </xf>
    <xf numFmtId="0" fontId="3" fillId="0" borderId="28" xfId="7702" applyFont="1" applyFill="1" applyBorder="1" applyAlignment="1">
      <alignment horizontal="left" vertical="center"/>
    </xf>
    <xf numFmtId="0" fontId="3" fillId="0" borderId="29" xfId="7702" applyFont="1" applyFill="1" applyBorder="1" applyAlignment="1">
      <alignment horizontal="left" vertical="center"/>
    </xf>
    <xf numFmtId="0" fontId="0" fillId="0" borderId="44" xfId="0" applyFont="1" applyBorder="1" applyAlignment="1">
      <alignment horizontal="center" vertical="center"/>
    </xf>
    <xf numFmtId="0" fontId="0" fillId="0" borderId="1" xfId="16697" applyFont="1" applyFill="1" applyBorder="1" applyAlignment="1">
      <alignment horizontal="center" vertical="center"/>
    </xf>
    <xf numFmtId="0" fontId="0" fillId="0" borderId="16" xfId="0" applyFont="1" applyFill="1" applyBorder="1" applyAlignment="1">
      <alignment horizontal="center" vertical="center"/>
    </xf>
    <xf numFmtId="0" fontId="0" fillId="0" borderId="6" xfId="0" applyFont="1" applyBorder="1" applyAlignment="1">
      <alignment horizontal="left" vertical="center" wrapText="1"/>
    </xf>
    <xf numFmtId="0" fontId="0" fillId="0" borderId="0" xfId="0" applyFont="1" applyBorder="1" applyAlignment="1">
      <alignment horizontal="left" vertical="center" wrapText="1"/>
    </xf>
    <xf numFmtId="0" fontId="0" fillId="0" borderId="28" xfId="0" applyFont="1" applyBorder="1" applyAlignment="1">
      <alignment horizontal="left" vertical="center" wrapText="1"/>
    </xf>
    <xf numFmtId="0" fontId="0" fillId="0" borderId="0" xfId="0" applyFont="1" applyBorder="1" applyAlignment="1">
      <alignment horizontal="center" vertical="center"/>
    </xf>
    <xf numFmtId="168" fontId="0" fillId="0" borderId="0" xfId="22" applyFont="1" applyFill="1" applyBorder="1" applyAlignment="1">
      <alignment horizontal="right" vertical="center"/>
    </xf>
    <xf numFmtId="168" fontId="0" fillId="0" borderId="0" xfId="22" applyFont="1" applyBorder="1" applyAlignment="1">
      <alignment horizontal="right" vertical="center"/>
    </xf>
    <xf numFmtId="0" fontId="3" fillId="0" borderId="13" xfId="2582" applyFont="1" applyFill="1" applyBorder="1" applyAlignment="1">
      <alignment horizontal="center" vertical="center"/>
    </xf>
    <xf numFmtId="0" fontId="3" fillId="0" borderId="1" xfId="2582" applyFont="1" applyFill="1" applyBorder="1" applyAlignment="1">
      <alignment horizontal="center"/>
    </xf>
    <xf numFmtId="0" fontId="3" fillId="0" borderId="26" xfId="2582" applyFont="1" applyFill="1" applyBorder="1" applyAlignment="1">
      <alignment horizontal="left" vertical="center"/>
    </xf>
    <xf numFmtId="0" fontId="3" fillId="0" borderId="28" xfId="2582" applyFont="1" applyFill="1" applyBorder="1" applyAlignment="1">
      <alignment horizontal="left" vertical="center"/>
    </xf>
    <xf numFmtId="0" fontId="3" fillId="0" borderId="29" xfId="2582" applyFont="1" applyFill="1" applyBorder="1" applyAlignment="1">
      <alignment horizontal="left" vertical="center"/>
    </xf>
    <xf numFmtId="0" fontId="0" fillId="0" borderId="13" xfId="2582" applyFont="1" applyFill="1" applyBorder="1" applyAlignment="1">
      <alignment horizontal="center" vertical="center"/>
    </xf>
    <xf numFmtId="0" fontId="0" fillId="0" borderId="1" xfId="2582" applyFont="1" applyFill="1" applyBorder="1" applyAlignment="1">
      <alignment horizontal="center" vertical="center"/>
    </xf>
    <xf numFmtId="0" fontId="3" fillId="0" borderId="13" xfId="0" applyFont="1" applyBorder="1" applyAlignment="1">
      <alignment horizontal="center" vertical="center"/>
    </xf>
    <xf numFmtId="0" fontId="3" fillId="0" borderId="1" xfId="0" applyFont="1" applyBorder="1" applyAlignment="1">
      <alignment horizontal="center" vertical="center" wrapText="1"/>
    </xf>
    <xf numFmtId="0" fontId="3" fillId="0" borderId="26" xfId="0" applyFont="1" applyBorder="1" applyAlignment="1">
      <alignment horizontal="left" vertical="center" wrapText="1"/>
    </xf>
    <xf numFmtId="0" fontId="3" fillId="0" borderId="28" xfId="0" applyFont="1" applyBorder="1" applyAlignment="1">
      <alignment horizontal="left" vertical="center" wrapText="1"/>
    </xf>
    <xf numFmtId="0" fontId="3" fillId="0" borderId="29" xfId="0" applyFont="1" applyBorder="1" applyAlignment="1">
      <alignment horizontal="left" vertical="center" wrapText="1"/>
    </xf>
    <xf numFmtId="0" fontId="0" fillId="3" borderId="1" xfId="7702" applyFont="1" applyFill="1" applyBorder="1" applyAlignment="1">
      <alignment horizontal="center" vertical="center"/>
    </xf>
    <xf numFmtId="0" fontId="0" fillId="0" borderId="1" xfId="0" applyFont="1" applyFill="1" applyBorder="1" applyAlignment="1">
      <alignment horizontal="center" vertical="center" wrapText="1"/>
    </xf>
    <xf numFmtId="0" fontId="0" fillId="0" borderId="1" xfId="13365" applyNumberFormat="1" applyFont="1" applyFill="1" applyBorder="1" applyAlignment="1">
      <alignment horizontal="center" vertical="center" wrapText="1"/>
    </xf>
    <xf numFmtId="0" fontId="0" fillId="0" borderId="1" xfId="7702" applyFont="1" applyFill="1" applyBorder="1" applyAlignment="1">
      <alignment vertical="center" wrapText="1"/>
    </xf>
    <xf numFmtId="0" fontId="3" fillId="0" borderId="13" xfId="0" applyFont="1" applyBorder="1" applyAlignment="1">
      <alignment horizontal="center" vertical="center" wrapText="1"/>
    </xf>
    <xf numFmtId="0" fontId="0" fillId="0" borderId="1" xfId="2582" applyFont="1" applyFill="1" applyBorder="1" applyAlignment="1">
      <alignment horizontal="left" vertical="center" wrapText="1"/>
    </xf>
    <xf numFmtId="10" fontId="13" fillId="0" borderId="25" xfId="0" applyNumberFormat="1" applyFont="1" applyBorder="1" applyAlignment="1">
      <alignment horizontal="center" vertical="center" wrapText="1"/>
    </xf>
    <xf numFmtId="0" fontId="11" fillId="0" borderId="42" xfId="7702" applyFont="1" applyFill="1" applyBorder="1" applyAlignment="1">
      <alignment horizontal="center" vertical="center"/>
    </xf>
    <xf numFmtId="168" fontId="3" fillId="5" borderId="54" xfId="40989" applyFont="1" applyFill="1" applyBorder="1" applyAlignment="1">
      <alignment horizontal="center" vertical="center" wrapText="1"/>
    </xf>
    <xf numFmtId="181" fontId="1" fillId="6" borderId="34" xfId="22" applyNumberFormat="1" applyFont="1" applyFill="1" applyBorder="1" applyAlignment="1">
      <alignment vertical="center"/>
    </xf>
    <xf numFmtId="4" fontId="0" fillId="0" borderId="27" xfId="38207" applyNumberFormat="1" applyFont="1" applyFill="1" applyBorder="1" applyAlignment="1">
      <alignment vertical="center"/>
    </xf>
    <xf numFmtId="4" fontId="0" fillId="0" borderId="29" xfId="38207" applyNumberFormat="1" applyFont="1" applyFill="1" applyBorder="1" applyAlignment="1">
      <alignment vertical="center"/>
    </xf>
    <xf numFmtId="0" fontId="0" fillId="0" borderId="0" xfId="0" applyFont="1" applyAlignment="1">
      <alignment vertical="center"/>
    </xf>
    <xf numFmtId="0" fontId="0" fillId="0" borderId="42" xfId="0" applyFont="1" applyBorder="1" applyAlignment="1">
      <alignment horizontal="center" vertical="center" wrapText="1"/>
    </xf>
    <xf numFmtId="181" fontId="1" fillId="6" borderId="27" xfId="22" applyNumberFormat="1" applyFont="1" applyFill="1" applyBorder="1" applyAlignment="1">
      <alignment vertical="center"/>
    </xf>
    <xf numFmtId="0" fontId="0" fillId="0" borderId="55" xfId="0" applyFont="1" applyBorder="1" applyAlignment="1">
      <alignment horizontal="center" vertical="center" wrapText="1"/>
    </xf>
    <xf numFmtId="4" fontId="3" fillId="0" borderId="27" xfId="38207" applyNumberFormat="1" applyFont="1" applyFill="1" applyBorder="1" applyAlignment="1">
      <alignment vertical="center"/>
    </xf>
    <xf numFmtId="168" fontId="0" fillId="0" borderId="22" xfId="22" applyFont="1" applyBorder="1" applyAlignment="1">
      <alignment horizontal="right" vertical="center"/>
    </xf>
    <xf numFmtId="4" fontId="3" fillId="0" borderId="27" xfId="22" applyNumberFormat="1" applyFont="1" applyFill="1" applyBorder="1" applyAlignment="1">
      <alignment vertical="center"/>
    </xf>
    <xf numFmtId="0" fontId="0" fillId="0" borderId="0" xfId="0" applyFont="1" applyFill="1" applyAlignment="1">
      <alignment vertical="center"/>
    </xf>
    <xf numFmtId="4" fontId="0" fillId="0" borderId="0" xfId="0" applyNumberFormat="1" applyFont="1" applyFill="1" applyAlignment="1">
      <alignment vertical="center"/>
    </xf>
    <xf numFmtId="0" fontId="7" fillId="0" borderId="29" xfId="0" applyFont="1" applyFill="1" applyBorder="1" applyAlignment="1">
      <alignment horizontal="center" vertical="center"/>
    </xf>
    <xf numFmtId="0" fontId="7" fillId="0" borderId="1" xfId="7702" applyFont="1" applyFill="1" applyBorder="1" applyAlignment="1">
      <alignment horizontal="center" vertical="center"/>
    </xf>
    <xf numFmtId="0" fontId="7" fillId="0" borderId="1" xfId="7702" applyFont="1" applyFill="1" applyBorder="1" applyAlignment="1">
      <alignment horizontal="left" vertical="center" wrapText="1"/>
    </xf>
    <xf numFmtId="0" fontId="7" fillId="0" borderId="1" xfId="0" applyFont="1" applyFill="1" applyBorder="1" applyAlignment="1">
      <alignment horizontal="center" vertical="center"/>
    </xf>
    <xf numFmtId="4" fontId="7" fillId="0" borderId="1" xfId="22" applyNumberFormat="1" applyFont="1" applyFill="1" applyBorder="1" applyAlignment="1">
      <alignment horizontal="center" vertical="center"/>
    </xf>
    <xf numFmtId="4" fontId="7" fillId="0" borderId="1" xfId="38207" applyNumberFormat="1" applyFont="1" applyFill="1" applyBorder="1" applyAlignment="1">
      <alignment horizontal="right" vertical="center"/>
    </xf>
    <xf numFmtId="4" fontId="7" fillId="0" borderId="1" xfId="38207" applyNumberFormat="1" applyFont="1" applyFill="1" applyBorder="1" applyAlignment="1">
      <alignment vertical="center"/>
    </xf>
    <xf numFmtId="0" fontId="0" fillId="0" borderId="0" xfId="10387" applyFont="1" applyFill="1" applyBorder="1" applyAlignment="1">
      <alignment horizontal="center" vertical="center"/>
    </xf>
    <xf numFmtId="0" fontId="0" fillId="0" borderId="0" xfId="7702" applyFont="1" applyFill="1" applyBorder="1" applyAlignment="1">
      <alignment horizontal="center" vertical="center"/>
    </xf>
    <xf numFmtId="0" fontId="0" fillId="0" borderId="0" xfId="2781" applyFont="1" applyFill="1" applyBorder="1" applyAlignment="1">
      <alignment horizontal="justify" vertical="center" wrapText="1"/>
    </xf>
    <xf numFmtId="0" fontId="0" fillId="0" borderId="0" xfId="7702" applyFont="1" applyFill="1" applyBorder="1" applyAlignment="1">
      <alignment horizontal="center" vertical="center" wrapText="1"/>
    </xf>
    <xf numFmtId="0" fontId="0" fillId="0" borderId="0" xfId="10042" applyFont="1" applyFill="1" applyBorder="1" applyAlignment="1">
      <alignment horizontal="left" vertical="center" wrapText="1"/>
    </xf>
    <xf numFmtId="181" fontId="0" fillId="0" borderId="0" xfId="7702" applyNumberFormat="1" applyFont="1" applyFill="1" applyBorder="1" applyAlignment="1">
      <alignment horizontal="center" vertical="center"/>
    </xf>
    <xf numFmtId="10" fontId="0" fillId="0" borderId="0" xfId="31" applyNumberFormat="1" applyFont="1" applyFill="1" applyBorder="1" applyAlignment="1" applyProtection="1">
      <alignment horizontal="center" vertical="center"/>
    </xf>
    <xf numFmtId="4" fontId="0" fillId="0" borderId="0" xfId="22" applyNumberFormat="1" applyFont="1" applyFill="1" applyBorder="1" applyAlignment="1">
      <alignment horizontal="center" vertical="center"/>
    </xf>
    <xf numFmtId="4" fontId="0" fillId="0" borderId="0" xfId="38207" applyNumberFormat="1" applyFont="1" applyFill="1" applyBorder="1" applyAlignment="1">
      <alignment horizontal="right" vertical="center"/>
    </xf>
    <xf numFmtId="4" fontId="0" fillId="0" borderId="0" xfId="38207" applyNumberFormat="1" applyFont="1" applyFill="1" applyBorder="1" applyAlignment="1">
      <alignment vertical="center"/>
    </xf>
    <xf numFmtId="0" fontId="0" fillId="3" borderId="1" xfId="0" applyFont="1" applyFill="1" applyBorder="1" applyAlignment="1">
      <alignment horizontal="center" vertical="center"/>
    </xf>
    <xf numFmtId="0" fontId="0" fillId="0" borderId="28" xfId="0" applyFont="1" applyBorder="1" applyAlignment="1">
      <alignment horizontal="center" vertical="center"/>
    </xf>
    <xf numFmtId="4" fontId="0" fillId="0" borderId="28" xfId="22" applyNumberFormat="1" applyFont="1" applyFill="1" applyBorder="1" applyAlignment="1">
      <alignment horizontal="center" vertical="center"/>
    </xf>
    <xf numFmtId="4" fontId="0" fillId="3" borderId="28" xfId="38207" applyNumberFormat="1" applyFont="1" applyFill="1" applyBorder="1" applyAlignment="1">
      <alignment horizontal="right" vertical="center"/>
    </xf>
    <xf numFmtId="0" fontId="3" fillId="0" borderId="26" xfId="2582" applyFont="1" applyFill="1" applyBorder="1" applyAlignment="1">
      <alignment horizontal="left" vertical="center" wrapText="1"/>
    </xf>
    <xf numFmtId="0" fontId="3" fillId="0" borderId="28" xfId="2582" applyFont="1" applyFill="1" applyBorder="1" applyAlignment="1">
      <alignment horizontal="left" vertical="center" wrapText="1"/>
    </xf>
    <xf numFmtId="0" fontId="3" fillId="0" borderId="29" xfId="2582" applyFont="1" applyFill="1" applyBorder="1" applyAlignment="1">
      <alignment horizontal="left" vertical="center" wrapText="1"/>
    </xf>
    <xf numFmtId="0" fontId="0" fillId="0" borderId="1" xfId="2582" applyFont="1" applyFill="1" applyBorder="1" applyAlignment="1">
      <alignment horizontal="center" vertical="center" wrapText="1"/>
    </xf>
    <xf numFmtId="0" fontId="0" fillId="0" borderId="1" xfId="13330" applyFont="1" applyFill="1" applyBorder="1" applyAlignment="1">
      <alignment horizontal="center" vertical="center"/>
    </xf>
    <xf numFmtId="0" fontId="0" fillId="0" borderId="26" xfId="2582" applyFont="1" applyFill="1" applyBorder="1" applyAlignment="1">
      <alignment horizontal="left" vertical="center" wrapText="1"/>
    </xf>
    <xf numFmtId="0" fontId="0" fillId="0" borderId="28" xfId="2582" applyFont="1" applyFill="1" applyBorder="1" applyAlignment="1">
      <alignment horizontal="center" vertical="center"/>
    </xf>
    <xf numFmtId="4" fontId="0" fillId="0" borderId="28" xfId="38207" applyNumberFormat="1" applyFont="1" applyFill="1" applyBorder="1" applyAlignment="1">
      <alignment horizontal="right" vertical="center"/>
    </xf>
    <xf numFmtId="0" fontId="0" fillId="0" borderId="1" xfId="13330" applyFont="1" applyFill="1" applyBorder="1" applyAlignment="1">
      <alignment horizontal="center" vertical="center" wrapText="1"/>
    </xf>
    <xf numFmtId="0" fontId="0" fillId="0" borderId="16" xfId="46146" applyFont="1" applyFill="1" applyBorder="1" applyAlignment="1">
      <alignment horizontal="center" vertical="center"/>
    </xf>
    <xf numFmtId="0" fontId="0" fillId="0" borderId="16" xfId="2582" applyFont="1" applyFill="1" applyBorder="1" applyAlignment="1">
      <alignment horizontal="center" vertical="center"/>
    </xf>
    <xf numFmtId="0" fontId="0" fillId="0" borderId="16" xfId="2582" applyFont="1" applyFill="1" applyBorder="1" applyAlignment="1">
      <alignment horizontal="left" vertical="center" wrapText="1"/>
    </xf>
    <xf numFmtId="4" fontId="0" fillId="0" borderId="16" xfId="22" applyNumberFormat="1" applyFont="1" applyFill="1" applyBorder="1" applyAlignment="1">
      <alignment horizontal="center" vertical="center"/>
    </xf>
    <xf numFmtId="4" fontId="0" fillId="0" borderId="16" xfId="38207" applyNumberFormat="1" applyFont="1" applyFill="1" applyBorder="1" applyAlignment="1">
      <alignment horizontal="right" vertical="center"/>
    </xf>
    <xf numFmtId="0" fontId="0" fillId="0" borderId="17" xfId="0" applyFont="1" applyFill="1" applyBorder="1" applyAlignment="1">
      <alignment horizontal="center" vertical="center"/>
    </xf>
    <xf numFmtId="0" fontId="0" fillId="0" borderId="3" xfId="7702" applyFont="1" applyFill="1" applyBorder="1" applyAlignment="1">
      <alignment horizontal="left" vertical="center" wrapText="1"/>
    </xf>
    <xf numFmtId="0" fontId="0" fillId="0" borderId="14" xfId="0" applyFont="1" applyFill="1" applyBorder="1" applyAlignment="1">
      <alignment horizontal="center" vertical="center"/>
    </xf>
    <xf numFmtId="4" fontId="0" fillId="0" borderId="3" xfId="38207" applyNumberFormat="1" applyFont="1" applyFill="1" applyBorder="1" applyAlignment="1">
      <alignment horizontal="right" vertical="center"/>
    </xf>
    <xf numFmtId="0" fontId="3" fillId="0" borderId="44"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0" fillId="0" borderId="16" xfId="0" applyFont="1" applyBorder="1" applyAlignment="1">
      <alignment horizontal="left" vertical="center" wrapText="1"/>
    </xf>
    <xf numFmtId="0" fontId="0" fillId="0" borderId="16" xfId="0" applyFont="1" applyBorder="1" applyAlignment="1">
      <alignment horizontal="center" vertical="center"/>
    </xf>
    <xf numFmtId="2" fontId="0" fillId="0" borderId="1" xfId="7702" applyNumberFormat="1" applyFont="1" applyFill="1" applyBorder="1" applyAlignment="1">
      <alignment horizontal="center" vertical="center" wrapText="1"/>
    </xf>
    <xf numFmtId="0" fontId="0" fillId="0" borderId="1" xfId="20548" applyFont="1" applyFill="1" applyBorder="1" applyAlignment="1">
      <alignment horizontal="center" vertical="center"/>
    </xf>
    <xf numFmtId="0" fontId="0" fillId="0" borderId="16" xfId="7702" applyFont="1" applyFill="1" applyBorder="1" applyAlignment="1">
      <alignment horizontal="center" vertical="center"/>
    </xf>
    <xf numFmtId="0" fontId="0" fillId="0" borderId="16" xfId="7702" applyFont="1" applyFill="1" applyBorder="1" applyAlignment="1">
      <alignment horizontal="left" vertical="center" wrapText="1"/>
    </xf>
    <xf numFmtId="0" fontId="0" fillId="3" borderId="1" xfId="7702" applyFont="1" applyFill="1" applyBorder="1" applyAlignment="1">
      <alignment horizontal="center" vertical="center" wrapText="1"/>
    </xf>
    <xf numFmtId="0" fontId="0" fillId="0" borderId="1" xfId="0" applyFont="1" applyBorder="1" applyAlignment="1">
      <alignment vertical="center" wrapText="1"/>
    </xf>
    <xf numFmtId="0" fontId="0" fillId="0" borderId="16" xfId="7702" applyFont="1" applyFill="1" applyBorder="1" applyAlignment="1">
      <alignment horizontal="center" vertical="center" wrapText="1"/>
    </xf>
    <xf numFmtId="0" fontId="7" fillId="0" borderId="0" xfId="0" applyFont="1" applyAlignment="1">
      <alignment vertical="center"/>
    </xf>
    <xf numFmtId="0" fontId="3" fillId="0" borderId="42" xfId="0" applyFont="1" applyFill="1" applyBorder="1" applyAlignment="1">
      <alignment horizontal="center" vertical="center" wrapText="1"/>
    </xf>
    <xf numFmtId="4" fontId="0" fillId="0" borderId="0" xfId="0" applyNumberFormat="1" applyFont="1" applyAlignment="1">
      <alignment vertical="center"/>
    </xf>
    <xf numFmtId="0" fontId="7" fillId="0" borderId="29" xfId="0" applyFont="1" applyBorder="1" applyAlignment="1">
      <alignment vertical="center" wrapText="1"/>
    </xf>
    <xf numFmtId="0" fontId="7" fillId="0" borderId="1" xfId="0" applyFont="1" applyBorder="1" applyAlignment="1">
      <alignment vertical="center" wrapText="1"/>
    </xf>
    <xf numFmtId="0" fontId="7" fillId="0" borderId="1" xfId="0" applyFont="1" applyBorder="1" applyAlignment="1">
      <alignment horizontal="center" vertical="center"/>
    </xf>
    <xf numFmtId="0" fontId="0" fillId="0" borderId="16" xfId="2582" applyFont="1" applyFill="1" applyBorder="1" applyAlignment="1">
      <alignment vertical="center" wrapText="1"/>
    </xf>
    <xf numFmtId="0" fontId="0" fillId="3" borderId="3" xfId="7702" applyFont="1" applyFill="1" applyBorder="1" applyAlignment="1">
      <alignment vertical="center" wrapText="1"/>
    </xf>
    <xf numFmtId="0" fontId="0" fillId="3" borderId="3" xfId="7702" applyFont="1" applyFill="1" applyBorder="1" applyAlignment="1">
      <alignment horizontal="center" vertical="center"/>
    </xf>
    <xf numFmtId="0" fontId="0" fillId="3" borderId="1" xfId="7702" applyFont="1" applyFill="1" applyBorder="1" applyAlignment="1">
      <alignment vertical="center" wrapText="1"/>
    </xf>
    <xf numFmtId="182" fontId="0" fillId="0" borderId="1" xfId="0" applyNumberFormat="1" applyFont="1" applyFill="1" applyBorder="1" applyAlignment="1">
      <alignment horizontal="center" vertical="center"/>
    </xf>
    <xf numFmtId="0" fontId="0" fillId="0" borderId="44" xfId="0" applyFont="1" applyFill="1" applyBorder="1" applyAlignment="1">
      <alignment horizontal="center" vertical="center" wrapText="1"/>
    </xf>
    <xf numFmtId="0" fontId="0" fillId="0" borderId="28" xfId="0" applyFont="1" applyFill="1" applyBorder="1" applyAlignment="1">
      <alignment horizontal="center" vertical="center" wrapText="1"/>
    </xf>
    <xf numFmtId="49" fontId="0" fillId="0" borderId="1" xfId="13365" applyNumberFormat="1" applyFont="1" applyFill="1" applyBorder="1" applyAlignment="1">
      <alignment horizontal="center" vertical="center" wrapText="1"/>
    </xf>
    <xf numFmtId="0" fontId="0" fillId="0" borderId="42" xfId="0" applyFont="1" applyBorder="1" applyAlignment="1">
      <alignment horizontal="center" vertical="center"/>
    </xf>
    <xf numFmtId="0" fontId="0" fillId="0" borderId="42" xfId="0" applyFont="1" applyFill="1" applyBorder="1" applyAlignment="1">
      <alignment horizontal="center" vertical="center" wrapText="1"/>
    </xf>
    <xf numFmtId="0" fontId="0" fillId="0" borderId="16" xfId="7702" applyFont="1" applyFill="1" applyBorder="1" applyAlignment="1">
      <alignment vertical="center" wrapText="1"/>
    </xf>
    <xf numFmtId="4" fontId="0" fillId="0" borderId="16" xfId="38207" applyNumberFormat="1" applyFont="1" applyFill="1" applyBorder="1" applyAlignment="1">
      <alignment vertical="center"/>
    </xf>
    <xf numFmtId="0" fontId="0" fillId="0" borderId="28" xfId="7702" applyFont="1" applyFill="1" applyBorder="1" applyAlignment="1">
      <alignment vertical="center" wrapText="1"/>
    </xf>
    <xf numFmtId="0" fontId="0" fillId="0" borderId="1" xfId="0" applyNumberFormat="1" applyFont="1" applyFill="1" applyBorder="1" applyAlignment="1">
      <alignment horizontal="center" vertical="center" wrapText="1"/>
    </xf>
    <xf numFmtId="49" fontId="0" fillId="0" borderId="1" xfId="0" applyNumberFormat="1" applyFont="1" applyFill="1" applyBorder="1" applyAlignment="1">
      <alignment horizontal="center" vertical="center" wrapText="1"/>
    </xf>
    <xf numFmtId="0" fontId="3" fillId="6" borderId="1" xfId="7702" applyFont="1" applyFill="1" applyBorder="1" applyAlignment="1">
      <alignment vertical="center"/>
    </xf>
    <xf numFmtId="168" fontId="3" fillId="6" borderId="1" xfId="38335" applyFont="1" applyFill="1" applyBorder="1" applyAlignment="1">
      <alignment vertical="center"/>
    </xf>
    <xf numFmtId="168" fontId="3" fillId="6" borderId="1" xfId="22" applyFont="1" applyFill="1" applyBorder="1" applyAlignment="1">
      <alignment vertical="center"/>
    </xf>
    <xf numFmtId="0" fontId="3" fillId="0" borderId="44" xfId="0" applyFont="1" applyFill="1" applyBorder="1" applyAlignment="1">
      <alignment horizontal="center" vertical="center"/>
    </xf>
    <xf numFmtId="0" fontId="3" fillId="0" borderId="28" xfId="0" applyFont="1" applyFill="1" applyBorder="1" applyAlignment="1">
      <alignment horizontal="center" vertical="center"/>
    </xf>
    <xf numFmtId="0" fontId="0" fillId="0" borderId="1" xfId="6627" applyFont="1" applyFill="1" applyBorder="1" applyAlignment="1">
      <alignment horizontal="center" vertical="center"/>
    </xf>
    <xf numFmtId="0" fontId="3" fillId="0" borderId="15" xfId="0" applyFont="1" applyBorder="1" applyAlignment="1">
      <alignment horizontal="center" vertical="center"/>
    </xf>
    <xf numFmtId="0" fontId="3" fillId="0" borderId="48" xfId="7702" applyFont="1" applyFill="1" applyBorder="1" applyAlignment="1">
      <alignment horizontal="left" vertical="center" wrapText="1"/>
    </xf>
    <xf numFmtId="0" fontId="3" fillId="0" borderId="49" xfId="7702" applyFont="1" applyFill="1" applyBorder="1" applyAlignment="1">
      <alignment horizontal="left" vertical="center" wrapText="1"/>
    </xf>
    <xf numFmtId="0" fontId="3" fillId="0" borderId="35" xfId="7702" applyFont="1" applyFill="1" applyBorder="1" applyAlignment="1">
      <alignment horizontal="left" vertical="center" wrapText="1"/>
    </xf>
    <xf numFmtId="4" fontId="0" fillId="0" borderId="34" xfId="38207" applyNumberFormat="1" applyFont="1" applyFill="1" applyBorder="1" applyAlignment="1">
      <alignment vertical="center"/>
    </xf>
    <xf numFmtId="0" fontId="3" fillId="0" borderId="42" xfId="0" applyFont="1" applyFill="1" applyBorder="1" applyAlignment="1">
      <alignment horizontal="center" vertical="center"/>
    </xf>
    <xf numFmtId="4" fontId="3" fillId="0" borderId="34" xfId="38207" applyNumberFormat="1" applyFont="1" applyFill="1" applyBorder="1" applyAlignment="1">
      <alignment vertical="center"/>
    </xf>
    <xf numFmtId="0" fontId="0" fillId="0" borderId="3" xfId="2582" applyFont="1" applyFill="1" applyBorder="1" applyAlignment="1">
      <alignment vertical="center" wrapText="1"/>
    </xf>
    <xf numFmtId="0" fontId="0" fillId="0" borderId="3" xfId="2582" applyFont="1" applyFill="1" applyBorder="1" applyAlignment="1">
      <alignment horizontal="center" vertical="center"/>
    </xf>
    <xf numFmtId="0" fontId="0" fillId="3" borderId="1" xfId="2582" applyFont="1" applyFill="1" applyBorder="1" applyAlignment="1">
      <alignment horizontal="center" vertical="center" wrapText="1"/>
    </xf>
    <xf numFmtId="0" fontId="0" fillId="3" borderId="16" xfId="2582" applyFont="1" applyFill="1" applyBorder="1" applyAlignment="1">
      <alignment horizontal="center" vertical="center" wrapText="1"/>
    </xf>
    <xf numFmtId="0" fontId="0" fillId="0" borderId="16" xfId="2582" applyFont="1" applyFill="1" applyBorder="1" applyAlignment="1">
      <alignment horizontal="center" vertical="center" wrapText="1"/>
    </xf>
    <xf numFmtId="49" fontId="0" fillId="3" borderId="1" xfId="7702" applyNumberFormat="1" applyFont="1" applyFill="1" applyBorder="1" applyAlignment="1">
      <alignment horizontal="center" vertical="center"/>
    </xf>
    <xf numFmtId="49" fontId="0" fillId="0" borderId="1" xfId="7702" applyNumberFormat="1" applyFont="1" applyFill="1" applyBorder="1" applyAlignment="1">
      <alignment horizontal="center" vertical="center"/>
    </xf>
    <xf numFmtId="0" fontId="0" fillId="0" borderId="1" xfId="7702" applyNumberFormat="1" applyFont="1" applyFill="1" applyBorder="1" applyAlignment="1">
      <alignment horizontal="center" vertical="center"/>
    </xf>
    <xf numFmtId="0" fontId="3" fillId="0" borderId="1" xfId="7702" applyFont="1" applyFill="1" applyBorder="1" applyAlignment="1">
      <alignment horizontal="center"/>
    </xf>
    <xf numFmtId="0" fontId="0" fillId="0" borderId="14" xfId="0" applyFont="1" applyFill="1" applyBorder="1" applyAlignment="1">
      <alignment horizontal="left" vertical="center" wrapText="1"/>
    </xf>
    <xf numFmtId="0" fontId="16" fillId="0" borderId="1" xfId="0" applyFont="1" applyBorder="1" applyAlignment="1">
      <alignment vertical="center" wrapText="1"/>
    </xf>
    <xf numFmtId="0" fontId="7" fillId="0" borderId="0" xfId="0" applyFont="1" applyBorder="1" applyAlignment="1">
      <alignment vertical="center" wrapText="1"/>
    </xf>
    <xf numFmtId="0" fontId="7" fillId="0" borderId="0" xfId="7702" applyFont="1" applyFill="1" applyBorder="1" applyAlignment="1">
      <alignment horizontal="center" vertical="center"/>
    </xf>
    <xf numFmtId="0" fontId="16" fillId="0" borderId="0" xfId="0" applyFont="1" applyBorder="1" applyAlignment="1">
      <alignment vertical="center" wrapText="1"/>
    </xf>
    <xf numFmtId="0" fontId="7" fillId="0" borderId="0" xfId="0" applyFont="1" applyBorder="1" applyAlignment="1">
      <alignment horizontal="center" vertical="center"/>
    </xf>
    <xf numFmtId="4" fontId="7" fillId="0" borderId="0" xfId="22" applyNumberFormat="1" applyFont="1" applyFill="1" applyBorder="1" applyAlignment="1">
      <alignment horizontal="center" vertical="center"/>
    </xf>
    <xf numFmtId="4" fontId="7" fillId="0" borderId="0" xfId="38207" applyNumberFormat="1" applyFont="1" applyFill="1" applyBorder="1" applyAlignment="1">
      <alignment horizontal="right" vertical="center"/>
    </xf>
    <xf numFmtId="4" fontId="7" fillId="0" borderId="0" xfId="38207" applyNumberFormat="1" applyFont="1" applyFill="1" applyBorder="1" applyAlignment="1">
      <alignment vertical="center"/>
    </xf>
    <xf numFmtId="0" fontId="0" fillId="0" borderId="1" xfId="10260" applyFont="1" applyFill="1" applyBorder="1" applyAlignment="1">
      <alignment horizontal="center" vertical="center" wrapText="1"/>
    </xf>
    <xf numFmtId="0" fontId="0" fillId="0" borderId="28" xfId="0" applyFont="1" applyFill="1" applyBorder="1" applyAlignment="1">
      <alignment horizontal="left" vertical="center" wrapText="1"/>
    </xf>
    <xf numFmtId="168" fontId="3" fillId="5" borderId="38" xfId="22" applyFont="1" applyFill="1" applyBorder="1" applyAlignment="1">
      <alignment horizontal="right" vertical="center"/>
    </xf>
    <xf numFmtId="49" fontId="3" fillId="3" borderId="10" xfId="0" applyNumberFormat="1" applyFont="1" applyFill="1" applyBorder="1" applyAlignment="1">
      <alignment horizontal="center" vertical="center" wrapText="1"/>
    </xf>
    <xf numFmtId="0" fontId="0" fillId="0" borderId="17" xfId="0" applyFont="1" applyBorder="1" applyAlignment="1">
      <alignment horizontal="center" vertical="center"/>
    </xf>
    <xf numFmtId="4" fontId="0" fillId="0" borderId="3" xfId="36486" applyNumberFormat="1" applyFont="1" applyFill="1" applyBorder="1" applyAlignment="1">
      <alignment horizontal="center" vertical="center"/>
    </xf>
    <xf numFmtId="4" fontId="0" fillId="3" borderId="3" xfId="38207" applyNumberFormat="1" applyFont="1" applyFill="1" applyBorder="1" applyAlignment="1">
      <alignment horizontal="right" vertical="center"/>
    </xf>
    <xf numFmtId="0" fontId="0" fillId="0" borderId="13" xfId="0" applyFont="1" applyFill="1" applyBorder="1" applyAlignment="1">
      <alignment horizontal="center" vertical="center" wrapText="1"/>
    </xf>
    <xf numFmtId="4" fontId="0" fillId="0" borderId="1" xfId="36486" applyNumberFormat="1" applyFont="1" applyFill="1" applyBorder="1" applyAlignment="1">
      <alignment horizontal="center" vertical="center"/>
    </xf>
    <xf numFmtId="0" fontId="0" fillId="0" borderId="58" xfId="0" applyFont="1" applyBorder="1" applyAlignment="1">
      <alignment horizontal="center" vertical="center" wrapText="1"/>
    </xf>
    <xf numFmtId="0" fontId="0" fillId="0" borderId="2" xfId="0" applyFont="1" applyBorder="1" applyAlignment="1">
      <alignment horizontal="center" vertical="center" wrapText="1"/>
    </xf>
    <xf numFmtId="0" fontId="0" fillId="3" borderId="13" xfId="7702" applyFont="1" applyFill="1" applyBorder="1" applyAlignment="1">
      <alignment horizontal="center" vertical="center"/>
    </xf>
    <xf numFmtId="0" fontId="3" fillId="0" borderId="1" xfId="7702" applyFont="1" applyFill="1" applyBorder="1" applyAlignment="1">
      <alignment horizontal="left" vertical="center" wrapText="1"/>
    </xf>
    <xf numFmtId="168" fontId="3" fillId="0" borderId="1" xfId="36486" applyFont="1" applyFill="1" applyBorder="1" applyAlignment="1">
      <alignment vertical="center"/>
    </xf>
    <xf numFmtId="4" fontId="3" fillId="0" borderId="1" xfId="36486" applyNumberFormat="1" applyFont="1" applyFill="1" applyBorder="1" applyAlignment="1">
      <alignment vertical="center"/>
    </xf>
    <xf numFmtId="4" fontId="0" fillId="0" borderId="16" xfId="36486" applyNumberFormat="1" applyFont="1" applyFill="1" applyBorder="1" applyAlignment="1">
      <alignment horizontal="center" vertical="center"/>
    </xf>
    <xf numFmtId="168" fontId="0" fillId="0" borderId="1" xfId="36486" applyFont="1" applyFill="1" applyBorder="1" applyAlignment="1">
      <alignment horizontal="right" vertical="center"/>
    </xf>
    <xf numFmtId="0" fontId="0" fillId="3" borderId="1" xfId="0" applyFont="1" applyFill="1" applyBorder="1" applyAlignment="1">
      <alignment horizontal="center" vertical="center" wrapText="1"/>
    </xf>
    <xf numFmtId="0" fontId="0" fillId="3" borderId="1" xfId="13330" applyFont="1" applyFill="1" applyBorder="1" applyAlignment="1">
      <alignment horizontal="center" vertical="center" wrapText="1"/>
    </xf>
    <xf numFmtId="0" fontId="0" fillId="3" borderId="1" xfId="13330" applyFont="1" applyFill="1" applyBorder="1" applyAlignment="1">
      <alignment horizontal="center" vertical="center"/>
    </xf>
    <xf numFmtId="0" fontId="0" fillId="0" borderId="1" xfId="13330" applyFont="1" applyFill="1" applyBorder="1" applyAlignment="1">
      <alignment horizontal="left" vertical="center" wrapText="1"/>
    </xf>
    <xf numFmtId="0" fontId="0" fillId="0" borderId="16" xfId="0" applyFont="1" applyFill="1" applyBorder="1" applyAlignment="1">
      <alignment horizontal="left" vertical="center" wrapText="1"/>
    </xf>
    <xf numFmtId="0" fontId="0" fillId="0" borderId="1" xfId="1675" applyFont="1" applyFill="1" applyBorder="1" applyAlignment="1">
      <alignment horizontal="center" vertical="center" wrapText="1"/>
    </xf>
    <xf numFmtId="0" fontId="3" fillId="0" borderId="16" xfId="7702" applyFont="1" applyFill="1" applyBorder="1" applyAlignment="1">
      <alignment horizontal="center"/>
    </xf>
    <xf numFmtId="0" fontId="3" fillId="0" borderId="1" xfId="7702" applyFont="1" applyFill="1" applyBorder="1" applyAlignment="1">
      <alignment horizontal="center" vertical="center" wrapText="1"/>
    </xf>
    <xf numFmtId="181" fontId="1" fillId="5" borderId="39" xfId="22" applyNumberFormat="1" applyFont="1" applyFill="1" applyBorder="1" applyAlignment="1">
      <alignment horizontal="right" vertical="center"/>
    </xf>
    <xf numFmtId="0" fontId="8" fillId="0" borderId="0" xfId="0" applyFont="1" applyAlignment="1">
      <alignment vertical="center"/>
    </xf>
    <xf numFmtId="181" fontId="3" fillId="6" borderId="34" xfId="7702" applyNumberFormat="1" applyFont="1" applyFill="1" applyBorder="1" applyAlignment="1">
      <alignment vertical="center"/>
    </xf>
    <xf numFmtId="181" fontId="3" fillId="6" borderId="27" xfId="7702" applyNumberFormat="1" applyFont="1" applyFill="1" applyBorder="1" applyAlignment="1">
      <alignment vertical="center"/>
    </xf>
    <xf numFmtId="4" fontId="1" fillId="0" borderId="0" xfId="0" applyNumberFormat="1" applyFont="1" applyAlignment="1">
      <alignment vertical="center"/>
    </xf>
    <xf numFmtId="0" fontId="0" fillId="0" borderId="59" xfId="0" applyFont="1" applyBorder="1" applyAlignment="1">
      <alignment horizontal="center" vertical="center" wrapText="1"/>
    </xf>
    <xf numFmtId="181" fontId="3" fillId="0" borderId="27" xfId="7702" applyNumberFormat="1" applyFont="1" applyFill="1" applyBorder="1" applyAlignment="1">
      <alignment vertical="center"/>
    </xf>
    <xf numFmtId="181" fontId="3" fillId="0" borderId="27" xfId="38207" applyNumberFormat="1" applyFont="1" applyFill="1" applyBorder="1" applyAlignment="1">
      <alignment vertical="center"/>
    </xf>
    <xf numFmtId="2" fontId="3" fillId="0" borderId="27" xfId="7702" applyNumberFormat="1" applyFont="1" applyFill="1" applyBorder="1" applyAlignment="1">
      <alignment vertical="center"/>
    </xf>
    <xf numFmtId="0" fontId="3" fillId="0" borderId="16" xfId="7702" applyFont="1" applyFill="1" applyBorder="1" applyAlignment="1">
      <alignment horizontal="center" vertical="center" wrapText="1"/>
    </xf>
    <xf numFmtId="49" fontId="3" fillId="3" borderId="63" xfId="0" applyNumberFormat="1" applyFont="1" applyFill="1" applyBorder="1" applyAlignment="1">
      <alignment horizontal="center" vertical="center" wrapText="1"/>
    </xf>
    <xf numFmtId="49" fontId="3" fillId="3" borderId="64" xfId="0" applyNumberFormat="1" applyFont="1" applyFill="1" applyBorder="1" applyAlignment="1">
      <alignment horizontal="center" vertical="center" wrapText="1"/>
    </xf>
    <xf numFmtId="49" fontId="3" fillId="3" borderId="68" xfId="0" applyNumberFormat="1" applyFont="1" applyFill="1" applyBorder="1" applyAlignment="1">
      <alignment horizontal="center" vertical="center" wrapText="1"/>
    </xf>
    <xf numFmtId="49" fontId="3" fillId="3" borderId="0" xfId="0" applyNumberFormat="1" applyFont="1" applyFill="1" applyBorder="1" applyAlignment="1">
      <alignment horizontal="center" vertical="center" wrapText="1"/>
    </xf>
    <xf numFmtId="181" fontId="1" fillId="6" borderId="69" xfId="7702" applyNumberFormat="1" applyFont="1" applyFill="1" applyBorder="1" applyAlignment="1">
      <alignment vertical="center"/>
    </xf>
    <xf numFmtId="49" fontId="3" fillId="3" borderId="70" xfId="0" applyNumberFormat="1" applyFont="1" applyFill="1" applyBorder="1" applyAlignment="1">
      <alignment horizontal="center" vertical="center" wrapText="1"/>
    </xf>
    <xf numFmtId="181" fontId="1" fillId="6" borderId="71" xfId="7702" applyNumberFormat="1" applyFont="1" applyFill="1" applyBorder="1" applyAlignment="1">
      <alignment vertical="center"/>
    </xf>
    <xf numFmtId="49" fontId="3" fillId="3" borderId="72" xfId="0" applyNumberFormat="1" applyFont="1" applyFill="1" applyBorder="1" applyAlignment="1">
      <alignment horizontal="center" vertical="center" wrapText="1"/>
    </xf>
    <xf numFmtId="168" fontId="0" fillId="0" borderId="0" xfId="38335" applyNumberFormat="1" applyFont="1" applyAlignment="1">
      <alignment horizontal="right" vertical="center"/>
    </xf>
    <xf numFmtId="0" fontId="17" fillId="0" borderId="0" xfId="0" applyFont="1" applyAlignment="1">
      <alignment horizontal="left" vertical="center"/>
    </xf>
    <xf numFmtId="0" fontId="10" fillId="0" borderId="0" xfId="0" applyFont="1" applyAlignment="1">
      <alignment horizontal="left" vertical="center"/>
    </xf>
    <xf numFmtId="0" fontId="20" fillId="0" borderId="0" xfId="0" applyFont="1" applyAlignment="1">
      <alignment vertical="center"/>
    </xf>
    <xf numFmtId="0" fontId="10" fillId="0" borderId="0" xfId="0" applyFont="1" applyBorder="1" applyAlignment="1">
      <alignment horizontal="left"/>
    </xf>
    <xf numFmtId="0" fontId="0" fillId="0" borderId="0" xfId="0" applyFont="1" applyBorder="1" applyAlignment="1">
      <alignment horizontal="left" vertical="center"/>
    </xf>
    <xf numFmtId="0" fontId="19" fillId="0" borderId="0" xfId="0" applyFont="1" applyBorder="1" applyAlignment="1">
      <alignment horizontal="left" vertical="center"/>
    </xf>
    <xf numFmtId="0" fontId="20" fillId="0" borderId="0" xfId="0" applyFont="1" applyBorder="1" applyAlignment="1">
      <alignment vertical="center"/>
    </xf>
    <xf numFmtId="0" fontId="24" fillId="0" borderId="18" xfId="0" applyFont="1" applyBorder="1" applyAlignment="1">
      <alignment horizontal="center"/>
    </xf>
    <xf numFmtId="0" fontId="24" fillId="0" borderId="75" xfId="0" applyFont="1" applyBorder="1" applyAlignment="1">
      <alignment horizontal="center"/>
    </xf>
    <xf numFmtId="0" fontId="23" fillId="0" borderId="36" xfId="0" applyFont="1" applyBorder="1" applyAlignment="1">
      <alignment horizontal="center" vertical="center"/>
    </xf>
    <xf numFmtId="0" fontId="23" fillId="0" borderId="39" xfId="0" applyFont="1" applyBorder="1" applyAlignment="1">
      <alignment horizontal="center" vertical="center"/>
    </xf>
    <xf numFmtId="0" fontId="25" fillId="0" borderId="77" xfId="0" applyFont="1" applyBorder="1" applyAlignment="1">
      <alignment horizontal="center"/>
    </xf>
    <xf numFmtId="10" fontId="25" fillId="0" borderId="78" xfId="0" applyNumberFormat="1" applyFont="1" applyBorder="1" applyAlignment="1">
      <alignment horizontal="center"/>
    </xf>
    <xf numFmtId="10" fontId="26" fillId="7" borderId="15" xfId="0" applyNumberFormat="1" applyFont="1" applyFill="1" applyBorder="1" applyAlignment="1">
      <alignment horizontal="center" vertical="center"/>
    </xf>
    <xf numFmtId="10" fontId="26" fillId="7" borderId="34" xfId="0" applyNumberFormat="1" applyFont="1" applyFill="1" applyBorder="1" applyAlignment="1">
      <alignment horizontal="center" vertical="center"/>
    </xf>
    <xf numFmtId="0" fontId="25" fillId="0" borderId="80" xfId="0" applyFont="1" applyBorder="1" applyAlignment="1">
      <alignment horizontal="center"/>
    </xf>
    <xf numFmtId="10" fontId="25" fillId="0" borderId="81" xfId="0" applyNumberFormat="1" applyFont="1" applyBorder="1" applyAlignment="1">
      <alignment horizontal="center"/>
    </xf>
    <xf numFmtId="10" fontId="26" fillId="7" borderId="13" xfId="0" applyNumberFormat="1" applyFont="1" applyFill="1" applyBorder="1" applyAlignment="1">
      <alignment horizontal="center" vertical="center"/>
    </xf>
    <xf numFmtId="10" fontId="26" fillId="7" borderId="27" xfId="0" applyNumberFormat="1" applyFont="1" applyFill="1" applyBorder="1" applyAlignment="1">
      <alignment horizontal="center" vertical="center"/>
    </xf>
    <xf numFmtId="0" fontId="25" fillId="0" borderId="83" xfId="0" applyFont="1" applyBorder="1" applyAlignment="1">
      <alignment horizontal="center"/>
    </xf>
    <xf numFmtId="10" fontId="25" fillId="0" borderId="84" xfId="0" applyNumberFormat="1" applyFont="1" applyBorder="1" applyAlignment="1">
      <alignment horizontal="center"/>
    </xf>
    <xf numFmtId="10" fontId="26" fillId="7" borderId="17" xfId="0" applyNumberFormat="1" applyFont="1" applyFill="1" applyBorder="1" applyAlignment="1">
      <alignment horizontal="center" vertical="center"/>
    </xf>
    <xf numFmtId="10" fontId="26" fillId="7" borderId="31" xfId="0" applyNumberFormat="1" applyFont="1" applyFill="1" applyBorder="1" applyAlignment="1">
      <alignment horizontal="center" vertical="center"/>
    </xf>
    <xf numFmtId="0" fontId="25" fillId="0" borderId="86" xfId="0" applyFont="1" applyBorder="1" applyAlignment="1">
      <alignment horizontal="center"/>
    </xf>
    <xf numFmtId="10" fontId="25" fillId="0" borderId="87" xfId="0" applyNumberFormat="1" applyFont="1" applyBorder="1" applyAlignment="1">
      <alignment horizontal="center"/>
    </xf>
    <xf numFmtId="0" fontId="25" fillId="0" borderId="77" xfId="0" applyFont="1" applyBorder="1" applyAlignment="1"/>
    <xf numFmtId="0" fontId="25" fillId="0" borderId="80" xfId="0" applyFont="1" applyBorder="1" applyAlignment="1"/>
    <xf numFmtId="0" fontId="25" fillId="0" borderId="91" xfId="0" applyFont="1" applyBorder="1" applyAlignment="1"/>
    <xf numFmtId="10" fontId="25" fillId="0" borderId="93" xfId="0" applyNumberFormat="1" applyFont="1" applyBorder="1" applyAlignment="1">
      <alignment horizontal="center"/>
    </xf>
    <xf numFmtId="10" fontId="24" fillId="0" borderId="92" xfId="0" applyNumberFormat="1" applyFont="1" applyBorder="1" applyAlignment="1">
      <alignment horizontal="center"/>
    </xf>
    <xf numFmtId="10" fontId="24" fillId="0" borderId="75" xfId="0" applyNumberFormat="1" applyFont="1" applyBorder="1" applyAlignment="1">
      <alignment horizontal="center" vertical="center"/>
    </xf>
    <xf numFmtId="10" fontId="26" fillId="7" borderId="50" xfId="0" applyNumberFormat="1" applyFont="1" applyFill="1" applyBorder="1" applyAlignment="1">
      <alignment horizontal="center" vertical="center"/>
    </xf>
    <xf numFmtId="10" fontId="26" fillId="7" borderId="54" xfId="0" applyNumberFormat="1" applyFont="1" applyFill="1" applyBorder="1" applyAlignment="1">
      <alignment horizontal="center" vertical="center"/>
    </xf>
    <xf numFmtId="0" fontId="29" fillId="0" borderId="0" xfId="0" applyFont="1" applyBorder="1" applyAlignment="1">
      <alignment horizontal="left"/>
    </xf>
    <xf numFmtId="10" fontId="29" fillId="0" borderId="0" xfId="0" applyNumberFormat="1" applyFont="1" applyBorder="1" applyAlignment="1">
      <alignment horizontal="center" vertical="center"/>
    </xf>
    <xf numFmtId="10" fontId="0" fillId="0" borderId="0" xfId="0" applyNumberFormat="1"/>
    <xf numFmtId="0" fontId="7" fillId="0" borderId="29" xfId="0" quotePrefix="1" applyFont="1" applyFill="1" applyBorder="1" applyAlignment="1">
      <alignment horizontal="center" vertical="center"/>
    </xf>
    <xf numFmtId="0" fontId="0" fillId="0" borderId="1" xfId="0" quotePrefix="1" applyFont="1" applyFill="1" applyBorder="1" applyAlignment="1">
      <alignment horizontal="center" vertical="center"/>
    </xf>
    <xf numFmtId="0" fontId="0" fillId="0" borderId="1" xfId="0" applyBorder="1" applyAlignment="1">
      <alignment horizontal="center" vertical="center"/>
    </xf>
    <xf numFmtId="0" fontId="80" fillId="6" borderId="13" xfId="7702" applyFont="1" applyFill="1" applyBorder="1" applyAlignment="1">
      <alignment horizontal="center" vertical="center"/>
    </xf>
    <xf numFmtId="0" fontId="80" fillId="0" borderId="17" xfId="7702" applyFont="1" applyFill="1" applyBorder="1" applyAlignment="1">
      <alignment horizontal="center" vertical="center"/>
    </xf>
    <xf numFmtId="0" fontId="81" fillId="0" borderId="13" xfId="0" applyFont="1" applyBorder="1" applyAlignment="1">
      <alignment horizontal="center" vertical="center" wrapText="1"/>
    </xf>
    <xf numFmtId="0" fontId="80" fillId="0" borderId="13" xfId="7702" applyFont="1" applyFill="1" applyBorder="1" applyAlignment="1">
      <alignment horizontal="center" vertical="center"/>
    </xf>
    <xf numFmtId="0" fontId="81" fillId="0" borderId="17" xfId="0" applyFont="1" applyFill="1" applyBorder="1" applyAlignment="1">
      <alignment horizontal="center" vertical="center" wrapText="1"/>
    </xf>
    <xf numFmtId="0" fontId="81" fillId="0" borderId="13" xfId="0" applyFont="1" applyFill="1" applyBorder="1" applyAlignment="1">
      <alignment horizontal="center" vertical="center" wrapText="1"/>
    </xf>
    <xf numFmtId="0" fontId="80" fillId="6" borderId="15" xfId="7702" applyFont="1" applyFill="1" applyBorder="1" applyAlignment="1">
      <alignment horizontal="center" vertical="center"/>
    </xf>
    <xf numFmtId="0" fontId="81" fillId="0" borderId="13" xfId="7702" applyFont="1" applyFill="1" applyBorder="1" applyAlignment="1">
      <alignment horizontal="center" vertical="center" wrapText="1"/>
    </xf>
    <xf numFmtId="0" fontId="80" fillId="0" borderId="15" xfId="7702" applyFont="1" applyFill="1" applyBorder="1" applyAlignment="1">
      <alignment horizontal="center" vertical="center"/>
    </xf>
    <xf numFmtId="4" fontId="81" fillId="0" borderId="42" xfId="0" applyNumberFormat="1" applyFont="1" applyBorder="1" applyAlignment="1">
      <alignment horizontal="left" vertical="center" wrapText="1"/>
    </xf>
    <xf numFmtId="0" fontId="80" fillId="6" borderId="1" xfId="7702" applyFont="1" applyFill="1" applyBorder="1" applyAlignment="1">
      <alignment vertical="center"/>
    </xf>
    <xf numFmtId="4" fontId="81" fillId="0" borderId="27" xfId="0" applyNumberFormat="1" applyFont="1" applyBorder="1" applyAlignment="1">
      <alignment vertical="center" wrapText="1"/>
    </xf>
    <xf numFmtId="0" fontId="0" fillId="0" borderId="1" xfId="7702" applyFont="1" applyBorder="1" applyAlignment="1">
      <alignment horizontal="center" vertical="center" wrapText="1"/>
    </xf>
    <xf numFmtId="0" fontId="0" fillId="0" borderId="16" xfId="7702" applyFont="1" applyBorder="1" applyAlignment="1">
      <alignment horizontal="center" vertical="center" wrapText="1"/>
    </xf>
    <xf numFmtId="4" fontId="81" fillId="0" borderId="43" xfId="0" applyNumberFormat="1" applyFont="1" applyBorder="1" applyAlignment="1">
      <alignment horizontal="left" vertical="center" wrapText="1"/>
    </xf>
    <xf numFmtId="9" fontId="0" fillId="2" borderId="42" xfId="40576" applyFont="1" applyFill="1" applyBorder="1" applyAlignment="1">
      <alignment horizontal="center" vertical="center"/>
    </xf>
    <xf numFmtId="0" fontId="81" fillId="0" borderId="42" xfId="0" applyFont="1" applyBorder="1" applyAlignment="1">
      <alignment horizontal="left" vertical="center" wrapText="1"/>
    </xf>
    <xf numFmtId="0" fontId="81" fillId="0" borderId="27" xfId="0" applyFont="1" applyBorder="1" applyAlignment="1">
      <alignment vertical="center"/>
    </xf>
    <xf numFmtId="0" fontId="81" fillId="0" borderId="22" xfId="0" applyFont="1" applyBorder="1" applyAlignment="1">
      <alignment horizontal="left" vertical="center" wrapText="1"/>
    </xf>
    <xf numFmtId="4" fontId="81" fillId="0" borderId="42" xfId="0" applyNumberFormat="1" applyFont="1" applyFill="1" applyBorder="1" applyAlignment="1">
      <alignment horizontal="left" vertical="center" wrapText="1"/>
    </xf>
    <xf numFmtId="0" fontId="81" fillId="0" borderId="27" xfId="0" applyFont="1" applyBorder="1" applyAlignment="1">
      <alignment vertical="center" wrapText="1"/>
    </xf>
    <xf numFmtId="3" fontId="0" fillId="0" borderId="110" xfId="0" applyNumberFormat="1" applyFont="1" applyBorder="1" applyAlignment="1">
      <alignment horizontal="center" vertical="center"/>
    </xf>
    <xf numFmtId="3" fontId="0" fillId="0" borderId="72" xfId="0" applyNumberFormat="1" applyFont="1" applyBorder="1" applyAlignment="1">
      <alignment horizontal="center" vertical="center"/>
    </xf>
    <xf numFmtId="0" fontId="0" fillId="0" borderId="14" xfId="0" applyFont="1" applyBorder="1" applyAlignment="1">
      <alignment horizontal="left" vertical="center" wrapText="1"/>
    </xf>
    <xf numFmtId="0" fontId="81" fillId="0" borderId="1" xfId="7702" applyFont="1" applyFill="1" applyBorder="1" applyAlignment="1">
      <alignment horizontal="center" vertical="center"/>
    </xf>
    <xf numFmtId="0" fontId="80" fillId="0" borderId="13" xfId="0" applyFont="1" applyBorder="1" applyAlignment="1">
      <alignment horizontal="center" vertical="center"/>
    </xf>
    <xf numFmtId="0" fontId="81" fillId="0" borderId="13" xfId="0" applyFont="1" applyBorder="1" applyAlignment="1">
      <alignment horizontal="center" vertical="center"/>
    </xf>
    <xf numFmtId="0" fontId="80" fillId="0" borderId="26" xfId="7702" applyFont="1" applyFill="1" applyBorder="1" applyAlignment="1">
      <alignment horizontal="left" vertical="center" wrapText="1"/>
    </xf>
    <xf numFmtId="0" fontId="81" fillId="0" borderId="1" xfId="7702" applyFont="1" applyFill="1" applyBorder="1" applyAlignment="1">
      <alignment vertical="center" wrapText="1"/>
    </xf>
    <xf numFmtId="0" fontId="86" fillId="0" borderId="113" xfId="0" applyFont="1" applyBorder="1" applyAlignment="1">
      <alignment vertical="center" wrapText="1"/>
    </xf>
    <xf numFmtId="0" fontId="86" fillId="0" borderId="116" xfId="0" applyFont="1" applyBorder="1" applyAlignment="1">
      <alignment vertical="center" wrapText="1"/>
    </xf>
    <xf numFmtId="0" fontId="86" fillId="0" borderId="117" xfId="0" applyFont="1" applyBorder="1" applyAlignment="1">
      <alignment horizontal="center" vertical="center" wrapText="1"/>
    </xf>
    <xf numFmtId="0" fontId="86" fillId="0" borderId="118" xfId="0" applyFont="1" applyBorder="1" applyAlignment="1">
      <alignment vertical="center" wrapText="1"/>
    </xf>
    <xf numFmtId="0" fontId="87" fillId="61" borderId="123" xfId="0" applyFont="1" applyFill="1" applyBorder="1" applyAlignment="1">
      <alignment horizontal="center" vertical="center"/>
    </xf>
    <xf numFmtId="0" fontId="87" fillId="61" borderId="124" xfId="0" applyFont="1" applyFill="1" applyBorder="1" applyAlignment="1">
      <alignment horizontal="center" vertical="center"/>
    </xf>
    <xf numFmtId="0" fontId="88" fillId="0" borderId="125" xfId="13373" applyFont="1" applyBorder="1" applyAlignment="1">
      <alignment horizontal="left" vertical="center" wrapText="1"/>
    </xf>
    <xf numFmtId="0" fontId="88" fillId="0" borderId="123" xfId="13373" applyFont="1" applyBorder="1" applyAlignment="1">
      <alignment horizontal="left" vertical="center" wrapText="1"/>
    </xf>
    <xf numFmtId="0" fontId="89" fillId="0" borderId="123" xfId="0" applyNumberFormat="1" applyFont="1" applyBorder="1" applyAlignment="1">
      <alignment horizontal="center" vertical="center"/>
    </xf>
    <xf numFmtId="0" fontId="89" fillId="0" borderId="124" xfId="0" applyNumberFormat="1" applyFont="1" applyBorder="1" applyAlignment="1">
      <alignment horizontal="center" vertical="center"/>
    </xf>
    <xf numFmtId="0" fontId="89" fillId="0" borderId="124" xfId="0" applyFont="1" applyBorder="1" applyAlignment="1">
      <alignment horizontal="center" vertical="center"/>
    </xf>
    <xf numFmtId="0" fontId="87" fillId="0" borderId="16" xfId="0" applyFont="1" applyBorder="1" applyAlignment="1"/>
    <xf numFmtId="2" fontId="87" fillId="0" borderId="126" xfId="0" applyNumberFormat="1" applyFont="1" applyBorder="1" applyAlignment="1">
      <alignment horizontal="right" vertical="center"/>
    </xf>
    <xf numFmtId="0" fontId="88" fillId="0" borderId="125" xfId="13373" applyNumberFormat="1" applyFont="1" applyBorder="1" applyAlignment="1">
      <alignment horizontal="left" vertical="center" wrapText="1"/>
    </xf>
    <xf numFmtId="0" fontId="88" fillId="0" borderId="123" xfId="13373" applyNumberFormat="1" applyFont="1" applyBorder="1" applyAlignment="1">
      <alignment horizontal="left" vertical="center" wrapText="1"/>
    </xf>
    <xf numFmtId="0" fontId="87" fillId="0" borderId="123" xfId="0" applyFont="1" applyBorder="1" applyAlignment="1"/>
    <xf numFmtId="2" fontId="87" fillId="0" borderId="124" xfId="0" applyNumberFormat="1" applyFont="1" applyBorder="1" applyAlignment="1">
      <alignment horizontal="right"/>
    </xf>
    <xf numFmtId="2" fontId="87" fillId="0" borderId="124" xfId="0" applyNumberFormat="1" applyFont="1" applyBorder="1"/>
    <xf numFmtId="2" fontId="87" fillId="0" borderId="126" xfId="0" applyNumberFormat="1" applyFont="1" applyBorder="1"/>
    <xf numFmtId="0" fontId="87" fillId="0" borderId="16" xfId="0" applyFont="1" applyBorder="1" applyAlignment="1">
      <alignment vertical="center"/>
    </xf>
    <xf numFmtId="2" fontId="87" fillId="0" borderId="126" xfId="0" applyNumberFormat="1" applyFont="1" applyBorder="1" applyAlignment="1">
      <alignment vertical="center"/>
    </xf>
    <xf numFmtId="0" fontId="89" fillId="0" borderId="127" xfId="0" applyFont="1" applyBorder="1" applyAlignment="1"/>
    <xf numFmtId="0" fontId="89" fillId="0" borderId="49" xfId="0" applyFont="1" applyBorder="1" applyAlignment="1"/>
    <xf numFmtId="0" fontId="89" fillId="0" borderId="35" xfId="0" applyFont="1" applyBorder="1" applyAlignment="1"/>
    <xf numFmtId="0" fontId="87" fillId="0" borderId="123" xfId="0" applyFont="1" applyBorder="1" applyAlignment="1">
      <alignment vertical="center"/>
    </xf>
    <xf numFmtId="2" fontId="87" fillId="0" borderId="124" xfId="0" applyNumberFormat="1" applyFont="1" applyBorder="1" applyAlignment="1">
      <alignment vertical="center"/>
    </xf>
    <xf numFmtId="2" fontId="87" fillId="0" borderId="124" xfId="0" applyNumberFormat="1" applyFont="1" applyBorder="1" applyAlignment="1">
      <alignment horizontal="right" vertical="center"/>
    </xf>
    <xf numFmtId="0" fontId="79" fillId="0" borderId="1" xfId="0" applyFont="1" applyBorder="1" applyAlignment="1">
      <alignment horizontal="left" vertical="center" wrapText="1"/>
    </xf>
    <xf numFmtId="2" fontId="89" fillId="0" borderId="123" xfId="0" applyNumberFormat="1" applyFont="1" applyBorder="1" applyAlignment="1">
      <alignment horizontal="center" vertical="center"/>
    </xf>
    <xf numFmtId="185" fontId="89" fillId="0" borderId="123" xfId="0" applyNumberFormat="1" applyFont="1" applyBorder="1" applyAlignment="1">
      <alignment horizontal="center" vertical="center"/>
    </xf>
    <xf numFmtId="186" fontId="89" fillId="0" borderId="123" xfId="0" applyNumberFormat="1" applyFont="1" applyBorder="1" applyAlignment="1">
      <alignment horizontal="center" vertical="center"/>
    </xf>
    <xf numFmtId="187" fontId="89" fillId="0" borderId="123" xfId="0" applyNumberFormat="1" applyFont="1" applyBorder="1" applyAlignment="1">
      <alignment horizontal="center" vertical="center"/>
    </xf>
    <xf numFmtId="2" fontId="89" fillId="0" borderId="124" xfId="0" applyNumberFormat="1" applyFont="1" applyBorder="1" applyAlignment="1">
      <alignment horizontal="center" vertical="center"/>
    </xf>
    <xf numFmtId="0" fontId="79" fillId="3" borderId="1" xfId="7702" applyFont="1" applyFill="1" applyBorder="1" applyAlignment="1">
      <alignment horizontal="left" vertical="center" wrapText="1"/>
    </xf>
    <xf numFmtId="0" fontId="79" fillId="0" borderId="1" xfId="0" applyFont="1" applyFill="1" applyBorder="1" applyAlignment="1">
      <alignment horizontal="left" vertical="center" wrapText="1"/>
    </xf>
    <xf numFmtId="0" fontId="79" fillId="0" borderId="3" xfId="0" applyFont="1" applyFill="1" applyBorder="1" applyAlignment="1">
      <alignment horizontal="left" vertical="center" wrapText="1"/>
    </xf>
    <xf numFmtId="0" fontId="79" fillId="0" borderId="1" xfId="2781" applyFont="1" applyFill="1" applyBorder="1" applyAlignment="1">
      <alignment horizontal="justify" vertical="center" wrapText="1"/>
    </xf>
    <xf numFmtId="0" fontId="79" fillId="0" borderId="3" xfId="10042" applyFont="1" applyFill="1" applyBorder="1" applyAlignment="1">
      <alignment horizontal="left" vertical="center" wrapText="1"/>
    </xf>
    <xf numFmtId="4" fontId="89" fillId="0" borderId="124" xfId="0" applyNumberFormat="1" applyFont="1" applyBorder="1" applyAlignment="1">
      <alignment horizontal="center" vertical="center"/>
    </xf>
    <xf numFmtId="0" fontId="89" fillId="0" borderId="123" xfId="0" applyNumberFormat="1" applyFont="1" applyBorder="1" applyAlignment="1">
      <alignment horizontal="left" vertical="center"/>
    </xf>
    <xf numFmtId="0" fontId="89" fillId="0" borderId="123" xfId="0" applyNumberFormat="1" applyFont="1" applyBorder="1" applyAlignment="1">
      <alignment horizontal="left" vertical="center" wrapText="1"/>
    </xf>
    <xf numFmtId="4" fontId="89" fillId="0" borderId="123" xfId="0" applyNumberFormat="1" applyFont="1" applyBorder="1" applyAlignment="1">
      <alignment horizontal="center" vertical="center"/>
    </xf>
    <xf numFmtId="0" fontId="88" fillId="0" borderId="119" xfId="13373" applyNumberFormat="1" applyFont="1" applyBorder="1" applyAlignment="1">
      <alignment horizontal="left" vertical="center" wrapText="1"/>
    </xf>
    <xf numFmtId="0" fontId="88" fillId="0" borderId="120" xfId="13373" applyNumberFormat="1" applyFont="1" applyBorder="1" applyAlignment="1">
      <alignment horizontal="left" vertical="center" wrapText="1"/>
    </xf>
    <xf numFmtId="0" fontId="89" fillId="0" borderId="120" xfId="0" applyNumberFormat="1" applyFont="1" applyBorder="1" applyAlignment="1">
      <alignment horizontal="center" vertical="center"/>
    </xf>
    <xf numFmtId="0" fontId="89" fillId="0" borderId="16" xfId="0" applyNumberFormat="1" applyFont="1" applyBorder="1" applyAlignment="1">
      <alignment horizontal="center" vertical="center"/>
    </xf>
    <xf numFmtId="0" fontId="89" fillId="0" borderId="126" xfId="0" applyNumberFormat="1" applyFont="1" applyBorder="1" applyAlignment="1">
      <alignment horizontal="center" vertical="center"/>
    </xf>
    <xf numFmtId="188" fontId="89" fillId="0" borderId="123" xfId="0" applyNumberFormat="1" applyFont="1" applyBorder="1" applyAlignment="1">
      <alignment horizontal="center" vertical="center"/>
    </xf>
    <xf numFmtId="185" fontId="89" fillId="0" borderId="122" xfId="0" applyNumberFormat="1" applyFont="1" applyBorder="1" applyAlignment="1">
      <alignment horizontal="center" vertical="center"/>
    </xf>
    <xf numFmtId="186" fontId="89" fillId="0" borderId="122" xfId="0" applyNumberFormat="1" applyFont="1" applyBorder="1" applyAlignment="1">
      <alignment horizontal="center" vertical="center"/>
    </xf>
    <xf numFmtId="0" fontId="87" fillId="0" borderId="123" xfId="0" applyNumberFormat="1" applyFont="1" applyBorder="1" applyAlignment="1">
      <alignment horizontal="center" vertical="center"/>
    </xf>
    <xf numFmtId="0" fontId="87" fillId="0" borderId="124" xfId="0" applyNumberFormat="1" applyFont="1" applyBorder="1" applyAlignment="1">
      <alignment horizontal="center" vertical="center"/>
    </xf>
    <xf numFmtId="0" fontId="88" fillId="0" borderId="0" xfId="13373" applyNumberFormat="1" applyFont="1" applyBorder="1" applyAlignment="1">
      <alignment horizontal="left" vertical="center" wrapText="1"/>
    </xf>
    <xf numFmtId="0" fontId="79" fillId="0" borderId="1" xfId="7702" applyFont="1" applyFill="1" applyBorder="1" applyAlignment="1">
      <alignment horizontal="left" vertical="center" wrapText="1"/>
    </xf>
    <xf numFmtId="0" fontId="79" fillId="0" borderId="3" xfId="2582" applyFont="1" applyFill="1" applyBorder="1" applyAlignment="1">
      <alignment horizontal="left" vertical="center" wrapText="1"/>
    </xf>
    <xf numFmtId="0" fontId="79" fillId="0" borderId="1" xfId="0" applyFont="1" applyBorder="1" applyAlignment="1">
      <alignment vertical="center" wrapText="1"/>
    </xf>
    <xf numFmtId="0" fontId="79" fillId="0" borderId="16" xfId="7702" applyFont="1" applyFill="1" applyBorder="1" applyAlignment="1">
      <alignment horizontal="left" vertical="center" wrapText="1"/>
    </xf>
    <xf numFmtId="2" fontId="87" fillId="0" borderId="123" xfId="0" applyNumberFormat="1" applyFont="1" applyBorder="1" applyAlignment="1">
      <alignment horizontal="center" vertical="center"/>
    </xf>
    <xf numFmtId="2" fontId="87" fillId="0" borderId="124" xfId="0" applyNumberFormat="1" applyFont="1" applyBorder="1" applyAlignment="1">
      <alignment horizontal="center" vertical="center"/>
    </xf>
    <xf numFmtId="0" fontId="79" fillId="0" borderId="1" xfId="7702" applyFont="1" applyFill="1" applyBorder="1" applyAlignment="1">
      <alignment vertical="center" wrapText="1"/>
    </xf>
    <xf numFmtId="0" fontId="79" fillId="0" borderId="1" xfId="2582" applyFont="1" applyFill="1" applyBorder="1" applyAlignment="1">
      <alignment vertical="center" wrapText="1"/>
    </xf>
    <xf numFmtId="0" fontId="89" fillId="0" borderId="123" xfId="0" applyFont="1" applyBorder="1" applyAlignment="1">
      <alignment horizontal="center" vertical="center"/>
    </xf>
    <xf numFmtId="0" fontId="79" fillId="0" borderId="13" xfId="0" applyFont="1" applyFill="1" applyBorder="1" applyAlignment="1">
      <alignment horizontal="center" vertical="center" wrapText="1"/>
    </xf>
    <xf numFmtId="0" fontId="89" fillId="0" borderId="123" xfId="0" applyNumberFormat="1" applyFont="1" applyBorder="1" applyAlignment="1">
      <alignment horizontal="center" vertical="center" wrapText="1"/>
    </xf>
    <xf numFmtId="0" fontId="89" fillId="0" borderId="122" xfId="0" applyNumberFormat="1" applyFont="1" applyBorder="1" applyAlignment="1">
      <alignment horizontal="center" vertical="center"/>
    </xf>
    <xf numFmtId="14" fontId="86" fillId="0" borderId="112" xfId="0" applyNumberFormat="1" applyFont="1" applyBorder="1" applyAlignment="1">
      <alignment vertical="center"/>
    </xf>
    <xf numFmtId="0" fontId="89" fillId="0" borderId="0" xfId="0" applyNumberFormat="1" applyFont="1" applyFill="1" applyBorder="1" applyAlignment="1">
      <alignment horizontal="center" vertical="center"/>
    </xf>
    <xf numFmtId="0" fontId="89" fillId="0" borderId="125" xfId="0" applyNumberFormat="1" applyFont="1" applyBorder="1" applyAlignment="1">
      <alignment horizontal="left" vertical="center"/>
    </xf>
    <xf numFmtId="0" fontId="89" fillId="0" borderId="125" xfId="0" applyNumberFormat="1" applyFont="1" applyBorder="1" applyAlignment="1">
      <alignment horizontal="left" vertical="center" wrapText="1"/>
    </xf>
    <xf numFmtId="0" fontId="87" fillId="0" borderId="130" xfId="0" applyFont="1" applyBorder="1" applyAlignment="1">
      <alignment vertical="center"/>
    </xf>
    <xf numFmtId="2" fontId="87" fillId="0" borderId="131" xfId="0" applyNumberFormat="1" applyFont="1" applyBorder="1" applyAlignment="1">
      <alignment vertical="center"/>
    </xf>
    <xf numFmtId="0" fontId="0" fillId="0" borderId="0" xfId="0" applyAlignment="1">
      <alignment horizontal="center"/>
    </xf>
    <xf numFmtId="10" fontId="27" fillId="7" borderId="6" xfId="0" applyNumberFormat="1" applyFont="1" applyFill="1" applyBorder="1" applyAlignment="1">
      <alignment horizontal="center" vertical="center"/>
    </xf>
    <xf numFmtId="10" fontId="27" fillId="7" borderId="22" xfId="0" applyNumberFormat="1" applyFont="1" applyFill="1" applyBorder="1" applyAlignment="1">
      <alignment horizontal="center" vertical="center"/>
    </xf>
    <xf numFmtId="0" fontId="0" fillId="0" borderId="0" xfId="0" applyFont="1" applyAlignment="1">
      <alignment horizontal="center" vertical="center"/>
    </xf>
    <xf numFmtId="0" fontId="30" fillId="0" borderId="0" xfId="0" applyFont="1" applyAlignment="1">
      <alignment horizontal="center" vertical="center"/>
    </xf>
    <xf numFmtId="0" fontId="25" fillId="0" borderId="88" xfId="0" applyFont="1" applyBorder="1" applyAlignment="1">
      <alignment horizontal="center" vertical="center" wrapText="1"/>
    </xf>
    <xf numFmtId="0" fontId="25" fillId="0" borderId="90" xfId="0" applyFont="1" applyBorder="1" applyAlignment="1">
      <alignment horizontal="center" vertical="center" wrapText="1"/>
    </xf>
    <xf numFmtId="0" fontId="25" fillId="0" borderId="89" xfId="0" applyFont="1" applyBorder="1" applyAlignment="1">
      <alignment horizontal="center" vertical="center"/>
    </xf>
    <xf numFmtId="0" fontId="25" fillId="0" borderId="92" xfId="0" applyFont="1" applyBorder="1" applyAlignment="1">
      <alignment horizontal="center" vertical="center"/>
    </xf>
    <xf numFmtId="0" fontId="21" fillId="0" borderId="0" xfId="0" applyFont="1" applyAlignment="1">
      <alignment horizontal="center" vertical="center" wrapText="1"/>
    </xf>
    <xf numFmtId="0" fontId="25" fillId="0" borderId="85" xfId="0" applyFont="1" applyBorder="1" applyAlignment="1">
      <alignment horizontal="left"/>
    </xf>
    <xf numFmtId="0" fontId="25" fillId="0" borderId="86" xfId="0" applyFont="1" applyBorder="1" applyAlignment="1">
      <alignment horizontal="left"/>
    </xf>
    <xf numFmtId="0" fontId="25" fillId="0" borderId="7" xfId="0" applyFont="1" applyBorder="1" applyAlignment="1">
      <alignment horizontal="left" vertical="center" wrapText="1"/>
    </xf>
    <xf numFmtId="0" fontId="25" fillId="0" borderId="8" xfId="0" applyFont="1" applyBorder="1" applyAlignment="1">
      <alignment horizontal="left" vertical="center" wrapText="1"/>
    </xf>
    <xf numFmtId="0" fontId="25" fillId="0" borderId="23" xfId="0" applyFont="1" applyBorder="1" applyAlignment="1">
      <alignment horizontal="left" vertical="center" wrapText="1"/>
    </xf>
    <xf numFmtId="0" fontId="25" fillId="0" borderId="10" xfId="0" applyFont="1" applyBorder="1" applyAlignment="1">
      <alignment horizontal="center"/>
    </xf>
    <xf numFmtId="10" fontId="28" fillId="0" borderId="10" xfId="0" applyNumberFormat="1" applyFont="1" applyFill="1" applyBorder="1" applyAlignment="1">
      <alignment horizontal="center" vertical="center"/>
    </xf>
    <xf numFmtId="0" fontId="24" fillId="0" borderId="9" xfId="0" applyFont="1" applyBorder="1" applyAlignment="1">
      <alignment horizontal="left"/>
    </xf>
    <xf numFmtId="0" fontId="24" fillId="0" borderId="10" xfId="0" applyFont="1" applyBorder="1" applyAlignment="1">
      <alignment horizontal="left"/>
    </xf>
    <xf numFmtId="0" fontId="24" fillId="0" borderId="18" xfId="0" applyFont="1" applyBorder="1" applyAlignment="1">
      <alignment horizontal="left"/>
    </xf>
    <xf numFmtId="0" fontId="24" fillId="0" borderId="9" xfId="0" applyFont="1" applyBorder="1" applyAlignment="1">
      <alignment horizontal="center"/>
    </xf>
    <xf numFmtId="0" fontId="24" fillId="0" borderId="18" xfId="0" applyFont="1" applyBorder="1" applyAlignment="1">
      <alignment horizontal="center"/>
    </xf>
    <xf numFmtId="0" fontId="25" fillId="0" borderId="76" xfId="0" applyFont="1" applyBorder="1" applyAlignment="1">
      <alignment horizontal="left"/>
    </xf>
    <xf numFmtId="0" fontId="25" fillId="0" borderId="77" xfId="0" applyFont="1" applyBorder="1" applyAlignment="1">
      <alignment horizontal="left"/>
    </xf>
    <xf numFmtId="0" fontId="25" fillId="0" borderId="79" xfId="0" applyFont="1" applyBorder="1" applyAlignment="1">
      <alignment horizontal="left"/>
    </xf>
    <xf numFmtId="0" fontId="25" fillId="0" borderId="80" xfId="0" applyFont="1" applyBorder="1" applyAlignment="1">
      <alignment horizontal="left"/>
    </xf>
    <xf numFmtId="0" fontId="25" fillId="0" borderId="82" xfId="0" applyFont="1" applyBorder="1" applyAlignment="1">
      <alignment horizontal="left"/>
    </xf>
    <xf numFmtId="0" fontId="25" fillId="0" borderId="83" xfId="0" applyFont="1" applyBorder="1" applyAlignment="1">
      <alignment horizontal="left"/>
    </xf>
    <xf numFmtId="0" fontId="18" fillId="0" borderId="0" xfId="0" applyFont="1" applyAlignment="1">
      <alignment horizontal="left" vertical="center"/>
    </xf>
    <xf numFmtId="0" fontId="19" fillId="0" borderId="0" xfId="0" applyFont="1" applyAlignment="1">
      <alignment horizontal="left" vertical="center"/>
    </xf>
    <xf numFmtId="0" fontId="0" fillId="0" borderId="0" xfId="0" applyFont="1" applyBorder="1" applyAlignment="1">
      <alignment horizontal="left" vertical="center"/>
    </xf>
    <xf numFmtId="0" fontId="19" fillId="0" borderId="0" xfId="0" applyFont="1" applyBorder="1" applyAlignment="1">
      <alignment horizontal="left" vertical="center"/>
    </xf>
    <xf numFmtId="0" fontId="22" fillId="0" borderId="8" xfId="0" applyFont="1" applyBorder="1" applyAlignment="1">
      <alignment horizontal="center" vertical="center"/>
    </xf>
    <xf numFmtId="0" fontId="23" fillId="0" borderId="73" xfId="0" applyFont="1" applyBorder="1" applyAlignment="1">
      <alignment horizontal="center" vertical="center"/>
    </xf>
    <xf numFmtId="0" fontId="23" fillId="0" borderId="74" xfId="0" applyFont="1" applyBorder="1" applyAlignment="1">
      <alignment horizontal="center" vertical="center"/>
    </xf>
    <xf numFmtId="0" fontId="0" fillId="0" borderId="4" xfId="0" applyBorder="1" applyAlignment="1">
      <alignment horizontal="center"/>
    </xf>
    <xf numFmtId="0" fontId="0" fillId="0" borderId="5" xfId="0" applyBorder="1" applyAlignment="1">
      <alignment horizontal="center"/>
    </xf>
    <xf numFmtId="0" fontId="0" fillId="0" borderId="21" xfId="0" applyBorder="1" applyAlignment="1">
      <alignment horizontal="center"/>
    </xf>
    <xf numFmtId="0" fontId="0" fillId="0" borderId="6" xfId="0" applyBorder="1" applyAlignment="1">
      <alignment horizontal="center"/>
    </xf>
    <xf numFmtId="0" fontId="0" fillId="0" borderId="0" xfId="0" applyBorder="1" applyAlignment="1">
      <alignment horizontal="center"/>
    </xf>
    <xf numFmtId="0" fontId="0" fillId="0" borderId="22"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23" xfId="0" applyBorder="1" applyAlignment="1">
      <alignment horizontal="center"/>
    </xf>
    <xf numFmtId="0" fontId="16" fillId="0" borderId="28" xfId="0" applyFont="1" applyBorder="1" applyAlignment="1">
      <alignment horizontal="center" vertical="center" wrapText="1"/>
    </xf>
    <xf numFmtId="0" fontId="16" fillId="0" borderId="29" xfId="0" applyFont="1" applyBorder="1" applyAlignment="1">
      <alignment horizontal="center" vertical="center" wrapText="1"/>
    </xf>
    <xf numFmtId="0" fontId="2" fillId="5" borderId="56" xfId="0" applyFont="1" applyFill="1" applyBorder="1" applyAlignment="1">
      <alignment horizontal="right" vertical="center"/>
    </xf>
    <xf numFmtId="0" fontId="2" fillId="5" borderId="57" xfId="0" applyFont="1" applyFill="1" applyBorder="1" applyAlignment="1">
      <alignment horizontal="right" vertical="center"/>
    </xf>
    <xf numFmtId="0" fontId="2" fillId="5" borderId="37" xfId="0" applyFont="1" applyFill="1" applyBorder="1" applyAlignment="1">
      <alignment horizontal="right" vertical="center"/>
    </xf>
    <xf numFmtId="0" fontId="83" fillId="3" borderId="53" xfId="0" applyFont="1" applyFill="1" applyBorder="1" applyAlignment="1">
      <alignment horizontal="center" vertical="center" wrapText="1"/>
    </xf>
    <xf numFmtId="0" fontId="15" fillId="3" borderId="10"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 fillId="5" borderId="60" xfId="0" applyFont="1" applyFill="1" applyBorder="1" applyAlignment="1">
      <alignment horizontal="right" vertical="center"/>
    </xf>
    <xf numFmtId="0" fontId="1" fillId="5" borderId="61" xfId="0" applyFont="1" applyFill="1" applyBorder="1" applyAlignment="1">
      <alignment horizontal="right" vertical="center"/>
    </xf>
    <xf numFmtId="0" fontId="1" fillId="5" borderId="62" xfId="0" applyFont="1" applyFill="1" applyBorder="1" applyAlignment="1">
      <alignment horizontal="right" vertical="center"/>
    </xf>
    <xf numFmtId="0" fontId="13" fillId="0" borderId="44" xfId="0" applyFont="1" applyBorder="1" applyAlignment="1">
      <alignment horizontal="left" vertical="center" wrapText="1"/>
    </xf>
    <xf numFmtId="0" fontId="14" fillId="0" borderId="28" xfId="0" applyFont="1" applyBorder="1" applyAlignment="1">
      <alignment horizontal="left" vertical="center" wrapText="1"/>
    </xf>
    <xf numFmtId="0" fontId="14" fillId="0" borderId="29" xfId="0" applyFont="1" applyBorder="1" applyAlignment="1">
      <alignment horizontal="left" vertical="center" wrapText="1"/>
    </xf>
    <xf numFmtId="183" fontId="13" fillId="0" borderId="26" xfId="0" applyNumberFormat="1" applyFont="1" applyBorder="1" applyAlignment="1">
      <alignment horizontal="center" vertical="center" wrapText="1"/>
    </xf>
    <xf numFmtId="183" fontId="13" fillId="0" borderId="42" xfId="0" applyNumberFormat="1" applyFont="1" applyBorder="1" applyAlignment="1">
      <alignment horizontal="center" vertical="center" wrapText="1"/>
    </xf>
    <xf numFmtId="0" fontId="15" fillId="3" borderId="53" xfId="0" applyFont="1" applyFill="1" applyBorder="1" applyAlignment="1">
      <alignment horizontal="center" vertical="center" wrapText="1"/>
    </xf>
    <xf numFmtId="0" fontId="12" fillId="0" borderId="0" xfId="7702" applyFont="1" applyFill="1" applyBorder="1" applyAlignment="1">
      <alignment horizontal="center" vertical="center" wrapText="1"/>
    </xf>
    <xf numFmtId="0" fontId="13" fillId="0" borderId="46" xfId="0" applyFont="1" applyBorder="1" applyAlignment="1">
      <alignment horizontal="left" vertical="center" wrapText="1"/>
    </xf>
    <xf numFmtId="0" fontId="14" fillId="0" borderId="40" xfId="0" applyFont="1" applyBorder="1" applyAlignment="1">
      <alignment horizontal="left" vertical="center" wrapText="1"/>
    </xf>
    <xf numFmtId="0" fontId="14" fillId="0" borderId="33" xfId="0" applyFont="1" applyBorder="1" applyAlignment="1">
      <alignment horizontal="left" vertical="center" wrapText="1"/>
    </xf>
    <xf numFmtId="0" fontId="13" fillId="0" borderId="24" xfId="0" applyFont="1" applyBorder="1" applyAlignment="1">
      <alignment horizontal="center" vertical="center" wrapText="1"/>
    </xf>
    <xf numFmtId="0" fontId="13" fillId="0" borderId="40" xfId="0" applyFont="1" applyBorder="1" applyAlignment="1">
      <alignment horizontal="center" vertical="center" wrapText="1"/>
    </xf>
    <xf numFmtId="0" fontId="13" fillId="0" borderId="33" xfId="0" applyFont="1" applyBorder="1" applyAlignment="1">
      <alignment horizontal="center" vertical="center" wrapText="1"/>
    </xf>
    <xf numFmtId="10" fontId="13" fillId="0" borderId="26" xfId="31" applyNumberFormat="1" applyFont="1" applyBorder="1" applyAlignment="1">
      <alignment horizontal="center" vertical="center" wrapText="1"/>
    </xf>
    <xf numFmtId="10" fontId="13" fillId="0" borderId="42" xfId="31" applyNumberFormat="1" applyFont="1" applyBorder="1" applyAlignment="1">
      <alignment horizontal="center" vertical="center" wrapText="1"/>
    </xf>
    <xf numFmtId="0" fontId="0" fillId="3" borderId="6" xfId="7702" applyFont="1" applyFill="1" applyBorder="1" applyAlignment="1" applyProtection="1">
      <alignment horizontal="left" vertical="center" wrapText="1"/>
      <protection locked="0"/>
    </xf>
    <xf numFmtId="0" fontId="0" fillId="3" borderId="0" xfId="7702" applyFont="1" applyFill="1" applyBorder="1" applyAlignment="1" applyProtection="1">
      <alignment horizontal="left" vertical="center" wrapText="1"/>
      <protection locked="0"/>
    </xf>
    <xf numFmtId="0" fontId="0" fillId="3" borderId="22" xfId="7702" applyFont="1" applyFill="1" applyBorder="1" applyAlignment="1" applyProtection="1">
      <alignment horizontal="left" vertical="center" wrapText="1"/>
      <protection locked="0"/>
    </xf>
    <xf numFmtId="0" fontId="0" fillId="3" borderId="7" xfId="7702" applyFont="1" applyFill="1" applyBorder="1" applyAlignment="1" applyProtection="1">
      <alignment horizontal="left" vertical="center"/>
      <protection locked="0"/>
    </xf>
    <xf numFmtId="0" fontId="0" fillId="3" borderId="8" xfId="7702" applyFont="1" applyFill="1" applyBorder="1" applyAlignment="1" applyProtection="1">
      <alignment horizontal="left" vertical="center"/>
      <protection locked="0"/>
    </xf>
    <xf numFmtId="0" fontId="0" fillId="3" borderId="23" xfId="7702" applyFont="1" applyFill="1" applyBorder="1" applyAlignment="1" applyProtection="1">
      <alignment horizontal="left" vertical="center"/>
      <protection locked="0"/>
    </xf>
    <xf numFmtId="0" fontId="13" fillId="0" borderId="30"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3" fillId="0" borderId="48" xfId="0" applyFont="1" applyFill="1" applyBorder="1" applyAlignment="1">
      <alignment horizontal="center" vertical="center" wrapText="1"/>
    </xf>
    <xf numFmtId="0" fontId="13" fillId="0" borderId="49" xfId="0" applyFont="1" applyFill="1" applyBorder="1" applyAlignment="1">
      <alignment horizontal="center" vertical="center" wrapText="1"/>
    </xf>
    <xf numFmtId="0" fontId="13" fillId="0" borderId="35" xfId="0" applyFont="1" applyFill="1" applyBorder="1" applyAlignment="1">
      <alignment horizontal="center" vertical="center" wrapText="1"/>
    </xf>
    <xf numFmtId="0" fontId="84" fillId="5" borderId="65" xfId="0" applyFont="1" applyFill="1" applyBorder="1" applyAlignment="1">
      <alignment horizontal="right" vertical="center"/>
    </xf>
    <xf numFmtId="0" fontId="1" fillId="5" borderId="66" xfId="0" applyFont="1" applyFill="1" applyBorder="1" applyAlignment="1">
      <alignment horizontal="right" vertical="center"/>
    </xf>
    <xf numFmtId="0" fontId="1" fillId="5" borderId="67" xfId="0" applyFont="1" applyFill="1" applyBorder="1" applyAlignment="1">
      <alignment horizontal="right" vertical="center"/>
    </xf>
    <xf numFmtId="0" fontId="0" fillId="3" borderId="4" xfId="7702" applyNumberFormat="1" applyFont="1" applyFill="1" applyBorder="1" applyAlignment="1" applyProtection="1">
      <alignment horizontal="left" vertical="justify"/>
      <protection locked="0"/>
    </xf>
    <xf numFmtId="0" fontId="0" fillId="3" borderId="5" xfId="7702" applyNumberFormat="1" applyFont="1" applyFill="1" applyBorder="1" applyAlignment="1" applyProtection="1">
      <alignment horizontal="left" vertical="justify"/>
      <protection locked="0"/>
    </xf>
    <xf numFmtId="0" fontId="0" fillId="3" borderId="21" xfId="7702" applyNumberFormat="1" applyFont="1" applyFill="1" applyBorder="1" applyAlignment="1" applyProtection="1">
      <alignment horizontal="left" vertical="justify"/>
      <protection locked="0"/>
    </xf>
    <xf numFmtId="0" fontId="87" fillId="0" borderId="119" xfId="0" applyFont="1" applyBorder="1" applyAlignment="1">
      <alignment horizontal="left" vertical="center" wrapText="1"/>
    </xf>
    <xf numFmtId="0" fontId="87" fillId="0" borderId="120" xfId="0" applyFont="1" applyBorder="1" applyAlignment="1">
      <alignment horizontal="left" vertical="center" wrapText="1"/>
    </xf>
    <xf numFmtId="0" fontId="87" fillId="0" borderId="121" xfId="0" applyFont="1" applyBorder="1" applyAlignment="1">
      <alignment horizontal="left" vertical="center" wrapText="1"/>
    </xf>
    <xf numFmtId="0" fontId="87" fillId="61" borderId="119" xfId="0" applyFont="1" applyFill="1" applyBorder="1" applyAlignment="1">
      <alignment horizontal="left" vertical="center"/>
    </xf>
    <xf numFmtId="0" fontId="87" fillId="61" borderId="122" xfId="0" applyFont="1" applyFill="1" applyBorder="1" applyAlignment="1">
      <alignment horizontal="left" vertical="center"/>
    </xf>
    <xf numFmtId="0" fontId="89" fillId="0" borderId="125" xfId="0" applyFont="1" applyBorder="1" applyAlignment="1">
      <alignment horizontal="center" vertical="center"/>
    </xf>
    <xf numFmtId="0" fontId="89" fillId="0" borderId="123" xfId="0" applyFont="1" applyBorder="1" applyAlignment="1">
      <alignment horizontal="center" vertical="center"/>
    </xf>
    <xf numFmtId="0" fontId="87" fillId="0" borderId="119" xfId="0" applyFont="1" applyBorder="1" applyAlignment="1">
      <alignment horizontal="left" vertical="center"/>
    </xf>
    <xf numFmtId="0" fontId="87" fillId="0" borderId="120" xfId="0" applyFont="1" applyBorder="1" applyAlignment="1">
      <alignment horizontal="left" vertical="center"/>
    </xf>
    <xf numFmtId="0" fontId="87" fillId="0" borderId="121" xfId="0" applyFont="1" applyBorder="1" applyAlignment="1">
      <alignment horizontal="left" vertical="center"/>
    </xf>
    <xf numFmtId="0" fontId="89" fillId="0" borderId="119" xfId="0" applyFont="1" applyBorder="1" applyAlignment="1">
      <alignment horizontal="center"/>
    </xf>
    <xf numFmtId="0" fontId="89" fillId="0" borderId="120" xfId="0" applyFont="1" applyBorder="1" applyAlignment="1">
      <alignment horizontal="center"/>
    </xf>
    <xf numFmtId="0" fontId="89" fillId="0" borderId="122" xfId="0" applyFont="1" applyBorder="1" applyAlignment="1">
      <alignment horizontal="center"/>
    </xf>
    <xf numFmtId="0" fontId="0" fillId="0" borderId="111" xfId="0" applyBorder="1" applyAlignment="1">
      <alignment horizontal="center"/>
    </xf>
    <xf numFmtId="184" fontId="86" fillId="0" borderId="113" xfId="0" applyNumberFormat="1" applyFont="1" applyBorder="1" applyAlignment="1">
      <alignment horizontal="center" vertical="center" wrapText="1"/>
    </xf>
    <xf numFmtId="184" fontId="86" fillId="0" borderId="115" xfId="0" applyNumberFormat="1" applyFont="1" applyBorder="1" applyAlignment="1">
      <alignment horizontal="center" vertical="center" wrapText="1"/>
    </xf>
    <xf numFmtId="0" fontId="87" fillId="0" borderId="119" xfId="0" applyFont="1" applyFill="1" applyBorder="1" applyAlignment="1">
      <alignment horizontal="left" vertical="center" wrapText="1"/>
    </xf>
    <xf numFmtId="0" fontId="87" fillId="0" borderId="120" xfId="0" applyFont="1" applyFill="1" applyBorder="1" applyAlignment="1">
      <alignment horizontal="left" vertical="center" wrapText="1"/>
    </xf>
    <xf numFmtId="0" fontId="87" fillId="0" borderId="121" xfId="0" applyFont="1" applyFill="1" applyBorder="1" applyAlignment="1">
      <alignment horizontal="left" vertical="center" wrapText="1"/>
    </xf>
    <xf numFmtId="0" fontId="89" fillId="0" borderId="127" xfId="0" applyFont="1" applyBorder="1" applyAlignment="1">
      <alignment horizontal="center"/>
    </xf>
    <xf numFmtId="0" fontId="89" fillId="0" borderId="49" xfId="0" applyFont="1" applyBorder="1" applyAlignment="1">
      <alignment horizontal="center"/>
    </xf>
    <xf numFmtId="0" fontId="89" fillId="0" borderId="35" xfId="0" applyFont="1" applyBorder="1" applyAlignment="1">
      <alignment horizontal="center"/>
    </xf>
    <xf numFmtId="0" fontId="85" fillId="0" borderId="113" xfId="0" applyFont="1" applyBorder="1" applyAlignment="1">
      <alignment horizontal="left" vertical="center" wrapText="1"/>
    </xf>
    <xf numFmtId="0" fontId="85" fillId="0" borderId="114" xfId="0" applyFont="1" applyBorder="1" applyAlignment="1">
      <alignment horizontal="left" vertical="center" wrapText="1"/>
    </xf>
    <xf numFmtId="0" fontId="85" fillId="0" borderId="115" xfId="0" applyFont="1" applyBorder="1" applyAlignment="1">
      <alignment horizontal="left" vertical="center" wrapText="1"/>
    </xf>
    <xf numFmtId="0" fontId="85" fillId="0" borderId="113" xfId="0" applyFont="1" applyBorder="1" applyAlignment="1">
      <alignment horizontal="center" vertical="center" wrapText="1"/>
    </xf>
    <xf numFmtId="0" fontId="85" fillId="0" borderId="114" xfId="0" applyFont="1" applyBorder="1" applyAlignment="1">
      <alignment horizontal="center" vertical="center" wrapText="1"/>
    </xf>
    <xf numFmtId="0" fontId="85" fillId="0" borderId="115" xfId="0" applyFont="1" applyBorder="1" applyAlignment="1">
      <alignment horizontal="center" vertical="center" wrapText="1"/>
    </xf>
    <xf numFmtId="181" fontId="86" fillId="0" borderId="128" xfId="0" applyNumberFormat="1" applyFont="1" applyBorder="1" applyAlignment="1">
      <alignment horizontal="center" vertical="center" wrapText="1"/>
    </xf>
    <xf numFmtId="181" fontId="86" fillId="0" borderId="115" xfId="0" applyNumberFormat="1" applyFont="1" applyBorder="1" applyAlignment="1">
      <alignment horizontal="center" vertical="center" wrapText="1"/>
    </xf>
    <xf numFmtId="0" fontId="86" fillId="0" borderId="113" xfId="0" applyFont="1" applyBorder="1" applyAlignment="1">
      <alignment horizontal="center" vertical="center" wrapText="1"/>
    </xf>
    <xf numFmtId="0" fontId="86" fillId="0" borderId="114" xfId="0" applyFont="1" applyBorder="1" applyAlignment="1">
      <alignment horizontal="center" vertical="center" wrapText="1"/>
    </xf>
    <xf numFmtId="0" fontId="86" fillId="0" borderId="115" xfId="0" applyFont="1" applyBorder="1" applyAlignment="1">
      <alignment horizontal="center" vertical="center" wrapText="1"/>
    </xf>
    <xf numFmtId="0" fontId="90" fillId="0" borderId="119" xfId="0" applyFont="1" applyFill="1" applyBorder="1" applyAlignment="1">
      <alignment horizontal="left" vertical="center" wrapText="1"/>
    </xf>
    <xf numFmtId="0" fontId="90" fillId="0" borderId="120" xfId="0" applyFont="1" applyFill="1" applyBorder="1" applyAlignment="1">
      <alignment horizontal="left" vertical="center" wrapText="1"/>
    </xf>
    <xf numFmtId="0" fontId="90" fillId="0" borderId="121" xfId="0" applyFont="1" applyFill="1" applyBorder="1" applyAlignment="1">
      <alignment horizontal="left" vertical="center" wrapText="1"/>
    </xf>
    <xf numFmtId="0" fontId="88" fillId="0" borderId="119" xfId="13373" applyNumberFormat="1" applyFont="1" applyBorder="1" applyAlignment="1">
      <alignment horizontal="center" vertical="center" wrapText="1"/>
    </xf>
    <xf numFmtId="0" fontId="88" fillId="0" borderId="120" xfId="13373" applyNumberFormat="1" applyFont="1" applyBorder="1" applyAlignment="1">
      <alignment horizontal="center" vertical="center" wrapText="1"/>
    </xf>
    <xf numFmtId="0" fontId="88" fillId="0" borderId="122" xfId="13373" applyNumberFormat="1" applyFont="1" applyBorder="1" applyAlignment="1">
      <alignment horizontal="center" vertical="center" wrapText="1"/>
    </xf>
    <xf numFmtId="0" fontId="89" fillId="0" borderId="129" xfId="0" applyFont="1" applyBorder="1" applyAlignment="1">
      <alignment horizontal="center" vertical="center"/>
    </xf>
    <xf numFmtId="0" fontId="89" fillId="0" borderId="130" xfId="0" applyFont="1" applyBorder="1" applyAlignment="1">
      <alignment horizontal="center" vertical="center"/>
    </xf>
    <xf numFmtId="4" fontId="0" fillId="4" borderId="26" xfId="0" applyNumberFormat="1" applyFill="1" applyBorder="1" applyAlignment="1">
      <alignment horizontal="center" vertical="center"/>
    </xf>
    <xf numFmtId="4" fontId="0" fillId="4" borderId="28" xfId="0" applyNumberFormat="1" applyFill="1" applyBorder="1" applyAlignment="1">
      <alignment horizontal="center" vertical="center"/>
    </xf>
    <xf numFmtId="4" fontId="0" fillId="4" borderId="42" xfId="0" applyNumberFormat="1" applyFill="1" applyBorder="1" applyAlignment="1">
      <alignment horizontal="center" vertical="center"/>
    </xf>
    <xf numFmtId="14" fontId="0" fillId="0" borderId="31" xfId="0" applyNumberFormat="1" applyBorder="1" applyAlignment="1">
      <alignment horizontal="center" vertical="center"/>
    </xf>
    <xf numFmtId="14" fontId="0" fillId="0" borderId="34" xfId="0" applyNumberFormat="1" applyBorder="1" applyAlignment="1">
      <alignment horizontal="center" vertical="center"/>
    </xf>
    <xf numFmtId="4" fontId="0" fillId="4" borderId="26" xfId="0" applyNumberFormat="1" applyFont="1" applyFill="1" applyBorder="1" applyAlignment="1">
      <alignment horizontal="center" vertical="center"/>
    </xf>
    <xf numFmtId="4" fontId="0" fillId="4" borderId="28" xfId="0" applyNumberFormat="1" applyFont="1" applyFill="1" applyBorder="1" applyAlignment="1">
      <alignment horizontal="center" vertical="center"/>
    </xf>
    <xf numFmtId="4" fontId="0" fillId="4" borderId="42" xfId="0" applyNumberFormat="1" applyFont="1" applyFill="1" applyBorder="1" applyAlignment="1">
      <alignment horizontal="center" vertical="center"/>
    </xf>
    <xf numFmtId="4" fontId="0" fillId="4" borderId="24" xfId="0" applyNumberFormat="1" applyFill="1" applyBorder="1" applyAlignment="1">
      <alignment horizontal="center" vertical="center"/>
    </xf>
    <xf numFmtId="4" fontId="0" fillId="4" borderId="40" xfId="0" applyNumberFormat="1" applyFill="1" applyBorder="1" applyAlignment="1">
      <alignment horizontal="center" vertical="center"/>
    </xf>
    <xf numFmtId="4" fontId="0" fillId="4" borderId="41" xfId="0" applyNumberFormat="1" applyFill="1" applyBorder="1" applyAlignment="1">
      <alignment horizontal="center" vertical="center"/>
    </xf>
    <xf numFmtId="0" fontId="10" fillId="4" borderId="1" xfId="0" applyFont="1" applyFill="1" applyBorder="1" applyAlignment="1">
      <alignment horizontal="center" vertical="center"/>
    </xf>
    <xf numFmtId="0" fontId="10" fillId="4" borderId="27" xfId="0" applyFont="1" applyFill="1" applyBorder="1" applyAlignment="1">
      <alignment horizontal="center" vertical="center"/>
    </xf>
    <xf numFmtId="0" fontId="0" fillId="4" borderId="26" xfId="0" applyFill="1" applyBorder="1" applyAlignment="1">
      <alignment horizontal="center" vertical="top"/>
    </xf>
    <xf numFmtId="0" fontId="0" fillId="4" borderId="28" xfId="0" applyFill="1" applyBorder="1" applyAlignment="1">
      <alignment horizontal="center" vertical="top"/>
    </xf>
    <xf numFmtId="0" fontId="0" fillId="4" borderId="42" xfId="0" applyFill="1" applyBorder="1" applyAlignment="1">
      <alignment horizontal="center" vertical="top"/>
    </xf>
    <xf numFmtId="0" fontId="9" fillId="0" borderId="11" xfId="0" applyFont="1" applyBorder="1" applyAlignment="1">
      <alignment horizontal="left" vertical="center" wrapText="1"/>
    </xf>
    <xf numFmtId="0" fontId="9" fillId="0" borderId="33"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29" xfId="0" applyFont="1" applyBorder="1" applyAlignment="1">
      <alignment horizontal="left" vertical="center" wrapText="1"/>
    </xf>
    <xf numFmtId="0" fontId="9" fillId="0" borderId="1" xfId="0" applyFont="1" applyBorder="1" applyAlignment="1">
      <alignment horizontal="left" vertical="center" wrapText="1"/>
    </xf>
    <xf numFmtId="0" fontId="11" fillId="4" borderId="15" xfId="7702" applyFont="1" applyFill="1" applyBorder="1" applyAlignment="1">
      <alignment horizontal="center" vertical="center"/>
    </xf>
    <xf numFmtId="0" fontId="11" fillId="4" borderId="35" xfId="7702" applyFont="1" applyFill="1" applyBorder="1" applyAlignment="1">
      <alignment horizontal="center" vertical="center"/>
    </xf>
    <xf numFmtId="0" fontId="11" fillId="4" borderId="16" xfId="7702" applyFont="1" applyFill="1" applyBorder="1" applyAlignment="1">
      <alignment horizontal="center" vertical="center"/>
    </xf>
    <xf numFmtId="0" fontId="11" fillId="4" borderId="1" xfId="7702" applyFont="1" applyFill="1" applyBorder="1" applyAlignment="1">
      <alignment horizontal="center" vertical="center"/>
    </xf>
    <xf numFmtId="0" fontId="11" fillId="4" borderId="27" xfId="7702" applyFont="1" applyFill="1" applyBorder="1" applyAlignment="1">
      <alignment horizontal="center" vertical="center"/>
    </xf>
    <xf numFmtId="0" fontId="10" fillId="4" borderId="24" xfId="0" applyFont="1" applyFill="1" applyBorder="1" applyAlignment="1">
      <alignment horizontal="center" vertical="center"/>
    </xf>
    <xf numFmtId="0" fontId="10" fillId="4" borderId="40" xfId="0" applyFont="1" applyFill="1" applyBorder="1" applyAlignment="1">
      <alignment horizontal="center" vertical="center"/>
    </xf>
    <xf numFmtId="0" fontId="10" fillId="4" borderId="41" xfId="0" applyFont="1" applyFill="1" applyBorder="1" applyAlignment="1">
      <alignment horizontal="center" vertical="center"/>
    </xf>
    <xf numFmtId="0" fontId="1" fillId="0" borderId="4" xfId="7702" applyFont="1" applyFill="1" applyBorder="1" applyAlignment="1">
      <alignment horizontal="left" vertical="center"/>
    </xf>
    <xf numFmtId="0" fontId="1" fillId="0" borderId="5" xfId="7702" applyFont="1" applyFill="1" applyBorder="1" applyAlignment="1">
      <alignment horizontal="left" vertical="center"/>
    </xf>
    <xf numFmtId="0" fontId="1" fillId="0" borderId="21" xfId="7702" applyFont="1" applyFill="1" applyBorder="1" applyAlignment="1">
      <alignment horizontal="left" vertical="center"/>
    </xf>
    <xf numFmtId="0" fontId="1" fillId="0" borderId="7" xfId="7702" applyFont="1" applyBorder="1" applyAlignment="1">
      <alignment horizontal="left" vertical="center"/>
    </xf>
    <xf numFmtId="0" fontId="1" fillId="0" borderId="8" xfId="7702" applyFont="1" applyBorder="1" applyAlignment="1">
      <alignment horizontal="left" vertical="center"/>
    </xf>
    <xf numFmtId="0" fontId="1" fillId="0" borderId="23" xfId="7702" applyFont="1" applyBorder="1" applyAlignment="1">
      <alignment horizontal="left" vertical="center"/>
    </xf>
    <xf numFmtId="0" fontId="2" fillId="0" borderId="9" xfId="7702" applyFont="1" applyBorder="1" applyAlignment="1">
      <alignment horizontal="center" vertical="center"/>
    </xf>
    <xf numFmtId="0" fontId="2" fillId="0" borderId="10" xfId="7702" applyFont="1" applyBorder="1" applyAlignment="1">
      <alignment horizontal="center" vertical="center"/>
    </xf>
    <xf numFmtId="0" fontId="2" fillId="0" borderId="18" xfId="7702" applyFont="1" applyBorder="1" applyAlignment="1">
      <alignment horizontal="center" vertical="center"/>
    </xf>
    <xf numFmtId="0" fontId="5" fillId="2" borderId="9" xfId="7702" applyFont="1" applyFill="1" applyBorder="1" applyAlignment="1">
      <alignment horizontal="center" vertical="center"/>
    </xf>
    <xf numFmtId="0" fontId="5" fillId="2" borderId="18" xfId="7702" applyFont="1" applyFill="1" applyBorder="1" applyAlignment="1">
      <alignment horizontal="center" vertical="center"/>
    </xf>
    <xf numFmtId="0" fontId="0" fillId="0" borderId="4" xfId="0" applyBorder="1" applyAlignment="1">
      <alignment horizontal="center" wrapText="1"/>
    </xf>
    <xf numFmtId="0" fontId="0" fillId="0" borderId="5" xfId="0" applyBorder="1" applyAlignment="1">
      <alignment horizontal="center" wrapText="1"/>
    </xf>
    <xf numFmtId="0" fontId="0" fillId="0" borderId="21" xfId="0" applyBorder="1" applyAlignment="1">
      <alignment horizontal="center" wrapText="1"/>
    </xf>
    <xf numFmtId="0" fontId="0" fillId="0" borderId="6" xfId="0" applyBorder="1" applyAlignment="1">
      <alignment horizontal="center" wrapText="1"/>
    </xf>
    <xf numFmtId="0" fontId="0" fillId="0" borderId="0" xfId="0" applyBorder="1" applyAlignment="1">
      <alignment horizontal="center" wrapText="1"/>
    </xf>
    <xf numFmtId="0" fontId="0" fillId="0" borderId="22" xfId="0" applyBorder="1" applyAlignment="1">
      <alignment horizontal="center" wrapText="1"/>
    </xf>
    <xf numFmtId="0" fontId="0" fillId="0" borderId="7" xfId="0" applyBorder="1" applyAlignment="1">
      <alignment horizontal="center" wrapText="1"/>
    </xf>
    <xf numFmtId="0" fontId="0" fillId="0" borderId="8" xfId="0" applyBorder="1" applyAlignment="1">
      <alignment horizontal="center" wrapText="1"/>
    </xf>
    <xf numFmtId="0" fontId="0" fillId="0" borderId="23" xfId="0" applyBorder="1" applyAlignment="1">
      <alignment horizontal="center" wrapText="1"/>
    </xf>
    <xf numFmtId="0" fontId="0" fillId="0" borderId="1" xfId="0" applyBorder="1" applyAlignment="1">
      <alignment horizontal="center" vertical="center"/>
    </xf>
    <xf numFmtId="0" fontId="0" fillId="0" borderId="2" xfId="0" applyBorder="1" applyAlignment="1">
      <alignment horizontal="center"/>
    </xf>
    <xf numFmtId="0" fontId="0" fillId="0" borderId="1" xfId="0" applyBorder="1" applyAlignment="1">
      <alignment horizontal="center"/>
    </xf>
    <xf numFmtId="0" fontId="16" fillId="6" borderId="13" xfId="7702" applyFont="1" applyFill="1" applyBorder="1" applyAlignment="1">
      <alignment horizontal="center" vertical="center"/>
    </xf>
    <xf numFmtId="0" fontId="16" fillId="6" borderId="1" xfId="7702" applyFont="1" applyFill="1" applyBorder="1" applyAlignment="1">
      <alignment horizontal="center"/>
    </xf>
    <xf numFmtId="0" fontId="16" fillId="6" borderId="26" xfId="7702" applyFont="1" applyFill="1" applyBorder="1" applyAlignment="1">
      <alignment horizontal="left" vertical="center"/>
    </xf>
    <xf numFmtId="0" fontId="16" fillId="6" borderId="28" xfId="7702" applyFont="1" applyFill="1" applyBorder="1" applyAlignment="1">
      <alignment horizontal="left" vertical="center"/>
    </xf>
    <xf numFmtId="0" fontId="16" fillId="6" borderId="29" xfId="7702" applyFont="1" applyFill="1" applyBorder="1" applyAlignment="1">
      <alignment horizontal="left" vertical="center"/>
    </xf>
    <xf numFmtId="181" fontId="92" fillId="5" borderId="27" xfId="22" applyNumberFormat="1" applyFont="1" applyFill="1" applyBorder="1" applyAlignment="1">
      <alignment horizontal="right" vertical="center"/>
    </xf>
    <xf numFmtId="0" fontId="7" fillId="0" borderId="13" xfId="7702" applyFont="1" applyFill="1" applyBorder="1" applyAlignment="1">
      <alignment horizontal="center" vertical="center"/>
    </xf>
    <xf numFmtId="0" fontId="16" fillId="0" borderId="1" xfId="7702" applyFont="1" applyFill="1" applyBorder="1" applyAlignment="1">
      <alignment horizontal="center" vertical="center"/>
    </xf>
    <xf numFmtId="0" fontId="16" fillId="0" borderId="26" xfId="7702" applyFont="1" applyFill="1" applyBorder="1" applyAlignment="1">
      <alignment horizontal="left" vertical="center" wrapText="1"/>
    </xf>
    <xf numFmtId="0" fontId="16" fillId="0" borderId="28" xfId="7702" applyFont="1" applyFill="1" applyBorder="1" applyAlignment="1">
      <alignment horizontal="left" vertical="center" wrapText="1"/>
    </xf>
    <xf numFmtId="0" fontId="16" fillId="0" borderId="29" xfId="7702" applyFont="1" applyFill="1" applyBorder="1" applyAlignment="1">
      <alignment horizontal="left" vertical="center" wrapText="1"/>
    </xf>
    <xf numFmtId="4" fontId="16" fillId="0" borderId="27" xfId="38207" applyNumberFormat="1" applyFont="1" applyFill="1" applyBorder="1" applyAlignment="1">
      <alignment horizontal="right" vertical="center"/>
    </xf>
    <xf numFmtId="4" fontId="7" fillId="0" borderId="27" xfId="38207" applyNumberFormat="1" applyFont="1" applyFill="1" applyBorder="1" applyAlignment="1">
      <alignment vertical="center"/>
    </xf>
    <xf numFmtId="0" fontId="16" fillId="5" borderId="26" xfId="7702" applyFont="1" applyFill="1" applyBorder="1" applyAlignment="1">
      <alignment horizontal="left" vertical="center"/>
    </xf>
    <xf numFmtId="0" fontId="16" fillId="5" borderId="28" xfId="7702" applyFont="1" applyFill="1" applyBorder="1" applyAlignment="1">
      <alignment horizontal="left" vertical="center"/>
    </xf>
    <xf numFmtId="0" fontId="16" fillId="5" borderId="29" xfId="7702" applyFont="1" applyFill="1" applyBorder="1" applyAlignment="1">
      <alignment horizontal="left" vertical="center"/>
    </xf>
    <xf numFmtId="181" fontId="92" fillId="5" borderId="27" xfId="22" applyNumberFormat="1" applyFont="1" applyFill="1" applyBorder="1" applyAlignment="1">
      <alignment vertical="center"/>
    </xf>
    <xf numFmtId="0" fontId="16" fillId="0" borderId="13" xfId="7702" applyFont="1" applyFill="1" applyBorder="1" applyAlignment="1">
      <alignment horizontal="center" vertical="center"/>
    </xf>
    <xf numFmtId="0" fontId="16" fillId="0" borderId="1" xfId="7702" applyFont="1" applyFill="1" applyBorder="1" applyAlignment="1">
      <alignment vertical="center"/>
    </xf>
    <xf numFmtId="0" fontId="16" fillId="0" borderId="28" xfId="7702" applyFont="1" applyFill="1" applyBorder="1" applyAlignment="1">
      <alignment vertical="center"/>
    </xf>
    <xf numFmtId="0" fontId="16" fillId="0" borderId="29" xfId="7702" applyFont="1" applyFill="1" applyBorder="1" applyAlignment="1">
      <alignment vertical="center"/>
    </xf>
    <xf numFmtId="4" fontId="16" fillId="0" borderId="27" xfId="38207" applyNumberFormat="1" applyFont="1" applyFill="1" applyBorder="1" applyAlignment="1">
      <alignment vertical="center"/>
    </xf>
    <xf numFmtId="0" fontId="7" fillId="0" borderId="13" xfId="0" applyFont="1" applyBorder="1" applyAlignment="1">
      <alignment horizontal="center" vertical="center"/>
    </xf>
    <xf numFmtId="0" fontId="7" fillId="0" borderId="13" xfId="0" applyFont="1" applyFill="1" applyBorder="1" applyAlignment="1">
      <alignment horizontal="center" vertical="center"/>
    </xf>
    <xf numFmtId="0" fontId="7" fillId="0" borderId="1" xfId="13330" applyFont="1" applyFill="1" applyBorder="1" applyAlignment="1">
      <alignment horizontal="center" vertical="center"/>
    </xf>
    <xf numFmtId="0" fontId="7" fillId="0" borderId="1" xfId="2582" applyFont="1" applyFill="1" applyBorder="1" applyAlignment="1">
      <alignment horizontal="left" vertical="center" wrapText="1"/>
    </xf>
    <xf numFmtId="0" fontId="7" fillId="0" borderId="1" xfId="2582" applyFont="1" applyFill="1" applyBorder="1" applyAlignment="1">
      <alignment horizontal="center" vertical="center"/>
    </xf>
    <xf numFmtId="0" fontId="7" fillId="3" borderId="13" xfId="7702" applyFont="1" applyFill="1" applyBorder="1" applyAlignment="1">
      <alignment horizontal="center" vertical="center"/>
    </xf>
    <xf numFmtId="0" fontId="7" fillId="0" borderId="13" xfId="0" applyFont="1" applyBorder="1" applyAlignment="1">
      <alignment horizontal="center" vertical="center" wrapText="1"/>
    </xf>
    <xf numFmtId="4" fontId="7" fillId="0" borderId="1" xfId="36486" applyNumberFormat="1" applyFont="1" applyFill="1" applyBorder="1" applyAlignment="1">
      <alignment horizontal="center" vertical="center"/>
    </xf>
    <xf numFmtId="0" fontId="79" fillId="0" borderId="13" xfId="0" applyFont="1" applyBorder="1" applyAlignment="1">
      <alignment horizontal="center" vertical="center" wrapText="1"/>
    </xf>
    <xf numFmtId="0" fontId="79" fillId="3" borderId="1" xfId="0" applyFont="1" applyFill="1" applyBorder="1" applyAlignment="1">
      <alignment horizontal="center" vertical="center" wrapText="1"/>
    </xf>
    <xf numFmtId="0" fontId="79" fillId="0" borderId="3" xfId="7702" applyFont="1" applyFill="1" applyBorder="1" applyAlignment="1">
      <alignment horizontal="center" vertical="center" wrapText="1"/>
    </xf>
    <xf numFmtId="0" fontId="79" fillId="0" borderId="1" xfId="0" applyFont="1" applyBorder="1" applyAlignment="1">
      <alignment horizontal="center" vertical="center"/>
    </xf>
    <xf numFmtId="4" fontId="79" fillId="0" borderId="1" xfId="36486" applyNumberFormat="1" applyFont="1" applyFill="1" applyBorder="1" applyAlignment="1">
      <alignment horizontal="center" vertical="center"/>
    </xf>
    <xf numFmtId="4" fontId="79" fillId="3" borderId="1" xfId="38207" applyNumberFormat="1" applyFont="1" applyFill="1" applyBorder="1" applyAlignment="1">
      <alignment horizontal="right" vertical="center"/>
    </xf>
    <xf numFmtId="4" fontId="79" fillId="0" borderId="1" xfId="38207" applyNumberFormat="1" applyFont="1" applyFill="1" applyBorder="1" applyAlignment="1">
      <alignment vertical="center"/>
    </xf>
    <xf numFmtId="4" fontId="79" fillId="0" borderId="27" xfId="38207" applyNumberFormat="1" applyFont="1" applyFill="1" applyBorder="1" applyAlignment="1">
      <alignment vertical="center"/>
    </xf>
    <xf numFmtId="0" fontId="7" fillId="3" borderId="1" xfId="13330" applyFont="1" applyFill="1" applyBorder="1" applyAlignment="1">
      <alignment horizontal="center" vertical="center"/>
    </xf>
    <xf numFmtId="0" fontId="7" fillId="0" borderId="16" xfId="7702" applyFont="1" applyFill="1" applyBorder="1" applyAlignment="1">
      <alignment horizontal="center" vertical="center"/>
    </xf>
  </cellXfs>
  <cellStyles count="54188">
    <cellStyle name="_x000d__x000a_JournalTemplate=C:\COMFO\CTALK\JOURSTD.TPL_x000d__x000a_LbStateAddress=3 3 0 251 1 89 2 311_x000d__x000a_LbStateJou" xfId="739"/>
    <cellStyle name="20% - Ênfase1 100" xfId="752"/>
    <cellStyle name="20% - Ênfase1 2" xfId="602"/>
    <cellStyle name="20% - Ênfase1 2 2" xfId="760"/>
    <cellStyle name="20% - Ênfase1 2 2 2" xfId="767"/>
    <cellStyle name="20% - Ênfase1 2 2 2 2" xfId="810"/>
    <cellStyle name="20% - Ênfase1 2 2 2 2 2" xfId="718"/>
    <cellStyle name="20% - Ênfase1 2 2 2 2 3" xfId="549"/>
    <cellStyle name="20% - Ênfase1 2 2 2 3" xfId="587"/>
    <cellStyle name="20% - Ênfase1 2 2 2 4" xfId="737"/>
    <cellStyle name="20% - Ênfase1 2 2 2 5" xfId="620"/>
    <cellStyle name="20% - Ênfase1 2 2 3" xfId="833"/>
    <cellStyle name="20% - Ênfase1 2 2 3 2" xfId="654"/>
    <cellStyle name="20% - Ênfase1 2 2 3 3" xfId="687"/>
    <cellStyle name="20% - Ênfase1 2 2 4" xfId="780"/>
    <cellStyle name="20% - Ênfase1 2 2 5" xfId="852"/>
    <cellStyle name="20% - Ênfase1 2 2 6" xfId="866"/>
    <cellStyle name="20% - Ênfase2 2" xfId="878"/>
    <cellStyle name="20% - Ênfase2 2 2" xfId="903"/>
    <cellStyle name="20% - Ênfase2 2 2 2" xfId="914"/>
    <cellStyle name="20% - Ênfase2 2 2 2 2" xfId="925"/>
    <cellStyle name="20% - Ênfase2 2 2 2 2 2" xfId="945"/>
    <cellStyle name="20% - Ênfase2 2 2 2 2 3" xfId="952"/>
    <cellStyle name="20% - Ênfase2 2 2 2 3" xfId="982"/>
    <cellStyle name="20% - Ênfase2 2 2 2 4" xfId="893"/>
    <cellStyle name="20% - Ênfase2 2 2 2 5" xfId="1002"/>
    <cellStyle name="20% - Ênfase2 2 2 3" xfId="1016"/>
    <cellStyle name="20% - Ênfase2 2 2 3 2" xfId="1024"/>
    <cellStyle name="20% - Ênfase2 2 2 3 3" xfId="1031"/>
    <cellStyle name="20% - Ênfase2 2 2 4" xfId="1040"/>
    <cellStyle name="20% - Ênfase2 2 2 5" xfId="1050"/>
    <cellStyle name="20% - Ênfase2 2 2 6" xfId="1057"/>
    <cellStyle name="20% - Ênfase3 2" xfId="1073"/>
    <cellStyle name="20% - Ênfase3 2 2" xfId="1094"/>
    <cellStyle name="20% - Ênfase3 2 2 2" xfId="1104"/>
    <cellStyle name="20% - Ênfase3 2 2 2 2" xfId="860"/>
    <cellStyle name="20% - Ênfase3 2 2 2 2 2" xfId="1114"/>
    <cellStyle name="20% - Ênfase3 2 2 2 2 3" xfId="1124"/>
    <cellStyle name="20% - Ênfase3 2 2 2 3" xfId="1135"/>
    <cellStyle name="20% - Ênfase3 2 2 2 4" xfId="1146"/>
    <cellStyle name="20% - Ênfase3 2 2 2 5" xfId="1152"/>
    <cellStyle name="20% - Ênfase3 2 2 3" xfId="1153"/>
    <cellStyle name="20% - Ênfase3 2 2 3 2" xfId="1161"/>
    <cellStyle name="20% - Ênfase3 2 2 3 3" xfId="1169"/>
    <cellStyle name="20% - Ênfase3 2 2 4" xfId="1176"/>
    <cellStyle name="20% - Ênfase3 2 2 5" xfId="1178"/>
    <cellStyle name="20% - Ênfase3 2 2 6" xfId="1196"/>
    <cellStyle name="20% - Ênfase4 2" xfId="1198"/>
    <cellStyle name="20% - Ênfase4 2 2" xfId="1243"/>
    <cellStyle name="20% - Ênfase4 2 2 2" xfId="1255"/>
    <cellStyle name="20% - Ênfase4 2 2 2 2" xfId="1261"/>
    <cellStyle name="20% - Ênfase4 2 2 2 2 2" xfId="1276"/>
    <cellStyle name="20% - Ênfase4 2 2 2 2 3" xfId="1290"/>
    <cellStyle name="20% - Ênfase4 2 2 2 3" xfId="1297"/>
    <cellStyle name="20% - Ênfase4 2 2 2 4" xfId="1298"/>
    <cellStyle name="20% - Ênfase4 2 2 2 5" xfId="1316"/>
    <cellStyle name="20% - Ênfase4 2 2 3" xfId="1317"/>
    <cellStyle name="20% - Ênfase4 2 2 3 2" xfId="1323"/>
    <cellStyle name="20% - Ênfase4 2 2 3 3" xfId="1325"/>
    <cellStyle name="20% - Ênfase4 2 2 4" xfId="1327"/>
    <cellStyle name="20% - Ênfase4 2 2 5" xfId="1329"/>
    <cellStyle name="20% - Ênfase4 2 2 6" xfId="1334"/>
    <cellStyle name="20% - Ênfase5 2" xfId="1339"/>
    <cellStyle name="20% - Ênfase5 2 2" xfId="1371"/>
    <cellStyle name="20% - Ênfase5 2 2 2" xfId="974"/>
    <cellStyle name="20% - Ênfase5 2 2 2 2" xfId="1381"/>
    <cellStyle name="20% - Ênfase5 2 2 2 2 2" xfId="1395"/>
    <cellStyle name="20% - Ênfase5 2 2 2 2 3" xfId="1402"/>
    <cellStyle name="20% - Ênfase5 2 2 2 3" xfId="1411"/>
    <cellStyle name="20% - Ênfase5 2 2 2 4" xfId="1426"/>
    <cellStyle name="20% - Ênfase5 2 2 2 5" xfId="1439"/>
    <cellStyle name="20% - Ênfase5 2 2 3" xfId="881"/>
    <cellStyle name="20% - Ênfase5 2 2 3 2" xfId="900"/>
    <cellStyle name="20% - Ênfase5 2 2 3 3" xfId="1446"/>
    <cellStyle name="20% - Ênfase5 2 2 4" xfId="992"/>
    <cellStyle name="20% - Ênfase5 2 2 5" xfId="1457"/>
    <cellStyle name="20% - Ênfase5 2 2 6" xfId="1466"/>
    <cellStyle name="20% - Ênfase6 2" xfId="688"/>
    <cellStyle name="20% - Ênfase6 2 2" xfId="757"/>
    <cellStyle name="20% - Ênfase6 2 2 2" xfId="1480"/>
    <cellStyle name="20% - Ênfase6 2 2 2 2" xfId="1481"/>
    <cellStyle name="20% - Ênfase6 2 2 2 2 2" xfId="277"/>
    <cellStyle name="20% - Ênfase6 2 2 2 2 3" xfId="297"/>
    <cellStyle name="20% - Ênfase6 2 2 2 3" xfId="1512"/>
    <cellStyle name="20% - Ênfase6 2 2 2 4" xfId="1543"/>
    <cellStyle name="20% - Ênfase6 2 2 2 5" xfId="1557"/>
    <cellStyle name="20% - Ênfase6 2 2 3" xfId="1561"/>
    <cellStyle name="20% - Ênfase6 2 2 3 2" xfId="1569"/>
    <cellStyle name="20% - Ênfase6 2 2 3 3" xfId="1587"/>
    <cellStyle name="20% - Ênfase6 2 2 4" xfId="1596"/>
    <cellStyle name="20% - Ênfase6 2 2 5" xfId="1601"/>
    <cellStyle name="20% - Ênfase6 2 2 6" xfId="1611"/>
    <cellStyle name="40% - Ênfase1 2" xfId="1621"/>
    <cellStyle name="40% - Ênfase1 2 2" xfId="1628"/>
    <cellStyle name="40% - Ênfase1 2 2 2" xfId="674"/>
    <cellStyle name="40% - Ênfase1 2 2 2 2" xfId="1646"/>
    <cellStyle name="40% - Ênfase1 2 2 2 2 2" xfId="1656"/>
    <cellStyle name="40% - Ênfase1 2 2 2 2 3" xfId="1671"/>
    <cellStyle name="40% - Ênfase1 2 2 2 3" xfId="1678"/>
    <cellStyle name="40% - Ênfase1 2 2 2 4" xfId="1112"/>
    <cellStyle name="40% - Ênfase1 2 2 2 5" xfId="1123"/>
    <cellStyle name="40% - Ênfase1 2 2 3" xfId="27"/>
    <cellStyle name="40% - Ênfase1 2 2 3 2" xfId="1690"/>
    <cellStyle name="40% - Ênfase1 2 2 3 3" xfId="1703"/>
    <cellStyle name="40% - Ênfase1 2 2 4" xfId="728"/>
    <cellStyle name="40% - Ênfase1 2 2 5" xfId="172"/>
    <cellStyle name="40% - Ênfase1 2 2 6" xfId="1710"/>
    <cellStyle name="40% - Ênfase2 2" xfId="1712"/>
    <cellStyle name="40% - Ênfase2 2 2" xfId="1748"/>
    <cellStyle name="40% - Ênfase2 2 2 2" xfId="1757"/>
    <cellStyle name="40% - Ênfase2 2 2 2 2" xfId="271"/>
    <cellStyle name="40% - Ênfase2 2 2 2 2 2" xfId="1782"/>
    <cellStyle name="40% - Ênfase2 2 2 2 2 3" xfId="1800"/>
    <cellStyle name="40% - Ênfase2 2 2 2 3" xfId="402"/>
    <cellStyle name="40% - Ênfase2 2 2 2 4" xfId="449"/>
    <cellStyle name="40% - Ênfase2 2 2 2 5" xfId="105"/>
    <cellStyle name="40% - Ênfase2 2 2 3" xfId="1809"/>
    <cellStyle name="40% - Ênfase2 2 2 3 2" xfId="1822"/>
    <cellStyle name="40% - Ênfase2 2 2 3 3" xfId="1830"/>
    <cellStyle name="40% - Ênfase2 2 2 4" xfId="1685"/>
    <cellStyle name="40% - Ênfase2 2 2 5" xfId="1697"/>
    <cellStyle name="40% - Ênfase2 2 2 6" xfId="1844"/>
    <cellStyle name="40% - Ênfase3 2" xfId="1856"/>
    <cellStyle name="40% - Ênfase3 2 2" xfId="1880"/>
    <cellStyle name="40% - Ênfase3 2 2 2" xfId="1882"/>
    <cellStyle name="40% - Ênfase3 2 2 2 2" xfId="1893"/>
    <cellStyle name="40% - Ênfase3 2 2 2 2 2" xfId="1908"/>
    <cellStyle name="40% - Ênfase3 2 2 2 2 3" xfId="1941"/>
    <cellStyle name="40% - Ênfase3 2 2 2 3" xfId="1957"/>
    <cellStyle name="40% - Ênfase3 2 2 2 4" xfId="1979"/>
    <cellStyle name="40% - Ênfase3 2 2 2 5" xfId="2011"/>
    <cellStyle name="40% - Ênfase3 2 2 3" xfId="2029"/>
    <cellStyle name="40% - Ênfase3 2 2 3 2" xfId="2030"/>
    <cellStyle name="40% - Ênfase3 2 2 3 3" xfId="2037"/>
    <cellStyle name="40% - Ênfase3 2 2 4" xfId="1378"/>
    <cellStyle name="40% - Ênfase3 2 2 5" xfId="1405"/>
    <cellStyle name="40% - Ênfase3 2 2 6" xfId="1418"/>
    <cellStyle name="40% - Ênfase4 2" xfId="2071"/>
    <cellStyle name="40% - Ênfase4 2 2" xfId="580"/>
    <cellStyle name="40% - Ênfase4 2 2 2" xfId="2084"/>
    <cellStyle name="40% - Ênfase4 2 2 2 2" xfId="1664"/>
    <cellStyle name="40% - Ênfase4 2 2 2 2 2" xfId="1619"/>
    <cellStyle name="40% - Ênfase4 2 2 2 2 3" xfId="1362"/>
    <cellStyle name="40% - Ênfase4 2 2 2 3" xfId="2097"/>
    <cellStyle name="40% - Ênfase4 2 2 2 4" xfId="2110"/>
    <cellStyle name="40% - Ênfase4 2 2 2 5" xfId="629"/>
    <cellStyle name="40% - Ênfase4 2 2 3" xfId="2120"/>
    <cellStyle name="40% - Ênfase4 2 2 3 2" xfId="2124"/>
    <cellStyle name="40% - Ênfase4 2 2 3 3" xfId="2150"/>
    <cellStyle name="40% - Ênfase4 2 2 4" xfId="2154"/>
    <cellStyle name="40% - Ênfase4 2 2 5" xfId="2160"/>
    <cellStyle name="40% - Ênfase4 2 2 6" xfId="2169"/>
    <cellStyle name="40% - Ênfase5 2" xfId="821"/>
    <cellStyle name="40% - Ênfase5 2 2" xfId="722"/>
    <cellStyle name="40% - Ênfase5 2 2 2" xfId="2175"/>
    <cellStyle name="40% - Ênfase5 2 2 2 2" xfId="1473"/>
    <cellStyle name="40% - Ênfase5 2 2 2 2 2" xfId="2189"/>
    <cellStyle name="40% - Ênfase5 2 2 2 2 3" xfId="2199"/>
    <cellStyle name="40% - Ênfase5 2 2 2 3" xfId="2066"/>
    <cellStyle name="40% - Ênfase5 2 2 2 4" xfId="2178"/>
    <cellStyle name="40% - Ênfase5 2 2 2 5" xfId="2192"/>
    <cellStyle name="40% - Ênfase5 2 2 3" xfId="2225"/>
    <cellStyle name="40% - Ênfase5 2 2 3 2" xfId="2227"/>
    <cellStyle name="40% - Ênfase5 2 2 3 3" xfId="816"/>
    <cellStyle name="40% - Ênfase5 2 2 4" xfId="2256"/>
    <cellStyle name="40% - Ênfase5 2 2 5" xfId="2271"/>
    <cellStyle name="40% - Ênfase5 2 2 6" xfId="2276"/>
    <cellStyle name="40% - Ênfase6 2" xfId="660"/>
    <cellStyle name="40% - Ênfase6 2 2" xfId="2285"/>
    <cellStyle name="40% - Ênfase6 2 2 2" xfId="542"/>
    <cellStyle name="40% - Ênfase6 2 2 2 2" xfId="2312"/>
    <cellStyle name="40% - Ênfase6 2 2 2 2 2" xfId="2317"/>
    <cellStyle name="40% - Ênfase6 2 2 2 2 3" xfId="2321"/>
    <cellStyle name="40% - Ênfase6 2 2 2 3" xfId="2347"/>
    <cellStyle name="40% - Ênfase6 2 2 2 4" xfId="2387"/>
    <cellStyle name="40% - Ênfase6 2 2 2 5" xfId="610"/>
    <cellStyle name="40% - Ênfase6 2 2 3" xfId="2400"/>
    <cellStyle name="40% - Ênfase6 2 2 3 2" xfId="2423"/>
    <cellStyle name="40% - Ênfase6 2 2 3 3" xfId="940"/>
    <cellStyle name="40% - Ênfase6 2 2 4" xfId="2440"/>
    <cellStyle name="40% - Ênfase6 2 2 5" xfId="2451"/>
    <cellStyle name="40% - Ênfase6 2 2 6" xfId="2471"/>
    <cellStyle name="60% - Ênfase1 2" xfId="311"/>
    <cellStyle name="60% - Ênfase1 2 2" xfId="2491"/>
    <cellStyle name="60% - Ênfase2 2" xfId="1438"/>
    <cellStyle name="60% - Ênfase2 2 2" xfId="2464"/>
    <cellStyle name="60% - Ênfase3 2" xfId="2516"/>
    <cellStyle name="60% - Ênfase3 2 2" xfId="2521"/>
    <cellStyle name="60% - Ênfase4 2" xfId="2529"/>
    <cellStyle name="60% - Ênfase4 2 2" xfId="2024"/>
    <cellStyle name="60% - Ênfase5 2" xfId="1174"/>
    <cellStyle name="60% - Ênfase5 2 2" xfId="2532"/>
    <cellStyle name="60% - Ênfase6 2" xfId="2538"/>
    <cellStyle name="60% - Ênfase6 2 2" xfId="1127"/>
    <cellStyle name="60% - Ênfase6 37" xfId="2539"/>
    <cellStyle name="Bom 2" xfId="2548"/>
    <cellStyle name="Bom 2 2" xfId="2561"/>
    <cellStyle name="Cálculo 2" xfId="78"/>
    <cellStyle name="Cálculo 2 2" xfId="179"/>
    <cellStyle name="Célula de Verificação 2" xfId="175"/>
    <cellStyle name="Célula de Verificação 2 2" xfId="2566"/>
    <cellStyle name="Célula Vinculada 2" xfId="2608"/>
    <cellStyle name="Célula Vinculada 2 2" xfId="2628"/>
    <cellStyle name="Comma_Arauco Piping list" xfId="2651"/>
    <cellStyle name="Comma0" xfId="1724"/>
    <cellStyle name="CORES" xfId="2670"/>
    <cellStyle name="Currency [0]_Arauco Piping list" xfId="2680"/>
    <cellStyle name="Currency_Arauco Piping list" xfId="2688"/>
    <cellStyle name="Currency0" xfId="1925"/>
    <cellStyle name="Data" xfId="2697"/>
    <cellStyle name="Date" xfId="2703"/>
    <cellStyle name="Ênfase1 2" xfId="2390"/>
    <cellStyle name="Ênfase1 2 2" xfId="2413"/>
    <cellStyle name="Ênfase2 2" xfId="2706"/>
    <cellStyle name="Ênfase2 2 2" xfId="2736"/>
    <cellStyle name="Ênfase3 2" xfId="2739"/>
    <cellStyle name="Ênfase3 2 2" xfId="741"/>
    <cellStyle name="Ênfase4 2" xfId="2747"/>
    <cellStyle name="Ênfase4 2 2" xfId="182"/>
    <cellStyle name="Ênfase5 2" xfId="2756"/>
    <cellStyle name="Ênfase5 2 2" xfId="1291"/>
    <cellStyle name="Ênfase6 2" xfId="2764"/>
    <cellStyle name="Ênfase6 2 2" xfId="1233"/>
    <cellStyle name="Entrada 2" xfId="1766"/>
    <cellStyle name="Entrada 2 2" xfId="2771"/>
    <cellStyle name="Excel Built-in Excel Built-in Excel Built-in Excel Built-in Excel Built-in Excel Built-in Excel Built-in Excel Built-in Separador de milhares 4" xfId="2776"/>
    <cellStyle name="Excel Built-in Excel Built-in Excel Built-in Excel Built-in Excel Built-in Excel Built-in Excel Built-in Separador de milhares 4" xfId="303"/>
    <cellStyle name="Excel Built-in Normal" xfId="2781"/>
    <cellStyle name="Excel Built-in Normal 1" xfId="2784"/>
    <cellStyle name="Excel Built-in Normal 2" xfId="2794"/>
    <cellStyle name="Excel Built-in Normal 3" xfId="2830"/>
    <cellStyle name="Excel_BuiltIn_Comma" xfId="2834"/>
    <cellStyle name="Fixed" xfId="2843"/>
    <cellStyle name="Fixo" xfId="2848"/>
    <cellStyle name="Followed Hyperlink" xfId="1896"/>
    <cellStyle name="Grey" xfId="2872"/>
    <cellStyle name="Heading" xfId="2892"/>
    <cellStyle name="Heading 1" xfId="1751"/>
    <cellStyle name="Heading 2" xfId="1802"/>
    <cellStyle name="Heading1" xfId="2911"/>
    <cellStyle name="Hiperlink 2" xfId="2927"/>
    <cellStyle name="Incorreto 2" xfId="2948"/>
    <cellStyle name="Incorreto 2 2" xfId="68"/>
    <cellStyle name="Indefinido" xfId="18"/>
    <cellStyle name="Input [yellow]" xfId="2951"/>
    <cellStyle name="material" xfId="2968"/>
    <cellStyle name="material 2" xfId="1963"/>
    <cellStyle name="material 2 2" xfId="2987"/>
    <cellStyle name="material 3" xfId="1986"/>
    <cellStyle name="material 4" xfId="2015"/>
    <cellStyle name="MINIPG" xfId="1319"/>
    <cellStyle name="Moeda" xfId="118" builtinId="4"/>
    <cellStyle name="Moeda 2" xfId="2357"/>
    <cellStyle name="Moeda 3" xfId="2365"/>
    <cellStyle name="Moeda 3 2" xfId="2989"/>
    <cellStyle name="Moeda 3 2 2" xfId="2993"/>
    <cellStyle name="Moeda 3 2 2 2" xfId="3014"/>
    <cellStyle name="Moeda 3 2 2 3" xfId="2693"/>
    <cellStyle name="Moeda 3 2 3" xfId="3019"/>
    <cellStyle name="Moeda 3 2 4" xfId="280"/>
    <cellStyle name="Moeda 3 2 5" xfId="300"/>
    <cellStyle name="Moeda 3 3" xfId="3024"/>
    <cellStyle name="Moeda 3 3 2" xfId="1538"/>
    <cellStyle name="Moeda 3 3 3" xfId="1553"/>
    <cellStyle name="Moeda 3 4" xfId="3030"/>
    <cellStyle name="Moeda 3 5" xfId="3036"/>
    <cellStyle name="Moeda 3 6" xfId="3040"/>
    <cellStyle name="Neutra 2" xfId="2918"/>
    <cellStyle name="Neutra 2 2" xfId="2837"/>
    <cellStyle name="Normal" xfId="0" builtinId="0"/>
    <cellStyle name="Normal - Style1" xfId="3077"/>
    <cellStyle name="Normal 10" xfId="3079"/>
    <cellStyle name="Normal 10 2" xfId="2933"/>
    <cellStyle name="Normal 10 2 2" xfId="3080"/>
    <cellStyle name="Normal 10 3" xfId="373"/>
    <cellStyle name="Normal 100" xfId="1637"/>
    <cellStyle name="Normal 101" xfId="1675"/>
    <cellStyle name="Normal 102" xfId="1106"/>
    <cellStyle name="Normal 103" xfId="1119"/>
    <cellStyle name="Normal 104" xfId="3094"/>
    <cellStyle name="Normal 105" xfId="3097"/>
    <cellStyle name="Normal 106" xfId="3112"/>
    <cellStyle name="Normal 107" xfId="3132"/>
    <cellStyle name="Normal 108" xfId="3150"/>
    <cellStyle name="Normal 109" xfId="3155"/>
    <cellStyle name="Normal 11" xfId="1156"/>
    <cellStyle name="Normal 11 2" xfId="3169"/>
    <cellStyle name="Normal 11 2 2" xfId="3196"/>
    <cellStyle name="Normal 11 3" xfId="3214"/>
    <cellStyle name="Normal 110" xfId="3098"/>
    <cellStyle name="Normal 111" xfId="3113"/>
    <cellStyle name="Normal 112" xfId="3133"/>
    <cellStyle name="Normal 113" xfId="3151"/>
    <cellStyle name="Normal 114" xfId="3156"/>
    <cellStyle name="Normal 115" xfId="3222"/>
    <cellStyle name="Normal 116" xfId="3231"/>
    <cellStyle name="Normal 117" xfId="331"/>
    <cellStyle name="Normal 118" xfId="3246"/>
    <cellStyle name="Normal 119" xfId="3260"/>
    <cellStyle name="Normal 12" xfId="1163"/>
    <cellStyle name="Normal 12 2" xfId="1604"/>
    <cellStyle name="Normal 12 2 2" xfId="3266"/>
    <cellStyle name="Normal 12 3" xfId="1614"/>
    <cellStyle name="Normal 12 4" xfId="1367"/>
    <cellStyle name="Normal 120" xfId="3223"/>
    <cellStyle name="Normal 121" xfId="3232"/>
    <cellStyle name="Normal 122" xfId="332"/>
    <cellStyle name="Normal 123" xfId="3247"/>
    <cellStyle name="Normal 124" xfId="3261"/>
    <cellStyle name="Normal 125" xfId="3291"/>
    <cellStyle name="Normal 126" xfId="715"/>
    <cellStyle name="Normal 127" xfId="557"/>
    <cellStyle name="Normal 128" xfId="3311"/>
    <cellStyle name="Normal 129" xfId="3326"/>
    <cellStyle name="Normal 13" xfId="3336"/>
    <cellStyle name="Normal 13 10" xfId="2046"/>
    <cellStyle name="Normal 13 10 10" xfId="3349"/>
    <cellStyle name="Normal 13 10 10 2" xfId="3356"/>
    <cellStyle name="Normal 13 10 2" xfId="3359"/>
    <cellStyle name="Normal 13 10 2 2" xfId="3381"/>
    <cellStyle name="Normal 13 10 2 2 2" xfId="3053"/>
    <cellStyle name="Normal 13 10 2 2 2 2" xfId="3092"/>
    <cellStyle name="Normal 13 10 2 2 2 2 2" xfId="3129"/>
    <cellStyle name="Normal 13 10 2 2 3" xfId="1218"/>
    <cellStyle name="Normal 13 10 2 2 4" xfId="3404"/>
    <cellStyle name="Normal 13 10 2 3" xfId="2587"/>
    <cellStyle name="Normal 13 10 2 3 2" xfId="2614"/>
    <cellStyle name="Normal 13 10 2 3 3" xfId="1351"/>
    <cellStyle name="Normal 13 10 2 4" xfId="3437"/>
    <cellStyle name="Normal 13 10 2 5" xfId="3468"/>
    <cellStyle name="Normal 13 10 2 6" xfId="3485"/>
    <cellStyle name="Normal 13 10 3" xfId="3496"/>
    <cellStyle name="Normal 13 10 3 2" xfId="3518"/>
    <cellStyle name="Normal 13 10 3 3" xfId="3539"/>
    <cellStyle name="Normal 13 10 3 4" xfId="3562"/>
    <cellStyle name="Normal 13 10 4" xfId="3571"/>
    <cellStyle name="Normal 13 10 4 2" xfId="3597"/>
    <cellStyle name="Normal 13 10 4 3" xfId="3626"/>
    <cellStyle name="Normal 13 10 4 4" xfId="3646"/>
    <cellStyle name="Normal 13 10 5" xfId="3667"/>
    <cellStyle name="Normal 13 10 5 2" xfId="2810"/>
    <cellStyle name="Normal 13 10 5 3" xfId="3688"/>
    <cellStyle name="Normal 13 10 5 4" xfId="3178"/>
    <cellStyle name="Normal 13 10 6" xfId="3706"/>
    <cellStyle name="Normal 13 10 6 2" xfId="3734"/>
    <cellStyle name="Normal 13 10 6 3" xfId="3749"/>
    <cellStyle name="Normal 13 10 7" xfId="3769"/>
    <cellStyle name="Normal 13 10 8" xfId="3781"/>
    <cellStyle name="Normal 13 10 9" xfId="3793"/>
    <cellStyle name="Normal 13 11" xfId="3817"/>
    <cellStyle name="Normal 13 11 2" xfId="464"/>
    <cellStyle name="Normal 13 11 2 2" xfId="3845"/>
    <cellStyle name="Normal 13 11 2 2 2" xfId="3866"/>
    <cellStyle name="Normal 13 11 2 2 3" xfId="3882"/>
    <cellStyle name="Normal 13 11 2 2 4" xfId="1731"/>
    <cellStyle name="Normal 13 11 2 3" xfId="3910"/>
    <cellStyle name="Normal 13 11 2 3 2" xfId="2695"/>
    <cellStyle name="Normal 13 11 2 3 3" xfId="3917"/>
    <cellStyle name="Normal 13 11 2 4" xfId="1501"/>
    <cellStyle name="Normal 13 11 2 5" xfId="1534"/>
    <cellStyle name="Normal 13 11 2 6" xfId="1556"/>
    <cellStyle name="Normal 13 11 3" xfId="475"/>
    <cellStyle name="Normal 13 11 3 2" xfId="3939"/>
    <cellStyle name="Normal 13 11 3 3" xfId="3960"/>
    <cellStyle name="Normal 13 11 3 4" xfId="1584"/>
    <cellStyle name="Normal 13 11 4" xfId="498"/>
    <cellStyle name="Normal 13 11 4 2" xfId="2213"/>
    <cellStyle name="Normal 13 11 4 3" xfId="2244"/>
    <cellStyle name="Normal 13 11 4 4" xfId="2261"/>
    <cellStyle name="Normal 13 11 5" xfId="514"/>
    <cellStyle name="Normal 13 11 5 2" xfId="3985"/>
    <cellStyle name="Normal 13 11 5 3" xfId="4012"/>
    <cellStyle name="Normal 13 11 5 4" xfId="3276"/>
    <cellStyle name="Normal 13 11 6" xfId="531"/>
    <cellStyle name="Normal 13 11 6 2" xfId="2305"/>
    <cellStyle name="Normal 13 11 6 3" xfId="2338"/>
    <cellStyle name="Normal 13 11 7" xfId="2391"/>
    <cellStyle name="Normal 13 11 8" xfId="2429"/>
    <cellStyle name="Normal 13 11 9" xfId="2444"/>
    <cellStyle name="Normal 13 12" xfId="4019"/>
    <cellStyle name="Normal 13 12 10" xfId="3357"/>
    <cellStyle name="Normal 13 12 10 2" xfId="4044"/>
    <cellStyle name="Normal 13 12 10 2 2" xfId="4064"/>
    <cellStyle name="Normal 13 12 10 2 2 2" xfId="2856"/>
    <cellStyle name="Normal 13 12 11" xfId="4073"/>
    <cellStyle name="Normal 13 12 2" xfId="4076"/>
    <cellStyle name="Normal 13 12 2 2" xfId="1190"/>
    <cellStyle name="Normal 13 12 2 2 2" xfId="1968"/>
    <cellStyle name="Normal 13 12 2 2 3" xfId="1998"/>
    <cellStyle name="Normal 13 12 2 2 4" xfId="4098"/>
    <cellStyle name="Normal 13 12 2 2 5" xfId="4105"/>
    <cellStyle name="Normal 13 12 2 2 5 2" xfId="573"/>
    <cellStyle name="Normal 13 12 2 3" xfId="349"/>
    <cellStyle name="Normal 13 12 2 3 2" xfId="3802"/>
    <cellStyle name="Normal 13 12 2 3 3" xfId="4016"/>
    <cellStyle name="Normal 13 12 2 4" xfId="4111"/>
    <cellStyle name="Normal 13 12 2 5" xfId="4128"/>
    <cellStyle name="Normal 13 12 2 6" xfId="4153"/>
    <cellStyle name="Normal 13 12 3" xfId="4155"/>
    <cellStyle name="Normal 13 12 3 2" xfId="4167"/>
    <cellStyle name="Normal 13 12 3 3" xfId="4173"/>
    <cellStyle name="Normal 13 12 3 4" xfId="4178"/>
    <cellStyle name="Normal 13 12 4" xfId="4191"/>
    <cellStyle name="Normal 13 12 4 2" xfId="2087"/>
    <cellStyle name="Normal 13 12 4 3" xfId="2107"/>
    <cellStyle name="Normal 13 12 4 4" xfId="389"/>
    <cellStyle name="Normal 13 12 5" xfId="4205"/>
    <cellStyle name="Normal 13 12 5 2" xfId="2143"/>
    <cellStyle name="Normal 13 12 5 3" xfId="4207"/>
    <cellStyle name="Normal 13 12 5 4" xfId="4238"/>
    <cellStyle name="Normal 13 12 6" xfId="4243"/>
    <cellStyle name="Normal 13 12 6 2" xfId="4269"/>
    <cellStyle name="Normal 13 12 6 3" xfId="4284"/>
    <cellStyle name="Normal 13 12 7" xfId="2709"/>
    <cellStyle name="Normal 13 12 8" xfId="4301"/>
    <cellStyle name="Normal 13 12 9" xfId="4308"/>
    <cellStyle name="Normal 13 13" xfId="4318"/>
    <cellStyle name="Normal 13 13 2" xfId="1058"/>
    <cellStyle name="Normal 13 13 2 2" xfId="436"/>
    <cellStyle name="Normal 13 13 2 2 2" xfId="4335"/>
    <cellStyle name="Normal 13 13 2 2 3" xfId="2555"/>
    <cellStyle name="Normal 13 13 2 2 4" xfId="4351"/>
    <cellStyle name="Normal 13 13 2 3" xfId="101"/>
    <cellStyle name="Normal 13 13 2 3 2" xfId="2874"/>
    <cellStyle name="Normal 13 13 2 3 3" xfId="4357"/>
    <cellStyle name="Normal 13 13 2 4" xfId="495"/>
    <cellStyle name="Normal 13 13 2 5" xfId="382"/>
    <cellStyle name="Normal 13 13 2 6" xfId="410"/>
    <cellStyle name="Normal 13 13 3" xfId="4365"/>
    <cellStyle name="Normal 13 13 3 2" xfId="4381"/>
    <cellStyle name="Normal 13 13 3 3" xfId="4390"/>
    <cellStyle name="Normal 13 13 3 4" xfId="4401"/>
    <cellStyle name="Normal 13 13 4" xfId="4404"/>
    <cellStyle name="Normal 13 13 4 2" xfId="4422"/>
    <cellStyle name="Normal 13 13 4 3" xfId="212"/>
    <cellStyle name="Normal 13 13 4 4" xfId="1753"/>
    <cellStyle name="Normal 13 13 5" xfId="3083"/>
    <cellStyle name="Normal 13 13 5 2" xfId="4436"/>
    <cellStyle name="Normal 13 13 5 3" xfId="4438"/>
    <cellStyle name="Normal 13 13 6" xfId="2936"/>
    <cellStyle name="Normal 13 13 7" xfId="2742"/>
    <cellStyle name="Normal 13 13 8" xfId="4"/>
    <cellStyle name="Normal 13 14" xfId="4439"/>
    <cellStyle name="Normal 13 14 2" xfId="4450"/>
    <cellStyle name="Normal 13 14 2 2" xfId="4246"/>
    <cellStyle name="Normal 13 14 2 3" xfId="2713"/>
    <cellStyle name="Normal 13 14 2 4" xfId="4307"/>
    <cellStyle name="Normal 13 14 3" xfId="4456"/>
    <cellStyle name="Normal 13 14 3 2" xfId="2939"/>
    <cellStyle name="Normal 13 14 3 3" xfId="2746"/>
    <cellStyle name="Normal 13 14 3 4" xfId="3"/>
    <cellStyle name="Normal 13 14 4" xfId="4463"/>
    <cellStyle name="Normal 13 14 4 2" xfId="4473"/>
    <cellStyle name="Normal 13 14 4 3" xfId="2752"/>
    <cellStyle name="Normal 13 14 5" xfId="4479"/>
    <cellStyle name="Normal 13 14 6" xfId="4475"/>
    <cellStyle name="Normal 13 14 7" xfId="2754"/>
    <cellStyle name="Normal 13 15" xfId="249"/>
    <cellStyle name="Normal 13 15 2" xfId="1763"/>
    <cellStyle name="Normal 13 15 3" xfId="1784"/>
    <cellStyle name="Normal 13 15 4" xfId="4034"/>
    <cellStyle name="Normal 13 16" xfId="635"/>
    <cellStyle name="Normal 13 16 2" xfId="3038"/>
    <cellStyle name="Normal 13 16 3" xfId="3045"/>
    <cellStyle name="Normal 13 16 4" xfId="4481"/>
    <cellStyle name="Normal 13 17" xfId="4482"/>
    <cellStyle name="Normal 13 17 2" xfId="4506"/>
    <cellStyle name="Normal 13 17 3" xfId="4523"/>
    <cellStyle name="Normal 13 17 4" xfId="4524"/>
    <cellStyle name="Normal 13 18" xfId="4529"/>
    <cellStyle name="Normal 13 18 2" xfId="2884"/>
    <cellStyle name="Normal 13 18 3" xfId="4534"/>
    <cellStyle name="Normal 13 19" xfId="698"/>
    <cellStyle name="Normal 13 2" xfId="4540"/>
    <cellStyle name="Normal 13 2 10" xfId="788"/>
    <cellStyle name="Normal 13 2 10 2" xfId="4553"/>
    <cellStyle name="Normal 13 2 10 2 2" xfId="4555"/>
    <cellStyle name="Normal 13 2 10 2 2 2" xfId="1308"/>
    <cellStyle name="Normal 13 2 10 2 2 3" xfId="4557"/>
    <cellStyle name="Normal 13 2 10 2 2 4" xfId="4560"/>
    <cellStyle name="Normal 13 2 10 2 3" xfId="4563"/>
    <cellStyle name="Normal 13 2 10 2 3 2" xfId="4577"/>
    <cellStyle name="Normal 13 2 10 2 3 3" xfId="4582"/>
    <cellStyle name="Normal 13 2 10 2 4" xfId="3725"/>
    <cellStyle name="Normal 13 2 10 2 5" xfId="3762"/>
    <cellStyle name="Normal 13 2 10 2 6" xfId="4591"/>
    <cellStyle name="Normal 13 2 10 3" xfId="4593"/>
    <cellStyle name="Normal 13 2 10 3 2" xfId="4594"/>
    <cellStyle name="Normal 13 2 10 3 3" xfId="301"/>
    <cellStyle name="Normal 13 2 10 3 4" xfId="142"/>
    <cellStyle name="Normal 13 2 10 4" xfId="4598"/>
    <cellStyle name="Normal 13 2 10 4 2" xfId="1421"/>
    <cellStyle name="Normal 13 2 10 4 3" xfId="1430"/>
    <cellStyle name="Normal 13 2 10 4 4" xfId="4603"/>
    <cellStyle name="Normal 13 2 10 5" xfId="4619"/>
    <cellStyle name="Normal 13 2 10 5 2" xfId="4638"/>
    <cellStyle name="Normal 13 2 10 5 3" xfId="2499"/>
    <cellStyle name="Normal 13 2 10 5 4" xfId="4645"/>
    <cellStyle name="Normal 13 2 10 6" xfId="4659"/>
    <cellStyle name="Normal 13 2 10 6 2" xfId="2671"/>
    <cellStyle name="Normal 13 2 10 6 3" xfId="2526"/>
    <cellStyle name="Normal 13 2 10 7" xfId="4675"/>
    <cellStyle name="Normal 13 2 10 8" xfId="4280"/>
    <cellStyle name="Normal 13 2 10 9" xfId="4296"/>
    <cellStyle name="Normal 13 2 11" xfId="840"/>
    <cellStyle name="Normal 13 2 11 2" xfId="4677"/>
    <cellStyle name="Normal 13 2 11 2 2" xfId="4685"/>
    <cellStyle name="Normal 13 2 11 2 2 2" xfId="4692"/>
    <cellStyle name="Normal 13 2 11 2 2 3" xfId="4707"/>
    <cellStyle name="Normal 13 2 11 2 2 4" xfId="4718"/>
    <cellStyle name="Normal 13 2 11 2 3" xfId="4728"/>
    <cellStyle name="Normal 13 2 11 2 3 2" xfId="4741"/>
    <cellStyle name="Normal 13 2 11 2 3 3" xfId="4754"/>
    <cellStyle name="Normal 13 2 11 2 4" xfId="2287"/>
    <cellStyle name="Normal 13 2 11 2 5" xfId="2325"/>
    <cellStyle name="Normal 13 2 11 2 6" xfId="2377"/>
    <cellStyle name="Normal 13 2 11 3" xfId="4756"/>
    <cellStyle name="Normal 13 2 11 3 2" xfId="4761"/>
    <cellStyle name="Normal 13 2 11 3 3" xfId="4776"/>
    <cellStyle name="Normal 13 2 11 3 4" xfId="2402"/>
    <cellStyle name="Normal 13 2 11 4" xfId="4797"/>
    <cellStyle name="Normal 13 2 11 4 2" xfId="1926"/>
    <cellStyle name="Normal 13 2 11 4 3" xfId="4798"/>
    <cellStyle name="Normal 13 2 11 4 4" xfId="4816"/>
    <cellStyle name="Normal 13 2 11 5" xfId="4834"/>
    <cellStyle name="Normal 13 2 11 5 2" xfId="4835"/>
    <cellStyle name="Normal 13 2 11 5 3" xfId="4853"/>
    <cellStyle name="Normal 13 2 11 6" xfId="4879"/>
    <cellStyle name="Normal 13 2 11 7" xfId="4889"/>
    <cellStyle name="Normal 13 2 11 8" xfId="2738"/>
    <cellStyle name="Normal 13 2 12" xfId="857"/>
    <cellStyle name="Normal 13 2 12 2" xfId="1109"/>
    <cellStyle name="Normal 13 2 12 2 2" xfId="4648"/>
    <cellStyle name="Normal 13 2 12 2 3" xfId="4662"/>
    <cellStyle name="Normal 13 2 12 2 4" xfId="4249"/>
    <cellStyle name="Normal 13 2 12 3" xfId="1121"/>
    <cellStyle name="Normal 13 2 12 3 2" xfId="4868"/>
    <cellStyle name="Normal 13 2 12 3 3" xfId="4884"/>
    <cellStyle name="Normal 13 2 12 3 4" xfId="2716"/>
    <cellStyle name="Normal 13 2 12 4" xfId="3089"/>
    <cellStyle name="Normal 13 2 12 4 2" xfId="3130"/>
    <cellStyle name="Normal 13 2 12 4 3" xfId="3148"/>
    <cellStyle name="Normal 13 2 12 5" xfId="3107"/>
    <cellStyle name="Normal 13 2 12 6" xfId="3122"/>
    <cellStyle name="Normal 13 2 12 7" xfId="3140"/>
    <cellStyle name="Normal 13 2 13" xfId="1131"/>
    <cellStyle name="Normal 13 2 13 2" xfId="1836"/>
    <cellStyle name="Normal 13 2 13 3" xfId="4890"/>
    <cellStyle name="Normal 13 2 13 4" xfId="1242"/>
    <cellStyle name="Normal 13 2 14" xfId="1139"/>
    <cellStyle name="Normal 13 2 14 2" xfId="4895"/>
    <cellStyle name="Normal 13 2 14 3" xfId="4896"/>
    <cellStyle name="Normal 13 2 14 4" xfId="407"/>
    <cellStyle name="Normal 13 2 15" xfId="1148"/>
    <cellStyle name="Normal 13 2 15 2" xfId="4898"/>
    <cellStyle name="Normal 13 2 15 3" xfId="4900"/>
    <cellStyle name="Normal 13 2 15 4" xfId="4902"/>
    <cellStyle name="Normal 13 2 16" xfId="4904"/>
    <cellStyle name="Normal 13 2 16 2" xfId="1015"/>
    <cellStyle name="Normal 13 2 16 3" xfId="1035"/>
    <cellStyle name="Normal 13 2 17" xfId="4906"/>
    <cellStyle name="Normal 13 2 18" xfId="2359"/>
    <cellStyle name="Normal 13 2 19" xfId="2366"/>
    <cellStyle name="Normal 13 2 2" xfId="4227"/>
    <cellStyle name="Normal 13 2 2 10" xfId="724"/>
    <cellStyle name="Normal 13 2 2 10 2" xfId="4907"/>
    <cellStyle name="Normal 13 2 2 10 3" xfId="4912"/>
    <cellStyle name="Normal 13 2 2 10 4" xfId="4894"/>
    <cellStyle name="Normal 13 2 2 11" xfId="166"/>
    <cellStyle name="Normal 13 2 2 11 2" xfId="2574"/>
    <cellStyle name="Normal 13 2 2 11 3" xfId="1636"/>
    <cellStyle name="Normal 13 2 2 12" xfId="1704"/>
    <cellStyle name="Normal 13 2 2 13" xfId="4917"/>
    <cellStyle name="Normal 13 2 2 14" xfId="4923"/>
    <cellStyle name="Normal 13 2 2 2" xfId="2962"/>
    <cellStyle name="Normal 13 2 2 2 10" xfId="1187"/>
    <cellStyle name="Normal 13 2 2 2 11" xfId="362"/>
    <cellStyle name="Normal 13 2 2 2 2" xfId="1948"/>
    <cellStyle name="Normal 13 2 2 2 2 10" xfId="1509"/>
    <cellStyle name="Normal 13 2 2 2 2 2" xfId="2977"/>
    <cellStyle name="Normal 13 2 2 2 2 2 2" xfId="4933"/>
    <cellStyle name="Normal 13 2 2 2 2 2 2 2" xfId="4937"/>
    <cellStyle name="Normal 13 2 2 2 2 2 2 2 2" xfId="4942"/>
    <cellStyle name="Normal 13 2 2 2 2 2 2 2 3" xfId="319"/>
    <cellStyle name="Normal 13 2 2 2 2 2 2 2 4" xfId="161"/>
    <cellStyle name="Normal 13 2 2 2 2 2 2 3" xfId="4954"/>
    <cellStyle name="Normal 13 2 2 2 2 2 2 3 2" xfId="1416"/>
    <cellStyle name="Normal 13 2 2 2 2 2 2 3 3" xfId="4961"/>
    <cellStyle name="Normal 13 2 2 2 2 2 2 4" xfId="4982"/>
    <cellStyle name="Normal 13 2 2 2 2 2 2 5" xfId="4997"/>
    <cellStyle name="Normal 13 2 2 2 2 2 2 6" xfId="5013"/>
    <cellStyle name="Normal 13 2 2 2 2 2 3" xfId="5024"/>
    <cellStyle name="Normal 13 2 2 2 2 2 3 2" xfId="5031"/>
    <cellStyle name="Normal 13 2 2 2 2 2 3 3" xfId="5041"/>
    <cellStyle name="Normal 13 2 2 2 2 2 3 4" xfId="5058"/>
    <cellStyle name="Normal 13 2 2 2 2 2 4" xfId="5061"/>
    <cellStyle name="Normal 13 2 2 2 2 2 4 2" xfId="5067"/>
    <cellStyle name="Normal 13 2 2 2 2 2 4 3" xfId="5072"/>
    <cellStyle name="Normal 13 2 2 2 2 2 4 4" xfId="5090"/>
    <cellStyle name="Normal 13 2 2 2 2 2 5" xfId="5104"/>
    <cellStyle name="Normal 13 2 2 2 2 2 5 2" xfId="5109"/>
    <cellStyle name="Normal 13 2 2 2 2 2 5 3" xfId="5114"/>
    <cellStyle name="Normal 13 2 2 2 2 2 5 4" xfId="5129"/>
    <cellStyle name="Normal 13 2 2 2 2 2 6" xfId="5130"/>
    <cellStyle name="Normal 13 2 2 2 2 2 6 2" xfId="5145"/>
    <cellStyle name="Normal 13 2 2 2 2 2 6 3" xfId="5154"/>
    <cellStyle name="Normal 13 2 2 2 2 2 7" xfId="5160"/>
    <cellStyle name="Normal 13 2 2 2 2 2 8" xfId="5175"/>
    <cellStyle name="Normal 13 2 2 2 2 2 9" xfId="5195"/>
    <cellStyle name="Normal 13 2 2 2 2 3" xfId="4844"/>
    <cellStyle name="Normal 13 2 2 2 2 3 2" xfId="5218"/>
    <cellStyle name="Normal 13 2 2 2 2 3 2 2" xfId="2846"/>
    <cellStyle name="Normal 13 2 2 2 2 3 2 3" xfId="5237"/>
    <cellStyle name="Normal 13 2 2 2 2 3 2 4" xfId="5259"/>
    <cellStyle name="Normal 13 2 2 2 2 3 3" xfId="5265"/>
    <cellStyle name="Normal 13 2 2 2 2 3 3 2" xfId="372"/>
    <cellStyle name="Normal 13 2 2 2 2 3 3 3" xfId="5279"/>
    <cellStyle name="Normal 13 2 2 2 2 3 4" xfId="5281"/>
    <cellStyle name="Normal 13 2 2 2 2 3 5" xfId="1659"/>
    <cellStyle name="Normal 13 2 2 2 2 3 6" xfId="2088"/>
    <cellStyle name="Normal 13 2 2 2 2 4" xfId="4861"/>
    <cellStyle name="Normal 13 2 2 2 2 4 2" xfId="5287"/>
    <cellStyle name="Normal 13 2 2 2 2 4 3" xfId="5292"/>
    <cellStyle name="Normal 13 2 2 2 2 4 4" xfId="5299"/>
    <cellStyle name="Normal 13 2 2 2 2 5" xfId="5312"/>
    <cellStyle name="Normal 13 2 2 2 2 5 2" xfId="4944"/>
    <cellStyle name="Normal 13 2 2 2 2 5 3" xfId="4972"/>
    <cellStyle name="Normal 13 2 2 2 2 5 4" xfId="4985"/>
    <cellStyle name="Normal 13 2 2 2 2 6" xfId="5320"/>
    <cellStyle name="Normal 13 2 2 2 2 6 2" xfId="5033"/>
    <cellStyle name="Normal 13 2 2 2 2 6 3" xfId="5046"/>
    <cellStyle name="Normal 13 2 2 2 2 6 4" xfId="5325"/>
    <cellStyle name="Normal 13 2 2 2 2 7" xfId="3071"/>
    <cellStyle name="Normal 13 2 2 2 2 7 2" xfId="5078"/>
    <cellStyle name="Normal 13 2 2 2 2 7 3" xfId="5096"/>
    <cellStyle name="Normal 13 2 2 2 2 8" xfId="1236"/>
    <cellStyle name="Normal 13 2 2 2 2 9" xfId="5345"/>
    <cellStyle name="Normal 13 2 2 2 3" xfId="1974"/>
    <cellStyle name="Normal 13 2 2 2 3 2" xfId="4087"/>
    <cellStyle name="Normal 13 2 2 2 3 2 2" xfId="5361"/>
    <cellStyle name="Normal 13 2 2 2 3 2 2 2" xfId="5369"/>
    <cellStyle name="Normal 13 2 2 2 3 2 2 3" xfId="2805"/>
    <cellStyle name="Normal 13 2 2 2 3 2 2 4" xfId="3687"/>
    <cellStyle name="Normal 13 2 2 2 3 2 3" xfId="5381"/>
    <cellStyle name="Normal 13 2 2 2 3 2 3 2" xfId="4572"/>
    <cellStyle name="Normal 13 2 2 2 3 2 3 3" xfId="3733"/>
    <cellStyle name="Normal 13 2 2 2 3 2 4" xfId="5389"/>
    <cellStyle name="Normal 13 2 2 2 3 2 5" xfId="5400"/>
    <cellStyle name="Normal 13 2 2 2 3 2 6" xfId="5411"/>
    <cellStyle name="Normal 13 2 2 2 3 3" xfId="4101"/>
    <cellStyle name="Normal 13 2 2 2 3 3 2" xfId="562"/>
    <cellStyle name="Normal 13 2 2 2 3 3 3" xfId="3307"/>
    <cellStyle name="Normal 13 2 2 2 3 3 4" xfId="3323"/>
    <cellStyle name="Normal 13 2 2 2 3 4" xfId="5426"/>
    <cellStyle name="Normal 13 2 2 2 3 4 2" xfId="5440"/>
    <cellStyle name="Normal 13 2 2 2 3 4 3" xfId="5450"/>
    <cellStyle name="Normal 13 2 2 2 3 4 4" xfId="5463"/>
    <cellStyle name="Normal 13 2 2 2 3 5" xfId="5470"/>
    <cellStyle name="Normal 13 2 2 2 3 5 2" xfId="5232"/>
    <cellStyle name="Normal 13 2 2 2 3 5 3" xfId="5247"/>
    <cellStyle name="Normal 13 2 2 2 3 5 4" xfId="5475"/>
    <cellStyle name="Normal 13 2 2 2 3 6" xfId="5489"/>
    <cellStyle name="Normal 13 2 2 2 3 6 2" xfId="5268"/>
    <cellStyle name="Normal 13 2 2 2 3 6 3" xfId="5496"/>
    <cellStyle name="Normal 13 2 2 2 3 7" xfId="2630"/>
    <cellStyle name="Normal 13 2 2 2 3 8" xfId="5518"/>
    <cellStyle name="Normal 13 2 2 2 3 9" xfId="5525"/>
    <cellStyle name="Normal 13 2 2 2 4" xfId="2004"/>
    <cellStyle name="Normal 13 2 2 2 4 2" xfId="5532"/>
    <cellStyle name="Normal 13 2 2 2 4 2 2" xfId="5538"/>
    <cellStyle name="Normal 13 2 2 2 4 2 3" xfId="5548"/>
    <cellStyle name="Normal 13 2 2 2 4 2 4" xfId="5555"/>
    <cellStyle name="Normal 13 2 2 2 4 3" xfId="5563"/>
    <cellStyle name="Normal 13 2 2 2 4 3 2" xfId="5568"/>
    <cellStyle name="Normal 13 2 2 2 4 3 3" xfId="5576"/>
    <cellStyle name="Normal 13 2 2 2 4 4" xfId="264"/>
    <cellStyle name="Normal 13 2 2 2 4 5" xfId="396"/>
    <cellStyle name="Normal 13 2 2 2 4 6" xfId="443"/>
    <cellStyle name="Normal 13 2 2 2 5" xfId="5583"/>
    <cellStyle name="Normal 13 2 2 2 5 2" xfId="2780"/>
    <cellStyle name="Normal 13 2 2 2 5 3" xfId="5592"/>
    <cellStyle name="Normal 13 2 2 2 5 4" xfId="1810"/>
    <cellStyle name="Normal 13 2 2 2 6" xfId="5597"/>
    <cellStyle name="Normal 13 2 2 2 6 2" xfId="551"/>
    <cellStyle name="Normal 13 2 2 2 6 3" xfId="5598"/>
    <cellStyle name="Normal 13 2 2 2 6 4" xfId="5600"/>
    <cellStyle name="Normal 13 2 2 2 7" xfId="5605"/>
    <cellStyle name="Normal 13 2 2 2 7 2" xfId="2122"/>
    <cellStyle name="Normal 13 2 2 2 7 3" xfId="2157"/>
    <cellStyle name="Normal 13 2 2 2 7 4" xfId="2163"/>
    <cellStyle name="Normal 13 2 2 2 8" xfId="5609"/>
    <cellStyle name="Normal 13 2 2 2 8 2" xfId="5612"/>
    <cellStyle name="Normal 13 2 2 2 8 3" xfId="5615"/>
    <cellStyle name="Normal 13 2 2 2 9" xfId="5627"/>
    <cellStyle name="Normal 13 2 2 3" xfId="5644"/>
    <cellStyle name="Normal 13 2 2 3 10" xfId="2734"/>
    <cellStyle name="Normal 13 2 2 3 2" xfId="2047"/>
    <cellStyle name="Normal 13 2 2 3 2 2" xfId="3369"/>
    <cellStyle name="Normal 13 2 2 3 2 2 2" xfId="3386"/>
    <cellStyle name="Normal 13 2 2 3 2 2 2 2" xfId="3065"/>
    <cellStyle name="Normal 13 2 2 3 2 2 2 3" xfId="1221"/>
    <cellStyle name="Normal 13 2 2 3 2 2 2 4" xfId="3409"/>
    <cellStyle name="Normal 13 2 2 3 2 2 3" xfId="2601"/>
    <cellStyle name="Normal 13 2 2 3 2 2 3 2" xfId="2624"/>
    <cellStyle name="Normal 13 2 2 3 2 2 3 3" xfId="1356"/>
    <cellStyle name="Normal 13 2 2 3 2 2 4" xfId="3425"/>
    <cellStyle name="Normal 13 2 2 3 2 2 5" xfId="3460"/>
    <cellStyle name="Normal 13 2 2 3 2 2 6" xfId="3477"/>
    <cellStyle name="Normal 13 2 2 3 2 3" xfId="3499"/>
    <cellStyle name="Normal 13 2 2 3 2 3 2" xfId="3522"/>
    <cellStyle name="Normal 13 2 2 3 2 3 3" xfId="3549"/>
    <cellStyle name="Normal 13 2 2 3 2 3 4" xfId="3553"/>
    <cellStyle name="Normal 13 2 2 3 2 4" xfId="3572"/>
    <cellStyle name="Normal 13 2 2 3 2 4 2" xfId="3604"/>
    <cellStyle name="Normal 13 2 2 3 2 4 3" xfId="3635"/>
    <cellStyle name="Normal 13 2 2 3 2 4 4" xfId="3652"/>
    <cellStyle name="Normal 13 2 2 3 2 5" xfId="3675"/>
    <cellStyle name="Normal 13 2 2 3 2 5 2" xfId="2816"/>
    <cellStyle name="Normal 13 2 2 3 2 5 3" xfId="3698"/>
    <cellStyle name="Normal 13 2 2 3 2 5 4" xfId="3182"/>
    <cellStyle name="Normal 13 2 2 3 2 6" xfId="3713"/>
    <cellStyle name="Normal 13 2 2 3 2 6 2" xfId="3737"/>
    <cellStyle name="Normal 13 2 2 3 2 6 3" xfId="3753"/>
    <cellStyle name="Normal 13 2 2 3 2 7" xfId="3775"/>
    <cellStyle name="Normal 13 2 2 3 2 8" xfId="3787"/>
    <cellStyle name="Normal 13 2 2 3 2 9" xfId="3794"/>
    <cellStyle name="Normal 13 2 2 3 3" xfId="3827"/>
    <cellStyle name="Normal 13 2 2 3 3 2" xfId="458"/>
    <cellStyle name="Normal 13 2 2 3 3 2 2" xfId="3849"/>
    <cellStyle name="Normal 13 2 2 3 3 2 3" xfId="3915"/>
    <cellStyle name="Normal 13 2 2 3 3 2 4" xfId="1506"/>
    <cellStyle name="Normal 13 2 2 3 3 3" xfId="482"/>
    <cellStyle name="Normal 13 2 2 3 3 3 2" xfId="3943"/>
    <cellStyle name="Normal 13 2 2 3 3 3 3" xfId="3964"/>
    <cellStyle name="Normal 13 2 2 3 3 4" xfId="503"/>
    <cellStyle name="Normal 13 2 2 3 3 5" xfId="523"/>
    <cellStyle name="Normal 13 2 2 3 3 6" xfId="540"/>
    <cellStyle name="Normal 13 2 2 3 4" xfId="4030"/>
    <cellStyle name="Normal 13 2 2 3 4 2" xfId="4083"/>
    <cellStyle name="Normal 13 2 2 3 4 3" xfId="4162"/>
    <cellStyle name="Normal 13 2 2 3 4 4" xfId="4195"/>
    <cellStyle name="Normal 13 2 2 3 5" xfId="4328"/>
    <cellStyle name="Normal 13 2 2 3 5 2" xfId="1063"/>
    <cellStyle name="Normal 13 2 2 3 5 3" xfId="4368"/>
    <cellStyle name="Normal 13 2 2 3 5 4" xfId="4408"/>
    <cellStyle name="Normal 13 2 2 3 6" xfId="4444"/>
    <cellStyle name="Normal 13 2 2 3 6 2" xfId="4454"/>
    <cellStyle name="Normal 13 2 2 3 6 3" xfId="4460"/>
    <cellStyle name="Normal 13 2 2 3 6 4" xfId="4467"/>
    <cellStyle name="Normal 13 2 2 3 7" xfId="263"/>
    <cellStyle name="Normal 13 2 2 3 7 2" xfId="1774"/>
    <cellStyle name="Normal 13 2 2 3 7 3" xfId="1793"/>
    <cellStyle name="Normal 13 2 2 3 8" xfId="644"/>
    <cellStyle name="Normal 13 2 2 3 9" xfId="4491"/>
    <cellStyle name="Normal 13 2 2 4" xfId="5665"/>
    <cellStyle name="Normal 13 2 2 4 2" xfId="5667"/>
    <cellStyle name="Normal 13 2 2 4 2 2" xfId="35"/>
    <cellStyle name="Normal 13 2 2 4 2 2 2" xfId="5672"/>
    <cellStyle name="Normal 13 2 2 4 2 2 3" xfId="1090"/>
    <cellStyle name="Normal 13 2 2 4 2 2 4" xfId="5696"/>
    <cellStyle name="Normal 13 2 2 4 2 3" xfId="3373"/>
    <cellStyle name="Normal 13 2 2 4 2 3 2" xfId="3048"/>
    <cellStyle name="Normal 13 2 2 4 2 3 3" xfId="1230"/>
    <cellStyle name="Normal 13 2 2 4 2 4" xfId="2577"/>
    <cellStyle name="Normal 13 2 2 4 2 5" xfId="3418"/>
    <cellStyle name="Normal 13 2 2 4 2 6" xfId="3449"/>
    <cellStyle name="Normal 13 2 2 4 3" xfId="2679"/>
    <cellStyle name="Normal 13 2 2 4 3 2" xfId="5705"/>
    <cellStyle name="Normal 13 2 2 4 3 3" xfId="3505"/>
    <cellStyle name="Normal 13 2 2 4 3 4" xfId="3526"/>
    <cellStyle name="Normal 13 2 2 4 4" xfId="5717"/>
    <cellStyle name="Normal 13 2 2 4 4 2" xfId="5721"/>
    <cellStyle name="Normal 13 2 2 4 4 3" xfId="3583"/>
    <cellStyle name="Normal 13 2 2 4 4 4" xfId="3612"/>
    <cellStyle name="Normal 13 2 2 4 5" xfId="5356"/>
    <cellStyle name="Normal 13 2 2 4 5 2" xfId="5364"/>
    <cellStyle name="Normal 13 2 2 4 5 3" xfId="2798"/>
    <cellStyle name="Normal 13 2 2 4 5 4" xfId="3678"/>
    <cellStyle name="Normal 13 2 2 4 6" xfId="5373"/>
    <cellStyle name="Normal 13 2 2 4 6 2" xfId="4564"/>
    <cellStyle name="Normal 13 2 2 4 6 3" xfId="3716"/>
    <cellStyle name="Normal 13 2 2 4 7" xfId="5386"/>
    <cellStyle name="Normal 13 2 2 4 8" xfId="5396"/>
    <cellStyle name="Normal 13 2 2 4 9" xfId="5407"/>
    <cellStyle name="Normal 13 2 2 5" xfId="3981"/>
    <cellStyle name="Normal 13 2 2 5 2" xfId="3252"/>
    <cellStyle name="Normal 13 2 2 5 2 2" xfId="5743"/>
    <cellStyle name="Normal 13 2 2 5 2 2 2" xfId="5756"/>
    <cellStyle name="Normal 13 2 2 5 2 2 3" xfId="5771"/>
    <cellStyle name="Normal 13 2 2 5 2 2 4" xfId="2639"/>
    <cellStyle name="Normal 13 2 2 5 2 3" xfId="3841"/>
    <cellStyle name="Normal 13 2 2 5 2 3 2" xfId="3860"/>
    <cellStyle name="Normal 13 2 2 5 2 3 3" xfId="3879"/>
    <cellStyle name="Normal 13 2 2 5 2 4" xfId="3904"/>
    <cellStyle name="Normal 13 2 2 5 2 5" xfId="1494"/>
    <cellStyle name="Normal 13 2 2 5 2 6" xfId="1525"/>
    <cellStyle name="Normal 13 2 2 5 3" xfId="3285"/>
    <cellStyle name="Normal 13 2 2 5 3 2" xfId="5789"/>
    <cellStyle name="Normal 13 2 2 5 3 3" xfId="3937"/>
    <cellStyle name="Normal 13 2 2 5 3 4" xfId="3953"/>
    <cellStyle name="Normal 13 2 2 5 4" xfId="707"/>
    <cellStyle name="Normal 13 2 2 5 4 2" xfId="5800"/>
    <cellStyle name="Normal 13 2 2 5 4 3" xfId="2210"/>
    <cellStyle name="Normal 13 2 2 5 4 4" xfId="2237"/>
    <cellStyle name="Normal 13 2 2 5 5" xfId="567"/>
    <cellStyle name="Normal 13 2 2 5 5 2" xfId="5656"/>
    <cellStyle name="Normal 13 2 2 5 5 3" xfId="3970"/>
    <cellStyle name="Normal 13 2 2 5 5 4" xfId="3987"/>
    <cellStyle name="Normal 13 2 2 5 6" xfId="3301"/>
    <cellStyle name="Normal 13 2 2 5 6 2" xfId="4724"/>
    <cellStyle name="Normal 13 2 2 5 6 3" xfId="2298"/>
    <cellStyle name="Normal 13 2 2 5 7" xfId="3321"/>
    <cellStyle name="Normal 13 2 2 5 8" xfId="5812"/>
    <cellStyle name="Normal 13 2 2 5 9" xfId="5822"/>
    <cellStyle name="Normal 13 2 2 6" xfId="4007"/>
    <cellStyle name="Normal 13 2 2 6 2" xfId="5834"/>
    <cellStyle name="Normal 13 2 2 6 2 2" xfId="5839"/>
    <cellStyle name="Normal 13 2 2 6 2 2 2" xfId="245"/>
    <cellStyle name="Normal 13 2 2 6 2 2 3" xfId="1093"/>
    <cellStyle name="Normal 13 2 2 6 2 2 4" xfId="2971"/>
    <cellStyle name="Normal 13 2 2 6 2 3" xfId="1182"/>
    <cellStyle name="Normal 13 2 2 6 2 3 2" xfId="1964"/>
    <cellStyle name="Normal 13 2 2 6 2 3 3" xfId="1988"/>
    <cellStyle name="Normal 13 2 2 6 2 4" xfId="355"/>
    <cellStyle name="Normal 13 2 2 6 2 5" xfId="4106"/>
    <cellStyle name="Normal 13 2 2 6 2 6" xfId="4130"/>
    <cellStyle name="Normal 13 2 2 6 3" xfId="5846"/>
    <cellStyle name="Normal 13 2 2 6 3 2" xfId="5849"/>
    <cellStyle name="Normal 13 2 2 6 3 3" xfId="4164"/>
    <cellStyle name="Normal 13 2 2 6 3 4" xfId="4168"/>
    <cellStyle name="Normal 13 2 2 6 4" xfId="5854"/>
    <cellStyle name="Normal 13 2 2 6 4 2" xfId="1673"/>
    <cellStyle name="Normal 13 2 2 6 4 3" xfId="2086"/>
    <cellStyle name="Normal 13 2 2 6 4 4" xfId="2102"/>
    <cellStyle name="Normal 13 2 2 6 5" xfId="5433"/>
    <cellStyle name="Normal 13 2 2 6 5 2" xfId="5866"/>
    <cellStyle name="Normal 13 2 2 6 5 3" xfId="2142"/>
    <cellStyle name="Normal 13 2 2 6 6" xfId="5443"/>
    <cellStyle name="Normal 13 2 2 6 7" xfId="5460"/>
    <cellStyle name="Normal 13 2 2 6 8" xfId="5875"/>
    <cellStyle name="Normal 13 2 2 7" xfId="3273"/>
    <cellStyle name="Normal 13 2 2 7 2" xfId="5883"/>
    <cellStyle name="Normal 13 2 2 7 2 2" xfId="398"/>
    <cellStyle name="Normal 13 2 2 7 2 3" xfId="447"/>
    <cellStyle name="Normal 13 2 2 7 2 4" xfId="106"/>
    <cellStyle name="Normal 13 2 2 7 3" xfId="5887"/>
    <cellStyle name="Normal 13 2 2 7 3 2" xfId="1834"/>
    <cellStyle name="Normal 13 2 2 7 3 3" xfId="4373"/>
    <cellStyle name="Normal 13 2 2 7 4" xfId="2841"/>
    <cellStyle name="Normal 13 2 2 7 5" xfId="5224"/>
    <cellStyle name="Normal 13 2 2 7 6" xfId="5239"/>
    <cellStyle name="Normal 13 2 2 8" xfId="5892"/>
    <cellStyle name="Normal 13 2 2 8 2" xfId="5896"/>
    <cellStyle name="Normal 13 2 2 8 3" xfId="2932"/>
    <cellStyle name="Normal 13 2 2 8 4" xfId="367"/>
    <cellStyle name="Normal 13 2 2 9" xfId="5906"/>
    <cellStyle name="Normal 13 2 2 9 2" xfId="5918"/>
    <cellStyle name="Normal 13 2 2 9 3" xfId="3167"/>
    <cellStyle name="Normal 13 2 2 9 4" xfId="3208"/>
    <cellStyle name="Normal 13 2 3" xfId="5931"/>
    <cellStyle name="Normal 13 2 3 10" xfId="4183"/>
    <cellStyle name="Normal 13 2 3 10 2" xfId="1037"/>
    <cellStyle name="Normal 13 2 3 10 3" xfId="1047"/>
    <cellStyle name="Normal 13 2 3 10 4" xfId="1054"/>
    <cellStyle name="Normal 13 2 3 11" xfId="5958"/>
    <cellStyle name="Normal 13 2 3 11 2" xfId="5966"/>
    <cellStyle name="Normal 13 2 3 11 3" xfId="2282"/>
    <cellStyle name="Normal 13 2 3 12" xfId="5980"/>
    <cellStyle name="Normal 13 2 3 13" xfId="5997"/>
    <cellStyle name="Normal 13 2 3 14" xfId="6003"/>
    <cellStyle name="Normal 13 2 3 2" xfId="6013"/>
    <cellStyle name="Normal 13 2 3 2 10" xfId="433"/>
    <cellStyle name="Normal 13 2 3 2 11" xfId="227"/>
    <cellStyle name="Normal 13 2 3 2 2" xfId="4072"/>
    <cellStyle name="Normal 13 2 3 2 2 10" xfId="6028"/>
    <cellStyle name="Normal 13 2 3 2 2 2" xfId="6034"/>
    <cellStyle name="Normal 13 2 3 2 2 2 2" xfId="598"/>
    <cellStyle name="Normal 13 2 3 2 2 2 2 2" xfId="763"/>
    <cellStyle name="Normal 13 2 3 2 2 2 2 2 2" xfId="771"/>
    <cellStyle name="Normal 13 2 3 2 2 2 2 2 3" xfId="837"/>
    <cellStyle name="Normal 13 2 3 2 2 2 2 2 4" xfId="785"/>
    <cellStyle name="Normal 13 2 3 2 2 2 2 3" xfId="6043"/>
    <cellStyle name="Normal 13 2 3 2 2 2 2 3 2" xfId="4125"/>
    <cellStyle name="Normal 13 2 3 2 2 2 2 3 3" xfId="4151"/>
    <cellStyle name="Normal 13 2 3 2 2 2 2 4" xfId="6054"/>
    <cellStyle name="Normal 13 2 3 2 2 2 2 5" xfId="4503"/>
    <cellStyle name="Normal 13 2 3 2 2 2 2 6" xfId="4520"/>
    <cellStyle name="Normal 13 2 3 2 2 2 3" xfId="6060"/>
    <cellStyle name="Normal 13 2 3 2 2 2 3 2" xfId="6065"/>
    <cellStyle name="Normal 13 2 3 2 2 2 3 3" xfId="6075"/>
    <cellStyle name="Normal 13 2 3 2 2 2 3 4" xfId="6087"/>
    <cellStyle name="Normal 13 2 3 2 2 2 4" xfId="6094"/>
    <cellStyle name="Normal 13 2 3 2 2 2 4 2" xfId="6100"/>
    <cellStyle name="Normal 13 2 3 2 2 2 4 3" xfId="6112"/>
    <cellStyle name="Normal 13 2 3 2 2 2 4 4" xfId="6131"/>
    <cellStyle name="Normal 13 2 3 2 2 2 5" xfId="6143"/>
    <cellStyle name="Normal 13 2 3 2 2 2 5 2" xfId="6150"/>
    <cellStyle name="Normal 13 2 3 2 2 2 5 3" xfId="6159"/>
    <cellStyle name="Normal 13 2 3 2 2 2 5 4" xfId="6187"/>
    <cellStyle name="Normal 13 2 3 2 2 2 6" xfId="1854"/>
    <cellStyle name="Normal 13 2 3 2 2 2 6 2" xfId="1870"/>
    <cellStyle name="Normal 13 2 3 2 2 2 6 3" xfId="6197"/>
    <cellStyle name="Normal 13 2 3 2 2 2 7" xfId="6208"/>
    <cellStyle name="Normal 13 2 3 2 2 2 8" xfId="6216"/>
    <cellStyle name="Normal 13 2 3 2 2 2 9" xfId="6226"/>
    <cellStyle name="Normal 13 2 3 2 2 3" xfId="6236"/>
    <cellStyle name="Normal 13 2 3 2 2 3 2" xfId="885"/>
    <cellStyle name="Normal 13 2 3 2 2 3 2 2" xfId="906"/>
    <cellStyle name="Normal 13 2 3 2 2 3 2 3" xfId="1451"/>
    <cellStyle name="Normal 13 2 3 2 2 3 2 4" xfId="4630"/>
    <cellStyle name="Normal 13 2 3 2 2 3 3" xfId="996"/>
    <cellStyle name="Normal 13 2 3 2 2 3 3 2" xfId="6241"/>
    <cellStyle name="Normal 13 2 3 2 2 3 3 3" xfId="6253"/>
    <cellStyle name="Normal 13 2 3 2 2 3 4" xfId="1461"/>
    <cellStyle name="Normal 13 2 3 2 2 3 5" xfId="1471"/>
    <cellStyle name="Normal 13 2 3 2 2 3 6" xfId="2063"/>
    <cellStyle name="Normal 13 2 3 2 2 4" xfId="6265"/>
    <cellStyle name="Normal 13 2 3 2 2 4 2" xfId="1081"/>
    <cellStyle name="Normal 13 2 3 2 2 4 3" xfId="5681"/>
    <cellStyle name="Normal 13 2 3 2 2 4 4" xfId="6272"/>
    <cellStyle name="Normal 13 2 3 2 2 5" xfId="6302"/>
    <cellStyle name="Normal 13 2 3 2 2 5 2" xfId="1205"/>
    <cellStyle name="Normal 13 2 3 2 2 5 3" xfId="3394"/>
    <cellStyle name="Normal 13 2 3 2 2 5 4" xfId="6306"/>
    <cellStyle name="Normal 13 2 3 2 2 6" xfId="6321"/>
    <cellStyle name="Normal 13 2 3 2 2 6 2" xfId="1346"/>
    <cellStyle name="Normal 13 2 3 2 2 6 3" xfId="6327"/>
    <cellStyle name="Normal 13 2 3 2 2 6 4" xfId="2479"/>
    <cellStyle name="Normal 13 2 3 2 2 7" xfId="6332"/>
    <cellStyle name="Normal 13 2 3 2 2 7 2" xfId="693"/>
    <cellStyle name="Normal 13 2 3 2 2 7 3" xfId="6337"/>
    <cellStyle name="Normal 13 2 3 2 2 8" xfId="6343"/>
    <cellStyle name="Normal 13 2 3 2 2 9" xfId="1742"/>
    <cellStyle name="Normal 13 2 3 2 3" xfId="5147"/>
    <cellStyle name="Normal 13 2 3 2 3 2" xfId="4346"/>
    <cellStyle name="Normal 13 2 3 2 3 2 2" xfId="6347"/>
    <cellStyle name="Normal 13 2 3 2 3 2 2 2" xfId="4979"/>
    <cellStyle name="Normal 13 2 3 2 3 2 2 3" xfId="4996"/>
    <cellStyle name="Normal 13 2 3 2 3 2 2 4" xfId="5012"/>
    <cellStyle name="Normal 13 2 3 2 3 2 3" xfId="6350"/>
    <cellStyle name="Normal 13 2 3 2 3 2 3 2" xfId="5057"/>
    <cellStyle name="Normal 13 2 3 2 3 2 3 3" xfId="5344"/>
    <cellStyle name="Normal 13 2 3 2 3 2 4" xfId="6354"/>
    <cellStyle name="Normal 13 2 3 2 3 2 5" xfId="6359"/>
    <cellStyle name="Normal 13 2 3 2 3 2 6" xfId="3807"/>
    <cellStyle name="Normal 13 2 3 2 3 3" xfId="6372"/>
    <cellStyle name="Normal 13 2 3 2 3 3 2" xfId="6378"/>
    <cellStyle name="Normal 13 2 3 2 3 3 3" xfId="6384"/>
    <cellStyle name="Normal 13 2 3 2 3 3 4" xfId="1387"/>
    <cellStyle name="Normal 13 2 3 2 3 4" xfId="198"/>
    <cellStyle name="Normal 13 2 3 2 3 4 2" xfId="6393"/>
    <cellStyle name="Normal 13 2 3 2 3 4 3" xfId="345"/>
    <cellStyle name="Normal 13 2 3 2 3 4 4" xfId="6400"/>
    <cellStyle name="Normal 13 2 3 2 3 5" xfId="6418"/>
    <cellStyle name="Normal 13 2 3 2 3 5 2" xfId="6426"/>
    <cellStyle name="Normal 13 2 3 2 3 5 3" xfId="6434"/>
    <cellStyle name="Normal 13 2 3 2 3 5 4" xfId="6441"/>
    <cellStyle name="Normal 13 2 3 2 3 6" xfId="6445"/>
    <cellStyle name="Normal 13 2 3 2 3 6 2" xfId="6452"/>
    <cellStyle name="Normal 13 2 3 2 3 6 3" xfId="6457"/>
    <cellStyle name="Normal 13 2 3 2 3 7" xfId="2700"/>
    <cellStyle name="Normal 13 2 3 2 3 8" xfId="6462"/>
    <cellStyle name="Normal 13 2 3 2 3 9" xfId="6465"/>
    <cellStyle name="Normal 13 2 3 2 4" xfId="5156"/>
    <cellStyle name="Normal 13 2 3 2 4 2" xfId="6474"/>
    <cellStyle name="Normal 13 2 3 2 4 2 2" xfId="6486"/>
    <cellStyle name="Normal 13 2 3 2 4 2 3" xfId="2572"/>
    <cellStyle name="Normal 13 2 3 2 4 2 4" xfId="1632"/>
    <cellStyle name="Normal 13 2 3 2 4 3" xfId="6498"/>
    <cellStyle name="Normal 13 2 3 2 4 3 2" xfId="6505"/>
    <cellStyle name="Normal 13 2 3 2 4 3 3" xfId="6513"/>
    <cellStyle name="Normal 13 2 3 2 4 4" xfId="6522"/>
    <cellStyle name="Normal 13 2 3 2 4 5" xfId="6530"/>
    <cellStyle name="Normal 13 2 3 2 4 6" xfId="6536"/>
    <cellStyle name="Normal 13 2 3 2 5" xfId="6545"/>
    <cellStyle name="Normal 13 2 3 2 5 2" xfId="6552"/>
    <cellStyle name="Normal 13 2 3 2 5 3" xfId="6559"/>
    <cellStyle name="Normal 13 2 3 2 5 4" xfId="6566"/>
    <cellStyle name="Normal 13 2 3 2 6" xfId="6577"/>
    <cellStyle name="Normal 13 2 3 2 6 2" xfId="6582"/>
    <cellStyle name="Normal 13 2 3 2 6 3" xfId="6585"/>
    <cellStyle name="Normal 13 2 3 2 6 4" xfId="6589"/>
    <cellStyle name="Normal 13 2 3 2 7" xfId="6598"/>
    <cellStyle name="Normal 13 2 3 2 7 2" xfId="2219"/>
    <cellStyle name="Normal 13 2 3 2 7 3" xfId="2249"/>
    <cellStyle name="Normal 13 2 3 2 7 4" xfId="2265"/>
    <cellStyle name="Normal 13 2 3 2 8" xfId="6604"/>
    <cellStyle name="Normal 13 2 3 2 8 2" xfId="6607"/>
    <cellStyle name="Normal 13 2 3 2 8 3" xfId="6610"/>
    <cellStyle name="Normal 13 2 3 2 9" xfId="6617"/>
    <cellStyle name="Normal 13 2 3 3" xfId="4689"/>
    <cellStyle name="Normal 13 2 3 3 10" xfId="6629"/>
    <cellStyle name="Normal 13 2 3 3 2" xfId="4697"/>
    <cellStyle name="Normal 13 2 3 3 2 2" xfId="2923"/>
    <cellStyle name="Normal 13 2 3 3 2 2 2" xfId="2838"/>
    <cellStyle name="Normal 13 2 3 3 2 2 2 2" xfId="6639"/>
    <cellStyle name="Normal 13 2 3 3 2 2 2 3" xfId="6644"/>
    <cellStyle name="Normal 13 2 3 3 2 2 2 4" xfId="6648"/>
    <cellStyle name="Normal 13 2 3 3 2 2 3" xfId="6651"/>
    <cellStyle name="Normal 13 2 3 3 2 2 3 2" xfId="6654"/>
    <cellStyle name="Normal 13 2 3 3 2 2 3 3" xfId="2770"/>
    <cellStyle name="Normal 13 2 3 3 2 2 4" xfId="3173"/>
    <cellStyle name="Normal 13 2 3 3 2 2 5" xfId="3218"/>
    <cellStyle name="Normal 13 2 3 3 2 2 6" xfId="6659"/>
    <cellStyle name="Normal 13 2 3 3 2 3" xfId="6682"/>
    <cellStyle name="Normal 13 2 3 3 2 3 2" xfId="1564"/>
    <cellStyle name="Normal 13 2 3 3 2 3 3" xfId="1600"/>
    <cellStyle name="Normal 13 2 3 3 2 3 4" xfId="1609"/>
    <cellStyle name="Normal 13 2 3 3 2 4" xfId="6686"/>
    <cellStyle name="Normal 13 2 3 3 2 4 2" xfId="6695"/>
    <cellStyle name="Normal 13 2 3 3 2 4 3" xfId="2658"/>
    <cellStyle name="Normal 13 2 3 3 2 4 4" xfId="4546"/>
    <cellStyle name="Normal 13 2 3 3 2 5" xfId="6714"/>
    <cellStyle name="Normal 13 2 3 3 2 5 2" xfId="3887"/>
    <cellStyle name="Normal 13 2 3 3 2 5 3" xfId="1733"/>
    <cellStyle name="Normal 13 2 3 3 2 5 4" xfId="6728"/>
    <cellStyle name="Normal 13 2 3 3 2 6" xfId="6739"/>
    <cellStyle name="Normal 13 2 3 3 2 6 2" xfId="3920"/>
    <cellStyle name="Normal 13 2 3 3 2 6 3" xfId="6741"/>
    <cellStyle name="Normal 13 2 3 3 2 7" xfId="6750"/>
    <cellStyle name="Normal 13 2 3 3 2 8" xfId="6758"/>
    <cellStyle name="Normal 13 2 3 3 2 9" xfId="1875"/>
    <cellStyle name="Normal 13 2 3 3 3" xfId="4704"/>
    <cellStyle name="Normal 13 2 3 3 3 2" xfId="6765"/>
    <cellStyle name="Normal 13 2 3 3 3 2 2" xfId="6767"/>
    <cellStyle name="Normal 13 2 3 3 3 2 3" xfId="6770"/>
    <cellStyle name="Normal 13 2 3 3 3 2 4" xfId="6776"/>
    <cellStyle name="Normal 13 2 3 3 3 3" xfId="6784"/>
    <cellStyle name="Normal 13 2 3 3 3 3 2" xfId="6789"/>
    <cellStyle name="Normal 13 2 3 3 3 3 3" xfId="6792"/>
    <cellStyle name="Normal 13 2 3 3 3 4" xfId="6797"/>
    <cellStyle name="Normal 13 2 3 3 3 5" xfId="6812"/>
    <cellStyle name="Normal 13 2 3 3 3 6" xfId="1306"/>
    <cellStyle name="Normal 13 2 3 3 4" xfId="4715"/>
    <cellStyle name="Normal 13 2 3 3 4 2" xfId="6820"/>
    <cellStyle name="Normal 13 2 3 3 4 3" xfId="6827"/>
    <cellStyle name="Normal 13 2 3 3 4 4" xfId="6830"/>
    <cellStyle name="Normal 13 2 3 3 5" xfId="6842"/>
    <cellStyle name="Normal 13 2 3 3 5 2" xfId="1194"/>
    <cellStyle name="Normal 13 2 3 3 5 3" xfId="6846"/>
    <cellStyle name="Normal 13 2 3 3 5 4" xfId="6858"/>
    <cellStyle name="Normal 13 2 3 3 6" xfId="6862"/>
    <cellStyle name="Normal 13 2 3 3 6 2" xfId="6864"/>
    <cellStyle name="Normal 13 2 3 3 6 3" xfId="6866"/>
    <cellStyle name="Normal 13 2 3 3 6 4" xfId="6869"/>
    <cellStyle name="Normal 13 2 3 3 7" xfId="6879"/>
    <cellStyle name="Normal 13 2 3 3 7 2" xfId="2101"/>
    <cellStyle name="Normal 13 2 3 3 7 3" xfId="2115"/>
    <cellStyle name="Normal 13 2 3 3 8" xfId="6886"/>
    <cellStyle name="Normal 13 2 3 3 9" xfId="6893"/>
    <cellStyle name="Normal 13 2 3 4" xfId="4730"/>
    <cellStyle name="Normal 13 2 3 4 2" xfId="4734"/>
    <cellStyle name="Normal 13 2 3 4 2 2" xfId="6906"/>
    <cellStyle name="Normal 13 2 3 4 2 2 2" xfId="6907"/>
    <cellStyle name="Normal 13 2 3 4 2 2 3" xfId="6911"/>
    <cellStyle name="Normal 13 2 3 4 2 2 4" xfId="6915"/>
    <cellStyle name="Normal 13 2 3 4 2 3" xfId="6920"/>
    <cellStyle name="Normal 13 2 3 4 2 3 2" xfId="6925"/>
    <cellStyle name="Normal 13 2 3 4 2 3 3" xfId="6927"/>
    <cellStyle name="Normal 13 2 3 4 2 4" xfId="1066"/>
    <cellStyle name="Normal 13 2 3 4 2 5" xfId="5684"/>
    <cellStyle name="Normal 13 2 3 4 2 6" xfId="6282"/>
    <cellStyle name="Normal 13 2 3 4 3" xfId="4747"/>
    <cellStyle name="Normal 13 2 3 4 3 2" xfId="6935"/>
    <cellStyle name="Normal 13 2 3 4 3 3" xfId="3056"/>
    <cellStyle name="Normal 13 2 3 4 3 4" xfId="1209"/>
    <cellStyle name="Normal 13 2 3 4 4" xfId="6939"/>
    <cellStyle name="Normal 13 2 3 4 4 2" xfId="5629"/>
    <cellStyle name="Normal 13 2 3 4 4 3" xfId="2611"/>
    <cellStyle name="Normal 13 2 3 4 4 4" xfId="1348"/>
    <cellStyle name="Normal 13 2 3 4 5" xfId="6951"/>
    <cellStyle name="Normal 13 2 3 4 5 2" xfId="4492"/>
    <cellStyle name="Normal 13 2 3 4 5 3" xfId="4531"/>
    <cellStyle name="Normal 13 2 3 4 5 4" xfId="695"/>
    <cellStyle name="Normal 13 2 3 4 6" xfId="6958"/>
    <cellStyle name="Normal 13 2 3 4 6 2" xfId="5409"/>
    <cellStyle name="Normal 13 2 3 4 6 3" xfId="6963"/>
    <cellStyle name="Normal 13 2 3 4 7" xfId="6969"/>
    <cellStyle name="Normal 13 2 3 4 8" xfId="6975"/>
    <cellStyle name="Normal 13 2 3 4 9" xfId="6981"/>
    <cellStyle name="Normal 13 2 3 5" xfId="2296"/>
    <cellStyle name="Normal 13 2 3 5 2" xfId="6986"/>
    <cellStyle name="Normal 13 2 3 5 2 2" xfId="6990"/>
    <cellStyle name="Normal 13 2 3 5 2 2 2" xfId="5577"/>
    <cellStyle name="Normal 13 2 3 5 2 2 3" xfId="6998"/>
    <cellStyle name="Normal 13 2 3 5 2 2 4" xfId="7002"/>
    <cellStyle name="Normal 13 2 3 5 2 3" xfId="7003"/>
    <cellStyle name="Normal 13 2 3 5 2 3 2" xfId="7011"/>
    <cellStyle name="Normal 13 2 3 5 2 3 3" xfId="7018"/>
    <cellStyle name="Normal 13 2 3 5 2 4" xfId="6394"/>
    <cellStyle name="Normal 13 2 3 5 2 5" xfId="337"/>
    <cellStyle name="Normal 13 2 3 5 2 6" xfId="6409"/>
    <cellStyle name="Normal 13 2 3 5 3" xfId="7021"/>
    <cellStyle name="Normal 13 2 3 5 3 2" xfId="7025"/>
    <cellStyle name="Normal 13 2 3 5 3 3" xfId="7027"/>
    <cellStyle name="Normal 13 2 3 5 3 4" xfId="6429"/>
    <cellStyle name="Normal 13 2 3 5 4" xfId="7031"/>
    <cellStyle name="Normal 13 2 3 5 4 2" xfId="6618"/>
    <cellStyle name="Normal 13 2 3 5 4 3" xfId="7033"/>
    <cellStyle name="Normal 13 2 3 5 4 4" xfId="6453"/>
    <cellStyle name="Normal 13 2 3 5 5" xfId="7036"/>
    <cellStyle name="Normal 13 2 3 5 5 2" xfId="6897"/>
    <cellStyle name="Normal 13 2 3 5 5 3" xfId="7045"/>
    <cellStyle name="Normal 13 2 3 5 5 4" xfId="7046"/>
    <cellStyle name="Normal 13 2 3 5 6" xfId="7050"/>
    <cellStyle name="Normal 13 2 3 5 6 2" xfId="6983"/>
    <cellStyle name="Normal 13 2 3 5 6 3" xfId="7055"/>
    <cellStyle name="Normal 13 2 3 5 7" xfId="7063"/>
    <cellStyle name="Normal 13 2 3 5 8" xfId="7071"/>
    <cellStyle name="Normal 13 2 3 5 9" xfId="7079"/>
    <cellStyle name="Normal 13 2 3 6" xfId="2334"/>
    <cellStyle name="Normal 13 2 3 6 2" xfId="7081"/>
    <cellStyle name="Normal 13 2 3 6 2 2" xfId="7082"/>
    <cellStyle name="Normal 13 2 3 6 2 2 2" xfId="4174"/>
    <cellStyle name="Normal 13 2 3 6 2 2 3" xfId="4176"/>
    <cellStyle name="Normal 13 2 3 6 2 2 4" xfId="5940"/>
    <cellStyle name="Normal 13 2 3 6 2 3" xfId="7083"/>
    <cellStyle name="Normal 13 2 3 6 2 3 2" xfId="2108"/>
    <cellStyle name="Normal 13 2 3 6 2 3 3" xfId="390"/>
    <cellStyle name="Normal 13 2 3 6 2 4" xfId="7084"/>
    <cellStyle name="Normal 13 2 3 6 2 5" xfId="7088"/>
    <cellStyle name="Normal 13 2 3 6 2 6" xfId="7093"/>
    <cellStyle name="Normal 13 2 3 6 3" xfId="7096"/>
    <cellStyle name="Normal 13 2 3 6 3 2" xfId="7097"/>
    <cellStyle name="Normal 13 2 3 6 3 3" xfId="7098"/>
    <cellStyle name="Normal 13 2 3 6 3 4" xfId="7099"/>
    <cellStyle name="Normal 13 2 3 6 4" xfId="7102"/>
    <cellStyle name="Normal 13 2 3 6 4 2" xfId="7103"/>
    <cellStyle name="Normal 13 2 3 6 4 3" xfId="7108"/>
    <cellStyle name="Normal 13 2 3 6 4 4" xfId="7109"/>
    <cellStyle name="Normal 13 2 3 6 5" xfId="1776"/>
    <cellStyle name="Normal 13 2 3 6 5 2" xfId="7110"/>
    <cellStyle name="Normal 13 2 3 6 5 3" xfId="7115"/>
    <cellStyle name="Normal 13 2 3 6 6" xfId="1797"/>
    <cellStyle name="Normal 13 2 3 6 7" xfId="4041"/>
    <cellStyle name="Normal 13 2 3 6 8" xfId="7122"/>
    <cellStyle name="Normal 13 2 3 7" xfId="2378"/>
    <cellStyle name="Normal 13 2 3 7 2" xfId="7126"/>
    <cellStyle name="Normal 13 2 3 7 2 2" xfId="7130"/>
    <cellStyle name="Normal 13 2 3 7 2 3" xfId="7133"/>
    <cellStyle name="Normal 13 2 3 7 2 4" xfId="7138"/>
    <cellStyle name="Normal 13 2 3 7 3" xfId="7145"/>
    <cellStyle name="Normal 13 2 3 7 3 2" xfId="7146"/>
    <cellStyle name="Normal 13 2 3 7 3 3" xfId="7149"/>
    <cellStyle name="Normal 13 2 3 7 4" xfId="7156"/>
    <cellStyle name="Normal 13 2 3 7 5" xfId="7157"/>
    <cellStyle name="Normal 13 2 3 7 6" xfId="7159"/>
    <cellStyle name="Normal 13 2 3 8" xfId="7162"/>
    <cellStyle name="Normal 13 2 3 8 2" xfId="7164"/>
    <cellStyle name="Normal 13 2 3 8 3" xfId="7165"/>
    <cellStyle name="Normal 13 2 3 8 4" xfId="7166"/>
    <cellStyle name="Normal 13 2 3 9" xfId="7167"/>
    <cellStyle name="Normal 13 2 3 9 2" xfId="7176"/>
    <cellStyle name="Normal 13 2 3 9 3" xfId="7181"/>
    <cellStyle name="Normal 13 2 3 9 4" xfId="7186"/>
    <cellStyle name="Normal 13 2 4" xfId="2865"/>
    <cellStyle name="Normal 13 2 4 10" xfId="3219"/>
    <cellStyle name="Normal 13 2 4 11" xfId="3236"/>
    <cellStyle name="Normal 13 2 4 2" xfId="3347"/>
    <cellStyle name="Normal 13 2 4 2 10" xfId="2048"/>
    <cellStyle name="Normal 13 2 4 2 2" xfId="4536"/>
    <cellStyle name="Normal 13 2 4 2 2 2" xfId="4222"/>
    <cellStyle name="Normal 13 2 4 2 2 2 2" xfId="2952"/>
    <cellStyle name="Normal 13 2 4 2 2 2 2 2" xfId="1959"/>
    <cellStyle name="Normal 13 2 4 2 2 2 2 3" xfId="1981"/>
    <cellStyle name="Normal 13 2 4 2 2 2 2 4" xfId="2014"/>
    <cellStyle name="Normal 13 2 4 2 2 2 3" xfId="5631"/>
    <cellStyle name="Normal 13 2 4 2 2 2 3 2" xfId="2040"/>
    <cellStyle name="Normal 13 2 4 2 2 2 3 3" xfId="3819"/>
    <cellStyle name="Normal 13 2 4 2 2 2 4" xfId="5655"/>
    <cellStyle name="Normal 13 2 4 2 2 2 5" xfId="3969"/>
    <cellStyle name="Normal 13 2 4 2 2 2 6" xfId="3997"/>
    <cellStyle name="Normal 13 2 4 2 2 3" xfId="5926"/>
    <cellStyle name="Normal 13 2 4 2 2 3 2" xfId="6005"/>
    <cellStyle name="Normal 13 2 4 2 2 3 3" xfId="4679"/>
    <cellStyle name="Normal 13 2 4 2 2 3 4" xfId="4722"/>
    <cellStyle name="Normal 13 2 4 2 2 4" xfId="2860"/>
    <cellStyle name="Normal 13 2 4 2 2 4 2" xfId="3339"/>
    <cellStyle name="Normal 13 2 4 2 2 4 3" xfId="4773"/>
    <cellStyle name="Normal 13 2 4 2 2 4 4" xfId="4792"/>
    <cellStyle name="Normal 13 2 4 2 2 5" xfId="1891"/>
    <cellStyle name="Normal 13 2 4 2 2 5 2" xfId="1907"/>
    <cellStyle name="Normal 13 2 4 2 2 5 3" xfId="1940"/>
    <cellStyle name="Normal 13 2 4 2 2 5 4" xfId="4811"/>
    <cellStyle name="Normal 13 2 4 2 2 6" xfId="1955"/>
    <cellStyle name="Normal 13 2 4 2 2 6 2" xfId="2984"/>
    <cellStyle name="Normal 13 2 4 2 2 6 3" xfId="4848"/>
    <cellStyle name="Normal 13 2 4 2 2 7" xfId="1978"/>
    <cellStyle name="Normal 13 2 4 2 2 8" xfId="2010"/>
    <cellStyle name="Normal 13 2 4 2 2 9" xfId="5588"/>
    <cellStyle name="Normal 13 2 4 2 3" xfId="7197"/>
    <cellStyle name="Normal 13 2 4 2 3 2" xfId="7220"/>
    <cellStyle name="Normal 13 2 4 2 3 2 2" xfId="7231"/>
    <cellStyle name="Normal 13 2 4 2 3 2 3" xfId="7240"/>
    <cellStyle name="Normal 13 2 4 2 3 2 4" xfId="5865"/>
    <cellStyle name="Normal 13 2 4 2 3 3" xfId="7245"/>
    <cellStyle name="Normal 13 2 4 2 3 3 2" xfId="7246"/>
    <cellStyle name="Normal 13 2 4 2 3 3 3" xfId="4646"/>
    <cellStyle name="Normal 13 2 4 2 3 4" xfId="7248"/>
    <cellStyle name="Normal 13 2 4 2 3 5" xfId="2033"/>
    <cellStyle name="Normal 13 2 4 2 3 6" xfId="2039"/>
    <cellStyle name="Normal 13 2 4 2 4" xfId="7254"/>
    <cellStyle name="Normal 13 2 4 2 4 2" xfId="7261"/>
    <cellStyle name="Normal 13 2 4 2 4 3" xfId="7264"/>
    <cellStyle name="Normal 13 2 4 2 4 4" xfId="7267"/>
    <cellStyle name="Normal 13 2 4 2 5" xfId="7271"/>
    <cellStyle name="Normal 13 2 4 2 5 2" xfId="7273"/>
    <cellStyle name="Normal 13 2 4 2 5 3" xfId="7276"/>
    <cellStyle name="Normal 13 2 4 2 5 4" xfId="7281"/>
    <cellStyle name="Normal 13 2 4 2 6" xfId="7288"/>
    <cellStyle name="Normal 13 2 4 2 6 2" xfId="3766"/>
    <cellStyle name="Normal 13 2 4 2 6 3" xfId="3778"/>
    <cellStyle name="Normal 13 2 4 2 6 4" xfId="3790"/>
    <cellStyle name="Normal 13 2 4 2 7" xfId="7293"/>
    <cellStyle name="Normal 13 2 4 2 7 2" xfId="2389"/>
    <cellStyle name="Normal 13 2 4 2 7 3" xfId="2427"/>
    <cellStyle name="Normal 13 2 4 2 8" xfId="7298"/>
    <cellStyle name="Normal 13 2 4 2 9" xfId="7107"/>
    <cellStyle name="Normal 13 2 4 3" xfId="4763"/>
    <cellStyle name="Normal 13 2 4 3 2" xfId="6720"/>
    <cellStyle name="Normal 13 2 4 3 2 2" xfId="7301"/>
    <cellStyle name="Normal 13 2 4 3 2 2 2" xfId="6880"/>
    <cellStyle name="Normal 13 2 4 3 2 2 3" xfId="6887"/>
    <cellStyle name="Normal 13 2 4 3 2 2 4" xfId="6896"/>
    <cellStyle name="Normal 13 2 4 3 2 3" xfId="7302"/>
    <cellStyle name="Normal 13 2 4 3 2 3 2" xfId="6971"/>
    <cellStyle name="Normal 13 2 4 3 2 3 3" xfId="6977"/>
    <cellStyle name="Normal 13 2 4 3 2 4" xfId="7303"/>
    <cellStyle name="Normal 13 2 4 3 2 5" xfId="3350"/>
    <cellStyle name="Normal 13 2 4 3 2 6" xfId="4066"/>
    <cellStyle name="Normal 13 2 4 3 3" xfId="7309"/>
    <cellStyle name="Normal 13 2 4 3 3 2" xfId="7315"/>
    <cellStyle name="Normal 13 2 4 3 3 3" xfId="7320"/>
    <cellStyle name="Normal 13 2 4 3 3 4" xfId="7325"/>
    <cellStyle name="Normal 13 2 4 3 4" xfId="7332"/>
    <cellStyle name="Normal 13 2 4 3 4 2" xfId="7335"/>
    <cellStyle name="Normal 13 2 4 3 4 3" xfId="7336"/>
    <cellStyle name="Normal 13 2 4 3 4 4" xfId="111"/>
    <cellStyle name="Normal 13 2 4 3 5" xfId="7341"/>
    <cellStyle name="Normal 13 2 4 3 5 2" xfId="1332"/>
    <cellStyle name="Normal 13 2 4 3 5 3" xfId="7342"/>
    <cellStyle name="Normal 13 2 4 3 5 4" xfId="7345"/>
    <cellStyle name="Normal 13 2 4 3 6" xfId="7353"/>
    <cellStyle name="Normal 13 2 4 3 6 2" xfId="7355"/>
    <cellStyle name="Normal 13 2 4 3 6 3" xfId="2995"/>
    <cellStyle name="Normal 13 2 4 3 7" xfId="7359"/>
    <cellStyle name="Normal 13 2 4 3 8" xfId="7362"/>
    <cellStyle name="Normal 13 2 4 3 9" xfId="7114"/>
    <cellStyle name="Normal 13 2 4 4" xfId="4778"/>
    <cellStyle name="Normal 13 2 4 4 2" xfId="7363"/>
    <cellStyle name="Normal 13 2 4 4 2 2" xfId="7366"/>
    <cellStyle name="Normal 13 2 4 4 2 3" xfId="7372"/>
    <cellStyle name="Normal 13 2 4 4 2 4" xfId="6704"/>
    <cellStyle name="Normal 13 2 4 4 3" xfId="7374"/>
    <cellStyle name="Normal 13 2 4 4 3 2" xfId="7378"/>
    <cellStyle name="Normal 13 2 4 4 3 3" xfId="3862"/>
    <cellStyle name="Normal 13 2 4 4 4" xfId="7381"/>
    <cellStyle name="Normal 13 2 4 4 5" xfId="7383"/>
    <cellStyle name="Normal 13 2 4 4 6" xfId="7385"/>
    <cellStyle name="Normal 13 2 4 5" xfId="2410"/>
    <cellStyle name="Normal 13 2 4 5 2" xfId="7386"/>
    <cellStyle name="Normal 13 2 4 5 3" xfId="7387"/>
    <cellStyle name="Normal 13 2 4 5 4" xfId="7390"/>
    <cellStyle name="Normal 13 2 4 6" xfId="922"/>
    <cellStyle name="Normal 13 2 4 6 2" xfId="943"/>
    <cellStyle name="Normal 13 2 4 6 3" xfId="950"/>
    <cellStyle name="Normal 13 2 4 6 4" xfId="7392"/>
    <cellStyle name="Normal 13 2 4 7" xfId="977"/>
    <cellStyle name="Normal 13 2 4 7 2" xfId="7395"/>
    <cellStyle name="Normal 13 2 4 7 3" xfId="7396"/>
    <cellStyle name="Normal 13 2 4 7 4" xfId="7397"/>
    <cellStyle name="Normal 13 2 4 8" xfId="887"/>
    <cellStyle name="Normal 13 2 4 8 2" xfId="7398"/>
    <cellStyle name="Normal 13 2 4 8 3" xfId="7399"/>
    <cellStyle name="Normal 13 2 4 9" xfId="997"/>
    <cellStyle name="Normal 13 2 5" xfId="1884"/>
    <cellStyle name="Normal 13 2 5 10" xfId="7402"/>
    <cellStyle name="Normal 13 2 5 11" xfId="7420"/>
    <cellStyle name="Normal 13 2 5 2" xfId="1897"/>
    <cellStyle name="Normal 13 2 5 2 10" xfId="565"/>
    <cellStyle name="Normal 13 2 5 2 2" xfId="7428"/>
    <cellStyle name="Normal 13 2 5 2 2 2" xfId="7433"/>
    <cellStyle name="Normal 13 2 5 2 2 2 2" xfId="7434"/>
    <cellStyle name="Normal 13 2 5 2 2 2 2 2" xfId="6339"/>
    <cellStyle name="Normal 13 2 5 2 2 2 2 3" xfId="1740"/>
    <cellStyle name="Normal 13 2 5 2 2 2 2 4" xfId="7439"/>
    <cellStyle name="Normal 13 2 5 2 2 2 3" xfId="7440"/>
    <cellStyle name="Normal 13 2 5 2 2 2 3 2" xfId="6458"/>
    <cellStyle name="Normal 13 2 5 2 2 2 3 3" xfId="6463"/>
    <cellStyle name="Normal 13 2 5 2 2 2 4" xfId="7447"/>
    <cellStyle name="Normal 13 2 5 2 2 2 5" xfId="7452"/>
    <cellStyle name="Normal 13 2 5 2 2 2 6" xfId="7468"/>
    <cellStyle name="Normal 13 2 5 2 2 3" xfId="7471"/>
    <cellStyle name="Normal 13 2 5 2 2 3 2" xfId="7474"/>
    <cellStyle name="Normal 13 2 5 2 2 3 3" xfId="7475"/>
    <cellStyle name="Normal 13 2 5 2 2 3 4" xfId="7481"/>
    <cellStyle name="Normal 13 2 5 2 2 4" xfId="761"/>
    <cellStyle name="Normal 13 2 5 2 2 4 2" xfId="768"/>
    <cellStyle name="Normal 13 2 5 2 2 4 3" xfId="834"/>
    <cellStyle name="Normal 13 2 5 2 2 4 4" xfId="781"/>
    <cellStyle name="Normal 13 2 5 2 2 5" xfId="6041"/>
    <cellStyle name="Normal 13 2 5 2 2 5 2" xfId="4119"/>
    <cellStyle name="Normal 13 2 5 2 2 5 3" xfId="4142"/>
    <cellStyle name="Normal 13 2 5 2 2 5 4" xfId="7491"/>
    <cellStyle name="Normal 13 2 5 2 2 6" xfId="6053"/>
    <cellStyle name="Normal 13 2 5 2 2 6 2" xfId="5956"/>
    <cellStyle name="Normal 13 2 5 2 2 6 3" xfId="5978"/>
    <cellStyle name="Normal 13 2 5 2 2 7" xfId="4502"/>
    <cellStyle name="Normal 13 2 5 2 2 8" xfId="4518"/>
    <cellStyle name="Normal 13 2 5 2 2 9" xfId="7501"/>
    <cellStyle name="Normal 13 2 5 2 3" xfId="7509"/>
    <cellStyle name="Normal 13 2 5 2 3 2" xfId="7512"/>
    <cellStyle name="Normal 13 2 5 2 3 2 2" xfId="7513"/>
    <cellStyle name="Normal 13 2 5 2 3 2 3" xfId="7517"/>
    <cellStyle name="Normal 13 2 5 2 3 2 4" xfId="7521"/>
    <cellStyle name="Normal 13 2 5 2 3 3" xfId="7523"/>
    <cellStyle name="Normal 13 2 5 2 3 3 2" xfId="5350"/>
    <cellStyle name="Normal 13 2 5 2 3 3 3" xfId="7529"/>
    <cellStyle name="Normal 13 2 5 2 3 4" xfId="6063"/>
    <cellStyle name="Normal 13 2 5 2 3 5" xfId="6074"/>
    <cellStyle name="Normal 13 2 5 2 3 6" xfId="6086"/>
    <cellStyle name="Normal 13 2 5 2 4" xfId="7531"/>
    <cellStyle name="Normal 13 2 5 2 4 2" xfId="7536"/>
    <cellStyle name="Normal 13 2 5 2 4 3" xfId="7537"/>
    <cellStyle name="Normal 13 2 5 2 4 4" xfId="6095"/>
    <cellStyle name="Normal 13 2 5 2 5" xfId="7544"/>
    <cellStyle name="Normal 13 2 5 2 5 2" xfId="7545"/>
    <cellStyle name="Normal 13 2 5 2 5 3" xfId="7546"/>
    <cellStyle name="Normal 13 2 5 2 5 4" xfId="6144"/>
    <cellStyle name="Normal 13 2 5 2 6" xfId="7550"/>
    <cellStyle name="Normal 13 2 5 2 6 2" xfId="6742"/>
    <cellStyle name="Normal 13 2 5 2 6 3" xfId="6751"/>
    <cellStyle name="Normal 13 2 5 2 6 4" xfId="1864"/>
    <cellStyle name="Normal 13 2 5 2 7" xfId="7552"/>
    <cellStyle name="Normal 13 2 5 2 7 2" xfId="4558"/>
    <cellStyle name="Normal 13 2 5 2 7 3" xfId="4561"/>
    <cellStyle name="Normal 13 2 5 2 8" xfId="7554"/>
    <cellStyle name="Normal 13 2 5 2 9" xfId="7561"/>
    <cellStyle name="Normal 13 2 5 3" xfId="1927"/>
    <cellStyle name="Normal 13 2 5 3 2" xfId="7563"/>
    <cellStyle name="Normal 13 2 5 3 2 2" xfId="7565"/>
    <cellStyle name="Normal 13 2 5 3 2 2 2" xfId="4910"/>
    <cellStyle name="Normal 13 2 5 3 2 2 3" xfId="4892"/>
    <cellStyle name="Normal 13 2 5 3 2 2 4" xfId="7568"/>
    <cellStyle name="Normal 13 2 5 3 2 3" xfId="7574"/>
    <cellStyle name="Normal 13 2 5 3 2 3 2" xfId="1634"/>
    <cellStyle name="Normal 13 2 5 3 2 3 3" xfId="7576"/>
    <cellStyle name="Normal 13 2 5 3 2 4" xfId="904"/>
    <cellStyle name="Normal 13 2 5 3 2 5" xfId="1449"/>
    <cellStyle name="Normal 13 2 5 3 2 6" xfId="4629"/>
    <cellStyle name="Normal 13 2 5 3 3" xfId="7578"/>
    <cellStyle name="Normal 13 2 5 3 3 2" xfId="7582"/>
    <cellStyle name="Normal 13 2 5 3 3 3" xfId="1720"/>
    <cellStyle name="Normal 13 2 5 3 3 4" xfId="6237"/>
    <cellStyle name="Normal 13 2 5 3 4" xfId="7584"/>
    <cellStyle name="Normal 13 2 5 3 4 2" xfId="6136"/>
    <cellStyle name="Normal 13 2 5 3 4 3" xfId="1845"/>
    <cellStyle name="Normal 13 2 5 3 4 4" xfId="6199"/>
    <cellStyle name="Normal 13 2 5 3 5" xfId="7587"/>
    <cellStyle name="Normal 13 2 5 3 5 2" xfId="1462"/>
    <cellStyle name="Normal 13 2 5 3 5 3" xfId="2054"/>
    <cellStyle name="Normal 13 2 5 3 5 4" xfId="7588"/>
    <cellStyle name="Normal 13 2 5 3 6" xfId="7592"/>
    <cellStyle name="Normal 13 2 5 3 6 2" xfId="7593"/>
    <cellStyle name="Normal 13 2 5 3 6 3" xfId="791"/>
    <cellStyle name="Normal 13 2 5 3 7" xfId="7595"/>
    <cellStyle name="Normal 13 2 5 3 8" xfId="7597"/>
    <cellStyle name="Normal 13 2 5 3 9" xfId="7601"/>
    <cellStyle name="Normal 13 2 5 4" xfId="4799"/>
    <cellStyle name="Normal 13 2 5 4 2" xfId="7604"/>
    <cellStyle name="Normal 13 2 5 4 2 2" xfId="7612"/>
    <cellStyle name="Normal 13 2 5 4 2 3" xfId="7613"/>
    <cellStyle name="Normal 13 2 5 4 2 4" xfId="1095"/>
    <cellStyle name="Normal 13 2 5 4 3" xfId="7616"/>
    <cellStyle name="Normal 13 2 5 4 3 2" xfId="7621"/>
    <cellStyle name="Normal 13 2 5 4 3 3" xfId="1965"/>
    <cellStyle name="Normal 13 2 5 4 4" xfId="7624"/>
    <cellStyle name="Normal 13 2 5 4 5" xfId="7627"/>
    <cellStyle name="Normal 13 2 5 4 6" xfId="7628"/>
    <cellStyle name="Normal 13 2 5 5" xfId="4822"/>
    <cellStyle name="Normal 13 2 5 5 2" xfId="1132"/>
    <cellStyle name="Normal 13 2 5 5 3" xfId="1142"/>
    <cellStyle name="Normal 13 2 5 5 4" xfId="1150"/>
    <cellStyle name="Normal 13 2 5 6" xfId="1021"/>
    <cellStyle name="Normal 13 2 5 6 2" xfId="7629"/>
    <cellStyle name="Normal 13 2 5 6 3" xfId="7630"/>
    <cellStyle name="Normal 13 2 5 6 4" xfId="272"/>
    <cellStyle name="Normal 13 2 5 7" xfId="1027"/>
    <cellStyle name="Normal 13 2 5 7 2" xfId="7631"/>
    <cellStyle name="Normal 13 2 5 7 3" xfId="7632"/>
    <cellStyle name="Normal 13 2 5 7 4" xfId="7633"/>
    <cellStyle name="Normal 13 2 5 8" xfId="7634"/>
    <cellStyle name="Normal 13 2 5 8 2" xfId="7637"/>
    <cellStyle name="Normal 13 2 5 8 3" xfId="7639"/>
    <cellStyle name="Normal 13 2 5 9" xfId="7515"/>
    <cellStyle name="Normal 13 2 6" xfId="1947"/>
    <cellStyle name="Normal 13 2 6 10" xfId="1508"/>
    <cellStyle name="Normal 13 2 6 11" xfId="1545"/>
    <cellStyle name="Normal 13 2 6 2" xfId="2973"/>
    <cellStyle name="Normal 13 2 6 2 10" xfId="7649"/>
    <cellStyle name="Normal 13 2 6 2 2" xfId="4930"/>
    <cellStyle name="Normal 13 2 6 2 2 2" xfId="4935"/>
    <cellStyle name="Normal 13 2 6 2 2 2 2" xfId="4940"/>
    <cellStyle name="Normal 13 2 6 2 2 2 2 2" xfId="7528"/>
    <cellStyle name="Normal 13 2 6 2 2 2 2 3" xfId="7654"/>
    <cellStyle name="Normal 13 2 6 2 2 2 2 4" xfId="7656"/>
    <cellStyle name="Normal 13 2 6 2 2 2 3" xfId="315"/>
    <cellStyle name="Normal 13 2 6 2 2 2 3 2" xfId="7661"/>
    <cellStyle name="Normal 13 2 6 2 2 2 3 3" xfId="7670"/>
    <cellStyle name="Normal 13 2 6 2 2 2 4" xfId="157"/>
    <cellStyle name="Normal 13 2 6 2 2 2 5" xfId="7682"/>
    <cellStyle name="Normal 13 2 6 2 2 2 6" xfId="7704"/>
    <cellStyle name="Normal 13 2 6 2 2 3" xfId="4952"/>
    <cellStyle name="Normal 13 2 6 2 2 3 2" xfId="1412"/>
    <cellStyle name="Normal 13 2 6 2 2 3 3" xfId="4957"/>
    <cellStyle name="Normal 13 2 6 2 2 3 4" xfId="7711"/>
    <cellStyle name="Normal 13 2 6 2 2 4" xfId="4978"/>
    <cellStyle name="Normal 13 2 6 2 2 4 2" xfId="7724"/>
    <cellStyle name="Normal 13 2 6 2 2 4 3" xfId="7726"/>
    <cellStyle name="Normal 13 2 6 2 2 4 4" xfId="7735"/>
    <cellStyle name="Normal 13 2 6 2 2 5" xfId="4995"/>
    <cellStyle name="Normal 13 2 6 2 2 5 2" xfId="7748"/>
    <cellStyle name="Normal 13 2 6 2 2 5 3" xfId="7753"/>
    <cellStyle name="Normal 13 2 6 2 2 5 4" xfId="7761"/>
    <cellStyle name="Normal 13 2 6 2 2 6" xfId="5011"/>
    <cellStyle name="Normal 13 2 6 2 2 6 2" xfId="7767"/>
    <cellStyle name="Normal 13 2 6 2 2 6 3" xfId="7769"/>
    <cellStyle name="Normal 13 2 6 2 2 7" xfId="7779"/>
    <cellStyle name="Normal 13 2 6 2 2 8" xfId="7785"/>
    <cellStyle name="Normal 13 2 6 2 2 9" xfId="7792"/>
    <cellStyle name="Normal 13 2 6 2 3" xfId="5022"/>
    <cellStyle name="Normal 13 2 6 2 3 2" xfId="5030"/>
    <cellStyle name="Normal 13 2 6 2 3 2 2" xfId="7799"/>
    <cellStyle name="Normal 13 2 6 2 3 2 3" xfId="7806"/>
    <cellStyle name="Normal 13 2 6 2 3 2 4" xfId="7810"/>
    <cellStyle name="Normal 13 2 6 2 3 3" xfId="5040"/>
    <cellStyle name="Normal 13 2 6 2 3 3 2" xfId="1924"/>
    <cellStyle name="Normal 13 2 6 2 3 3 3" xfId="7821"/>
    <cellStyle name="Normal 13 2 6 2 3 4" xfId="5055"/>
    <cellStyle name="Normal 13 2 6 2 3 5" xfId="5341"/>
    <cellStyle name="Normal 13 2 6 2 3 6" xfId="7840"/>
    <cellStyle name="Normal 13 2 6 2 4" xfId="5065"/>
    <cellStyle name="Normal 13 2 6 2 4 2" xfId="5069"/>
    <cellStyle name="Normal 13 2 6 2 4 3" xfId="5074"/>
    <cellStyle name="Normal 13 2 6 2 4 4" xfId="5086"/>
    <cellStyle name="Normal 13 2 6 2 5" xfId="5107"/>
    <cellStyle name="Normal 13 2 6 2 5 2" xfId="5111"/>
    <cellStyle name="Normal 13 2 6 2 5 3" xfId="5116"/>
    <cellStyle name="Normal 13 2 6 2 5 4" xfId="5126"/>
    <cellStyle name="Normal 13 2 6 2 6" xfId="5137"/>
    <cellStyle name="Normal 13 2 6 2 6 2" xfId="5144"/>
    <cellStyle name="Normal 13 2 6 2 6 3" xfId="5153"/>
    <cellStyle name="Normal 13 2 6 2 6 4" xfId="6541"/>
    <cellStyle name="Normal 13 2 6 2 7" xfId="5169"/>
    <cellStyle name="Normal 13 2 6 2 7 2" xfId="4700"/>
    <cellStyle name="Normal 13 2 6 2 7 3" xfId="4711"/>
    <cellStyle name="Normal 13 2 6 2 8" xfId="5188"/>
    <cellStyle name="Normal 13 2 6 2 9" xfId="5206"/>
    <cellStyle name="Normal 13 2 6 3" xfId="4841"/>
    <cellStyle name="Normal 13 2 6 3 2" xfId="5216"/>
    <cellStyle name="Normal 13 2 6 3 2 2" xfId="2844"/>
    <cellStyle name="Normal 13 2 6 3 2 2 2" xfId="7842"/>
    <cellStyle name="Normal 13 2 6 3 2 2 3" xfId="4421"/>
    <cellStyle name="Normal 13 2 6 3 2 2 4" xfId="205"/>
    <cellStyle name="Normal 13 2 6 3 2 3" xfId="5236"/>
    <cellStyle name="Normal 13 2 6 3 2 3 2" xfId="2167"/>
    <cellStyle name="Normal 13 2 6 3 2 3 3" xfId="4435"/>
    <cellStyle name="Normal 13 2 6 3 2 4" xfId="5258"/>
    <cellStyle name="Normal 13 2 6 3 2 5" xfId="5488"/>
    <cellStyle name="Normal 13 2 6 3 2 6" xfId="7848"/>
    <cellStyle name="Normal 13 2 6 3 3" xfId="5264"/>
    <cellStyle name="Normal 13 2 6 3 3 2" xfId="370"/>
    <cellStyle name="Normal 13 2 6 3 3 3" xfId="5278"/>
    <cellStyle name="Normal 13 2 6 3 3 4" xfId="5512"/>
    <cellStyle name="Normal 13 2 6 3 4" xfId="5285"/>
    <cellStyle name="Normal 13 2 6 3 4 2" xfId="3209"/>
    <cellStyle name="Normal 13 2 6 3 4 3" xfId="6669"/>
    <cellStyle name="Normal 13 2 6 3 4 4" xfId="7861"/>
    <cellStyle name="Normal 13 2 6 3 5" xfId="1662"/>
    <cellStyle name="Normal 13 2 6 3 5 2" xfId="1610"/>
    <cellStyle name="Normal 13 2 6 3 5 3" xfId="1364"/>
    <cellStyle name="Normal 13 2 6 3 5 4" xfId="7866"/>
    <cellStyle name="Normal 13 2 6 3 6" xfId="2093"/>
    <cellStyle name="Normal 13 2 6 3 6 2" xfId="7195"/>
    <cellStyle name="Normal 13 2 6 3 6 3" xfId="7252"/>
    <cellStyle name="Normal 13 2 6 3 7" xfId="7870"/>
    <cellStyle name="Normal 13 2 6 3 8" xfId="7885"/>
    <cellStyle name="Normal 13 2 6 3 9" xfId="7897"/>
    <cellStyle name="Normal 13 2 6 4" xfId="4863"/>
    <cellStyle name="Normal 13 2 6 4 2" xfId="5289"/>
    <cellStyle name="Normal 13 2 6 4 2 2" xfId="7901"/>
    <cellStyle name="Normal 13 2 6 4 2 3" xfId="7908"/>
    <cellStyle name="Normal 13 2 6 4 2 4" xfId="7920"/>
    <cellStyle name="Normal 13 2 6 4 3" xfId="5296"/>
    <cellStyle name="Normal 13 2 6 4 3 2" xfId="7922"/>
    <cellStyle name="Normal 13 2 6 4 3 3" xfId="4339"/>
    <cellStyle name="Normal 13 2 6 4 4" xfId="5306"/>
    <cellStyle name="Normal 13 2 6 4 5" xfId="7931"/>
    <cellStyle name="Normal 13 2 6 4 6" xfId="7940"/>
    <cellStyle name="Normal 13 2 6 5" xfId="5314"/>
    <cellStyle name="Normal 13 2 6 5 2" xfId="4946"/>
    <cellStyle name="Normal 13 2 6 5 3" xfId="4974"/>
    <cellStyle name="Normal 13 2 6 5 4" xfId="4991"/>
    <cellStyle name="Normal 13 2 6 6" xfId="5322"/>
    <cellStyle name="Normal 13 2 6 6 2" xfId="5035"/>
    <cellStyle name="Normal 13 2 6 6 3" xfId="5048"/>
    <cellStyle name="Normal 13 2 6 6 4" xfId="5333"/>
    <cellStyle name="Normal 13 2 6 7" xfId="3074"/>
    <cellStyle name="Normal 13 2 6 7 2" xfId="5080"/>
    <cellStyle name="Normal 13 2 6 7 3" xfId="5098"/>
    <cellStyle name="Normal 13 2 6 7 4" xfId="7950"/>
    <cellStyle name="Normal 13 2 6 8" xfId="1237"/>
    <cellStyle name="Normal 13 2 6 8 2" xfId="5120"/>
    <cellStyle name="Normal 13 2 6 8 3" xfId="5123"/>
    <cellStyle name="Normal 13 2 6 9" xfId="5351"/>
    <cellStyle name="Normal 13 2 7" xfId="1973"/>
    <cellStyle name="Normal 13 2 7 10" xfId="886"/>
    <cellStyle name="Normal 13 2 7 2" xfId="4085"/>
    <cellStyle name="Normal 13 2 7 2 2" xfId="5358"/>
    <cellStyle name="Normal 13 2 7 2 2 2" xfId="5367"/>
    <cellStyle name="Normal 13 2 7 2 2 2 2" xfId="7137"/>
    <cellStyle name="Normal 13 2 7 2 2 2 3" xfId="7143"/>
    <cellStyle name="Normal 13 2 7 2 2 2 4" xfId="7955"/>
    <cellStyle name="Normal 13 2 7 2 2 3" xfId="2803"/>
    <cellStyle name="Normal 13 2 7 2 2 3 2" xfId="7150"/>
    <cellStyle name="Normal 13 2 7 2 2 3 3" xfId="7961"/>
    <cellStyle name="Normal 13 2 7 2 2 4" xfId="3684"/>
    <cellStyle name="Normal 13 2 7 2 2 5" xfId="3174"/>
    <cellStyle name="Normal 13 2 7 2 2 6" xfId="7968"/>
    <cellStyle name="Normal 13 2 7 2 3" xfId="5379"/>
    <cellStyle name="Normal 13 2 7 2 3 2" xfId="4570"/>
    <cellStyle name="Normal 13 2 7 2 3 3" xfId="3731"/>
    <cellStyle name="Normal 13 2 7 2 3 4" xfId="3747"/>
    <cellStyle name="Normal 13 2 7 2 4" xfId="5392"/>
    <cellStyle name="Normal 13 2 7 2 4 2" xfId="308"/>
    <cellStyle name="Normal 13 2 7 2 4 3" xfId="7974"/>
    <cellStyle name="Normal 13 2 7 2 4 4" xfId="670"/>
    <cellStyle name="Normal 13 2 7 2 5" xfId="5402"/>
    <cellStyle name="Normal 13 2 7 2 5 2" xfId="1435"/>
    <cellStyle name="Normal 13 2 7 2 5 3" xfId="7982"/>
    <cellStyle name="Normal 13 2 7 2 5 4" xfId="7991"/>
    <cellStyle name="Normal 13 2 7 2 6" xfId="5417"/>
    <cellStyle name="Normal 13 2 7 2 6 2" xfId="2503"/>
    <cellStyle name="Normal 13 2 7 2 6 3" xfId="7998"/>
    <cellStyle name="Normal 13 2 7 2 7" xfId="8006"/>
    <cellStyle name="Normal 13 2 7 2 8" xfId="8017"/>
    <cellStyle name="Normal 13 2 7 2 9" xfId="8032"/>
    <cellStyle name="Normal 13 2 7 3" xfId="4099"/>
    <cellStyle name="Normal 13 2 7 3 2" xfId="564"/>
    <cellStyle name="Normal 13 2 7 3 2 2" xfId="8044"/>
    <cellStyle name="Normal 13 2 7 3 2 3" xfId="3984"/>
    <cellStyle name="Normal 13 2 7 3 2 4" xfId="4011"/>
    <cellStyle name="Normal 13 2 7 3 3" xfId="3305"/>
    <cellStyle name="Normal 13 2 7 3 3 2" xfId="8049"/>
    <cellStyle name="Normal 13 2 7 3 3 3" xfId="2304"/>
    <cellStyle name="Normal 13 2 7 3 4" xfId="3325"/>
    <cellStyle name="Normal 13 2 7 3 5" xfId="8052"/>
    <cellStyle name="Normal 13 2 7 3 6" xfId="8054"/>
    <cellStyle name="Normal 13 2 7 4" xfId="5428"/>
    <cellStyle name="Normal 13 2 7 4 2" xfId="5441"/>
    <cellStyle name="Normal 13 2 7 4 3" xfId="5453"/>
    <cellStyle name="Normal 13 2 7 4 4" xfId="5467"/>
    <cellStyle name="Normal 13 2 7 5" xfId="5472"/>
    <cellStyle name="Normal 13 2 7 5 2" xfId="5234"/>
    <cellStyle name="Normal 13 2 7 5 3" xfId="5251"/>
    <cellStyle name="Normal 13 2 7 5 4" xfId="5481"/>
    <cellStyle name="Normal 13 2 7 6" xfId="5491"/>
    <cellStyle name="Normal 13 2 7 6 2" xfId="5273"/>
    <cellStyle name="Normal 13 2 7 6 3" xfId="5500"/>
    <cellStyle name="Normal 13 2 7 6 4" xfId="8061"/>
    <cellStyle name="Normal 13 2 7 7" xfId="2633"/>
    <cellStyle name="Normal 13 2 7 7 2" xfId="6668"/>
    <cellStyle name="Normal 13 2 7 7 3" xfId="7857"/>
    <cellStyle name="Normal 13 2 7 8" xfId="5519"/>
    <cellStyle name="Normal 13 2 7 9" xfId="5522"/>
    <cellStyle name="Normal 13 2 8" xfId="2005"/>
    <cellStyle name="Normal 13 2 8 2" xfId="5530"/>
    <cellStyle name="Normal 13 2 8 2 2" xfId="5533"/>
    <cellStyle name="Normal 13 2 8 2 2 2" xfId="8064"/>
    <cellStyle name="Normal 13 2 8 2 2 3" xfId="8069"/>
    <cellStyle name="Normal 13 2 8 2 2 4" xfId="8073"/>
    <cellStyle name="Normal 13 2 8 2 3" xfId="5543"/>
    <cellStyle name="Normal 13 2 8 2 3 2" xfId="5421"/>
    <cellStyle name="Normal 13 2 8 2 3 3" xfId="8015"/>
    <cellStyle name="Normal 13 2 8 2 4" xfId="5551"/>
    <cellStyle name="Normal 13 2 8 2 5" xfId="8080"/>
    <cellStyle name="Normal 13 2 8 2 6" xfId="8086"/>
    <cellStyle name="Normal 13 2 8 3" xfId="5561"/>
    <cellStyle name="Normal 13 2 8 3 2" xfId="5564"/>
    <cellStyle name="Normal 13 2 8 3 3" xfId="5574"/>
    <cellStyle name="Normal 13 2 8 3 4" xfId="6994"/>
    <cellStyle name="Normal 13 2 8 4" xfId="268"/>
    <cellStyle name="Normal 13 2 8 4 2" xfId="8093"/>
    <cellStyle name="Normal 13 2 8 4 3" xfId="7009"/>
    <cellStyle name="Normal 13 2 8 4 4" xfId="7015"/>
    <cellStyle name="Normal 13 2 8 5" xfId="392"/>
    <cellStyle name="Normal 13 2 8 5 2" xfId="7905"/>
    <cellStyle name="Normal 13 2 8 5 3" xfId="7914"/>
    <cellStyle name="Normal 13 2 8 5 4" xfId="8098"/>
    <cellStyle name="Normal 13 2 8 6" xfId="438"/>
    <cellStyle name="Normal 13 2 8 6 2" xfId="4334"/>
    <cellStyle name="Normal 13 2 8 6 3" xfId="2545"/>
    <cellStyle name="Normal 13 2 8 7" xfId="99"/>
    <cellStyle name="Normal 13 2 8 8" xfId="493"/>
    <cellStyle name="Normal 13 2 8 9" xfId="379"/>
    <cellStyle name="Normal 13 2 9" xfId="5582"/>
    <cellStyle name="Normal 13 2 9 2" xfId="2778"/>
    <cellStyle name="Normal 13 2 9 2 2" xfId="2791"/>
    <cellStyle name="Normal 13 2 9 2 2 2" xfId="3016"/>
    <cellStyle name="Normal 13 2 9 2 2 3" xfId="275"/>
    <cellStyle name="Normal 13 2 9 2 2 4" xfId="295"/>
    <cellStyle name="Normal 13 2 9 2 3" xfId="2826"/>
    <cellStyle name="Normal 13 2 9 2 3 2" xfId="1547"/>
    <cellStyle name="Normal 13 2 9 2 3 3" xfId="8099"/>
    <cellStyle name="Normal 13 2 9 2 4" xfId="8117"/>
    <cellStyle name="Normal 13 2 9 2 5" xfId="8129"/>
    <cellStyle name="Normal 13 2 9 2 6" xfId="8134"/>
    <cellStyle name="Normal 13 2 9 3" xfId="5595"/>
    <cellStyle name="Normal 13 2 9 3 2" xfId="8139"/>
    <cellStyle name="Normal 13 2 9 3 3" xfId="8144"/>
    <cellStyle name="Normal 13 2 9 3 4" xfId="8154"/>
    <cellStyle name="Normal 13 2 9 4" xfId="1814"/>
    <cellStyle name="Normal 13 2 9 4 2" xfId="323"/>
    <cellStyle name="Normal 13 2 9 4 3" xfId="165"/>
    <cellStyle name="Normal 13 2 9 4 4" xfId="7691"/>
    <cellStyle name="Normal 13 2 9 5" xfId="8161"/>
    <cellStyle name="Normal 13 2 9 5 2" xfId="4967"/>
    <cellStyle name="Normal 13 2 9 5 3" xfId="7719"/>
    <cellStyle name="Normal 13 2 9 5 4" xfId="2909"/>
    <cellStyle name="Normal 13 2 9 6" xfId="4380"/>
    <cellStyle name="Normal 13 2 9 6 2" xfId="7731"/>
    <cellStyle name="Normal 13 2 9 6 3" xfId="7743"/>
    <cellStyle name="Normal 13 2 9 7" xfId="4388"/>
    <cellStyle name="Normal 13 2 9 8" xfId="4399"/>
    <cellStyle name="Normal 13 2 9 9" xfId="8171"/>
    <cellStyle name="Normal 13 20" xfId="250"/>
    <cellStyle name="Normal 13 21" xfId="636"/>
    <cellStyle name="Normal 13 3" xfId="7190"/>
    <cellStyle name="Normal 13 3 10" xfId="2035"/>
    <cellStyle name="Normal 13 3 10 2" xfId="8177"/>
    <cellStyle name="Normal 13 3 10 2 2" xfId="8181"/>
    <cellStyle name="Normal 13 3 10 2 2 2" xfId="3510"/>
    <cellStyle name="Normal 13 3 10 2 2 3" xfId="3533"/>
    <cellStyle name="Normal 13 3 10 2 2 4" xfId="6633"/>
    <cellStyle name="Normal 13 3 10 2 3" xfId="8184"/>
    <cellStyle name="Normal 13 3 10 2 3 2" xfId="3587"/>
    <cellStyle name="Normal 13 3 10 2 3 3" xfId="3621"/>
    <cellStyle name="Normal 13 3 10 2 4" xfId="8186"/>
    <cellStyle name="Normal 13 3 10 2 5" xfId="8191"/>
    <cellStyle name="Normal 13 3 10 2 6" xfId="8199"/>
    <cellStyle name="Normal 13 3 10 3" xfId="3125"/>
    <cellStyle name="Normal 13 3 10 3 2" xfId="483"/>
    <cellStyle name="Normal 13 3 10 3 3" xfId="512"/>
    <cellStyle name="Normal 13 3 10 3 4" xfId="529"/>
    <cellStyle name="Normal 13 3 10 4" xfId="3142"/>
    <cellStyle name="Normal 13 3 10 4 2" xfId="8201"/>
    <cellStyle name="Normal 13 3 10 4 3" xfId="8204"/>
    <cellStyle name="Normal 13 3 10 4 4" xfId="8211"/>
    <cellStyle name="Normal 13 3 10 5" xfId="8213"/>
    <cellStyle name="Normal 13 3 10 5 2" xfId="8216"/>
    <cellStyle name="Normal 13 3 10 5 3" xfId="8220"/>
    <cellStyle name="Normal 13 3 10 5 4" xfId="8223"/>
    <cellStyle name="Normal 13 3 10 6" xfId="8225"/>
    <cellStyle name="Normal 13 3 10 6 2" xfId="8229"/>
    <cellStyle name="Normal 13 3 10 6 3" xfId="8235"/>
    <cellStyle name="Normal 13 3 10 7" xfId="7275"/>
    <cellStyle name="Normal 13 3 10 8" xfId="7280"/>
    <cellStyle name="Normal 13 3 10 9" xfId="7284"/>
    <cellStyle name="Normal 13 3 11" xfId="2041"/>
    <cellStyle name="Normal 13 3 11 2" xfId="3363"/>
    <cellStyle name="Normal 13 3 11 2 2" xfId="3384"/>
    <cellStyle name="Normal 13 3 11 2 2 2" xfId="3062"/>
    <cellStyle name="Normal 13 3 11 2 2 3" xfId="1203"/>
    <cellStyle name="Normal 13 3 11 2 2 4" xfId="3392"/>
    <cellStyle name="Normal 13 3 11 2 3" xfId="2596"/>
    <cellStyle name="Normal 13 3 11 2 3 2" xfId="2620"/>
    <cellStyle name="Normal 13 3 11 2 3 3" xfId="1344"/>
    <cellStyle name="Normal 13 3 11 2 4" xfId="3439"/>
    <cellStyle name="Normal 13 3 11 2 5" xfId="3470"/>
    <cellStyle name="Normal 13 3 11 2 6" xfId="3492"/>
    <cellStyle name="Normal 13 3 11 3" xfId="3493"/>
    <cellStyle name="Normal 13 3 11 3 2" xfId="3521"/>
    <cellStyle name="Normal 13 3 11 3 3" xfId="3547"/>
    <cellStyle name="Normal 13 3 11 3 4" xfId="3565"/>
    <cellStyle name="Normal 13 3 11 4" xfId="3567"/>
    <cellStyle name="Normal 13 3 11 4 2" xfId="3600"/>
    <cellStyle name="Normal 13 3 11 4 3" xfId="3627"/>
    <cellStyle name="Normal 13 3 11 4 4" xfId="3649"/>
    <cellStyle name="Normal 13 3 11 5" xfId="3669"/>
    <cellStyle name="Normal 13 3 11 5 2" xfId="2812"/>
    <cellStyle name="Normal 13 3 11 5 3" xfId="3691"/>
    <cellStyle name="Normal 13 3 11 6" xfId="3708"/>
    <cellStyle name="Normal 13 3 11 7" xfId="3770"/>
    <cellStyle name="Normal 13 3 11 8" xfId="3782"/>
    <cellStyle name="Normal 13 3 12" xfId="3821"/>
    <cellStyle name="Normal 13 3 12 2" xfId="459"/>
    <cellStyle name="Normal 13 3 12 2 2" xfId="3846"/>
    <cellStyle name="Normal 13 3 12 2 3" xfId="3911"/>
    <cellStyle name="Normal 13 3 12 2 4" xfId="1502"/>
    <cellStyle name="Normal 13 3 12 3" xfId="477"/>
    <cellStyle name="Normal 13 3 12 3 2" xfId="3941"/>
    <cellStyle name="Normal 13 3 12 3 3" xfId="3961"/>
    <cellStyle name="Normal 13 3 12 3 4" xfId="1580"/>
    <cellStyle name="Normal 13 3 12 4" xfId="501"/>
    <cellStyle name="Normal 13 3 12 4 2" xfId="2214"/>
    <cellStyle name="Normal 13 3 12 4 3" xfId="2245"/>
    <cellStyle name="Normal 13 3 12 5" xfId="517"/>
    <cellStyle name="Normal 13 3 12 6" xfId="534"/>
    <cellStyle name="Normal 13 3 12 7" xfId="2393"/>
    <cellStyle name="Normal 13 3 13" xfId="4023"/>
    <cellStyle name="Normal 13 3 13 2" xfId="4078"/>
    <cellStyle name="Normal 13 3 13 3" xfId="4157"/>
    <cellStyle name="Normal 13 3 13 4" xfId="4193"/>
    <cellStyle name="Normal 13 3 14" xfId="4320"/>
    <cellStyle name="Normal 13 3 14 2" xfId="1059"/>
    <cellStyle name="Normal 13 3 14 3" xfId="4366"/>
    <cellStyle name="Normal 13 3 14 4" xfId="4406"/>
    <cellStyle name="Normal 13 3 15" xfId="4442"/>
    <cellStyle name="Normal 13 3 15 2" xfId="4452"/>
    <cellStyle name="Normal 13 3 15 3" xfId="4458"/>
    <cellStyle name="Normal 13 3 15 4" xfId="4465"/>
    <cellStyle name="Normal 13 3 16" xfId="259"/>
    <cellStyle name="Normal 13 3 16 2" xfId="1769"/>
    <cellStyle name="Normal 13 3 16 3" xfId="1788"/>
    <cellStyle name="Normal 13 3 17" xfId="639"/>
    <cellStyle name="Normal 13 3 18" xfId="4484"/>
    <cellStyle name="Normal 13 3 19" xfId="4526"/>
    <cellStyle name="Normal 13 3 2" xfId="7204"/>
    <cellStyle name="Normal 13 3 2 10" xfId="8243"/>
    <cellStyle name="Normal 13 3 2 10 2" xfId="8259"/>
    <cellStyle name="Normal 13 3 2 10 3" xfId="8262"/>
    <cellStyle name="Normal 13 3 2 10 4" xfId="8265"/>
    <cellStyle name="Normal 13 3 2 11" xfId="8271"/>
    <cellStyle name="Normal 13 3 2 11 2" xfId="8279"/>
    <cellStyle name="Normal 13 3 2 11 3" xfId="8280"/>
    <cellStyle name="Normal 13 3 2 12" xfId="8285"/>
    <cellStyle name="Normal 13 3 2 13" xfId="7607"/>
    <cellStyle name="Normal 13 3 2 14" xfId="7620"/>
    <cellStyle name="Normal 13 3 2 2" xfId="7229"/>
    <cellStyle name="Normal 13 3 2 2 10" xfId="8292"/>
    <cellStyle name="Normal 13 3 2 2 11" xfId="2760"/>
    <cellStyle name="Normal 13 3 2 2 2" xfId="6050"/>
    <cellStyle name="Normal 13 3 2 2 2 10" xfId="6948"/>
    <cellStyle name="Normal 13 3 2 2 2 2" xfId="5944"/>
    <cellStyle name="Normal 13 3 2 2 2 2 2" xfId="5960"/>
    <cellStyle name="Normal 13 3 2 2 2 2 2 2" xfId="8189"/>
    <cellStyle name="Normal 13 3 2 2 2 2 2 2 2" xfId="3720"/>
    <cellStyle name="Normal 13 3 2 2 2 2 2 2 3" xfId="3759"/>
    <cellStyle name="Normal 13 3 2 2 2 2 2 2 4" xfId="4583"/>
    <cellStyle name="Normal 13 3 2 2 2 2 2 3" xfId="8194"/>
    <cellStyle name="Normal 13 3 2 2 2 2 2 3 2" xfId="139"/>
    <cellStyle name="Normal 13 3 2 2 2 2 2 3 3" xfId="8296"/>
    <cellStyle name="Normal 13 3 2 2 2 2 2 4" xfId="6632"/>
    <cellStyle name="Normal 13 3 2 2 2 2 2 5" xfId="8314"/>
    <cellStyle name="Normal 13 3 2 2 2 2 2 6" xfId="8319"/>
    <cellStyle name="Normal 13 3 2 2 2 2 3" xfId="2277"/>
    <cellStyle name="Normal 13 3 2 2 2 2 3 2" xfId="546"/>
    <cellStyle name="Normal 13 3 2 2 2 2 3 3" xfId="8320"/>
    <cellStyle name="Normal 13 3 2 2 2 2 3 4" xfId="8322"/>
    <cellStyle name="Normal 13 3 2 2 2 2 4" xfId="8323"/>
    <cellStyle name="Normal 13 3 2 2 2 2 4 2" xfId="8330"/>
    <cellStyle name="Normal 13 3 2 2 2 2 4 3" xfId="8332"/>
    <cellStyle name="Normal 13 3 2 2 2 2 4 4" xfId="8333"/>
    <cellStyle name="Normal 13 3 2 2 2 2 5" xfId="8230"/>
    <cellStyle name="Normal 13 3 2 2 2 2 5 2" xfId="8339"/>
    <cellStyle name="Normal 13 3 2 2 2 2 5 3" xfId="8343"/>
    <cellStyle name="Normal 13 3 2 2 2 2 5 4" xfId="12"/>
    <cellStyle name="Normal 13 3 2 2 2 2 6" xfId="8236"/>
    <cellStyle name="Normal 13 3 2 2 2 2 6 2" xfId="8356"/>
    <cellStyle name="Normal 13 3 2 2 2 2 6 3" xfId="7414"/>
    <cellStyle name="Normal 13 3 2 2 2 2 7" xfId="8363"/>
    <cellStyle name="Normal 13 3 2 2 2 2 8" xfId="8349"/>
    <cellStyle name="Normal 13 3 2 2 2 2 9" xfId="7404"/>
    <cellStyle name="Normal 13 3 2 2 2 3" xfId="5970"/>
    <cellStyle name="Normal 13 3 2 2 2 3 2" xfId="8366"/>
    <cellStyle name="Normal 13 3 2 2 2 3 2 2" xfId="3469"/>
    <cellStyle name="Normal 13 3 2 2 2 3 2 3" xfId="3487"/>
    <cellStyle name="Normal 13 3 2 2 2 3 2 4" xfId="8370"/>
    <cellStyle name="Normal 13 3 2 2 2 3 3" xfId="8371"/>
    <cellStyle name="Normal 13 3 2 2 2 3 3 2" xfId="8379"/>
    <cellStyle name="Normal 13 3 2 2 2 3 3 3" xfId="8381"/>
    <cellStyle name="Normal 13 3 2 2 2 3 4" xfId="8382"/>
    <cellStyle name="Normal 13 3 2 2 2 3 5" xfId="8387"/>
    <cellStyle name="Normal 13 3 2 2 2 3 6" xfId="8392"/>
    <cellStyle name="Normal 13 3 2 2 2 4" xfId="5982"/>
    <cellStyle name="Normal 13 3 2 2 2 4 2" xfId="3020"/>
    <cellStyle name="Normal 13 3 2 2 2 4 3" xfId="3026"/>
    <cellStyle name="Normal 13 3 2 2 2 4 4" xfId="3033"/>
    <cellStyle name="Normal 13 3 2 2 2 5" xfId="5998"/>
    <cellStyle name="Normal 13 3 2 2 2 5 2" xfId="6035"/>
    <cellStyle name="Normal 13 3 2 2 2 5 3" xfId="6045"/>
    <cellStyle name="Normal 13 3 2 2 2 5 4" xfId="4496"/>
    <cellStyle name="Normal 13 3 2 2 2 6" xfId="8395"/>
    <cellStyle name="Normal 13 3 2 2 2 6 2" xfId="6067"/>
    <cellStyle name="Normal 13 3 2 2 2 6 3" xfId="6077"/>
    <cellStyle name="Normal 13 3 2 2 2 6 4" xfId="2889"/>
    <cellStyle name="Normal 13 3 2 2 2 7" xfId="8399"/>
    <cellStyle name="Normal 13 3 2 2 2 7 2" xfId="6103"/>
    <cellStyle name="Normal 13 3 2 2 2 7 3" xfId="6115"/>
    <cellStyle name="Normal 13 3 2 2 2 8" xfId="8408"/>
    <cellStyle name="Normal 13 3 2 2 2 9" xfId="1923"/>
    <cellStyle name="Normal 13 3 2 2 3" xfId="4499"/>
    <cellStyle name="Normal 13 3 2 2 3 2" xfId="431"/>
    <cellStyle name="Normal 13 3 2 2 3 2 2" xfId="8409"/>
    <cellStyle name="Normal 13 3 2 2 3 2 2 2" xfId="8416"/>
    <cellStyle name="Normal 13 3 2 2 3 2 2 3" xfId="8423"/>
    <cellStyle name="Normal 13 3 2 2 3 2 2 4" xfId="8425"/>
    <cellStyle name="Normal 13 3 2 2 3 2 3" xfId="8426"/>
    <cellStyle name="Normal 13 3 2 2 3 2 3 2" xfId="1315"/>
    <cellStyle name="Normal 13 3 2 2 3 2 3 3" xfId="8435"/>
    <cellStyle name="Normal 13 3 2 2 3 2 4" xfId="4567"/>
    <cellStyle name="Normal 13 3 2 2 3 2 5" xfId="3730"/>
    <cellStyle name="Normal 13 3 2 2 3 2 6" xfId="3745"/>
    <cellStyle name="Normal 13 3 2 2 3 3" xfId="230"/>
    <cellStyle name="Normal 13 3 2 2 3 3 2" xfId="8437"/>
    <cellStyle name="Normal 13 3 2 2 3 3 3" xfId="8439"/>
    <cellStyle name="Normal 13 3 2 2 3 3 4" xfId="306"/>
    <cellStyle name="Normal 13 3 2 2 3 4" xfId="8441"/>
    <cellStyle name="Normal 13 3 2 2 3 4 2" xfId="1407"/>
    <cellStyle name="Normal 13 3 2 2 3 4 3" xfId="1423"/>
    <cellStyle name="Normal 13 3 2 2 3 4 4" xfId="1433"/>
    <cellStyle name="Normal 13 3 2 2 3 5" xfId="8444"/>
    <cellStyle name="Normal 13 3 2 2 3 5 2" xfId="1441"/>
    <cellStyle name="Normal 13 3 2 2 3 5 3" xfId="4622"/>
    <cellStyle name="Normal 13 3 2 2 3 5 4" xfId="2509"/>
    <cellStyle name="Normal 13 3 2 2 3 6" xfId="8447"/>
    <cellStyle name="Normal 13 3 2 2 3 6 2" xfId="6244"/>
    <cellStyle name="Normal 13 3 2 2 3 6 3" xfId="8456"/>
    <cellStyle name="Normal 13 3 2 2 3 7" xfId="8464"/>
    <cellStyle name="Normal 13 3 2 2 3 8" xfId="8471"/>
    <cellStyle name="Normal 13 3 2 2 3 9" xfId="8475"/>
    <cellStyle name="Normal 13 3 2 2 4" xfId="4514"/>
    <cellStyle name="Normal 13 3 2 2 4 2" xfId="8476"/>
    <cellStyle name="Normal 13 3 2 2 4 2 2" xfId="8478"/>
    <cellStyle name="Normal 13 3 2 2 4 2 3" xfId="8479"/>
    <cellStyle name="Normal 13 3 2 2 4 2 4" xfId="8046"/>
    <cellStyle name="Normal 13 3 2 2 4 3" xfId="8480"/>
    <cellStyle name="Normal 13 3 2 2 4 3 2" xfId="6909"/>
    <cellStyle name="Normal 13 3 2 2 4 3 3" xfId="6912"/>
    <cellStyle name="Normal 13 3 2 2 4 4" xfId="8482"/>
    <cellStyle name="Normal 13 3 2 2 4 5" xfId="1960"/>
    <cellStyle name="Normal 13 3 2 2 4 6" xfId="1983"/>
    <cellStyle name="Normal 13 3 2 2 5" xfId="7500"/>
    <cellStyle name="Normal 13 3 2 2 5 2" xfId="8486"/>
    <cellStyle name="Normal 13 3 2 2 5 3" xfId="8490"/>
    <cellStyle name="Normal 13 3 2 2 5 4" xfId="8493"/>
    <cellStyle name="Normal 13 3 2 2 6" xfId="8498"/>
    <cellStyle name="Normal 13 3 2 2 6 2" xfId="8499"/>
    <cellStyle name="Normal 13 3 2 2 6 3" xfId="8503"/>
    <cellStyle name="Normal 13 3 2 2 6 4" xfId="8506"/>
    <cellStyle name="Normal 13 3 2 2 7" xfId="8511"/>
    <cellStyle name="Normal 13 3 2 2 7 2" xfId="3225"/>
    <cellStyle name="Normal 13 3 2 2 7 3" xfId="325"/>
    <cellStyle name="Normal 13 3 2 2 7 4" xfId="3239"/>
    <cellStyle name="Normal 13 3 2 2 8" xfId="8514"/>
    <cellStyle name="Normal 13 3 2 2 8 2" xfId="6620"/>
    <cellStyle name="Normal 13 3 2 2 8 3" xfId="8301"/>
    <cellStyle name="Normal 13 3 2 2 9" xfId="8518"/>
    <cellStyle name="Normal 13 3 2 3" xfId="7239"/>
    <cellStyle name="Normal 13 3 2 3 10" xfId="1577"/>
    <cellStyle name="Normal 13 3 2 3 2" xfId="6083"/>
    <cellStyle name="Normal 13 3 2 3 2 2" xfId="8162"/>
    <cellStyle name="Normal 13 3 2 3 2 2 2" xfId="5063"/>
    <cellStyle name="Normal 13 3 2 3 2 2 2 2" xfId="5068"/>
    <cellStyle name="Normal 13 3 2 3 2 2 2 3" xfId="5073"/>
    <cellStyle name="Normal 13 3 2 3 2 2 2 4" xfId="5091"/>
    <cellStyle name="Normal 13 3 2 3 2 2 3" xfId="5105"/>
    <cellStyle name="Normal 13 3 2 3 2 2 3 2" xfId="5110"/>
    <cellStyle name="Normal 13 3 2 3 2 2 3 3" xfId="5115"/>
    <cellStyle name="Normal 13 3 2 3 2 2 4" xfId="5135"/>
    <cellStyle name="Normal 13 3 2 3 2 2 5" xfId="5165"/>
    <cellStyle name="Normal 13 3 2 3 2 2 6" xfId="5180"/>
    <cellStyle name="Normal 13 3 2 3 2 3" xfId="8519"/>
    <cellStyle name="Normal 13 3 2 3 2 3 2" xfId="5283"/>
    <cellStyle name="Normal 13 3 2 3 2 3 3" xfId="1660"/>
    <cellStyle name="Normal 13 3 2 3 2 3 4" xfId="2091"/>
    <cellStyle name="Normal 13 3 2 3 2 4" xfId="8522"/>
    <cellStyle name="Normal 13 3 2 3 2 4 2" xfId="5302"/>
    <cellStyle name="Normal 13 3 2 3 2 4 3" xfId="7927"/>
    <cellStyle name="Normal 13 3 2 3 2 4 4" xfId="7935"/>
    <cellStyle name="Normal 13 3 2 3 2 5" xfId="8531"/>
    <cellStyle name="Normal 13 3 2 3 2 5 2" xfId="4989"/>
    <cellStyle name="Normal 13 3 2 3 2 5 3" xfId="5004"/>
    <cellStyle name="Normal 13 3 2 3 2 5 4" xfId="7774"/>
    <cellStyle name="Normal 13 3 2 3 2 6" xfId="8536"/>
    <cellStyle name="Normal 13 3 2 3 2 6 2" xfId="5330"/>
    <cellStyle name="Normal 13 3 2 3 2 6 3" xfId="7828"/>
    <cellStyle name="Normal 13 3 2 3 2 7" xfId="8542"/>
    <cellStyle name="Normal 13 3 2 3 2 8" xfId="8549"/>
    <cellStyle name="Normal 13 3 2 3 2 9" xfId="8555"/>
    <cellStyle name="Normal 13 3 2 3 3" xfId="2895"/>
    <cellStyle name="Normal 13 3 2 3 3 2" xfId="1804"/>
    <cellStyle name="Normal 13 3 2 3 3 2 2" xfId="5391"/>
    <cellStyle name="Normal 13 3 2 3 3 2 3" xfId="5401"/>
    <cellStyle name="Normal 13 3 2 3 3 2 4" xfId="5414"/>
    <cellStyle name="Normal 13 3 2 3 3 3" xfId="8557"/>
    <cellStyle name="Normal 13 3 2 3 3 3 2" xfId="3324"/>
    <cellStyle name="Normal 13 3 2 3 3 3 3" xfId="8051"/>
    <cellStyle name="Normal 13 3 2 3 3 4" xfId="8559"/>
    <cellStyle name="Normal 13 3 2 3 3 5" xfId="8566"/>
    <cellStyle name="Normal 13 3 2 3 3 6" xfId="8571"/>
    <cellStyle name="Normal 13 3 2 3 4" xfId="8577"/>
    <cellStyle name="Normal 13 3 2 3 4 2" xfId="6016"/>
    <cellStyle name="Normal 13 3 2 3 4 3" xfId="8580"/>
    <cellStyle name="Normal 13 3 2 3 4 4" xfId="8582"/>
    <cellStyle name="Normal 13 3 2 3 5" xfId="8592"/>
    <cellStyle name="Normal 13 3 2 3 5 2" xfId="8594"/>
    <cellStyle name="Normal 13 3 2 3 5 3" xfId="8598"/>
    <cellStyle name="Normal 13 3 2 3 5 4" xfId="8602"/>
    <cellStyle name="Normal 13 3 2 3 6" xfId="8609"/>
    <cellStyle name="Normal 13 3 2 3 6 2" xfId="8611"/>
    <cellStyle name="Normal 13 3 2 3 6 3" xfId="8615"/>
    <cellStyle name="Normal 13 3 2 3 6 4" xfId="8619"/>
    <cellStyle name="Normal 13 3 2 3 7" xfId="8626"/>
    <cellStyle name="Normal 13 3 2 3 7 2" xfId="8633"/>
    <cellStyle name="Normal 13 3 2 3 7 3" xfId="8641"/>
    <cellStyle name="Normal 13 3 2 3 8" xfId="8647"/>
    <cellStyle name="Normal 13 3 2 3 9" xfId="8652"/>
    <cellStyle name="Normal 13 3 2 4" xfId="5863"/>
    <cellStyle name="Normal 13 3 2 4 2" xfId="6119"/>
    <cellStyle name="Normal 13 3 2 4 2 2" xfId="8657"/>
    <cellStyle name="Normal 13 3 2 4 2 2 2" xfId="3427"/>
    <cellStyle name="Normal 13 3 2 4 2 2 3" xfId="3462"/>
    <cellStyle name="Normal 13 3 2 4 2 2 4" xfId="3480"/>
    <cellStyle name="Normal 13 3 2 4 2 3" xfId="8664"/>
    <cellStyle name="Normal 13 3 2 4 2 3 2" xfId="3554"/>
    <cellStyle name="Normal 13 3 2 4 2 3 3" xfId="8375"/>
    <cellStyle name="Normal 13 3 2 4 2 4" xfId="5909"/>
    <cellStyle name="Normal 13 3 2 4 2 5" xfId="3163"/>
    <cellStyle name="Normal 13 3 2 4 2 6" xfId="3205"/>
    <cellStyle name="Normal 13 3 2 4 3" xfId="751"/>
    <cellStyle name="Normal 13 3 2 4 3 2" xfId="8670"/>
    <cellStyle name="Normal 13 3 2 4 3 3" xfId="8678"/>
    <cellStyle name="Normal 13 3 2 4 3 4" xfId="8681"/>
    <cellStyle name="Normal 13 3 2 4 4" xfId="5736"/>
    <cellStyle name="Normal 13 3 2 4 4 2" xfId="5750"/>
    <cellStyle name="Normal 13 3 2 4 4 3" xfId="5762"/>
    <cellStyle name="Normal 13 3 2 4 4 4" xfId="2643"/>
    <cellStyle name="Normal 13 3 2 4 5" xfId="3836"/>
    <cellStyle name="Normal 13 3 2 4 5 2" xfId="3854"/>
    <cellStyle name="Normal 13 3 2 4 5 3" xfId="3874"/>
    <cellStyle name="Normal 13 3 2 4 5 4" xfId="8695"/>
    <cellStyle name="Normal 13 3 2 4 6" xfId="3900"/>
    <cellStyle name="Normal 13 3 2 4 6 2" xfId="8699"/>
    <cellStyle name="Normal 13 3 2 4 6 3" xfId="8704"/>
    <cellStyle name="Normal 13 3 2 4 7" xfId="1490"/>
    <cellStyle name="Normal 13 3 2 4 8" xfId="1520"/>
    <cellStyle name="Normal 13 3 2 4 9" xfId="1542"/>
    <cellStyle name="Normal 13 3 2 5" xfId="2141"/>
    <cellStyle name="Normal 13 3 2 5 2" xfId="6173"/>
    <cellStyle name="Normal 13 3 2 5 2 2" xfId="8712"/>
    <cellStyle name="Normal 13 3 2 5 2 2 2" xfId="5699"/>
    <cellStyle name="Normal 13 3 2 5 2 2 3" xfId="8722"/>
    <cellStyle name="Normal 13 3 2 5 2 2 4" xfId="2236"/>
    <cellStyle name="Normal 13 3 2 5 2 3" xfId="8727"/>
    <cellStyle name="Normal 13 3 2 5 2 3 2" xfId="8732"/>
    <cellStyle name="Normal 13 3 2 5 2 3 3" xfId="8738"/>
    <cellStyle name="Normal 13 3 2 5 2 4" xfId="7170"/>
    <cellStyle name="Normal 13 3 2 5 2 5" xfId="7178"/>
    <cellStyle name="Normal 13 3 2 5 2 6" xfId="7183"/>
    <cellStyle name="Normal 13 3 2 5 3" xfId="8755"/>
    <cellStyle name="Normal 13 3 2 5 3 2" xfId="8760"/>
    <cellStyle name="Normal 13 3 2 5 3 3" xfId="1265"/>
    <cellStyle name="Normal 13 3 2 5 3 4" xfId="1278"/>
    <cellStyle name="Normal 13 3 2 5 4" xfId="5782"/>
    <cellStyle name="Normal 13 3 2 5 4 2" xfId="4918"/>
    <cellStyle name="Normal 13 3 2 5 4 3" xfId="4924"/>
    <cellStyle name="Normal 13 3 2 5 4 4" xfId="8762"/>
    <cellStyle name="Normal 13 3 2 5 5" xfId="3930"/>
    <cellStyle name="Normal 13 3 2 5 5 2" xfId="7443"/>
    <cellStyle name="Normal 13 3 2 5 5 3" xfId="7455"/>
    <cellStyle name="Normal 13 3 2 5 5 4" xfId="7456"/>
    <cellStyle name="Normal 13 3 2 5 6" xfId="3951"/>
    <cellStyle name="Normal 13 3 2 5 6 2" xfId="7476"/>
    <cellStyle name="Normal 13 3 2 5 6 3" xfId="8769"/>
    <cellStyle name="Normal 13 3 2 5 7" xfId="1575"/>
    <cellStyle name="Normal 13 3 2 5 8" xfId="1595"/>
    <cellStyle name="Normal 13 3 2 5 9" xfId="8782"/>
    <cellStyle name="Normal 13 3 2 6" xfId="8794"/>
    <cellStyle name="Normal 13 3 2 6 2" xfId="8814"/>
    <cellStyle name="Normal 13 3 2 6 2 2" xfId="8818"/>
    <cellStyle name="Normal 13 3 2 6 2 2 2" xfId="2641"/>
    <cellStyle name="Normal 13 3 2 6 2 2 3" xfId="8827"/>
    <cellStyle name="Normal 13 3 2 6 2 2 4" xfId="8840"/>
    <cellStyle name="Normal 13 3 2 6 2 3" xfId="8847"/>
    <cellStyle name="Normal 13 3 2 6 2 3 2" xfId="8691"/>
    <cellStyle name="Normal 13 3 2 6 2 3 3" xfId="8853"/>
    <cellStyle name="Normal 13 3 2 6 2 4" xfId="8856"/>
    <cellStyle name="Normal 13 3 2 6 2 5" xfId="8862"/>
    <cellStyle name="Normal 13 3 2 6 2 6" xfId="8869"/>
    <cellStyle name="Normal 13 3 2 6 3" xfId="8885"/>
    <cellStyle name="Normal 13 3 2 6 3 2" xfId="8888"/>
    <cellStyle name="Normal 13 3 2 6 3 3" xfId="8893"/>
    <cellStyle name="Normal 13 3 2 6 3 4" xfId="8895"/>
    <cellStyle name="Normal 13 3 2 6 4" xfId="5797"/>
    <cellStyle name="Normal 13 3 2 6 4 2" xfId="8898"/>
    <cellStyle name="Normal 13 3 2 6 4 3" xfId="8900"/>
    <cellStyle name="Normal 13 3 2 6 4 4" xfId="8902"/>
    <cellStyle name="Normal 13 3 2 6 5" xfId="2207"/>
    <cellStyle name="Normal 13 3 2 6 5 2" xfId="7518"/>
    <cellStyle name="Normal 13 3 2 6 5 3" xfId="8905"/>
    <cellStyle name="Normal 13 3 2 6 6" xfId="8912"/>
    <cellStyle name="Normal 13 3 2 6 7" xfId="8918"/>
    <cellStyle name="Normal 13 3 2 6 8" xfId="8924"/>
    <cellStyle name="Normal 13 3 2 7" xfId="4233"/>
    <cellStyle name="Normal 13 3 2 7 2" xfId="2958"/>
    <cellStyle name="Normal 13 3 2 7 2 2" xfId="1943"/>
    <cellStyle name="Normal 13 3 2 7 2 3" xfId="1970"/>
    <cellStyle name="Normal 13 3 2 7 2 4" xfId="1999"/>
    <cellStyle name="Normal 13 3 2 7 3" xfId="5638"/>
    <cellStyle name="Normal 13 3 2 7 3 2" xfId="2053"/>
    <cellStyle name="Normal 13 3 2 7 3 3" xfId="3825"/>
    <cellStyle name="Normal 13 3 2 7 4" xfId="5660"/>
    <cellStyle name="Normal 13 3 2 7 5" xfId="3973"/>
    <cellStyle name="Normal 13 3 2 7 6" xfId="3999"/>
    <cellStyle name="Normal 13 3 2 8" xfId="5936"/>
    <cellStyle name="Normal 13 3 2 8 2" xfId="6009"/>
    <cellStyle name="Normal 13 3 2 8 3" xfId="4684"/>
    <cellStyle name="Normal 13 3 2 8 4" xfId="4727"/>
    <cellStyle name="Normal 13 3 2 9" xfId="2870"/>
    <cellStyle name="Normal 13 3 2 9 2" xfId="3346"/>
    <cellStyle name="Normal 13 3 2 9 3" xfId="4760"/>
    <cellStyle name="Normal 13 3 2 9 4" xfId="4775"/>
    <cellStyle name="Normal 13 3 3" xfId="8930"/>
    <cellStyle name="Normal 13 3 3 10" xfId="1886"/>
    <cellStyle name="Normal 13 3 3 10 2" xfId="1902"/>
    <cellStyle name="Normal 13 3 3 10 3" xfId="1932"/>
    <cellStyle name="Normal 13 3 3 10 4" xfId="4805"/>
    <cellStyle name="Normal 13 3 3 11" xfId="1950"/>
    <cellStyle name="Normal 13 3 3 11 2" xfId="2982"/>
    <cellStyle name="Normal 13 3 3 11 3" xfId="4846"/>
    <cellStyle name="Normal 13 3 3 12" xfId="1975"/>
    <cellStyle name="Normal 13 3 3 13" xfId="2007"/>
    <cellStyle name="Normal 13 3 3 14" xfId="5586"/>
    <cellStyle name="Normal 13 3 3 2" xfId="8935"/>
    <cellStyle name="Normal 13 3 3 2 10" xfId="8939"/>
    <cellStyle name="Normal 13 3 3 2 11" xfId="8946"/>
    <cellStyle name="Normal 13 3 3 2 2" xfId="4621"/>
    <cellStyle name="Normal 13 3 3 2 2 10" xfId="8951"/>
    <cellStyle name="Normal 13 3 3 2 2 2" xfId="8956"/>
    <cellStyle name="Normal 13 3 3 2 2 2 2" xfId="8971"/>
    <cellStyle name="Normal 13 3 3 2 2 2 2 2" xfId="8974"/>
    <cellStyle name="Normal 13 3 3 2 2 2 2 2 2" xfId="8977"/>
    <cellStyle name="Normal 13 3 3 2 2 2 2 2 3" xfId="8982"/>
    <cellStyle name="Normal 13 3 3 2 2 2 2 2 4" xfId="8986"/>
    <cellStyle name="Normal 13 3 3 2 2 2 2 3" xfId="8992"/>
    <cellStyle name="Normal 13 3 3 2 2 2 2 3 2" xfId="8997"/>
    <cellStyle name="Normal 13 3 3 2 2 2 2 3 3" xfId="9001"/>
    <cellStyle name="Normal 13 3 3 2 2 2 2 4" xfId="9004"/>
    <cellStyle name="Normal 13 3 3 2 2 2 2 5" xfId="9005"/>
    <cellStyle name="Normal 13 3 3 2 2 2 2 6" xfId="9006"/>
    <cellStyle name="Normal 13 3 3 2 2 2 3" xfId="9021"/>
    <cellStyle name="Normal 13 3 3 2 2 2 3 2" xfId="9026"/>
    <cellStyle name="Normal 13 3 3 2 2 2 3 3" xfId="9031"/>
    <cellStyle name="Normal 13 3 3 2 2 2 3 4" xfId="9037"/>
    <cellStyle name="Normal 13 3 3 2 2 2 4" xfId="9045"/>
    <cellStyle name="Normal 13 3 3 2 2 2 4 2" xfId="9051"/>
    <cellStyle name="Normal 13 3 3 2 2 2 4 3" xfId="9057"/>
    <cellStyle name="Normal 13 3 3 2 2 2 4 4" xfId="9060"/>
    <cellStyle name="Normal 13 3 3 2 2 2 5" xfId="125"/>
    <cellStyle name="Normal 13 3 3 2 2 2 5 2" xfId="2355"/>
    <cellStyle name="Normal 13 3 3 2 2 2 5 3" xfId="2364"/>
    <cellStyle name="Normal 13 3 3 2 2 2 5 4" xfId="604"/>
    <cellStyle name="Normal 13 3 3 2 2 2 6" xfId="9065"/>
    <cellStyle name="Normal 13 3 3 2 2 2 6 2" xfId="9081"/>
    <cellStyle name="Normal 13 3 3 2 2 2 6 3" xfId="967"/>
    <cellStyle name="Normal 13 3 3 2 2 2 7" xfId="4738"/>
    <cellStyle name="Normal 13 3 3 2 2 2 8" xfId="4751"/>
    <cellStyle name="Normal 13 3 3 2 2 2 9" xfId="6945"/>
    <cellStyle name="Normal 13 3 3 2 2 3" xfId="9083"/>
    <cellStyle name="Normal 13 3 3 2 2 3 2" xfId="1331"/>
    <cellStyle name="Normal 13 3 3 2 2 3 2 2" xfId="9085"/>
    <cellStyle name="Normal 13 3 3 2 2 3 2 3" xfId="9090"/>
    <cellStyle name="Normal 13 3 3 2 2 3 2 4" xfId="9095"/>
    <cellStyle name="Normal 13 3 3 2 2 3 3" xfId="1337"/>
    <cellStyle name="Normal 13 3 3 2 2 3 3 2" xfId="9098"/>
    <cellStyle name="Normal 13 3 3 2 2 3 3 3" xfId="9105"/>
    <cellStyle name="Normal 13 3 3 2 2 3 4" xfId="9109"/>
    <cellStyle name="Normal 13 3 3 2 2 3 5" xfId="9113"/>
    <cellStyle name="Normal 13 3 3 2 2 3 6" xfId="9117"/>
    <cellStyle name="Normal 13 3 3 2 2 4" xfId="9119"/>
    <cellStyle name="Normal 13 3 3 2 2 4 2" xfId="3441"/>
    <cellStyle name="Normal 13 3 3 2 2 4 3" xfId="9125"/>
    <cellStyle name="Normal 13 3 3 2 2 4 4" xfId="3003"/>
    <cellStyle name="Normal 13 3 3 2 2 5" xfId="9126"/>
    <cellStyle name="Normal 13 3 3 2 2 5 2" xfId="9129"/>
    <cellStyle name="Normal 13 3 3 2 2 5 3" xfId="9136"/>
    <cellStyle name="Normal 13 3 3 2 2 5 4" xfId="9144"/>
    <cellStyle name="Normal 13 3 3 2 2 6" xfId="1770"/>
    <cellStyle name="Normal 13 3 3 2 2 6 2" xfId="9149"/>
    <cellStyle name="Normal 13 3 3 2 2 6 3" xfId="9155"/>
    <cellStyle name="Normal 13 3 3 2 2 6 4" xfId="9161"/>
    <cellStyle name="Normal 13 3 3 2 2 7" xfId="1789"/>
    <cellStyle name="Normal 13 3 3 2 2 7 2" xfId="9165"/>
    <cellStyle name="Normal 13 3 3 2 2 7 3" xfId="9171"/>
    <cellStyle name="Normal 13 3 3 2 2 8" xfId="9175"/>
    <cellStyle name="Normal 13 3 3 2 2 9" xfId="9180"/>
    <cellStyle name="Normal 13 3 3 2 3" xfId="2506"/>
    <cellStyle name="Normal 13 3 3 2 3 2" xfId="9181"/>
    <cellStyle name="Normal 13 3 3 2 3 2 2" xfId="9184"/>
    <cellStyle name="Normal 13 3 3 2 3 2 2 2" xfId="6630"/>
    <cellStyle name="Normal 13 3 3 2 3 2 2 3" xfId="8313"/>
    <cellStyle name="Normal 13 3 3 2 3 2 2 4" xfId="8318"/>
    <cellStyle name="Normal 13 3 3 2 3 2 3" xfId="9186"/>
    <cellStyle name="Normal 13 3 3 2 3 2 3 2" xfId="8321"/>
    <cellStyle name="Normal 13 3 3 2 3 2 3 3" xfId="9187"/>
    <cellStyle name="Normal 13 3 3 2 3 2 4" xfId="8938"/>
    <cellStyle name="Normal 13 3 3 2 3 2 5" xfId="8945"/>
    <cellStyle name="Normal 13 3 3 2 3 2 6" xfId="9189"/>
    <cellStyle name="Normal 13 3 3 2 3 3" xfId="9193"/>
    <cellStyle name="Normal 13 3 3 2 3 3 2" xfId="9195"/>
    <cellStyle name="Normal 13 3 3 2 3 3 3" xfId="9196"/>
    <cellStyle name="Normal 13 3 3 2 3 3 4" xfId="9198"/>
    <cellStyle name="Normal 13 3 3 2 3 4" xfId="9205"/>
    <cellStyle name="Normal 13 3 3 2 3 4 2" xfId="1522"/>
    <cellStyle name="Normal 13 3 3 2 3 4 3" xfId="9207"/>
    <cellStyle name="Normal 13 3 3 2 3 4 4" xfId="9211"/>
    <cellStyle name="Normal 13 3 3 2 3 5" xfId="9221"/>
    <cellStyle name="Normal 13 3 3 2 3 5 2" xfId="9227"/>
    <cellStyle name="Normal 13 3 3 2 3 5 3" xfId="9228"/>
    <cellStyle name="Normal 13 3 3 2 3 5 4" xfId="9232"/>
    <cellStyle name="Normal 13 3 3 2 3 6" xfId="9243"/>
    <cellStyle name="Normal 13 3 3 2 3 6 2" xfId="9246"/>
    <cellStyle name="Normal 13 3 3 2 3 6 3" xfId="9249"/>
    <cellStyle name="Normal 13 3 3 2 3 7" xfId="9250"/>
    <cellStyle name="Normal 13 3 3 2 3 8" xfId="9254"/>
    <cellStyle name="Normal 13 3 3 2 3 9" xfId="9258"/>
    <cellStyle name="Normal 13 3 3 2 4" xfId="8001"/>
    <cellStyle name="Normal 13 3 3 2 4 2" xfId="9260"/>
    <cellStyle name="Normal 13 3 3 2 4 2 2" xfId="9262"/>
    <cellStyle name="Normal 13 3 3 2 4 2 3" xfId="9265"/>
    <cellStyle name="Normal 13 3 3 2 4 2 4" xfId="8242"/>
    <cellStyle name="Normal 13 3 3 2 4 3" xfId="9266"/>
    <cellStyle name="Normal 13 3 3 2 4 3 2" xfId="9268"/>
    <cellStyle name="Normal 13 3 3 2 4 3 3" xfId="9270"/>
    <cellStyle name="Normal 13 3 3 2 4 4" xfId="9271"/>
    <cellStyle name="Normal 13 3 3 2 4 5" xfId="9273"/>
    <cellStyle name="Normal 13 3 3 2 4 6" xfId="9275"/>
    <cellStyle name="Normal 13 3 3 2 5" xfId="9280"/>
    <cellStyle name="Normal 13 3 3 2 5 2" xfId="9285"/>
    <cellStyle name="Normal 13 3 3 2 5 3" xfId="9288"/>
    <cellStyle name="Normal 13 3 3 2 5 4" xfId="9291"/>
    <cellStyle name="Normal 13 3 3 2 6" xfId="9295"/>
    <cellStyle name="Normal 13 3 3 2 6 2" xfId="9296"/>
    <cellStyle name="Normal 13 3 3 2 6 3" xfId="9300"/>
    <cellStyle name="Normal 13 3 3 2 6 4" xfId="9304"/>
    <cellStyle name="Normal 13 3 3 2 7" xfId="9312"/>
    <cellStyle name="Normal 13 3 3 2 7 2" xfId="9313"/>
    <cellStyle name="Normal 13 3 3 2 7 3" xfId="9318"/>
    <cellStyle name="Normal 13 3 3 2 7 4" xfId="9324"/>
    <cellStyle name="Normal 13 3 3 2 8" xfId="9333"/>
    <cellStyle name="Normal 13 3 3 2 8 2" xfId="9334"/>
    <cellStyle name="Normal 13 3 3 2 8 3" xfId="9343"/>
    <cellStyle name="Normal 13 3 3 2 9" xfId="9355"/>
    <cellStyle name="Normal 13 3 3 3" xfId="4651"/>
    <cellStyle name="Normal 13 3 3 3 10" xfId="9356"/>
    <cellStyle name="Normal 13 3 3 3 2" xfId="8455"/>
    <cellStyle name="Normal 13 3 3 3 2 2" xfId="9359"/>
    <cellStyle name="Normal 13 3 3 3 2 2 2" xfId="6091"/>
    <cellStyle name="Normal 13 3 3 3 2 2 2 2" xfId="6102"/>
    <cellStyle name="Normal 13 3 3 3 2 2 2 3" xfId="6114"/>
    <cellStyle name="Normal 13 3 3 3 2 2 2 4" xfId="6135"/>
    <cellStyle name="Normal 13 3 3 3 2 2 3" xfId="6140"/>
    <cellStyle name="Normal 13 3 3 3 2 2 3 2" xfId="6152"/>
    <cellStyle name="Normal 13 3 3 3 2 2 3 3" xfId="6161"/>
    <cellStyle name="Normal 13 3 3 3 2 2 4" xfId="1855"/>
    <cellStyle name="Normal 13 3 3 3 2 2 5" xfId="6210"/>
    <cellStyle name="Normal 13 3 3 3 2 2 6" xfId="6218"/>
    <cellStyle name="Normal 13 3 3 3 2 3" xfId="9360"/>
    <cellStyle name="Normal 13 3 3 3 2 3 2" xfId="1459"/>
    <cellStyle name="Normal 13 3 3 3 2 3 3" xfId="1468"/>
    <cellStyle name="Normal 13 3 3 3 2 3 4" xfId="2064"/>
    <cellStyle name="Normal 13 3 3 3 2 4" xfId="9361"/>
    <cellStyle name="Normal 13 3 3 3 2 4 2" xfId="6267"/>
    <cellStyle name="Normal 13 3 3 3 2 4 3" xfId="9365"/>
    <cellStyle name="Normal 13 3 3 3 2 4 4" xfId="798"/>
    <cellStyle name="Normal 13 3 3 3 2 5" xfId="9380"/>
    <cellStyle name="Normal 13 3 3 3 2 5 2" xfId="6304"/>
    <cellStyle name="Normal 13 3 3 3 2 5 3" xfId="9384"/>
    <cellStyle name="Normal 13 3 3 3 2 5 4" xfId="648"/>
    <cellStyle name="Normal 13 3 3 3 2 6" xfId="9389"/>
    <cellStyle name="Normal 13 3 3 3 2 6 2" xfId="2477"/>
    <cellStyle name="Normal 13 3 3 3 2 6 3" xfId="9393"/>
    <cellStyle name="Normal 13 3 3 3 2 7" xfId="136"/>
    <cellStyle name="Normal 13 3 3 3 2 8" xfId="8299"/>
    <cellStyle name="Normal 13 3 3 3 2 9" xfId="9397"/>
    <cellStyle name="Normal 13 3 3 3 3" xfId="9404"/>
    <cellStyle name="Normal 13 3 3 3 3 2" xfId="9415"/>
    <cellStyle name="Normal 13 3 3 3 3 2 2" xfId="6355"/>
    <cellStyle name="Normal 13 3 3 3 3 2 3" xfId="6360"/>
    <cellStyle name="Normal 13 3 3 3 3 2 4" xfId="3809"/>
    <cellStyle name="Normal 13 3 3 3 3 3" xfId="9419"/>
    <cellStyle name="Normal 13 3 3 3 3 3 2" xfId="1388"/>
    <cellStyle name="Normal 13 3 3 3 3 3 3" xfId="9423"/>
    <cellStyle name="Normal 13 3 3 3 3 4" xfId="9429"/>
    <cellStyle name="Normal 13 3 3 3 3 5" xfId="9433"/>
    <cellStyle name="Normal 13 3 3 3 3 6" xfId="9437"/>
    <cellStyle name="Normal 13 3 3 3 4" xfId="9445"/>
    <cellStyle name="Normal 13 3 3 3 4 2" xfId="1627"/>
    <cellStyle name="Normal 13 3 3 3 4 3" xfId="9451"/>
    <cellStyle name="Normal 13 3 3 3 4 4" xfId="9457"/>
    <cellStyle name="Normal 13 3 3 3 5" xfId="9464"/>
    <cellStyle name="Normal 13 3 3 3 5 2" xfId="1714"/>
    <cellStyle name="Normal 13 3 3 3 5 3" xfId="9467"/>
    <cellStyle name="Normal 13 3 3 3 5 4" xfId="9473"/>
    <cellStyle name="Normal 13 3 3 3 6" xfId="9484"/>
    <cellStyle name="Normal 13 3 3 3 6 2" xfId="1857"/>
    <cellStyle name="Normal 13 3 3 3 6 3" xfId="9486"/>
    <cellStyle name="Normal 13 3 3 3 6 4" xfId="9493"/>
    <cellStyle name="Normal 13 3 3 3 7" xfId="9507"/>
    <cellStyle name="Normal 13 3 3 3 7 2" xfId="2072"/>
    <cellStyle name="Normal 13 3 3 3 7 3" xfId="2179"/>
    <cellStyle name="Normal 13 3 3 3 8" xfId="9516"/>
    <cellStyle name="Normal 13 3 3 3 9" xfId="9525"/>
    <cellStyle name="Normal 13 3 3 4" xfId="4666"/>
    <cellStyle name="Normal 13 3 3 4 2" xfId="6223"/>
    <cellStyle name="Normal 13 3 3 4 2 2" xfId="1158"/>
    <cellStyle name="Normal 13 3 3 4 2 2 2" xfId="3171"/>
    <cellStyle name="Normal 13 3 3 4 2 2 3" xfId="3216"/>
    <cellStyle name="Normal 13 3 3 4 2 2 4" xfId="6662"/>
    <cellStyle name="Normal 13 3 3 4 2 3" xfId="1165"/>
    <cellStyle name="Normal 13 3 3 4 2 3 2" xfId="1606"/>
    <cellStyle name="Normal 13 3 3 4 2 3 3" xfId="1615"/>
    <cellStyle name="Normal 13 3 3 4 2 4" xfId="3329"/>
    <cellStyle name="Normal 13 3 3 4 2 5" xfId="4764"/>
    <cellStyle name="Normal 13 3 3 4 2 6" xfId="4779"/>
    <cellStyle name="Normal 13 3 3 4 3" xfId="9531"/>
    <cellStyle name="Normal 13 3 3 4 3 2" xfId="9538"/>
    <cellStyle name="Normal 13 3 3 4 3 3" xfId="9543"/>
    <cellStyle name="Normal 13 3 3 4 3 4" xfId="1899"/>
    <cellStyle name="Normal 13 3 3 4 4" xfId="9552"/>
    <cellStyle name="Normal 13 3 3 4 4 2" xfId="243"/>
    <cellStyle name="Normal 13 3 3 4 4 3" xfId="9555"/>
    <cellStyle name="Normal 13 3 3 4 4 4" xfId="2980"/>
    <cellStyle name="Normal 13 3 3 4 5" xfId="9561"/>
    <cellStyle name="Normal 13 3 3 4 5 2" xfId="9562"/>
    <cellStyle name="Normal 13 3 3 4 5 3" xfId="9567"/>
    <cellStyle name="Normal 13 3 3 4 5 4" xfId="9572"/>
    <cellStyle name="Normal 13 3 3 4 6" xfId="9581"/>
    <cellStyle name="Normal 13 3 3 4 6 2" xfId="9582"/>
    <cellStyle name="Normal 13 3 3 4 6 3" xfId="9588"/>
    <cellStyle name="Normal 13 3 3 4 7" xfId="9599"/>
    <cellStyle name="Normal 13 3 3 4 8" xfId="9604"/>
    <cellStyle name="Normal 13 3 3 4 9" xfId="9606"/>
    <cellStyle name="Normal 13 3 3 5" xfId="4267"/>
    <cellStyle name="Normal 13 3 3 5 2" xfId="9607"/>
    <cellStyle name="Normal 13 3 3 5 2 2" xfId="9615"/>
    <cellStyle name="Normal 13 3 3 5 2 2 2" xfId="6913"/>
    <cellStyle name="Normal 13 3 3 5 2 2 3" xfId="9616"/>
    <cellStyle name="Normal 13 3 3 5 2 2 4" xfId="2418"/>
    <cellStyle name="Normal 13 3 3 5 2 3" xfId="9620"/>
    <cellStyle name="Normal 13 3 3 5 2 3 2" xfId="9621"/>
    <cellStyle name="Normal 13 3 3 5 2 3 3" xfId="9623"/>
    <cellStyle name="Normal 13 3 3 5 2 4" xfId="9625"/>
    <cellStyle name="Normal 13 3 3 5 2 5" xfId="9626"/>
    <cellStyle name="Normal 13 3 3 5 2 6" xfId="9627"/>
    <cellStyle name="Normal 13 3 3 5 3" xfId="9631"/>
    <cellStyle name="Normal 13 3 3 5 3 2" xfId="9635"/>
    <cellStyle name="Normal 13 3 3 5 3 3" xfId="9637"/>
    <cellStyle name="Normal 13 3 3 5 3 4" xfId="8174"/>
    <cellStyle name="Normal 13 3 3 5 4" xfId="9641"/>
    <cellStyle name="Normal 13 3 3 5 4 2" xfId="9643"/>
    <cellStyle name="Normal 13 3 3 5 4 3" xfId="9645"/>
    <cellStyle name="Normal 13 3 3 5 4 4" xfId="3362"/>
    <cellStyle name="Normal 13 3 3 5 5" xfId="9651"/>
    <cellStyle name="Normal 13 3 3 5 5 2" xfId="7569"/>
    <cellStyle name="Normal 13 3 3 5 5 3" xfId="9659"/>
    <cellStyle name="Normal 13 3 3 5 5 4" xfId="463"/>
    <cellStyle name="Normal 13 3 3 5 6" xfId="9667"/>
    <cellStyle name="Normal 13 3 3 5 6 2" xfId="9673"/>
    <cellStyle name="Normal 13 3 3 5 6 3" xfId="9676"/>
    <cellStyle name="Normal 13 3 3 5 7" xfId="9690"/>
    <cellStyle name="Normal 13 3 3 5 8" xfId="9700"/>
    <cellStyle name="Normal 13 3 3 5 9" xfId="9709"/>
    <cellStyle name="Normal 13 3 3 6" xfId="9721"/>
    <cellStyle name="Normal 13 3 3 6 2" xfId="627"/>
    <cellStyle name="Normal 13 3 3 6 2 2" xfId="9723"/>
    <cellStyle name="Normal 13 3 3 6 2 2 2" xfId="7001"/>
    <cellStyle name="Normal 13 3 3 6 2 2 3" xfId="9725"/>
    <cellStyle name="Normal 13 3 3 6 2 2 4" xfId="9727"/>
    <cellStyle name="Normal 13 3 3 6 2 3" xfId="9731"/>
    <cellStyle name="Normal 13 3 3 6 2 3 2" xfId="9733"/>
    <cellStyle name="Normal 13 3 3 6 2 3 3" xfId="9735"/>
    <cellStyle name="Normal 13 3 3 6 2 4" xfId="9736"/>
    <cellStyle name="Normal 13 3 3 6 2 5" xfId="9738"/>
    <cellStyle name="Normal 13 3 3 6 2 6" xfId="9740"/>
    <cellStyle name="Normal 13 3 3 6 3" xfId="1652"/>
    <cellStyle name="Normal 13 3 3 6 3 2" xfId="9741"/>
    <cellStyle name="Normal 13 3 3 6 3 3" xfId="9742"/>
    <cellStyle name="Normal 13 3 3 6 3 4" xfId="9743"/>
    <cellStyle name="Normal 13 3 3 6 4" xfId="1668"/>
    <cellStyle name="Normal 13 3 3 6 4 2" xfId="9744"/>
    <cellStyle name="Normal 13 3 3 6 4 3" xfId="9747"/>
    <cellStyle name="Normal 13 3 3 6 4 4" xfId="9750"/>
    <cellStyle name="Normal 13 3 3 6 5" xfId="9756"/>
    <cellStyle name="Normal 13 3 3 6 5 2" xfId="9761"/>
    <cellStyle name="Normal 13 3 3 6 5 3" xfId="9765"/>
    <cellStyle name="Normal 13 3 3 6 6" xfId="9770"/>
    <cellStyle name="Normal 13 3 3 6 7" xfId="386"/>
    <cellStyle name="Normal 13 3 3 6 8" xfId="427"/>
    <cellStyle name="Normal 13 3 3 7" xfId="7210"/>
    <cellStyle name="Normal 13 3 3 7 2" xfId="7222"/>
    <cellStyle name="Normal 13 3 3 7 2 2" xfId="6046"/>
    <cellStyle name="Normal 13 3 3 7 2 3" xfId="4497"/>
    <cellStyle name="Normal 13 3 3 7 2 4" xfId="4510"/>
    <cellStyle name="Normal 13 3 3 7 3" xfId="7234"/>
    <cellStyle name="Normal 13 3 3 7 3 2" xfId="6078"/>
    <cellStyle name="Normal 13 3 3 7 3 3" xfId="2890"/>
    <cellStyle name="Normal 13 3 3 7 4" xfId="5859"/>
    <cellStyle name="Normal 13 3 3 7 5" xfId="2131"/>
    <cellStyle name="Normal 13 3 3 7 6" xfId="8786"/>
    <cellStyle name="Normal 13 3 3 8" xfId="8925"/>
    <cellStyle name="Normal 13 3 3 8 2" xfId="8932"/>
    <cellStyle name="Normal 13 3 3 8 3" xfId="4650"/>
    <cellStyle name="Normal 13 3 3 8 4" xfId="4665"/>
    <cellStyle name="Normal 13 3 3 9" xfId="9778"/>
    <cellStyle name="Normal 13 3 3 9 2" xfId="9782"/>
    <cellStyle name="Normal 13 3 3 9 3" xfId="4869"/>
    <cellStyle name="Normal 13 3 3 9 4" xfId="4885"/>
    <cellStyle name="Normal 13 3 4" xfId="9777"/>
    <cellStyle name="Normal 13 3 4 10" xfId="9783"/>
    <cellStyle name="Normal 13 3 4 11" xfId="9785"/>
    <cellStyle name="Normal 13 3 4 2" xfId="9779"/>
    <cellStyle name="Normal 13 3 4 2 10" xfId="9788"/>
    <cellStyle name="Normal 13 3 4 2 2" xfId="9791"/>
    <cellStyle name="Normal 13 3 4 2 2 2" xfId="9798"/>
    <cellStyle name="Normal 13 3 4 2 2 2 2" xfId="9803"/>
    <cellStyle name="Normal 13 3 4 2 2 2 2 2" xfId="9806"/>
    <cellStyle name="Normal 13 3 4 2 2 2 2 3" xfId="9807"/>
    <cellStyle name="Normal 13 3 4 2 2 2 2 4" xfId="9808"/>
    <cellStyle name="Normal 13 3 4 2 2 2 3" xfId="9809"/>
    <cellStyle name="Normal 13 3 4 2 2 2 3 2" xfId="9810"/>
    <cellStyle name="Normal 13 3 4 2 2 2 3 3" xfId="9822"/>
    <cellStyle name="Normal 13 3 4 2 2 2 4" xfId="9832"/>
    <cellStyle name="Normal 13 3 4 2 2 2 5" xfId="9839"/>
    <cellStyle name="Normal 13 3 4 2 2 2 6" xfId="7648"/>
    <cellStyle name="Normal 13 3 4 2 2 3" xfId="9840"/>
    <cellStyle name="Normal 13 3 4 2 2 3 2" xfId="9845"/>
    <cellStyle name="Normal 13 3 4 2 2 3 3" xfId="9849"/>
    <cellStyle name="Normal 13 3 4 2 2 3 4" xfId="9856"/>
    <cellStyle name="Normal 13 3 4 2 2 4" xfId="9862"/>
    <cellStyle name="Normal 13 3 4 2 2 4 2" xfId="3197"/>
    <cellStyle name="Normal 13 3 4 2 2 4 3" xfId="9864"/>
    <cellStyle name="Normal 13 3 4 2 2 4 4" xfId="9869"/>
    <cellStyle name="Normal 13 3 4 2 2 5" xfId="1663"/>
    <cellStyle name="Normal 13 3 4 2 2 5 2" xfId="1616"/>
    <cellStyle name="Normal 13 3 4 2 2 5 3" xfId="1359"/>
    <cellStyle name="Normal 13 3 4 2 2 5 4" xfId="9875"/>
    <cellStyle name="Normal 13 3 4 2 2 6" xfId="2096"/>
    <cellStyle name="Normal 13 3 4 2 2 6 2" xfId="9876"/>
    <cellStyle name="Normal 13 3 4 2 2 6 3" xfId="9879"/>
    <cellStyle name="Normal 13 3 4 2 2 7" xfId="2109"/>
    <cellStyle name="Normal 13 3 4 2 2 8" xfId="633"/>
    <cellStyle name="Normal 13 3 4 2 2 9" xfId="9885"/>
    <cellStyle name="Normal 13 3 4 2 3" xfId="9886"/>
    <cellStyle name="Normal 13 3 4 2 3 2" xfId="9888"/>
    <cellStyle name="Normal 13 3 4 2 3 2 2" xfId="9890"/>
    <cellStyle name="Normal 13 3 4 2 3 2 3" xfId="9891"/>
    <cellStyle name="Normal 13 3 4 2 3 2 4" xfId="9896"/>
    <cellStyle name="Normal 13 3 4 2 3 3" xfId="9897"/>
    <cellStyle name="Normal 13 3 4 2 3 3 2" xfId="9898"/>
    <cellStyle name="Normal 13 3 4 2 3 3 3" xfId="9899"/>
    <cellStyle name="Normal 13 3 4 2 3 4" xfId="9900"/>
    <cellStyle name="Normal 13 3 4 2 3 5" xfId="2123"/>
    <cellStyle name="Normal 13 3 4 2 3 6" xfId="2149"/>
    <cellStyle name="Normal 13 3 4 2 4" xfId="9902"/>
    <cellStyle name="Normal 13 3 4 2 4 2" xfId="9904"/>
    <cellStyle name="Normal 13 3 4 2 4 3" xfId="9905"/>
    <cellStyle name="Normal 13 3 4 2 4 4" xfId="9906"/>
    <cellStyle name="Normal 13 3 4 2 5" xfId="9909"/>
    <cellStyle name="Normal 13 3 4 2 5 2" xfId="9910"/>
    <cellStyle name="Normal 13 3 4 2 5 3" xfId="9912"/>
    <cellStyle name="Normal 13 3 4 2 5 4" xfId="9914"/>
    <cellStyle name="Normal 13 3 4 2 6" xfId="9917"/>
    <cellStyle name="Normal 13 3 4 2 6 2" xfId="9918"/>
    <cellStyle name="Normal 13 3 4 2 6 3" xfId="9921"/>
    <cellStyle name="Normal 13 3 4 2 6 4" xfId="9924"/>
    <cellStyle name="Normal 13 3 4 2 7" xfId="9928"/>
    <cellStyle name="Normal 13 3 4 2 7 2" xfId="9929"/>
    <cellStyle name="Normal 13 3 4 2 7 3" xfId="9933"/>
    <cellStyle name="Normal 13 3 4 2 8" xfId="9934"/>
    <cellStyle name="Normal 13 3 4 2 9" xfId="9935"/>
    <cellStyle name="Normal 13 3 4 3" xfId="4865"/>
    <cellStyle name="Normal 13 3 4 3 2" xfId="9939"/>
    <cellStyle name="Normal 13 3 4 3 2 2" xfId="570"/>
    <cellStyle name="Normal 13 3 4 3 2 2 2" xfId="5652"/>
    <cellStyle name="Normal 13 3 4 3 2 2 3" xfId="3966"/>
    <cellStyle name="Normal 13 3 4 3 2 2 4" xfId="3994"/>
    <cellStyle name="Normal 13 3 4 3 2 3" xfId="3303"/>
    <cellStyle name="Normal 13 3 4 3 2 3 2" xfId="4720"/>
    <cellStyle name="Normal 13 3 4 3 2 3 3" xfId="2300"/>
    <cellStyle name="Normal 13 3 4 3 2 4" xfId="3314"/>
    <cellStyle name="Normal 13 3 4 3 2 5" xfId="5803"/>
    <cellStyle name="Normal 13 3 4 3 2 6" xfId="5813"/>
    <cellStyle name="Normal 13 3 4 3 3" xfId="9941"/>
    <cellStyle name="Normal 13 3 4 3 3 2" xfId="5430"/>
    <cellStyle name="Normal 13 3 4 3 3 3" xfId="5445"/>
    <cellStyle name="Normal 13 3 4 3 3 4" xfId="5454"/>
    <cellStyle name="Normal 13 3 4 3 4" xfId="9944"/>
    <cellStyle name="Normal 13 3 4 3 4 2" xfId="5221"/>
    <cellStyle name="Normal 13 3 4 3 4 3" xfId="5242"/>
    <cellStyle name="Normal 13 3 4 3 4 4" xfId="9946"/>
    <cellStyle name="Normal 13 3 4 3 5" xfId="9951"/>
    <cellStyle name="Normal 13 3 4 3 5 2" xfId="9953"/>
    <cellStyle name="Normal 13 3 4 3 5 3" xfId="9957"/>
    <cellStyle name="Normal 13 3 4 3 5 4" xfId="9960"/>
    <cellStyle name="Normal 13 3 4 3 6" xfId="9966"/>
    <cellStyle name="Normal 13 3 4 3 6 2" xfId="9967"/>
    <cellStyle name="Normal 13 3 4 3 6 3" xfId="9971"/>
    <cellStyle name="Normal 13 3 4 3 7" xfId="9978"/>
    <cellStyle name="Normal 13 3 4 3 8" xfId="9983"/>
    <cellStyle name="Normal 13 3 4 3 9" xfId="9987"/>
    <cellStyle name="Normal 13 3 4 4" xfId="4880"/>
    <cellStyle name="Normal 13 3 4 4 2" xfId="9988"/>
    <cellStyle name="Normal 13 3 4 4 2 2" xfId="7040"/>
    <cellStyle name="Normal 13 3 4 4 2 3" xfId="7053"/>
    <cellStyle name="Normal 13 3 4 4 2 4" xfId="7056"/>
    <cellStyle name="Normal 13 3 4 4 3" xfId="269"/>
    <cellStyle name="Normal 13 3 4 4 3 2" xfId="1780"/>
    <cellStyle name="Normal 13 3 4 4 3 3" xfId="1798"/>
    <cellStyle name="Normal 13 3 4 4 4" xfId="405"/>
    <cellStyle name="Normal 13 3 4 4 5" xfId="453"/>
    <cellStyle name="Normal 13 3 4 4 6" xfId="103"/>
    <cellStyle name="Normal 13 3 4 5" xfId="2730"/>
    <cellStyle name="Normal 13 3 4 5 2" xfId="9994"/>
    <cellStyle name="Normal 13 3 4 5 3" xfId="1816"/>
    <cellStyle name="Normal 13 3 4 5 4" xfId="1825"/>
    <cellStyle name="Normal 13 3 4 6" xfId="10003"/>
    <cellStyle name="Normal 13 3 4 6 2" xfId="10006"/>
    <cellStyle name="Normal 13 3 4 6 3" xfId="10008"/>
    <cellStyle name="Normal 13 3 4 6 4" xfId="9805"/>
    <cellStyle name="Normal 13 3 4 7" xfId="10015"/>
    <cellStyle name="Normal 13 3 4 7 2" xfId="10018"/>
    <cellStyle name="Normal 13 3 4 7 3" xfId="10021"/>
    <cellStyle name="Normal 13 3 4 7 4" xfId="9813"/>
    <cellStyle name="Normal 13 3 4 8" xfId="10024"/>
    <cellStyle name="Normal 13 3 4 8 2" xfId="10027"/>
    <cellStyle name="Normal 13 3 4 8 3" xfId="10029"/>
    <cellStyle name="Normal 13 3 4 9" xfId="10031"/>
    <cellStyle name="Normal 13 3 5" xfId="10033"/>
    <cellStyle name="Normal 13 3 5 10" xfId="3868"/>
    <cellStyle name="Normal 13 3 5 11" xfId="8693"/>
    <cellStyle name="Normal 13 3 5 2" xfId="10034"/>
    <cellStyle name="Normal 13 3 5 2 10" xfId="10037"/>
    <cellStyle name="Normal 13 3 5 2 2" xfId="10039"/>
    <cellStyle name="Normal 13 3 5 2 2 2" xfId="10047"/>
    <cellStyle name="Normal 13 3 5 2 2 2 2" xfId="10051"/>
    <cellStyle name="Normal 13 3 5 2 2 2 2 2" xfId="149"/>
    <cellStyle name="Normal 13 3 5 2 2 2 2 3" xfId="471"/>
    <cellStyle name="Normal 13 3 5 2 2 2 2 4" xfId="29"/>
    <cellStyle name="Normal 13 3 5 2 2 2 3" xfId="10052"/>
    <cellStyle name="Normal 13 3 5 2 2 2 3 2" xfId="10054"/>
    <cellStyle name="Normal 13 3 5 2 2 2 3 3" xfId="10056"/>
    <cellStyle name="Normal 13 3 5 2 2 2 4" xfId="10060"/>
    <cellStyle name="Normal 13 3 5 2 2 2 5" xfId="10067"/>
    <cellStyle name="Normal 13 3 5 2 2 2 6" xfId="10080"/>
    <cellStyle name="Normal 13 3 5 2 2 3" xfId="10087"/>
    <cellStyle name="Normal 13 3 5 2 2 3 2" xfId="10090"/>
    <cellStyle name="Normal 13 3 5 2 2 3 3" xfId="10091"/>
    <cellStyle name="Normal 13 3 5 2 2 3 4" xfId="10099"/>
    <cellStyle name="Normal 13 3 5 2 2 4" xfId="6638"/>
    <cellStyle name="Normal 13 3 5 2 2 4 2" xfId="10102"/>
    <cellStyle name="Normal 13 3 5 2 2 4 3" xfId="10105"/>
    <cellStyle name="Normal 13 3 5 2 2 4 4" xfId="10110"/>
    <cellStyle name="Normal 13 3 5 2 2 5" xfId="6643"/>
    <cellStyle name="Normal 13 3 5 2 2 5 2" xfId="10120"/>
    <cellStyle name="Normal 13 3 5 2 2 5 3" xfId="10132"/>
    <cellStyle name="Normal 13 3 5 2 2 5 4" xfId="10155"/>
    <cellStyle name="Normal 13 3 5 2 2 6" xfId="6647"/>
    <cellStyle name="Normal 13 3 5 2 2 6 2" xfId="10166"/>
    <cellStyle name="Normal 13 3 5 2 2 6 3" xfId="10173"/>
    <cellStyle name="Normal 13 3 5 2 2 7" xfId="10177"/>
    <cellStyle name="Normal 13 3 5 2 2 8" xfId="10181"/>
    <cellStyle name="Normal 13 3 5 2 2 9" xfId="10185"/>
    <cellStyle name="Normal 13 3 5 2 3" xfId="10190"/>
    <cellStyle name="Normal 13 3 5 2 3 2" xfId="10194"/>
    <cellStyle name="Normal 13 3 5 2 3 2 2" xfId="10197"/>
    <cellStyle name="Normal 13 3 5 2 3 2 3" xfId="10199"/>
    <cellStyle name="Normal 13 3 5 2 3 2 4" xfId="10203"/>
    <cellStyle name="Normal 13 3 5 2 3 3" xfId="10205"/>
    <cellStyle name="Normal 13 3 5 2 3 3 2" xfId="10208"/>
    <cellStyle name="Normal 13 3 5 2 3 3 3" xfId="10210"/>
    <cellStyle name="Normal 13 3 5 2 3 4" xfId="6652"/>
    <cellStyle name="Normal 13 3 5 2 3 5" xfId="2769"/>
    <cellStyle name="Normal 13 3 5 2 3 6" xfId="10219"/>
    <cellStyle name="Normal 13 3 5 2 4" xfId="10223"/>
    <cellStyle name="Normal 13 3 5 2 4 2" xfId="10226"/>
    <cellStyle name="Normal 13 3 5 2 4 3" xfId="10227"/>
    <cellStyle name="Normal 13 3 5 2 4 4" xfId="3194"/>
    <cellStyle name="Normal 13 3 5 2 5" xfId="10231"/>
    <cellStyle name="Normal 13 3 5 2 5 2" xfId="3726"/>
    <cellStyle name="Normal 13 3 5 2 5 3" xfId="3763"/>
    <cellStyle name="Normal 13 3 5 2 5 4" xfId="4588"/>
    <cellStyle name="Normal 13 3 5 2 6" xfId="10234"/>
    <cellStyle name="Normal 13 3 5 2 6 2" xfId="144"/>
    <cellStyle name="Normal 13 3 5 2 6 3" xfId="10240"/>
    <cellStyle name="Normal 13 3 5 2 6 4" xfId="10246"/>
    <cellStyle name="Normal 13 3 5 2 7" xfId="6623"/>
    <cellStyle name="Normal 13 3 5 2 7 2" xfId="4604"/>
    <cellStyle name="Normal 13 3 5 2 7 3" xfId="10250"/>
    <cellStyle name="Normal 13 3 5 2 8" xfId="8304"/>
    <cellStyle name="Normal 13 3 5 2 9" xfId="10256"/>
    <cellStyle name="Normal 13 3 5 3" xfId="3126"/>
    <cellStyle name="Normal 13 3 5 3 2" xfId="10263"/>
    <cellStyle name="Normal 13 3 5 3 2 2" xfId="3922"/>
    <cellStyle name="Normal 13 3 5 3 2 2 2" xfId="7444"/>
    <cellStyle name="Normal 13 3 5 3 2 2 3" xfId="7448"/>
    <cellStyle name="Normal 13 3 5 3 2 2 4" xfId="7464"/>
    <cellStyle name="Normal 13 3 5 3 2 3" xfId="3947"/>
    <cellStyle name="Normal 13 3 5 3 2 3 2" xfId="7478"/>
    <cellStyle name="Normal 13 3 5 3 2 3 3" xfId="8771"/>
    <cellStyle name="Normal 13 3 5 3 2 4" xfId="1567"/>
    <cellStyle name="Normal 13 3 5 3 2 5" xfId="1590"/>
    <cellStyle name="Normal 13 3 5 3 2 6" xfId="8777"/>
    <cellStyle name="Normal 13 3 5 3 3" xfId="10266"/>
    <cellStyle name="Normal 13 3 5 3 3 2" xfId="2202"/>
    <cellStyle name="Normal 13 3 5 3 3 3" xfId="8907"/>
    <cellStyle name="Normal 13 3 5 3 3 4" xfId="8913"/>
    <cellStyle name="Normal 13 3 5 3 4" xfId="10272"/>
    <cellStyle name="Normal 13 3 5 3 4 2" xfId="3979"/>
    <cellStyle name="Normal 13 3 5 3 4 3" xfId="4004"/>
    <cellStyle name="Normal 13 3 5 3 4 4" xfId="3269"/>
    <cellStyle name="Normal 13 3 5 3 5" xfId="10278"/>
    <cellStyle name="Normal 13 3 5 3 5 2" xfId="2290"/>
    <cellStyle name="Normal 13 3 5 3 5 3" xfId="2328"/>
    <cellStyle name="Normal 13 3 5 3 5 4" xfId="2368"/>
    <cellStyle name="Normal 13 3 5 3 6" xfId="10281"/>
    <cellStyle name="Normal 13 3 5 3 6 2" xfId="2404"/>
    <cellStyle name="Normal 13 3 5 3 6 3" xfId="919"/>
    <cellStyle name="Normal 13 3 5 3 7" xfId="10284"/>
    <cellStyle name="Normal 13 3 5 3 8" xfId="10287"/>
    <cellStyle name="Normal 13 3 5 3 9" xfId="10291"/>
    <cellStyle name="Normal 13 3 5 4" xfId="3144"/>
    <cellStyle name="Normal 13 3 5 4 2" xfId="10296"/>
    <cellStyle name="Normal 13 3 5 4 2 2" xfId="9657"/>
    <cellStyle name="Normal 13 3 5 4 2 3" xfId="9671"/>
    <cellStyle name="Normal 13 3 5 4 2 4" xfId="9680"/>
    <cellStyle name="Normal 13 3 5 4 3" xfId="10299"/>
    <cellStyle name="Normal 13 3 5 4 3 2" xfId="9759"/>
    <cellStyle name="Normal 13 3 5 4 3 3" xfId="9773"/>
    <cellStyle name="Normal 13 3 5 4 4" xfId="10304"/>
    <cellStyle name="Normal 13 3 5 4 5" xfId="10309"/>
    <cellStyle name="Normal 13 3 5 4 6" xfId="10314"/>
    <cellStyle name="Normal 13 3 5 5" xfId="10324"/>
    <cellStyle name="Normal 13 3 5 5 2" xfId="10331"/>
    <cellStyle name="Normal 13 3 5 5 3" xfId="10336"/>
    <cellStyle name="Normal 13 3 5 5 4" xfId="10340"/>
    <cellStyle name="Normal 13 3 5 6" xfId="10349"/>
    <cellStyle name="Normal 13 3 5 6 2" xfId="10353"/>
    <cellStyle name="Normal 13 3 5 6 3" xfId="10356"/>
    <cellStyle name="Normal 13 3 5 6 4" xfId="10359"/>
    <cellStyle name="Normal 13 3 5 7" xfId="10363"/>
    <cellStyle name="Normal 13 3 5 7 2" xfId="10366"/>
    <cellStyle name="Normal 13 3 5 7 3" xfId="10368"/>
    <cellStyle name="Normal 13 3 5 7 4" xfId="10370"/>
    <cellStyle name="Normal 13 3 5 8" xfId="10371"/>
    <cellStyle name="Normal 13 3 5 8 2" xfId="3043"/>
    <cellStyle name="Normal 13 3 5 8 3" xfId="10373"/>
    <cellStyle name="Normal 13 3 5 9" xfId="10374"/>
    <cellStyle name="Normal 13 3 6" xfId="2049"/>
    <cellStyle name="Normal 13 3 6 10" xfId="10376"/>
    <cellStyle name="Normal 13 3 6 11" xfId="10378"/>
    <cellStyle name="Normal 13 3 6 2" xfId="3366"/>
    <cellStyle name="Normal 13 3 6 2 10" xfId="10381"/>
    <cellStyle name="Normal 13 3 6 2 2" xfId="3388"/>
    <cellStyle name="Normal 13 3 6 2 2 2" xfId="3067"/>
    <cellStyle name="Normal 13 3 6 2 2 2 2" xfId="3093"/>
    <cellStyle name="Normal 13 3 6 2 2 2 2 2" xfId="3124"/>
    <cellStyle name="Normal 13 3 6 2 2 2 2 3" xfId="3143"/>
    <cellStyle name="Normal 13 3 6 2 2 2 2 4" xfId="8214"/>
    <cellStyle name="Normal 13 3 6 2 2 2 3" xfId="3095"/>
    <cellStyle name="Normal 13 3 6 2 2 2 3 2" xfId="3494"/>
    <cellStyle name="Normal 13 3 6 2 2 2 3 3" xfId="3568"/>
    <cellStyle name="Normal 13 3 6 2 2 2 4" xfId="3108"/>
    <cellStyle name="Normal 13 3 6 2 2 2 5" xfId="3131"/>
    <cellStyle name="Normal 13 3 6 2 2 2 6" xfId="3149"/>
    <cellStyle name="Normal 13 3 6 2 2 3" xfId="1224"/>
    <cellStyle name="Normal 13 3 6 2 2 3 2" xfId="10386"/>
    <cellStyle name="Normal 13 3 6 2 2 3 3" xfId="10390"/>
    <cellStyle name="Normal 13 3 6 2 2 3 4" xfId="10045"/>
    <cellStyle name="Normal 13 3 6 2 2 4" xfId="3406"/>
    <cellStyle name="Normal 13 3 6 2 2 4 2" xfId="10391"/>
    <cellStyle name="Normal 13 3 6 2 2 4 3" xfId="10395"/>
    <cellStyle name="Normal 13 3 6 2 2 4 4" xfId="10262"/>
    <cellStyle name="Normal 13 3 6 2 2 5" xfId="10400"/>
    <cellStyle name="Normal 13 3 6 2 2 5 2" xfId="10403"/>
    <cellStyle name="Normal 13 3 6 2 2 5 3" xfId="10408"/>
    <cellStyle name="Normal 13 3 6 2 2 5 4" xfId="10293"/>
    <cellStyle name="Normal 13 3 6 2 2 6" xfId="10414"/>
    <cellStyle name="Normal 13 3 6 2 2 6 2" xfId="1045"/>
    <cellStyle name="Normal 13 3 6 2 2 6 3" xfId="1052"/>
    <cellStyle name="Normal 13 3 6 2 2 7" xfId="10417"/>
    <cellStyle name="Normal 13 3 6 2 2 8" xfId="10420"/>
    <cellStyle name="Normal 13 3 6 2 2 9" xfId="10422"/>
    <cellStyle name="Normal 13 3 6 2 3" xfId="2605"/>
    <cellStyle name="Normal 13 3 6 2 3 2" xfId="2625"/>
    <cellStyle name="Normal 13 3 6 2 3 2 2" xfId="2777"/>
    <cellStyle name="Normal 13 3 6 2 3 2 3" xfId="10425"/>
    <cellStyle name="Normal 13 3 6 2 3 2 4" xfId="10428"/>
    <cellStyle name="Normal 13 3 6 2 3 3" xfId="1358"/>
    <cellStyle name="Normal 13 3 6 2 3 3 2" xfId="10438"/>
    <cellStyle name="Normal 13 3 6 2 3 3 3" xfId="10442"/>
    <cellStyle name="Normal 13 3 6 2 3 4" xfId="10445"/>
    <cellStyle name="Normal 13 3 6 2 3 5" xfId="10452"/>
    <cellStyle name="Normal 13 3 6 2 3 6" xfId="10458"/>
    <cellStyle name="Normal 13 3 6 2 4" xfId="3429"/>
    <cellStyle name="Normal 13 3 6 2 4 2" xfId="4528"/>
    <cellStyle name="Normal 13 3 6 2 4 3" xfId="697"/>
    <cellStyle name="Normal 13 3 6 2 4 4" xfId="10461"/>
    <cellStyle name="Normal 13 3 6 2 5" xfId="3464"/>
    <cellStyle name="Normal 13 3 6 2 5 2" xfId="10469"/>
    <cellStyle name="Normal 13 3 6 2 5 3" xfId="10473"/>
    <cellStyle name="Normal 13 3 6 2 5 4" xfId="10478"/>
    <cellStyle name="Normal 13 3 6 2 6" xfId="3483"/>
    <cellStyle name="Normal 13 3 6 2 6 2" xfId="10490"/>
    <cellStyle name="Normal 13 3 6 2 6 3" xfId="10497"/>
    <cellStyle name="Normal 13 3 6 2 6 4" xfId="10502"/>
    <cellStyle name="Normal 13 3 6 2 7" xfId="10512"/>
    <cellStyle name="Normal 13 3 6 2 7 2" xfId="10527"/>
    <cellStyle name="Normal 13 3 6 2 7 3" xfId="10537"/>
    <cellStyle name="Normal 13 3 6 2 8" xfId="10546"/>
    <cellStyle name="Normal 13 3 6 2 9" xfId="10561"/>
    <cellStyle name="Normal 13 3 6 3" xfId="3497"/>
    <cellStyle name="Normal 13 3 6 3 2" xfId="3523"/>
    <cellStyle name="Normal 13 3 6 3 2 2" xfId="10566"/>
    <cellStyle name="Normal 13 3 6 3 2 2 2" xfId="153"/>
    <cellStyle name="Normal 13 3 6 3 2 2 3" xfId="7679"/>
    <cellStyle name="Normal 13 3 6 3 2 2 4" xfId="7699"/>
    <cellStyle name="Normal 13 3 6 3 2 3" xfId="10571"/>
    <cellStyle name="Normal 13 3 6 3 2 3 2" xfId="7706"/>
    <cellStyle name="Normal 13 3 6 3 2 3 3" xfId="2897"/>
    <cellStyle name="Normal 13 3 6 3 2 4" xfId="10576"/>
    <cellStyle name="Normal 13 3 6 3 2 5" xfId="10581"/>
    <cellStyle name="Normal 13 3 6 3 2 6" xfId="10587"/>
    <cellStyle name="Normal 13 3 6 3 3" xfId="3551"/>
    <cellStyle name="Normal 13 3 6 3 3 2" xfId="10599"/>
    <cellStyle name="Normal 13 3 6 3 3 3" xfId="10605"/>
    <cellStyle name="Normal 13 3 6 3 3 4" xfId="10610"/>
    <cellStyle name="Normal 13 3 6 3 4" xfId="3557"/>
    <cellStyle name="Normal 13 3 6 3 4 2" xfId="10618"/>
    <cellStyle name="Normal 13 3 6 3 4 3" xfId="10625"/>
    <cellStyle name="Normal 13 3 6 3 4 4" xfId="10629"/>
    <cellStyle name="Normal 13 3 6 3 5" xfId="8378"/>
    <cellStyle name="Normal 13 3 6 3 5 2" xfId="10635"/>
    <cellStyle name="Normal 13 3 6 3 5 3" xfId="10638"/>
    <cellStyle name="Normal 13 3 6 3 5 4" xfId="10642"/>
    <cellStyle name="Normal 13 3 6 3 6" xfId="10655"/>
    <cellStyle name="Normal 13 3 6 3 6 2" xfId="10660"/>
    <cellStyle name="Normal 13 3 6 3 6 3" xfId="10672"/>
    <cellStyle name="Normal 13 3 6 3 7" xfId="10687"/>
    <cellStyle name="Normal 13 3 6 3 8" xfId="10698"/>
    <cellStyle name="Normal 13 3 6 3 9" xfId="10702"/>
    <cellStyle name="Normal 13 3 6 4" xfId="3577"/>
    <cellStyle name="Normal 13 3 6 4 2" xfId="3610"/>
    <cellStyle name="Normal 13 3 6 4 2 2" xfId="10708"/>
    <cellStyle name="Normal 13 3 6 4 2 3" xfId="10715"/>
    <cellStyle name="Normal 13 3 6 4 2 4" xfId="10724"/>
    <cellStyle name="Normal 13 3 6 4 3" xfId="3642"/>
    <cellStyle name="Normal 13 3 6 4 3 2" xfId="10729"/>
    <cellStyle name="Normal 13 3 6 4 3 3" xfId="10737"/>
    <cellStyle name="Normal 13 3 6 4 4" xfId="3664"/>
    <cellStyle name="Normal 13 3 6 4 5" xfId="10753"/>
    <cellStyle name="Normal 13 3 6 4 6" xfId="10766"/>
    <cellStyle name="Normal 13 3 6 5" xfId="3676"/>
    <cellStyle name="Normal 13 3 6 5 2" xfId="2822"/>
    <cellStyle name="Normal 13 3 6 5 3" xfId="3703"/>
    <cellStyle name="Normal 13 3 6 5 4" xfId="3192"/>
    <cellStyle name="Normal 13 3 6 6" xfId="3714"/>
    <cellStyle name="Normal 13 3 6 6 2" xfId="3742"/>
    <cellStyle name="Normal 13 3 6 6 3" xfId="3757"/>
    <cellStyle name="Normal 13 3 6 6 4" xfId="10773"/>
    <cellStyle name="Normal 13 3 6 7" xfId="3776"/>
    <cellStyle name="Normal 13 3 6 7 2" xfId="10779"/>
    <cellStyle name="Normal 13 3 6 7 3" xfId="10788"/>
    <cellStyle name="Normal 13 3 6 7 4" xfId="10797"/>
    <cellStyle name="Normal 13 3 6 8" xfId="3788"/>
    <cellStyle name="Normal 13 3 6 8 2" xfId="10804"/>
    <cellStyle name="Normal 13 3 6 8 3" xfId="10809"/>
    <cellStyle name="Normal 13 3 6 9" xfId="3800"/>
    <cellStyle name="Normal 13 3 7" xfId="3828"/>
    <cellStyle name="Normal 13 3 7 10" xfId="10810"/>
    <cellStyle name="Normal 13 3 7 2" xfId="456"/>
    <cellStyle name="Normal 13 3 7 2 2" xfId="3850"/>
    <cellStyle name="Normal 13 3 7 2 2 2" xfId="10813"/>
    <cellStyle name="Normal 13 3 7 2 2 2 2" xfId="10823"/>
    <cellStyle name="Normal 13 3 7 2 2 2 3" xfId="10828"/>
    <cellStyle name="Normal 13 3 7 2 2 2 4" xfId="10829"/>
    <cellStyle name="Normal 13 3 7 2 2 3" xfId="10832"/>
    <cellStyle name="Normal 13 3 7 2 2 3 2" xfId="10838"/>
    <cellStyle name="Normal 13 3 7 2 2 3 3" xfId="10841"/>
    <cellStyle name="Normal 13 3 7 2 2 4" xfId="10844"/>
    <cellStyle name="Normal 13 3 7 2 2 5" xfId="6718"/>
    <cellStyle name="Normal 13 3 7 2 2 6" xfId="7310"/>
    <cellStyle name="Normal 13 3 7 2 3" xfId="3916"/>
    <cellStyle name="Normal 13 3 7 2 3 2" xfId="8940"/>
    <cellStyle name="Normal 13 3 7 2 3 3" xfId="8947"/>
    <cellStyle name="Normal 13 3 7 2 3 4" xfId="9191"/>
    <cellStyle name="Normal 13 3 7 2 4" xfId="1507"/>
    <cellStyle name="Normal 13 3 7 2 4 2" xfId="9199"/>
    <cellStyle name="Normal 13 3 7 2 4 3" xfId="294"/>
    <cellStyle name="Normal 13 3 7 2 4 4" xfId="19"/>
    <cellStyle name="Normal 13 3 7 2 5" xfId="1536"/>
    <cellStyle name="Normal 13 3 7 2 5 2" xfId="9214"/>
    <cellStyle name="Normal 13 3 7 2 5 3" xfId="10847"/>
    <cellStyle name="Normal 13 3 7 2 5 4" xfId="10856"/>
    <cellStyle name="Normal 13 3 7 2 6" xfId="1551"/>
    <cellStyle name="Normal 13 3 7 2 6 2" xfId="9237"/>
    <cellStyle name="Normal 13 3 7 2 6 3" xfId="10863"/>
    <cellStyle name="Normal 13 3 7 2 7" xfId="8103"/>
    <cellStyle name="Normal 13 3 7 2 8" xfId="10869"/>
    <cellStyle name="Normal 13 3 7 2 9" xfId="10877"/>
    <cellStyle name="Normal 13 3 7 3" xfId="479"/>
    <cellStyle name="Normal 13 3 7 3 2" xfId="3944"/>
    <cellStyle name="Normal 13 3 7 3 2 2" xfId="10878"/>
    <cellStyle name="Normal 13 3 7 3 2 3" xfId="10888"/>
    <cellStyle name="Normal 13 3 7 3 2 4" xfId="10904"/>
    <cellStyle name="Normal 13 3 7 3 3" xfId="3965"/>
    <cellStyle name="Normal 13 3 7 3 3 2" xfId="8248"/>
    <cellStyle name="Normal 13 3 7 3 3 3" xfId="8276"/>
    <cellStyle name="Normal 13 3 7 3 4" xfId="1579"/>
    <cellStyle name="Normal 13 3 7 3 5" xfId="10907"/>
    <cellStyle name="Normal 13 3 7 3 6" xfId="10911"/>
    <cellStyle name="Normal 13 3 7 4" xfId="508"/>
    <cellStyle name="Normal 13 3 7 4 2" xfId="10919"/>
    <cellStyle name="Normal 13 3 7 4 3" xfId="10925"/>
    <cellStyle name="Normal 13 3 7 4 4" xfId="10932"/>
    <cellStyle name="Normal 13 3 7 5" xfId="524"/>
    <cellStyle name="Normal 13 3 7 5 2" xfId="10938"/>
    <cellStyle name="Normal 13 3 7 5 3" xfId="10945"/>
    <cellStyle name="Normal 13 3 7 5 4" xfId="10951"/>
    <cellStyle name="Normal 13 3 7 6" xfId="541"/>
    <cellStyle name="Normal 13 3 7 6 2" xfId="2314"/>
    <cellStyle name="Normal 13 3 7 6 3" xfId="2349"/>
    <cellStyle name="Normal 13 3 7 6 4" xfId="2385"/>
    <cellStyle name="Normal 13 3 7 7" xfId="2399"/>
    <cellStyle name="Normal 13 3 7 7 2" xfId="2425"/>
    <cellStyle name="Normal 13 3 7 7 3" xfId="942"/>
    <cellStyle name="Normal 13 3 7 8" xfId="2438"/>
    <cellStyle name="Normal 13 3 7 9" xfId="2453"/>
    <cellStyle name="Normal 13 3 8" xfId="4031"/>
    <cellStyle name="Normal 13 3 8 2" xfId="4079"/>
    <cellStyle name="Normal 13 3 8 2 2" xfId="10953"/>
    <cellStyle name="Normal 13 3 8 2 2 2" xfId="10958"/>
    <cellStyle name="Normal 13 3 8 2 2 3" xfId="10963"/>
    <cellStyle name="Normal 13 3 8 2 2 4" xfId="10967"/>
    <cellStyle name="Normal 13 3 8 2 3" xfId="352"/>
    <cellStyle name="Normal 13 3 8 2 3 2" xfId="3815"/>
    <cellStyle name="Normal 13 3 8 2 3 3" xfId="10976"/>
    <cellStyle name="Normal 13 3 8 2 4" xfId="10983"/>
    <cellStyle name="Normal 13 3 8 2 5" xfId="4122"/>
    <cellStyle name="Normal 13 3 8 2 6" xfId="4149"/>
    <cellStyle name="Normal 13 3 8 3" xfId="4159"/>
    <cellStyle name="Normal 13 3 8 3 2" xfId="10986"/>
    <cellStyle name="Normal 13 3 8 3 3" xfId="10994"/>
    <cellStyle name="Normal 13 3 8 3 4" xfId="4189"/>
    <cellStyle name="Normal 13 3 8 4" xfId="4201"/>
    <cellStyle name="Normal 13 3 8 4 2" xfId="10995"/>
    <cellStyle name="Normal 13 3 8 4 3" xfId="11000"/>
    <cellStyle name="Normal 13 3 8 4 4" xfId="11007"/>
    <cellStyle name="Normal 13 3 8 5" xfId="11013"/>
    <cellStyle name="Normal 13 3 8 5 2" xfId="11017"/>
    <cellStyle name="Normal 13 3 8 5 3" xfId="11025"/>
    <cellStyle name="Normal 13 3 8 5 4" xfId="11034"/>
    <cellStyle name="Normal 13 3 8 6" xfId="11038"/>
    <cellStyle name="Normal 13 3 8 6 2" xfId="4277"/>
    <cellStyle name="Normal 13 3 8 6 3" xfId="4295"/>
    <cellStyle name="Normal 13 3 8 7" xfId="11043"/>
    <cellStyle name="Normal 13 3 8 8" xfId="11050"/>
    <cellStyle name="Normal 13 3 8 9" xfId="11059"/>
    <cellStyle name="Normal 13 3 9" xfId="4329"/>
    <cellStyle name="Normal 13 3 9 2" xfId="1060"/>
    <cellStyle name="Normal 13 3 9 2 2" xfId="439"/>
    <cellStyle name="Normal 13 3 9 2 2 2" xfId="4333"/>
    <cellStyle name="Normal 13 3 9 2 2 3" xfId="2544"/>
    <cellStyle name="Normal 13 3 9 2 2 4" xfId="11062"/>
    <cellStyle name="Normal 13 3 9 2 3" xfId="98"/>
    <cellStyle name="Normal 13 3 9 2 3 2" xfId="11064"/>
    <cellStyle name="Normal 13 3 9 2 3 3" xfId="11075"/>
    <cellStyle name="Normal 13 3 9 2 4" xfId="492"/>
    <cellStyle name="Normal 13 3 9 2 5" xfId="378"/>
    <cellStyle name="Normal 13 3 9 2 6" xfId="417"/>
    <cellStyle name="Normal 13 3 9 3" xfId="4371"/>
    <cellStyle name="Normal 13 3 9 3 2" xfId="4379"/>
    <cellStyle name="Normal 13 3 9 3 3" xfId="4387"/>
    <cellStyle name="Normal 13 3 9 3 4" xfId="4398"/>
    <cellStyle name="Normal 13 3 9 4" xfId="4414"/>
    <cellStyle name="Normal 13 3 9 4 2" xfId="4419"/>
    <cellStyle name="Normal 13 3 9 4 3" xfId="210"/>
    <cellStyle name="Normal 13 3 9 4 4" xfId="11080"/>
    <cellStyle name="Normal 13 3 9 5" xfId="11085"/>
    <cellStyle name="Normal 13 3 9 5 2" xfId="4432"/>
    <cellStyle name="Normal 13 3 9 5 3" xfId="11096"/>
    <cellStyle name="Normal 13 3 9 5 4" xfId="11107"/>
    <cellStyle name="Normal 13 3 9 6" xfId="2944"/>
    <cellStyle name="Normal 13 3 9 6 2" xfId="65"/>
    <cellStyle name="Normal 13 3 9 6 3" xfId="11113"/>
    <cellStyle name="Normal 13 3 9 7" xfId="11120"/>
    <cellStyle name="Normal 13 3 9 8" xfId="11129"/>
    <cellStyle name="Normal 13 3 9 9" xfId="11136"/>
    <cellStyle name="Normal 13 4" xfId="11140"/>
    <cellStyle name="Normal 13 4 10" xfId="11146"/>
    <cellStyle name="Normal 13 4 10 10" xfId="1989"/>
    <cellStyle name="Normal 13 4 10 2" xfId="10269"/>
    <cellStyle name="Normal 13 4 10 2 2" xfId="3975"/>
    <cellStyle name="Normal 13 4 10 2 2 2" xfId="3248"/>
    <cellStyle name="Normal 13 4 10 2 2 3" xfId="3278"/>
    <cellStyle name="Normal 13 4 10 2 2 4" xfId="700"/>
    <cellStyle name="Normal 13 4 10 2 2 5" xfId="571"/>
    <cellStyle name="Normal 13 4 10 2 2 5 2" xfId="5647"/>
    <cellStyle name="Normal 13 4 10 2 2 5 2 2" xfId="11147"/>
    <cellStyle name="Normal 13 4 10 2 2 5 2 2 2" xfId="9751"/>
    <cellStyle name="Normal 13 4 10 2 3" xfId="4000"/>
    <cellStyle name="Normal 13 4 10 2 3 2" xfId="5830"/>
    <cellStyle name="Normal 13 4 10 2 3 3" xfId="5841"/>
    <cellStyle name="Normal 13 4 10 2 4" xfId="3262"/>
    <cellStyle name="Normal 13 4 10 2 5" xfId="5889"/>
    <cellStyle name="Normal 13 4 10 2 6" xfId="5903"/>
    <cellStyle name="Normal 13 4 10 2 7" xfId="11152"/>
    <cellStyle name="Normal 13 4 10 2 7 2" xfId="11155"/>
    <cellStyle name="Normal 13 4 10 2 7 2 2" xfId="2258"/>
    <cellStyle name="Normal 13 4 10 2 7 2 2 2" xfId="11164"/>
    <cellStyle name="Normal 13 4 10 3" xfId="10275"/>
    <cellStyle name="Normal 13 4 10 3 2" xfId="2293"/>
    <cellStyle name="Normal 13 4 10 3 3" xfId="2332"/>
    <cellStyle name="Normal 13 4 10 3 4" xfId="2373"/>
    <cellStyle name="Normal 13 4 10 4" xfId="10279"/>
    <cellStyle name="Normal 13 4 10 4 2" xfId="2407"/>
    <cellStyle name="Normal 13 4 10 4 3" xfId="916"/>
    <cellStyle name="Normal 13 4 10 4 4" xfId="981"/>
    <cellStyle name="Normal 13 4 10 5" xfId="10282"/>
    <cellStyle name="Normal 13 4 10 5 2" xfId="4819"/>
    <cellStyle name="Normal 13 4 10 5 3" xfId="1018"/>
    <cellStyle name="Normal 13 4 10 5 4" xfId="1026"/>
    <cellStyle name="Normal 13 4 10 6" xfId="10285"/>
    <cellStyle name="Normal 13 4 10 6 2" xfId="5309"/>
    <cellStyle name="Normal 13 4 10 6 3" xfId="5317"/>
    <cellStyle name="Normal 13 4 10 7" xfId="10290"/>
    <cellStyle name="Normal 13 4 10 8" xfId="11167"/>
    <cellStyle name="Normal 13 4 10 9" xfId="11170"/>
    <cellStyle name="Normal 13 4 11" xfId="11172"/>
    <cellStyle name="Normal 13 4 11 2" xfId="10300"/>
    <cellStyle name="Normal 13 4 11 2 2" xfId="2133"/>
    <cellStyle name="Normal 13 4 11 2 2 2" xfId="6168"/>
    <cellStyle name="Normal 13 4 11 2 2 3" xfId="8744"/>
    <cellStyle name="Normal 13 4 11 2 2 4" xfId="5773"/>
    <cellStyle name="Normal 13 4 11 2 3" xfId="8788"/>
    <cellStyle name="Normal 13 4 11 2 3 2" xfId="8802"/>
    <cellStyle name="Normal 13 4 11 2 3 3" xfId="8875"/>
    <cellStyle name="Normal 13 4 11 2 4" xfId="4223"/>
    <cellStyle name="Normal 13 4 11 2 5" xfId="5927"/>
    <cellStyle name="Normal 13 4 11 2 6" xfId="2862"/>
    <cellStyle name="Normal 13 4 11 3" xfId="10305"/>
    <cellStyle name="Normal 13 4 11 3 2" xfId="4258"/>
    <cellStyle name="Normal 13 4 11 3 3" xfId="9714"/>
    <cellStyle name="Normal 13 4 11 3 4" xfId="7201"/>
    <cellStyle name="Normal 13 4 11 4" xfId="10310"/>
    <cellStyle name="Normal 13 4 11 4 2" xfId="2722"/>
    <cellStyle name="Normal 13 4 11 4 3" xfId="9996"/>
    <cellStyle name="Normal 13 4 11 4 4" xfId="10009"/>
    <cellStyle name="Normal 13 4 11 5" xfId="11173"/>
    <cellStyle name="Normal 13 4 11 5 2" xfId="10316"/>
    <cellStyle name="Normal 13 4 11 5 3" xfId="10341"/>
    <cellStyle name="Normal 13 4 11 6" xfId="11174"/>
    <cellStyle name="Normal 13 4 11 7" xfId="11176"/>
    <cellStyle name="Normal 13 4 11 8" xfId="11179"/>
    <cellStyle name="Normal 13 4 12" xfId="2926"/>
    <cellStyle name="Normal 13 4 12 2" xfId="10337"/>
    <cellStyle name="Normal 13 4 12 2 2" xfId="9825"/>
    <cellStyle name="Normal 13 4 12 2 3" xfId="11188"/>
    <cellStyle name="Normal 13 4 12 2 4" xfId="11202"/>
    <cellStyle name="Normal 13 4 12 3" xfId="11205"/>
    <cellStyle name="Normal 13 4 12 3 2" xfId="56"/>
    <cellStyle name="Normal 13 4 12 3 3" xfId="11220"/>
    <cellStyle name="Normal 13 4 12 4" xfId="11224"/>
    <cellStyle name="Normal 13 4 12 5" xfId="9"/>
    <cellStyle name="Normal 13 4 12 6" xfId="11225"/>
    <cellStyle name="Normal 13 4 13" xfId="9843"/>
    <cellStyle name="Normal 13 4 13 2" xfId="10357"/>
    <cellStyle name="Normal 13 4 13 3" xfId="11227"/>
    <cellStyle name="Normal 13 4 13 4" xfId="11229"/>
    <cellStyle name="Normal 13 4 14" xfId="9847"/>
    <cellStyle name="Normal 13 4 14 2" xfId="10369"/>
    <cellStyle name="Normal 13 4 14 3" xfId="11230"/>
    <cellStyle name="Normal 13 4 14 4" xfId="11231"/>
    <cellStyle name="Normal 13 4 15" xfId="9860"/>
    <cellStyle name="Normal 13 4 15 2" xfId="11232"/>
    <cellStyle name="Normal 13 4 15 3" xfId="2847"/>
    <cellStyle name="Normal 13 4 15 4" xfId="11233"/>
    <cellStyle name="Normal 13 4 16" xfId="11244"/>
    <cellStyle name="Normal 13 4 16 2" xfId="11253"/>
    <cellStyle name="Normal 13 4 16 3" xfId="11258"/>
    <cellStyle name="Normal 13 4 17" xfId="11260"/>
    <cellStyle name="Normal 13 4 18" xfId="11262"/>
    <cellStyle name="Normal 13 4 19" xfId="11266"/>
    <cellStyle name="Normal 13 4 2" xfId="10011"/>
    <cellStyle name="Normal 13 4 2 10" xfId="11270"/>
    <cellStyle name="Normal 13 4 2 10 2" xfId="11271"/>
    <cellStyle name="Normal 13 4 2 10 3" xfId="9746"/>
    <cellStyle name="Normal 13 4 2 10 4" xfId="9749"/>
    <cellStyle name="Normal 13 4 2 11" xfId="11272"/>
    <cellStyle name="Normal 13 4 2 11 2" xfId="11273"/>
    <cellStyle name="Normal 13 4 2 11 3" xfId="9764"/>
    <cellStyle name="Normal 13 4 2 11 4" xfId="9768"/>
    <cellStyle name="Normal 13 4 2 12" xfId="7800"/>
    <cellStyle name="Normal 13 4 2 12 2" xfId="7438"/>
    <cellStyle name="Normal 13 4 2 12 3" xfId="11280"/>
    <cellStyle name="Normal 13 4 2 12 4" xfId="11282"/>
    <cellStyle name="Normal 13 4 2 13" xfId="7807"/>
    <cellStyle name="Normal 13 4 2 13 2" xfId="11283"/>
    <cellStyle name="Normal 13 4 2 13 3" xfId="11286"/>
    <cellStyle name="Normal 13 4 2 14" xfId="7808"/>
    <cellStyle name="Normal 13 4 2 15" xfId="11287"/>
    <cellStyle name="Normal 13 4 2 16" xfId="11295"/>
    <cellStyle name="Normal 13 4 2 17" xfId="11306"/>
    <cellStyle name="Normal 13 4 2 17 2" xfId="11311"/>
    <cellStyle name="Normal 13 4 2 17 2 2" xfId="11319"/>
    <cellStyle name="Normal 13 4 2 17 2 2 2" xfId="936"/>
    <cellStyle name="Normal 13 4 2 2" xfId="10016"/>
    <cellStyle name="Normal 13 4 2 2 10" xfId="11320"/>
    <cellStyle name="Normal 13 4 2 2 11" xfId="11321"/>
    <cellStyle name="Normal 13 4 2 2 2" xfId="4998"/>
    <cellStyle name="Normal 13 4 2 2 2 10" xfId="10447"/>
    <cellStyle name="Normal 13 4 2 2 2 2" xfId="11329"/>
    <cellStyle name="Normal 13 4 2 2 2 2 2" xfId="11332"/>
    <cellStyle name="Normal 13 4 2 2 2 2 2 2" xfId="11337"/>
    <cellStyle name="Normal 13 4 2 2 2 2 2 2 2" xfId="11340"/>
    <cellStyle name="Normal 13 4 2 2 2 2 2 2 3" xfId="11343"/>
    <cellStyle name="Normal 13 4 2 2 2 2 2 2 4" xfId="11345"/>
    <cellStyle name="Normal 13 4 2 2 2 2 2 3" xfId="11346"/>
    <cellStyle name="Normal 13 4 2 2 2 2 2 3 2" xfId="11349"/>
    <cellStyle name="Normal 13 4 2 2 2 2 2 3 3" xfId="11352"/>
    <cellStyle name="Normal 13 4 2 2 2 2 2 4" xfId="2775"/>
    <cellStyle name="Normal 13 4 2 2 2 2 2 5" xfId="10424"/>
    <cellStyle name="Normal 13 4 2 2 2 2 2 6" xfId="10427"/>
    <cellStyle name="Normal 13 4 2 2 2 2 3" xfId="11354"/>
    <cellStyle name="Normal 13 4 2 2 2 2 3 2" xfId="11360"/>
    <cellStyle name="Normal 13 4 2 2 2 2 3 3" xfId="11363"/>
    <cellStyle name="Normal 13 4 2 2 2 2 3 4" xfId="10429"/>
    <cellStyle name="Normal 13 4 2 2 2 2 4" xfId="11366"/>
    <cellStyle name="Normal 13 4 2 2 2 2 4 2" xfId="11373"/>
    <cellStyle name="Normal 13 4 2 2 2 2 4 3" xfId="11380"/>
    <cellStyle name="Normal 13 4 2 2 2 2 4 4" xfId="11387"/>
    <cellStyle name="Normal 13 4 2 2 2 2 5" xfId="11394"/>
    <cellStyle name="Normal 13 4 2 2 2 2 5 2" xfId="11398"/>
    <cellStyle name="Normal 13 4 2 2 2 2 5 3" xfId="11404"/>
    <cellStyle name="Normal 13 4 2 2 2 2 5 4" xfId="11409"/>
    <cellStyle name="Normal 13 4 2 2 2 2 6" xfId="11412"/>
    <cellStyle name="Normal 13 4 2 2 2 2 6 2" xfId="11421"/>
    <cellStyle name="Normal 13 4 2 2 2 2 6 3" xfId="11431"/>
    <cellStyle name="Normal 13 4 2 2 2 2 7" xfId="11439"/>
    <cellStyle name="Normal 13 4 2 2 2 2 8" xfId="9068"/>
    <cellStyle name="Normal 13 4 2 2 2 2 9" xfId="969"/>
    <cellStyle name="Normal 13 4 2 2 2 3" xfId="11450"/>
    <cellStyle name="Normal 13 4 2 2 2 3 2" xfId="11452"/>
    <cellStyle name="Normal 13 4 2 2 2 3 2 2" xfId="11453"/>
    <cellStyle name="Normal 13 4 2 2 2 3 2 3" xfId="11454"/>
    <cellStyle name="Normal 13 4 2 2 2 3 2 4" xfId="2880"/>
    <cellStyle name="Normal 13 4 2 2 2 3 3" xfId="11457"/>
    <cellStyle name="Normal 13 4 2 2 2 3 3 2" xfId="11459"/>
    <cellStyle name="Normal 13 4 2 2 2 3 3 3" xfId="11462"/>
    <cellStyle name="Normal 13 4 2 2 2 3 4" xfId="11467"/>
    <cellStyle name="Normal 13 4 2 2 2 3 5" xfId="11471"/>
    <cellStyle name="Normal 13 4 2 2 2 3 6" xfId="11475"/>
    <cellStyle name="Normal 13 4 2 2 2 4" xfId="11482"/>
    <cellStyle name="Normal 13 4 2 2 2 4 2" xfId="247"/>
    <cellStyle name="Normal 13 4 2 2 2 4 3" xfId="11484"/>
    <cellStyle name="Normal 13 4 2 2 2 4 4" xfId="11486"/>
    <cellStyle name="Normal 13 4 2 2 2 5" xfId="11492"/>
    <cellStyle name="Normal 13 4 2 2 2 5 2" xfId="1971"/>
    <cellStyle name="Normal 13 4 2 2 2 5 3" xfId="2001"/>
    <cellStyle name="Normal 13 4 2 2 2 5 4" xfId="5578"/>
    <cellStyle name="Normal 13 4 2 2 2 6" xfId="10380"/>
    <cellStyle name="Normal 13 4 2 2 2 6 2" xfId="3824"/>
    <cellStyle name="Normal 13 4 2 2 2 6 3" xfId="4025"/>
    <cellStyle name="Normal 13 4 2 2 2 6 4" xfId="4322"/>
    <cellStyle name="Normal 13 4 2 2 2 7" xfId="11496"/>
    <cellStyle name="Normal 13 4 2 2 2 7 2" xfId="2673"/>
    <cellStyle name="Normal 13 4 2 2 2 7 3" xfId="5710"/>
    <cellStyle name="Normal 13 4 2 2 2 8" xfId="11502"/>
    <cellStyle name="Normal 13 4 2 2 2 9" xfId="11515"/>
    <cellStyle name="Normal 13 4 2 2 3" xfId="7776"/>
    <cellStyle name="Normal 13 4 2 2 3 2" xfId="5020"/>
    <cellStyle name="Normal 13 4 2 2 3 2 2" xfId="5029"/>
    <cellStyle name="Normal 13 4 2 2 3 2 2 2" xfId="7798"/>
    <cellStyle name="Normal 13 4 2 2 3 2 2 3" xfId="7805"/>
    <cellStyle name="Normal 13 4 2 2 3 2 2 4" xfId="7813"/>
    <cellStyle name="Normal 13 4 2 2 3 2 3" xfId="5037"/>
    <cellStyle name="Normal 13 4 2 2 3 2 3 2" xfId="1915"/>
    <cellStyle name="Normal 13 4 2 2 3 2 3 3" xfId="7814"/>
    <cellStyle name="Normal 13 4 2 2 3 2 4" xfId="5049"/>
    <cellStyle name="Normal 13 4 2 2 3 2 5" xfId="5334"/>
    <cellStyle name="Normal 13 4 2 2 3 2 6" xfId="7833"/>
    <cellStyle name="Normal 13 4 2 2 3 3" xfId="5060"/>
    <cellStyle name="Normal 13 4 2 2 3 3 2" xfId="5066"/>
    <cellStyle name="Normal 13 4 2 2 3 3 3" xfId="5070"/>
    <cellStyle name="Normal 13 4 2 2 3 3 4" xfId="5081"/>
    <cellStyle name="Normal 13 4 2 2 3 4" xfId="5103"/>
    <cellStyle name="Normal 13 4 2 2 3 4 2" xfId="5108"/>
    <cellStyle name="Normal 13 4 2 2 3 4 3" xfId="5112"/>
    <cellStyle name="Normal 13 4 2 2 3 4 4" xfId="5124"/>
    <cellStyle name="Normal 13 4 2 2 3 5" xfId="5141"/>
    <cellStyle name="Normal 13 4 2 2 3 5 2" xfId="5148"/>
    <cellStyle name="Normal 13 4 2 2 3 5 3" xfId="5157"/>
    <cellStyle name="Normal 13 4 2 2 3 5 4" xfId="6546"/>
    <cellStyle name="Normal 13 4 2 2 3 6" xfId="5172"/>
    <cellStyle name="Normal 13 4 2 2 3 6 2" xfId="4706"/>
    <cellStyle name="Normal 13 4 2 2 3 6 3" xfId="4717"/>
    <cellStyle name="Normal 13 4 2 2 3 7" xfId="5192"/>
    <cellStyle name="Normal 13 4 2 2 3 8" xfId="5214"/>
    <cellStyle name="Normal 13 4 2 2 3 9" xfId="11530"/>
    <cellStyle name="Normal 13 4 2 2 4" xfId="11534"/>
    <cellStyle name="Normal 13 4 2 2 4 2" xfId="5262"/>
    <cellStyle name="Normal 13 4 2 2 4 2 2" xfId="369"/>
    <cellStyle name="Normal 13 4 2 2 4 2 3" xfId="5275"/>
    <cellStyle name="Normal 13 4 2 2 4 2 4" xfId="5502"/>
    <cellStyle name="Normal 13 4 2 2 4 3" xfId="5280"/>
    <cellStyle name="Normal 13 4 2 2 4 3 2" xfId="3212"/>
    <cellStyle name="Normal 13 4 2 2 4 3 3" xfId="6674"/>
    <cellStyle name="Normal 13 4 2 2 4 4" xfId="1658"/>
    <cellStyle name="Normal 13 4 2 2 4 5" xfId="2095"/>
    <cellStyle name="Normal 13 4 2 2 4 6" xfId="7874"/>
    <cellStyle name="Normal 13 4 2 2 5" xfId="11539"/>
    <cellStyle name="Normal 13 4 2 2 5 2" xfId="5291"/>
    <cellStyle name="Normal 13 4 2 2 5 3" xfId="5298"/>
    <cellStyle name="Normal 13 4 2 2 5 4" xfId="7926"/>
    <cellStyle name="Normal 13 4 2 2 6" xfId="11540"/>
    <cellStyle name="Normal 13 4 2 2 6 2" xfId="4970"/>
    <cellStyle name="Normal 13 4 2 2 6 3" xfId="4984"/>
    <cellStyle name="Normal 13 4 2 2 6 4" xfId="5003"/>
    <cellStyle name="Normal 13 4 2 2 7" xfId="11543"/>
    <cellStyle name="Normal 13 4 2 2 7 2" xfId="5044"/>
    <cellStyle name="Normal 13 4 2 2 7 3" xfId="5324"/>
    <cellStyle name="Normal 13 4 2 2 7 4" xfId="7826"/>
    <cellStyle name="Normal 13 4 2 2 8" xfId="11546"/>
    <cellStyle name="Normal 13 4 2 2 8 2" xfId="5094"/>
    <cellStyle name="Normal 13 4 2 2 8 3" xfId="7944"/>
    <cellStyle name="Normal 13 4 2 2 9" xfId="11549"/>
    <cellStyle name="Normal 13 4 2 3" xfId="10019"/>
    <cellStyle name="Normal 13 4 2 3 10" xfId="7317"/>
    <cellStyle name="Normal 13 4 2 3 11" xfId="7322"/>
    <cellStyle name="Normal 13 4 2 3 2" xfId="7827"/>
    <cellStyle name="Normal 13 4 2 3 2 10" xfId="1115"/>
    <cellStyle name="Normal 13 4 2 3 2 2" xfId="11555"/>
    <cellStyle name="Normal 13 4 2 3 2 2 2" xfId="8326"/>
    <cellStyle name="Normal 13 4 2 3 2 2 2 2" xfId="8327"/>
    <cellStyle name="Normal 13 4 2 3 2 2 2 2 2" xfId="11556"/>
    <cellStyle name="Normal 13 4 2 3 2 2 2 2 3" xfId="11562"/>
    <cellStyle name="Normal 13 4 2 3 2 2 2 2 4" xfId="7219"/>
    <cellStyle name="Normal 13 4 2 3 2 2 2 3" xfId="8331"/>
    <cellStyle name="Normal 13 4 2 3 2 2 2 3 2" xfId="2733"/>
    <cellStyle name="Normal 13 4 2 3 2 2 2 3 3" xfId="11569"/>
    <cellStyle name="Normal 13 4 2 3 2 2 2 4" xfId="8336"/>
    <cellStyle name="Normal 13 4 2 3 2 2 2 5" xfId="11572"/>
    <cellStyle name="Normal 13 4 2 3 2 2 2 6" xfId="11574"/>
    <cellStyle name="Normal 13 4 2 3 2 2 3" xfId="8228"/>
    <cellStyle name="Normal 13 4 2 3 2 2 3 2" xfId="8338"/>
    <cellStyle name="Normal 13 4 2 3 2 2 3 3" xfId="8342"/>
    <cellStyle name="Normal 13 4 2 3 2 2 3 4" xfId="17"/>
    <cellStyle name="Normal 13 4 2 3 2 2 4" xfId="8232"/>
    <cellStyle name="Normal 13 4 2 3 2 2 4 2" xfId="8355"/>
    <cellStyle name="Normal 13 4 2 3 2 2 4 3" xfId="7409"/>
    <cellStyle name="Normal 13 4 2 3 2 2 4 4" xfId="7423"/>
    <cellStyle name="Normal 13 4 2 3 2 2 5" xfId="8360"/>
    <cellStyle name="Normal 13 4 2 3 2 2 5 2" xfId="11577"/>
    <cellStyle name="Normal 13 4 2 3 2 2 5 3" xfId="11581"/>
    <cellStyle name="Normal 13 4 2 3 2 2 5 4" xfId="7368"/>
    <cellStyle name="Normal 13 4 2 3 2 2 6" xfId="8347"/>
    <cellStyle name="Normal 13 4 2 3 2 2 6 2" xfId="11587"/>
    <cellStyle name="Normal 13 4 2 3 2 2 6 3" xfId="11594"/>
    <cellStyle name="Normal 13 4 2 3 2 2 7" xfId="7401"/>
    <cellStyle name="Normal 13 4 2 3 2 2 8" xfId="7419"/>
    <cellStyle name="Normal 13 4 2 3 2 2 9" xfId="1477"/>
    <cellStyle name="Normal 13 4 2 3 2 3" xfId="11595"/>
    <cellStyle name="Normal 13 4 2 3 2 3 2" xfId="8384"/>
    <cellStyle name="Normal 13 4 2 3 2 3 2 2" xfId="11598"/>
    <cellStyle name="Normal 13 4 2 3 2 3 2 3" xfId="11599"/>
    <cellStyle name="Normal 13 4 2 3 2 3 2 4" xfId="11600"/>
    <cellStyle name="Normal 13 4 2 3 2 3 3" xfId="8386"/>
    <cellStyle name="Normal 13 4 2 3 2 3 3 2" xfId="7967"/>
    <cellStyle name="Normal 13 4 2 3 2 3 3 3" xfId="11602"/>
    <cellStyle name="Normal 13 4 2 3 2 3 4" xfId="8389"/>
    <cellStyle name="Normal 13 4 2 3 2 3 5" xfId="11604"/>
    <cellStyle name="Normal 13 4 2 3 2 3 6" xfId="11579"/>
    <cellStyle name="Normal 13 4 2 3 2 4" xfId="11610"/>
    <cellStyle name="Normal 13 4 2 3 2 4 2" xfId="3031"/>
    <cellStyle name="Normal 13 4 2 3 2 4 3" xfId="11612"/>
    <cellStyle name="Normal 13 4 2 3 2 4 4" xfId="11615"/>
    <cellStyle name="Normal 13 4 2 3 2 5" xfId="8065"/>
    <cellStyle name="Normal 13 4 2 3 2 5 2" xfId="4494"/>
    <cellStyle name="Normal 13 4 2 3 2 5 3" xfId="4508"/>
    <cellStyle name="Normal 13 4 2 3 2 5 4" xfId="7497"/>
    <cellStyle name="Normal 13 4 2 3 2 6" xfId="8070"/>
    <cellStyle name="Normal 13 4 2 3 2 6 2" xfId="2887"/>
    <cellStyle name="Normal 13 4 2 3 2 6 3" xfId="8574"/>
    <cellStyle name="Normal 13 4 2 3 2 6 4" xfId="8588"/>
    <cellStyle name="Normal 13 4 2 3 2 7" xfId="8074"/>
    <cellStyle name="Normal 13 4 2 3 2 7 2" xfId="743"/>
    <cellStyle name="Normal 13 4 2 3 2 7 3" xfId="5728"/>
    <cellStyle name="Normal 13 4 2 3 2 8" xfId="11620"/>
    <cellStyle name="Normal 13 4 2 3 2 9" xfId="11623"/>
    <cellStyle name="Normal 13 4 2 3 3" xfId="11632"/>
    <cellStyle name="Normal 13 4 2 3 3 2" xfId="5378"/>
    <cellStyle name="Normal 13 4 2 3 3 2 2" xfId="4569"/>
    <cellStyle name="Normal 13 4 2 3 3 2 2 2" xfId="11637"/>
    <cellStyle name="Normal 13 4 2 3 3 2 2 3" xfId="11642"/>
    <cellStyle name="Normal 13 4 2 3 3 2 2 4" xfId="8258"/>
    <cellStyle name="Normal 13 4 2 3 3 2 3" xfId="3729"/>
    <cellStyle name="Normal 13 4 2 3 3 2 3 2" xfId="11508"/>
    <cellStyle name="Normal 13 4 2 3 3 2 3 3" xfId="11646"/>
    <cellStyle name="Normal 13 4 2 3 3 2 4" xfId="3744"/>
    <cellStyle name="Normal 13 4 2 3 3 2 5" xfId="11648"/>
    <cellStyle name="Normal 13 4 2 3 3 2 6" xfId="11650"/>
    <cellStyle name="Normal 13 4 2 3 3 3" xfId="5388"/>
    <cellStyle name="Normal 13 4 2 3 3 3 2" xfId="305"/>
    <cellStyle name="Normal 13 4 2 3 3 3 3" xfId="7972"/>
    <cellStyle name="Normal 13 4 2 3 3 3 4" xfId="669"/>
    <cellStyle name="Normal 13 4 2 3 3 4" xfId="5399"/>
    <cellStyle name="Normal 13 4 2 3 3 4 2" xfId="1431"/>
    <cellStyle name="Normal 13 4 2 3 3 4 3" xfId="7979"/>
    <cellStyle name="Normal 13 4 2 3 3 4 4" xfId="7987"/>
    <cellStyle name="Normal 13 4 2 3 3 5" xfId="5422"/>
    <cellStyle name="Normal 13 4 2 3 3 5 2" xfId="2507"/>
    <cellStyle name="Normal 13 4 2 3 3 5 3" xfId="8003"/>
    <cellStyle name="Normal 13 4 2 3 3 5 4" xfId="9282"/>
    <cellStyle name="Normal 13 4 2 3 3 6" xfId="8016"/>
    <cellStyle name="Normal 13 4 2 3 3 6 2" xfId="9406"/>
    <cellStyle name="Normal 13 4 2 3 3 6 3" xfId="9447"/>
    <cellStyle name="Normal 13 4 2 3 3 7" xfId="8026"/>
    <cellStyle name="Normal 13 4 2 3 3 8" xfId="8039"/>
    <cellStyle name="Normal 13 4 2 3 3 9" xfId="1648"/>
    <cellStyle name="Normal 13 4 2 3 4" xfId="11659"/>
    <cellStyle name="Normal 13 4 2 3 4 2" xfId="3304"/>
    <cellStyle name="Normal 13 4 2 3 4 2 2" xfId="8045"/>
    <cellStyle name="Normal 13 4 2 3 4 2 3" xfId="2303"/>
    <cellStyle name="Normal 13 4 2 3 4 2 4" xfId="2337"/>
    <cellStyle name="Normal 13 4 2 3 4 3" xfId="3322"/>
    <cellStyle name="Normal 13 4 2 3 4 3 2" xfId="11660"/>
    <cellStyle name="Normal 13 4 2 3 4 3 3" xfId="2412"/>
    <cellStyle name="Normal 13 4 2 3 4 4" xfId="8050"/>
    <cellStyle name="Normal 13 4 2 3 4 5" xfId="8056"/>
    <cellStyle name="Normal 13 4 2 3 4 6" xfId="11664"/>
    <cellStyle name="Normal 13 4 2 3 5" xfId="11671"/>
    <cellStyle name="Normal 13 4 2 3 5 2" xfId="5447"/>
    <cellStyle name="Normal 13 4 2 3 5 3" xfId="5462"/>
    <cellStyle name="Normal 13 4 2 3 5 4" xfId="11674"/>
    <cellStyle name="Normal 13 4 2 3 6" xfId="11676"/>
    <cellStyle name="Normal 13 4 2 3 6 2" xfId="5245"/>
    <cellStyle name="Normal 13 4 2 3 6 3" xfId="5474"/>
    <cellStyle name="Normal 13 4 2 3 6 4" xfId="11683"/>
    <cellStyle name="Normal 13 4 2 3 7" xfId="11687"/>
    <cellStyle name="Normal 13 4 2 3 7 2" xfId="5494"/>
    <cellStyle name="Normal 13 4 2 3 7 3" xfId="8058"/>
    <cellStyle name="Normal 13 4 2 3 7 4" xfId="11694"/>
    <cellStyle name="Normal 13 4 2 3 8" xfId="11697"/>
    <cellStyle name="Normal 13 4 2 3 8 2" xfId="7853"/>
    <cellStyle name="Normal 13 4 2 3 8 3" xfId="11703"/>
    <cellStyle name="Normal 13 4 2 3 9" xfId="11708"/>
    <cellStyle name="Normal 13 4 2 4" xfId="9811"/>
    <cellStyle name="Normal 13 4 2 4 10" xfId="10215"/>
    <cellStyle name="Normal 13 4 2 4 11" xfId="80"/>
    <cellStyle name="Normal 13 4 2 4 2" xfId="11709"/>
    <cellStyle name="Normal 13 4 2 4 2 10" xfId="478"/>
    <cellStyle name="Normal 13 4 2 4 2 2" xfId="11715"/>
    <cellStyle name="Normal 13 4 2 4 2 2 2" xfId="5131"/>
    <cellStyle name="Normal 13 4 2 4 2 2 2 2" xfId="5146"/>
    <cellStyle name="Normal 13 4 2 4 2 2 2 2 2" xfId="4345"/>
    <cellStyle name="Normal 13 4 2 4 2 2 2 2 3" xfId="6371"/>
    <cellStyle name="Normal 13 4 2 4 2 2 2 2 4" xfId="197"/>
    <cellStyle name="Normal 13 4 2 4 2 2 2 3" xfId="5155"/>
    <cellStyle name="Normal 13 4 2 4 2 2 2 3 2" xfId="6473"/>
    <cellStyle name="Normal 13 4 2 4 2 2 2 3 3" xfId="6497"/>
    <cellStyle name="Normal 13 4 2 4 2 2 2 4" xfId="6544"/>
    <cellStyle name="Normal 13 4 2 4 2 2 2 5" xfId="6576"/>
    <cellStyle name="Normal 13 4 2 4 2 2 2 6" xfId="6597"/>
    <cellStyle name="Normal 13 4 2 4 2 2 3" xfId="5162"/>
    <cellStyle name="Normal 13 4 2 4 2 2 3 2" xfId="4703"/>
    <cellStyle name="Normal 13 4 2 4 2 2 3 3" xfId="4714"/>
    <cellStyle name="Normal 13 4 2 4 2 2 3 4" xfId="6841"/>
    <cellStyle name="Normal 13 4 2 4 2 2 4" xfId="5178"/>
    <cellStyle name="Normal 13 4 2 4 2 2 4 2" xfId="4746"/>
    <cellStyle name="Normal 13 4 2 4 2 2 4 3" xfId="6938"/>
    <cellStyle name="Normal 13 4 2 4 2 2 4 4" xfId="6950"/>
    <cellStyle name="Normal 13 4 2 4 2 2 5" xfId="5197"/>
    <cellStyle name="Normal 13 4 2 4 2 2 5 2" xfId="7020"/>
    <cellStyle name="Normal 13 4 2 4 2 2 5 3" xfId="7030"/>
    <cellStyle name="Normal 13 4 2 4 2 2 5 4" xfId="7035"/>
    <cellStyle name="Normal 13 4 2 4 2 2 6" xfId="11517"/>
    <cellStyle name="Normal 13 4 2 4 2 2 6 2" xfId="7095"/>
    <cellStyle name="Normal 13 4 2 4 2 2 6 3" xfId="7101"/>
    <cellStyle name="Normal 13 4 2 4 2 2 7" xfId="11717"/>
    <cellStyle name="Normal 13 4 2 4 2 2 8" xfId="11721"/>
    <cellStyle name="Normal 13 4 2 4 2 2 9" xfId="11725"/>
    <cellStyle name="Normal 13 4 2 4 2 3" xfId="11728"/>
    <cellStyle name="Normal 13 4 2 4 2 3 2" xfId="2089"/>
    <cellStyle name="Normal 13 4 2 4 2 3 2 2" xfId="7196"/>
    <cellStyle name="Normal 13 4 2 4 2 3 2 3" xfId="7253"/>
    <cellStyle name="Normal 13 4 2 4 2 3 2 4" xfId="7270"/>
    <cellStyle name="Normal 13 4 2 4 2 3 3" xfId="7872"/>
    <cellStyle name="Normal 13 4 2 4 2 3 3 2" xfId="7308"/>
    <cellStyle name="Normal 13 4 2 4 2 3 3 3" xfId="7331"/>
    <cellStyle name="Normal 13 4 2 4 2 3 4" xfId="7876"/>
    <cellStyle name="Normal 13 4 2 4 2 3 5" xfId="7888"/>
    <cellStyle name="Normal 13 4 2 4 2 3 6" xfId="11730"/>
    <cellStyle name="Normal 13 4 2 4 2 4" xfId="11732"/>
    <cellStyle name="Normal 13 4 2 4 2 4 2" xfId="7933"/>
    <cellStyle name="Normal 13 4 2 4 2 4 3" xfId="11735"/>
    <cellStyle name="Normal 13 4 2 4 2 4 4" xfId="11739"/>
    <cellStyle name="Normal 13 4 2 4 2 5" xfId="11746"/>
    <cellStyle name="Normal 13 4 2 4 2 5 2" xfId="7772"/>
    <cellStyle name="Normal 13 4 2 4 2 5 3" xfId="11533"/>
    <cellStyle name="Normal 13 4 2 4 2 5 4" xfId="11536"/>
    <cellStyle name="Normal 13 4 2 4 2 6" xfId="10101"/>
    <cellStyle name="Normal 13 4 2 4 2 6 2" xfId="11626"/>
    <cellStyle name="Normal 13 4 2 4 2 6 3" xfId="11653"/>
    <cellStyle name="Normal 13 4 2 4 2 6 4" xfId="11667"/>
    <cellStyle name="Normal 13 4 2 4 2 7" xfId="10104"/>
    <cellStyle name="Normal 13 4 2 4 2 7 2" xfId="11753"/>
    <cellStyle name="Normal 13 4 2 4 2 7 3" xfId="11763"/>
    <cellStyle name="Normal 13 4 2 4 2 8" xfId="10108"/>
    <cellStyle name="Normal 13 4 2 4 2 9" xfId="127"/>
    <cellStyle name="Normal 13 4 2 4 3" xfId="11751"/>
    <cellStyle name="Normal 13 4 2 4 3 2" xfId="5541"/>
    <cellStyle name="Normal 13 4 2 4 3 2 2" xfId="5412"/>
    <cellStyle name="Normal 13 4 2 4 3 2 2 2" xfId="2505"/>
    <cellStyle name="Normal 13 4 2 4 3 2 2 3" xfId="8000"/>
    <cellStyle name="Normal 13 4 2 4 3 2 2 4" xfId="9279"/>
    <cellStyle name="Normal 13 4 2 4 3 2 3" xfId="8011"/>
    <cellStyle name="Normal 13 4 2 4 3 2 3 2" xfId="9403"/>
    <cellStyle name="Normal 13 4 2 4 3 2 3 3" xfId="9444"/>
    <cellStyle name="Normal 13 4 2 4 3 2 4" xfId="8025"/>
    <cellStyle name="Normal 13 4 2 4 3 2 5" xfId="8037"/>
    <cellStyle name="Normal 13 4 2 4 3 2 6" xfId="1644"/>
    <cellStyle name="Normal 13 4 2 4 3 3" xfId="5557"/>
    <cellStyle name="Normal 13 4 2 4 3 3 2" xfId="8055"/>
    <cellStyle name="Normal 13 4 2 4 3 3 3" xfId="11662"/>
    <cellStyle name="Normal 13 4 2 4 3 3 4" xfId="1755"/>
    <cellStyle name="Normal 13 4 2 4 3 4" xfId="8076"/>
    <cellStyle name="Normal 13 4 2 4 3 4 2" xfId="11765"/>
    <cellStyle name="Normal 13 4 2 4 3 4 3" xfId="11770"/>
    <cellStyle name="Normal 13 4 2 4 3 4 4" xfId="11773"/>
    <cellStyle name="Normal 13 4 2 4 3 5" xfId="8088"/>
    <cellStyle name="Normal 13 4 2 4 3 5 2" xfId="11776"/>
    <cellStyle name="Normal 13 4 2 4 3 5 3" xfId="11780"/>
    <cellStyle name="Normal 13 4 2 4 3 5 4" xfId="11785"/>
    <cellStyle name="Normal 13 4 2 4 3 6" xfId="10126"/>
    <cellStyle name="Normal 13 4 2 4 3 6 2" xfId="11792"/>
    <cellStyle name="Normal 13 4 2 4 3 6 3" xfId="11796"/>
    <cellStyle name="Normal 13 4 2 4 3 7" xfId="10143"/>
    <cellStyle name="Normal 13 4 2 4 3 8" xfId="10148"/>
    <cellStyle name="Normal 13 4 2 4 3 9" xfId="11801"/>
    <cellStyle name="Normal 13 4 2 4 4" xfId="11761"/>
    <cellStyle name="Normal 13 4 2 4 4 2" xfId="5569"/>
    <cellStyle name="Normal 13 4 2 4 4 2 2" xfId="8087"/>
    <cellStyle name="Normal 13 4 2 4 4 2 3" xfId="10123"/>
    <cellStyle name="Normal 13 4 2 4 4 2 4" xfId="10139"/>
    <cellStyle name="Normal 13 4 2 4 4 3" xfId="6991"/>
    <cellStyle name="Normal 13 4 2 4 4 3 2" xfId="11803"/>
    <cellStyle name="Normal 13 4 2 4 4 3 3" xfId="10168"/>
    <cellStyle name="Normal 13 4 2 4 4 4" xfId="11804"/>
    <cellStyle name="Normal 13 4 2 4 4 5" xfId="11802"/>
    <cellStyle name="Normal 13 4 2 4 4 6" xfId="10159"/>
    <cellStyle name="Normal 13 4 2 4 5" xfId="11806"/>
    <cellStyle name="Normal 13 4 2 4 5 2" xfId="7005"/>
    <cellStyle name="Normal 13 4 2 4 5 3" xfId="7013"/>
    <cellStyle name="Normal 13 4 2 4 5 4" xfId="11809"/>
    <cellStyle name="Normal 13 4 2 4 6" xfId="11810"/>
    <cellStyle name="Normal 13 4 2 4 6 2" xfId="7912"/>
    <cellStyle name="Normal 13 4 2 4 6 3" xfId="8097"/>
    <cellStyle name="Normal 13 4 2 4 6 4" xfId="11815"/>
    <cellStyle name="Normal 13 4 2 4 7" xfId="11820"/>
    <cellStyle name="Normal 13 4 2 4 7 2" xfId="2541"/>
    <cellStyle name="Normal 13 4 2 4 7 3" xfId="11061"/>
    <cellStyle name="Normal 13 4 2 4 7 4" xfId="11824"/>
    <cellStyle name="Normal 13 4 2 4 8" xfId="11828"/>
    <cellStyle name="Normal 13 4 2 4 8 2" xfId="11072"/>
    <cellStyle name="Normal 13 4 2 4 8 3" xfId="11834"/>
    <cellStyle name="Normal 13 4 2 4 9" xfId="11836"/>
    <cellStyle name="Normal 13 4 2 5" xfId="9824"/>
    <cellStyle name="Normal 13 4 2 5 10" xfId="7473"/>
    <cellStyle name="Normal 13 4 2 5 2" xfId="11838"/>
    <cellStyle name="Normal 13 4 2 5 2 2" xfId="11848"/>
    <cellStyle name="Normal 13 4 2 5 2 2 2" xfId="3479"/>
    <cellStyle name="Normal 13 4 2 5 2 2 2 2" xfId="10484"/>
    <cellStyle name="Normal 13 4 2 5 2 2 2 3" xfId="10493"/>
    <cellStyle name="Normal 13 4 2 5 2 2 2 4" xfId="10505"/>
    <cellStyle name="Normal 13 4 2 5 2 2 3" xfId="10515"/>
    <cellStyle name="Normal 13 4 2 5 2 2 3 2" xfId="10521"/>
    <cellStyle name="Normal 13 4 2 5 2 2 3 3" xfId="10533"/>
    <cellStyle name="Normal 13 4 2 5 2 2 4" xfId="10542"/>
    <cellStyle name="Normal 13 4 2 5 2 2 5" xfId="10556"/>
    <cellStyle name="Normal 13 4 2 5 2 2 6" xfId="11857"/>
    <cellStyle name="Normal 13 4 2 5 2 3" xfId="11862"/>
    <cellStyle name="Normal 13 4 2 5 2 3 2" xfId="10657"/>
    <cellStyle name="Normal 13 4 2 5 2 3 3" xfId="10690"/>
    <cellStyle name="Normal 13 4 2 5 2 3 4" xfId="10692"/>
    <cellStyle name="Normal 13 4 2 5 2 4" xfId="11866"/>
    <cellStyle name="Normal 13 4 2 5 2 4 2" xfId="10756"/>
    <cellStyle name="Normal 13 4 2 5 2 4 3" xfId="11871"/>
    <cellStyle name="Normal 13 4 2 5 2 4 4" xfId="11875"/>
    <cellStyle name="Normal 13 4 2 5 2 5" xfId="11881"/>
    <cellStyle name="Normal 13 4 2 5 2 5 2" xfId="11885"/>
    <cellStyle name="Normal 13 4 2 5 2 5 3" xfId="11890"/>
    <cellStyle name="Normal 13 4 2 5 2 5 4" xfId="11895"/>
    <cellStyle name="Normal 13 4 2 5 2 6" xfId="11897"/>
    <cellStyle name="Normal 13 4 2 5 2 6 2" xfId="11901"/>
    <cellStyle name="Normal 13 4 2 5 2 6 3" xfId="11905"/>
    <cellStyle name="Normal 13 4 2 5 2 7" xfId="11906"/>
    <cellStyle name="Normal 13 4 2 5 2 8" xfId="11908"/>
    <cellStyle name="Normal 13 4 2 5 2 9" xfId="9259"/>
    <cellStyle name="Normal 13 4 2 5 3" xfId="11914"/>
    <cellStyle name="Normal 13 4 2 5 3 2" xfId="2823"/>
    <cellStyle name="Normal 13 4 2 5 3 2 2" xfId="1555"/>
    <cellStyle name="Normal 13 4 2 5 3 2 3" xfId="8107"/>
    <cellStyle name="Normal 13 4 2 5 3 2 4" xfId="10872"/>
    <cellStyle name="Normal 13 4 2 5 3 3" xfId="8113"/>
    <cellStyle name="Normal 13 4 2 5 3 3 2" xfId="10913"/>
    <cellStyle name="Normal 13 4 2 5 3 3 3" xfId="11919"/>
    <cellStyle name="Normal 13 4 2 5 3 4" xfId="8125"/>
    <cellStyle name="Normal 13 4 2 5 3 5" xfId="8131"/>
    <cellStyle name="Normal 13 4 2 5 3 6" xfId="11920"/>
    <cellStyle name="Normal 13 4 2 5 4" xfId="11928"/>
    <cellStyle name="Normal 13 4 2 5 4 2" xfId="8140"/>
    <cellStyle name="Normal 13 4 2 5 4 3" xfId="8146"/>
    <cellStyle name="Normal 13 4 2 5 4 4" xfId="11929"/>
    <cellStyle name="Normal 13 4 2 5 5" xfId="10569"/>
    <cellStyle name="Normal 13 4 2 5 5 2" xfId="160"/>
    <cellStyle name="Normal 13 4 2 5 5 3" xfId="7684"/>
    <cellStyle name="Normal 13 4 2 5 5 4" xfId="7694"/>
    <cellStyle name="Normal 13 4 2 5 6" xfId="10574"/>
    <cellStyle name="Normal 13 4 2 5 6 2" xfId="7713"/>
    <cellStyle name="Normal 13 4 2 5 6 3" xfId="2900"/>
    <cellStyle name="Normal 13 4 2 5 6 4" xfId="11936"/>
    <cellStyle name="Normal 13 4 2 5 7" xfId="10580"/>
    <cellStyle name="Normal 13 4 2 5 7 2" xfId="7739"/>
    <cellStyle name="Normal 13 4 2 5 7 3" xfId="11948"/>
    <cellStyle name="Normal 13 4 2 5 8" xfId="10586"/>
    <cellStyle name="Normal 13 4 2 5 9" xfId="10595"/>
    <cellStyle name="Normal 13 4 2 6" xfId="11187"/>
    <cellStyle name="Normal 13 4 2 6 2" xfId="11954"/>
    <cellStyle name="Normal 13 4 2 6 2 2" xfId="2220"/>
    <cellStyle name="Normal 13 4 2 6 2 2 2" xfId="2234"/>
    <cellStyle name="Normal 13 4 2 6 2 2 3" xfId="828"/>
    <cellStyle name="Normal 13 4 2 6 2 2 4" xfId="11960"/>
    <cellStyle name="Normal 13 4 2 6 2 3" xfId="2251"/>
    <cellStyle name="Normal 13 4 2 6 2 3 2" xfId="11965"/>
    <cellStyle name="Normal 13 4 2 6 2 3 3" xfId="667"/>
    <cellStyle name="Normal 13 4 2 6 2 4" xfId="2268"/>
    <cellStyle name="Normal 13 4 2 6 2 5" xfId="2273"/>
    <cellStyle name="Normal 13 4 2 6 2 6" xfId="11967"/>
    <cellStyle name="Normal 13 4 2 6 3" xfId="11974"/>
    <cellStyle name="Normal 13 4 2 6 3 2" xfId="11975"/>
    <cellStyle name="Normal 13 4 2 6 3 3" xfId="11976"/>
    <cellStyle name="Normal 13 4 2 6 3 4" xfId="11977"/>
    <cellStyle name="Normal 13 4 2 6 4" xfId="11979"/>
    <cellStyle name="Normal 13 4 2 6 4 2" xfId="11980"/>
    <cellStyle name="Normal 13 4 2 6 4 3" xfId="11981"/>
    <cellStyle name="Normal 13 4 2 6 4 4" xfId="11982"/>
    <cellStyle name="Normal 13 4 2 6 5" xfId="10602"/>
    <cellStyle name="Normal 13 4 2 6 5 2" xfId="7811"/>
    <cellStyle name="Normal 13 4 2 6 5 3" xfId="11289"/>
    <cellStyle name="Normal 13 4 2 6 5 4" xfId="11298"/>
    <cellStyle name="Normal 13 4 2 6 6" xfId="10607"/>
    <cellStyle name="Normal 13 4 2 6 6 2" xfId="11986"/>
    <cellStyle name="Normal 13 4 2 6 6 3" xfId="11988"/>
    <cellStyle name="Normal 13 4 2 6 7" xfId="10614"/>
    <cellStyle name="Normal 13 4 2 6 8" xfId="11993"/>
    <cellStyle name="Normal 13 4 2 6 9" xfId="11996"/>
    <cellStyle name="Normal 13 4 2 7" xfId="11199"/>
    <cellStyle name="Normal 13 4 2 7 2" xfId="11998"/>
    <cellStyle name="Normal 13 4 2 7 2 2" xfId="11999"/>
    <cellStyle name="Normal 13 4 2 7 2 2 2" xfId="8839"/>
    <cellStyle name="Normal 13 4 2 7 2 2 3" xfId="12006"/>
    <cellStyle name="Normal 13 4 2 7 2 2 4" xfId="12012"/>
    <cellStyle name="Normal 13 4 2 7 2 3" xfId="12014"/>
    <cellStyle name="Normal 13 4 2 7 2 3 2" xfId="12016"/>
    <cellStyle name="Normal 13 4 2 7 2 3 3" xfId="12020"/>
    <cellStyle name="Normal 13 4 2 7 2 4" xfId="12023"/>
    <cellStyle name="Normal 13 4 2 7 2 5" xfId="12026"/>
    <cellStyle name="Normal 13 4 2 7 2 6" xfId="223"/>
    <cellStyle name="Normal 13 4 2 7 3" xfId="12027"/>
    <cellStyle name="Normal 13 4 2 7 3 2" xfId="12028"/>
    <cellStyle name="Normal 13 4 2 7 3 3" xfId="12030"/>
    <cellStyle name="Normal 13 4 2 7 3 4" xfId="12033"/>
    <cellStyle name="Normal 13 4 2 7 4" xfId="12034"/>
    <cellStyle name="Normal 13 4 2 7 4 2" xfId="12035"/>
    <cellStyle name="Normal 13 4 2 7 4 3" xfId="12037"/>
    <cellStyle name="Normal 13 4 2 7 4 4" xfId="12040"/>
    <cellStyle name="Normal 13 4 2 7 5" xfId="10620"/>
    <cellStyle name="Normal 13 4 2 7 5 2" xfId="12041"/>
    <cellStyle name="Normal 13 4 2 7 5 3" xfId="12042"/>
    <cellStyle name="Normal 13 4 2 7 5 4" xfId="12043"/>
    <cellStyle name="Normal 13 4 2 7 6" xfId="10628"/>
    <cellStyle name="Normal 13 4 2 7 6 2" xfId="12049"/>
    <cellStyle name="Normal 13 4 2 7 6 3" xfId="12053"/>
    <cellStyle name="Normal 13 4 2 7 7" xfId="10632"/>
    <cellStyle name="Normal 13 4 2 7 8" xfId="12057"/>
    <cellStyle name="Normal 13 4 2 7 9" xfId="12061"/>
    <cellStyle name="Normal 13 4 2 8" xfId="12070"/>
    <cellStyle name="Normal 13 4 2 8 2" xfId="12071"/>
    <cellStyle name="Normal 13 4 2 8 2 2" xfId="12073"/>
    <cellStyle name="Normal 13 4 2 8 2 2 2" xfId="4859"/>
    <cellStyle name="Normal 13 4 2 8 2 2 3" xfId="5308"/>
    <cellStyle name="Normal 13 4 2 8 2 2 4" xfId="5316"/>
    <cellStyle name="Normal 13 4 2 8 2 3" xfId="10482"/>
    <cellStyle name="Normal 13 4 2 8 2 3 2" xfId="5424"/>
    <cellStyle name="Normal 13 4 2 8 2 3 3" xfId="5468"/>
    <cellStyle name="Normal 13 4 2 8 2 4" xfId="10492"/>
    <cellStyle name="Normal 13 4 2 8 2 5" xfId="10499"/>
    <cellStyle name="Normal 13 4 2 8 2 6" xfId="12075"/>
    <cellStyle name="Normal 13 4 2 8 3" xfId="12077"/>
    <cellStyle name="Normal 13 4 2 8 3 2" xfId="12079"/>
    <cellStyle name="Normal 13 4 2 8 3 3" xfId="10517"/>
    <cellStyle name="Normal 13 4 2 8 3 4" xfId="10529"/>
    <cellStyle name="Normal 13 4 2 8 4" xfId="12080"/>
    <cellStyle name="Normal 13 4 2 8 4 2" xfId="74"/>
    <cellStyle name="Normal 13 4 2 8 4 3" xfId="12083"/>
    <cellStyle name="Normal 13 4 2 8 4 4" xfId="12084"/>
    <cellStyle name="Normal 13 4 2 8 5" xfId="10633"/>
    <cellStyle name="Normal 13 4 2 8 5 2" xfId="11264"/>
    <cellStyle name="Normal 13 4 2 8 5 3" xfId="11268"/>
    <cellStyle name="Normal 13 4 2 8 6" xfId="10641"/>
    <cellStyle name="Normal 13 4 2 8 7" xfId="10645"/>
    <cellStyle name="Normal 13 4 2 8 8" xfId="12088"/>
    <cellStyle name="Normal 13 4 2 9" xfId="12094"/>
    <cellStyle name="Normal 13 4 2 9 2" xfId="12095"/>
    <cellStyle name="Normal 13 4 2 9 2 2" xfId="12105"/>
    <cellStyle name="Normal 13 4 2 9 2 3" xfId="10668"/>
    <cellStyle name="Normal 13 4 2 9 2 4" xfId="10680"/>
    <cellStyle name="Normal 13 4 2 9 3" xfId="12106"/>
    <cellStyle name="Normal 13 4 2 9 3 2" xfId="12115"/>
    <cellStyle name="Normal 13 4 2 9 3 3" xfId="12124"/>
    <cellStyle name="Normal 13 4 2 9 4" xfId="12098"/>
    <cellStyle name="Normal 13 4 2 9 5" xfId="10659"/>
    <cellStyle name="Normal 13 4 2 9 6" xfId="10671"/>
    <cellStyle name="Normal 13 4 3" xfId="10023"/>
    <cellStyle name="Normal 13 4 3 10" xfId="12126"/>
    <cellStyle name="Normal 13 4 3 10 2" xfId="12130"/>
    <cellStyle name="Normal 13 4 3 10 3" xfId="3603"/>
    <cellStyle name="Normal 13 4 3 10 4" xfId="3634"/>
    <cellStyle name="Normal 13 4 3 11" xfId="12132"/>
    <cellStyle name="Normal 13 4 3 11 2" xfId="12141"/>
    <cellStyle name="Normal 13 4 3 11 3" xfId="2814"/>
    <cellStyle name="Normal 13 4 3 11 4" xfId="3696"/>
    <cellStyle name="Normal 13 4 3 12" xfId="12142"/>
    <cellStyle name="Normal 13 4 3 12 2" xfId="12147"/>
    <cellStyle name="Normal 13 4 3 12 3" xfId="3735"/>
    <cellStyle name="Normal 13 4 3 13" xfId="12148"/>
    <cellStyle name="Normal 13 4 3 14" xfId="12149"/>
    <cellStyle name="Normal 13 4 3 15" xfId="12150"/>
    <cellStyle name="Normal 13 4 3 2" xfId="10025"/>
    <cellStyle name="Normal 13 4 3 2 10" xfId="8521"/>
    <cellStyle name="Normal 13 4 3 2 11" xfId="8527"/>
    <cellStyle name="Normal 13 4 3 2 2" xfId="11684"/>
    <cellStyle name="Normal 13 4 3 2 2 10" xfId="12152"/>
    <cellStyle name="Normal 13 4 3 2 2 2" xfId="12156"/>
    <cellStyle name="Normal 13 4 3 2 2 2 2" xfId="12157"/>
    <cellStyle name="Normal 13 4 3 2 2 2 2 2" xfId="12161"/>
    <cellStyle name="Normal 13 4 3 2 2 2 2 2 2" xfId="12166"/>
    <cellStyle name="Normal 13 4 3 2 2 2 2 2 3" xfId="12169"/>
    <cellStyle name="Normal 13 4 3 2 2 2 2 2 4" xfId="12171"/>
    <cellStyle name="Normal 13 4 3 2 2 2 2 3" xfId="12176"/>
    <cellStyle name="Normal 13 4 3 2 2 2 2 3 2" xfId="12177"/>
    <cellStyle name="Normal 13 4 3 2 2 2 2 3 3" xfId="12179"/>
    <cellStyle name="Normal 13 4 3 2 2 2 2 4" xfId="12185"/>
    <cellStyle name="Normal 13 4 3 2 2 2 2 5" xfId="11326"/>
    <cellStyle name="Normal 13 4 3 2 2 2 2 6" xfId="11449"/>
    <cellStyle name="Normal 13 4 3 2 2 2 3" xfId="12186"/>
    <cellStyle name="Normal 13 4 3 2 2 2 3 2" xfId="12193"/>
    <cellStyle name="Normal 13 4 3 2 2 2 3 3" xfId="12200"/>
    <cellStyle name="Normal 13 4 3 2 2 2 3 4" xfId="4929"/>
    <cellStyle name="Normal 13 4 3 2 2 2 4" xfId="12201"/>
    <cellStyle name="Normal 13 4 3 2 2 2 4 2" xfId="12207"/>
    <cellStyle name="Normal 13 4 3 2 2 2 4 3" xfId="12212"/>
    <cellStyle name="Normal 13 4 3 2 2 2 4 4" xfId="5215"/>
    <cellStyle name="Normal 13 4 3 2 2 2 5" xfId="4574"/>
    <cellStyle name="Normal 13 4 3 2 2 2 5 2" xfId="12215"/>
    <cellStyle name="Normal 13 4 3 2 2 2 5 3" xfId="12218"/>
    <cellStyle name="Normal 13 4 3 2 2 2 5 4" xfId="5286"/>
    <cellStyle name="Normal 13 4 3 2 2 2 6" xfId="4578"/>
    <cellStyle name="Normal 13 4 3 2 2 2 6 2" xfId="12223"/>
    <cellStyle name="Normal 13 4 3 2 2 2 6 3" xfId="12229"/>
    <cellStyle name="Normal 13 4 3 2 2 2 7" xfId="12230"/>
    <cellStyle name="Normal 13 4 3 2 2 2 8" xfId="12233"/>
    <cellStyle name="Normal 13 4 3 2 2 2 9" xfId="12236"/>
    <cellStyle name="Normal 13 4 3 2 2 3" xfId="12238"/>
    <cellStyle name="Normal 13 4 3 2 2 3 2" xfId="12239"/>
    <cellStyle name="Normal 13 4 3 2 2 3 2 2" xfId="12245"/>
    <cellStyle name="Normal 13 4 3 2 2 3 2 3" xfId="12256"/>
    <cellStyle name="Normal 13 4 3 2 2 3 2 4" xfId="12262"/>
    <cellStyle name="Normal 13 4 3 2 2 3 3" xfId="12264"/>
    <cellStyle name="Normal 13 4 3 2 2 3 3 2" xfId="12276"/>
    <cellStyle name="Normal 13 4 3 2 2 3 3 3" xfId="12284"/>
    <cellStyle name="Normal 13 4 3 2 2 3 4" xfId="12286"/>
    <cellStyle name="Normal 13 4 3 2 2 3 5" xfId="12289"/>
    <cellStyle name="Normal 13 4 3 2 2 3 6" xfId="12292"/>
    <cellStyle name="Normal 13 4 3 2 2 4" xfId="12296"/>
    <cellStyle name="Normal 13 4 3 2 2 4 2" xfId="12297"/>
    <cellStyle name="Normal 13 4 3 2 2 4 3" xfId="12299"/>
    <cellStyle name="Normal 13 4 3 2 2 4 4" xfId="12301"/>
    <cellStyle name="Normal 13 4 3 2 2 5" xfId="12307"/>
    <cellStyle name="Normal 13 4 3 2 2 5 2" xfId="12013"/>
    <cellStyle name="Normal 13 4 3 2 2 5 3" xfId="12022"/>
    <cellStyle name="Normal 13 4 3 2 2 5 4" xfId="12025"/>
    <cellStyle name="Normal 13 4 3 2 2 6" xfId="8631"/>
    <cellStyle name="Normal 13 4 3 2 2 6 2" xfId="12029"/>
    <cellStyle name="Normal 13 4 3 2 2 6 3" xfId="12032"/>
    <cellStyle name="Normal 13 4 3 2 2 6 4" xfId="12309"/>
    <cellStyle name="Normal 13 4 3 2 2 7" xfId="8638"/>
    <cellStyle name="Normal 13 4 3 2 2 7 2" xfId="12036"/>
    <cellStyle name="Normal 13 4 3 2 2 7 3" xfId="12039"/>
    <cellStyle name="Normal 13 4 3 2 2 8" xfId="12313"/>
    <cellStyle name="Normal 13 4 3 2 2 9" xfId="12317"/>
    <cellStyle name="Normal 13 4 3 2 3" xfId="11774"/>
    <cellStyle name="Normal 13 4 3 2 3 2" xfId="2600"/>
    <cellStyle name="Normal 13 4 3 2 3 2 2" xfId="2621"/>
    <cellStyle name="Normal 13 4 3 2 3 2 2 2" xfId="2774"/>
    <cellStyle name="Normal 13 4 3 2 3 2 2 3" xfId="10423"/>
    <cellStyle name="Normal 13 4 3 2 3 2 2 4" xfId="10426"/>
    <cellStyle name="Normal 13 4 3 2 3 2 3" xfId="1354"/>
    <cellStyle name="Normal 13 4 3 2 3 2 3 2" xfId="10433"/>
    <cellStyle name="Normal 13 4 3 2 3 2 3 3" xfId="10440"/>
    <cellStyle name="Normal 13 4 3 2 3 2 4" xfId="10443"/>
    <cellStyle name="Normal 13 4 3 2 3 2 5" xfId="10448"/>
    <cellStyle name="Normal 13 4 3 2 3 2 6" xfId="10453"/>
    <cellStyle name="Normal 13 4 3 2 3 3" xfId="3424"/>
    <cellStyle name="Normal 13 4 3 2 3 3 2" xfId="4527"/>
    <cellStyle name="Normal 13 4 3 2 3 3 3" xfId="696"/>
    <cellStyle name="Normal 13 4 3 2 3 3 4" xfId="10459"/>
    <cellStyle name="Normal 13 4 3 2 3 4" xfId="3459"/>
    <cellStyle name="Normal 13 4 3 2 3 4 2" xfId="10466"/>
    <cellStyle name="Normal 13 4 3 2 3 4 3" xfId="10471"/>
    <cellStyle name="Normal 13 4 3 2 3 4 4" xfId="10475"/>
    <cellStyle name="Normal 13 4 3 2 3 5" xfId="3476"/>
    <cellStyle name="Normal 13 4 3 2 3 5 2" xfId="10481"/>
    <cellStyle name="Normal 13 4 3 2 3 5 3" xfId="10491"/>
    <cellStyle name="Normal 13 4 3 2 3 5 4" xfId="10498"/>
    <cellStyle name="Normal 13 4 3 2 3 6" xfId="10508"/>
    <cellStyle name="Normal 13 4 3 2 3 6 2" xfId="10516"/>
    <cellStyle name="Normal 13 4 3 2 3 6 3" xfId="10528"/>
    <cellStyle name="Normal 13 4 3 2 3 7" xfId="10540"/>
    <cellStyle name="Normal 13 4 3 2 3 8" xfId="10554"/>
    <cellStyle name="Normal 13 4 3 2 3 9" xfId="11852"/>
    <cellStyle name="Normal 13 4 3 2 4" xfId="11777"/>
    <cellStyle name="Normal 13 4 3 2 4 2" xfId="3548"/>
    <cellStyle name="Normal 13 4 3 2 4 2 2" xfId="10598"/>
    <cellStyle name="Normal 13 4 3 2 4 2 3" xfId="10604"/>
    <cellStyle name="Normal 13 4 3 2 4 2 4" xfId="10609"/>
    <cellStyle name="Normal 13 4 3 2 4 3" xfId="3552"/>
    <cellStyle name="Normal 13 4 3 2 4 3 2" xfId="10617"/>
    <cellStyle name="Normal 13 4 3 2 4 3 3" xfId="10624"/>
    <cellStyle name="Normal 13 4 3 2 4 4" xfId="8373"/>
    <cellStyle name="Normal 13 4 3 2 4 5" xfId="10651"/>
    <cellStyle name="Normal 13 4 3 2 4 6" xfId="10683"/>
    <cellStyle name="Normal 13 4 3 2 5" xfId="11781"/>
    <cellStyle name="Normal 13 4 3 2 5 2" xfId="3633"/>
    <cellStyle name="Normal 13 4 3 2 5 3" xfId="3651"/>
    <cellStyle name="Normal 13 4 3 2 5 4" xfId="10742"/>
    <cellStyle name="Normal 13 4 3 2 6" xfId="12318"/>
    <cellStyle name="Normal 13 4 3 2 6 2" xfId="3693"/>
    <cellStyle name="Normal 13 4 3 2 6 3" xfId="3181"/>
    <cellStyle name="Normal 13 4 3 2 6 4" xfId="12323"/>
    <cellStyle name="Normal 13 4 3 2 7" xfId="2563"/>
    <cellStyle name="Normal 13 4 3 2 7 2" xfId="3751"/>
    <cellStyle name="Normal 13 4 3 2 7 3" xfId="10770"/>
    <cellStyle name="Normal 13 4 3 2 7 4" xfId="12327"/>
    <cellStyle name="Normal 13 4 3 2 8" xfId="12335"/>
    <cellStyle name="Normal 13 4 3 2 8 2" xfId="10781"/>
    <cellStyle name="Normal 13 4 3 2 8 3" xfId="10791"/>
    <cellStyle name="Normal 13 4 3 2 9" xfId="4897"/>
    <cellStyle name="Normal 13 4 3 3" xfId="10028"/>
    <cellStyle name="Normal 13 4 3 3 10" xfId="12311"/>
    <cellStyle name="Normal 13 4 3 3 11" xfId="12315"/>
    <cellStyle name="Normal 13 4 3 3 2" xfId="11695"/>
    <cellStyle name="Normal 13 4 3 3 2 10" xfId="12343"/>
    <cellStyle name="Normal 13 4 3 3 2 2" xfId="12348"/>
    <cellStyle name="Normal 13 4 3 3 2 2 2" xfId="9042"/>
    <cellStyle name="Normal 13 4 3 3 2 2 2 2" xfId="9048"/>
    <cellStyle name="Normal 13 4 3 3 2 2 2 2 2" xfId="12352"/>
    <cellStyle name="Normal 13 4 3 3 2 2 2 2 3" xfId="12354"/>
    <cellStyle name="Normal 13 4 3 3 2 2 2 2 4" xfId="12356"/>
    <cellStyle name="Normal 13 4 3 3 2 2 2 3" xfId="9054"/>
    <cellStyle name="Normal 13 4 3 3 2 2 2 3 2" xfId="12359"/>
    <cellStyle name="Normal 13 4 3 3 2 2 2 3 3" xfId="12361"/>
    <cellStyle name="Normal 13 4 3 3 2 2 2 4" xfId="9058"/>
    <cellStyle name="Normal 13 4 3 3 2 2 2 5" xfId="12363"/>
    <cellStyle name="Normal 13 4 3 3 2 2 2 6" xfId="12369"/>
    <cellStyle name="Normal 13 4 3 3 2 2 3" xfId="121"/>
    <cellStyle name="Normal 13 4 3 3 2 2 3 2" xfId="2353"/>
    <cellStyle name="Normal 13 4 3 3 2 2 3 3" xfId="2362"/>
    <cellStyle name="Normal 13 4 3 3 2 2 3 4" xfId="606"/>
    <cellStyle name="Normal 13 4 3 3 2 2 4" xfId="9061"/>
    <cellStyle name="Normal 13 4 3 3 2 2 4 2" xfId="9079"/>
    <cellStyle name="Normal 13 4 3 3 2 2 4 3" xfId="957"/>
    <cellStyle name="Normal 13 4 3 3 2 2 4 4" xfId="872"/>
    <cellStyle name="Normal 13 4 3 3 2 2 5" xfId="4735"/>
    <cellStyle name="Normal 13 4 3 3 2 2 5 2" xfId="6902"/>
    <cellStyle name="Normal 13 4 3 3 2 2 5 3" xfId="6921"/>
    <cellStyle name="Normal 13 4 3 3 2 2 5 4" xfId="1070"/>
    <cellStyle name="Normal 13 4 3 3 2 2 6" xfId="4750"/>
    <cellStyle name="Normal 13 4 3 3 2 2 6 2" xfId="6932"/>
    <cellStyle name="Normal 13 4 3 3 2 2 6 3" xfId="3052"/>
    <cellStyle name="Normal 13 4 3 3 2 2 7" xfId="6944"/>
    <cellStyle name="Normal 13 4 3 3 2 2 8" xfId="6956"/>
    <cellStyle name="Normal 13 4 3 3 2 2 9" xfId="6960"/>
    <cellStyle name="Normal 13 4 3 3 2 3" xfId="12374"/>
    <cellStyle name="Normal 13 4 3 3 2 3 2" xfId="9106"/>
    <cellStyle name="Normal 13 4 3 3 2 3 2 2" xfId="12375"/>
    <cellStyle name="Normal 13 4 3 3 2 3 2 3" xfId="12377"/>
    <cellStyle name="Normal 13 4 3 3 2 3 2 4" xfId="12380"/>
    <cellStyle name="Normal 13 4 3 3 2 3 3" xfId="9110"/>
    <cellStyle name="Normal 13 4 3 3 2 3 3 2" xfId="7782"/>
    <cellStyle name="Normal 13 4 3 3 2 3 3 3" xfId="7790"/>
    <cellStyle name="Normal 13 4 3 3 2 3 4" xfId="9114"/>
    <cellStyle name="Normal 13 4 3 3 2 3 5" xfId="6987"/>
    <cellStyle name="Normal 13 4 3 3 2 3 6" xfId="7024"/>
    <cellStyle name="Normal 13 4 3 3 2 4" xfId="2991"/>
    <cellStyle name="Normal 13 4 3 3 2 4 2" xfId="3000"/>
    <cellStyle name="Normal 13 4 3 3 2 4 3" xfId="2684"/>
    <cellStyle name="Normal 13 4 3 3 2 4 4" xfId="12385"/>
    <cellStyle name="Normal 13 4 3 3 2 5" xfId="3017"/>
    <cellStyle name="Normal 13 4 3 3 2 5 2" xfId="9140"/>
    <cellStyle name="Normal 13 4 3 3 2 5 3" xfId="12388"/>
    <cellStyle name="Normal 13 4 3 3 2 5 4" xfId="12392"/>
    <cellStyle name="Normal 13 4 3 3 2 6" xfId="276"/>
    <cellStyle name="Normal 13 4 3 3 2 6 2" xfId="9158"/>
    <cellStyle name="Normal 13 4 3 3 2 6 3" xfId="12396"/>
    <cellStyle name="Normal 13 4 3 3 2 6 4" xfId="12399"/>
    <cellStyle name="Normal 13 4 3 3 2 7" xfId="296"/>
    <cellStyle name="Normal 13 4 3 3 2 7 2" xfId="12401"/>
    <cellStyle name="Normal 13 4 3 3 2 7 3" xfId="12405"/>
    <cellStyle name="Normal 13 4 3 3 2 8" xfId="12408"/>
    <cellStyle name="Normal 13 4 3 3 2 9" xfId="12409"/>
    <cellStyle name="Normal 13 4 3 3 3" xfId="11786"/>
    <cellStyle name="Normal 13 4 3 3 3 2" xfId="3913"/>
    <cellStyle name="Normal 13 4 3 3 3 2 2" xfId="8936"/>
    <cellStyle name="Normal 13 4 3 3 3 2 2 2" xfId="8335"/>
    <cellStyle name="Normal 13 4 3 3 3 2 2 3" xfId="11571"/>
    <cellStyle name="Normal 13 4 3 3 3 2 2 4" xfId="11573"/>
    <cellStyle name="Normal 13 4 3 3 3 2 3" xfId="8944"/>
    <cellStyle name="Normal 13 4 3 3 3 2 3 2" xfId="15"/>
    <cellStyle name="Normal 13 4 3 3 3 2 3 3" xfId="12411"/>
    <cellStyle name="Normal 13 4 3 3 3 2 4" xfId="9188"/>
    <cellStyle name="Normal 13 4 3 3 3 2 5" xfId="7364"/>
    <cellStyle name="Normal 13 4 3 3 3 2 6" xfId="7375"/>
    <cellStyle name="Normal 13 4 3 3 3 3" xfId="1504"/>
    <cellStyle name="Normal 13 4 3 3 3 3 2" xfId="9197"/>
    <cellStyle name="Normal 13 4 3 3 3 3 3" xfId="290"/>
    <cellStyle name="Normal 13 4 3 3 3 3 4" xfId="21"/>
    <cellStyle name="Normal 13 4 3 3 3 4" xfId="1535"/>
    <cellStyle name="Normal 13 4 3 3 3 4 2" xfId="9209"/>
    <cellStyle name="Normal 13 4 3 3 3 4 3" xfId="10845"/>
    <cellStyle name="Normal 13 4 3 3 3 4 4" xfId="10853"/>
    <cellStyle name="Normal 13 4 3 3 3 5" xfId="1548"/>
    <cellStyle name="Normal 13 4 3 3 3 5 2" xfId="9234"/>
    <cellStyle name="Normal 13 4 3 3 3 5 3" xfId="10860"/>
    <cellStyle name="Normal 13 4 3 3 3 5 4" xfId="12412"/>
    <cellStyle name="Normal 13 4 3 3 3 6" xfId="8100"/>
    <cellStyle name="Normal 13 4 3 3 3 6 2" xfId="12415"/>
    <cellStyle name="Normal 13 4 3 3 3 6 3" xfId="12416"/>
    <cellStyle name="Normal 13 4 3 3 3 7" xfId="10866"/>
    <cellStyle name="Normal 13 4 3 3 3 8" xfId="10874"/>
    <cellStyle name="Normal 13 4 3 3 3 9" xfId="12419"/>
    <cellStyle name="Normal 13 4 3 3 4" xfId="11793"/>
    <cellStyle name="Normal 13 4 3 3 4 2" xfId="3962"/>
    <cellStyle name="Normal 13 4 3 3 4 2 2" xfId="8239"/>
    <cellStyle name="Normal 13 4 3 3 4 2 3" xfId="8268"/>
    <cellStyle name="Normal 13 4 3 3 4 2 4" xfId="8282"/>
    <cellStyle name="Normal 13 4 3 3 4 3" xfId="1578"/>
    <cellStyle name="Normal 13 4 3 3 4 3 2" xfId="789"/>
    <cellStyle name="Normal 13 4 3 3 4 3 3" xfId="841"/>
    <cellStyle name="Normal 13 4 3 3 4 4" xfId="10906"/>
    <cellStyle name="Normal 13 4 3 3 4 5" xfId="10908"/>
    <cellStyle name="Normal 13 4 3 3 4 6" xfId="11916"/>
    <cellStyle name="Normal 13 4 3 3 5" xfId="12420"/>
    <cellStyle name="Normal 13 4 3 3 5 2" xfId="10921"/>
    <cellStyle name="Normal 13 4 3 3 5 3" xfId="10928"/>
    <cellStyle name="Normal 13 4 3 3 5 4" xfId="12423"/>
    <cellStyle name="Normal 13 4 3 3 6" xfId="12424"/>
    <cellStyle name="Normal 13 4 3 3 6 2" xfId="10940"/>
    <cellStyle name="Normal 13 4 3 3 6 3" xfId="10946"/>
    <cellStyle name="Normal 13 4 3 3 6 4" xfId="12427"/>
    <cellStyle name="Normal 13 4 3 3 7" xfId="12429"/>
    <cellStyle name="Normal 13 4 3 3 7 2" xfId="2341"/>
    <cellStyle name="Normal 13 4 3 3 7 3" xfId="2381"/>
    <cellStyle name="Normal 13 4 3 3 7 4" xfId="614"/>
    <cellStyle name="Normal 13 4 3 3 8" xfId="11313"/>
    <cellStyle name="Normal 13 4 3 3 8 2" xfId="932"/>
    <cellStyle name="Normal 13 4 3 3 8 3" xfId="12431"/>
    <cellStyle name="Normal 13 4 3 3 9" xfId="1010"/>
    <cellStyle name="Normal 13 4 3 4" xfId="12435"/>
    <cellStyle name="Normal 13 4 3 4 10" xfId="12444"/>
    <cellStyle name="Normal 13 4 3 4 2" xfId="12445"/>
    <cellStyle name="Normal 13 4 3 4 2 2" xfId="1321"/>
    <cellStyle name="Normal 13 4 3 4 2 2 2" xfId="1851"/>
    <cellStyle name="Normal 13 4 3 4 2 2 2 2" xfId="1871"/>
    <cellStyle name="Normal 13 4 3 4 2 2 2 3" xfId="6198"/>
    <cellStyle name="Normal 13 4 3 4 2 2 2 4" xfId="12345"/>
    <cellStyle name="Normal 13 4 3 4 2 2 3" xfId="6209"/>
    <cellStyle name="Normal 13 4 3 4 2 2 3 2" xfId="12457"/>
    <cellStyle name="Normal 13 4 3 4 2 2 3 3" xfId="12464"/>
    <cellStyle name="Normal 13 4 3 4 2 2 4" xfId="6217"/>
    <cellStyle name="Normal 13 4 3 4 2 2 5" xfId="6228"/>
    <cellStyle name="Normal 13 4 3 4 2 2 6" xfId="9536"/>
    <cellStyle name="Normal 13 4 3 4 2 3" xfId="12465"/>
    <cellStyle name="Normal 13 4 3 4 2 3 2" xfId="2060"/>
    <cellStyle name="Normal 13 4 3 4 2 3 3" xfId="12469"/>
    <cellStyle name="Normal 13 4 3 4 2 3 4" xfId="12473"/>
    <cellStyle name="Normal 13 4 3 4 2 4" xfId="766"/>
    <cellStyle name="Normal 13 4 3 4 2 4 2" xfId="796"/>
    <cellStyle name="Normal 13 4 3 4 2 4 3" xfId="594"/>
    <cellStyle name="Normal 13 4 3 4 2 4 4" xfId="732"/>
    <cellStyle name="Normal 13 4 3 4 2 5" xfId="832"/>
    <cellStyle name="Normal 13 4 3 4 2 5 2" xfId="647"/>
    <cellStyle name="Normal 13 4 3 4 2 5 3" xfId="677"/>
    <cellStyle name="Normal 13 4 3 4 2 5 4" xfId="12477"/>
    <cellStyle name="Normal 13 4 3 4 2 6" xfId="776"/>
    <cellStyle name="Normal 13 4 3 4 2 6 2" xfId="12480"/>
    <cellStyle name="Normal 13 4 3 4 2 6 3" xfId="12483"/>
    <cellStyle name="Normal 13 4 3 4 2 7" xfId="848"/>
    <cellStyle name="Normal 13 4 3 4 2 8" xfId="862"/>
    <cellStyle name="Normal 13 4 3 4 2 9" xfId="1137"/>
    <cellStyle name="Normal 13 4 3 4 3" xfId="12484"/>
    <cellStyle name="Normal 13 4 3 4 3 2" xfId="354"/>
    <cellStyle name="Normal 13 4 3 4 3 2 2" xfId="3808"/>
    <cellStyle name="Normal 13 4 3 4 3 2 3" xfId="10970"/>
    <cellStyle name="Normal 13 4 3 4 3 2 4" xfId="12489"/>
    <cellStyle name="Normal 13 4 3 4 3 3" xfId="10978"/>
    <cellStyle name="Normal 13 4 3 4 3 3 2" xfId="12492"/>
    <cellStyle name="Normal 13 4 3 4 3 3 3" xfId="12493"/>
    <cellStyle name="Normal 13 4 3 4 3 4" xfId="4115"/>
    <cellStyle name="Normal 13 4 3 4 3 5" xfId="4140"/>
    <cellStyle name="Normal 13 4 3 4 3 6" xfId="7484"/>
    <cellStyle name="Normal 13 4 3 4 4" xfId="12494"/>
    <cellStyle name="Normal 13 4 3 4 4 2" xfId="10988"/>
    <cellStyle name="Normal 13 4 3 4 4 3" xfId="4181"/>
    <cellStyle name="Normal 13 4 3 4 4 4" xfId="5949"/>
    <cellStyle name="Normal 13 4 3 4 5" xfId="12496"/>
    <cellStyle name="Normal 13 4 3 4 5 2" xfId="10997"/>
    <cellStyle name="Normal 13 4 3 4 5 3" xfId="11002"/>
    <cellStyle name="Normal 13 4 3 4 5 4" xfId="12499"/>
    <cellStyle name="Normal 13 4 3 4 6" xfId="12500"/>
    <cellStyle name="Normal 13 4 3 4 6 2" xfId="11019"/>
    <cellStyle name="Normal 13 4 3 4 6 3" xfId="11027"/>
    <cellStyle name="Normal 13 4 3 4 6 4" xfId="12505"/>
    <cellStyle name="Normal 13 4 3 4 7" xfId="12507"/>
    <cellStyle name="Normal 13 4 3 4 7 2" xfId="4288"/>
    <cellStyle name="Normal 13 4 3 4 7 3" xfId="12510"/>
    <cellStyle name="Normal 13 4 3 4 8" xfId="12512"/>
    <cellStyle name="Normal 13 4 3 4 9" xfId="12520"/>
    <cellStyle name="Normal 13 4 3 5" xfId="53"/>
    <cellStyle name="Normal 13 4 3 5 2" xfId="2607"/>
    <cellStyle name="Normal 13 4 3 5 2 2" xfId="2627"/>
    <cellStyle name="Normal 13 4 3 5 2 2 2" xfId="6660"/>
    <cellStyle name="Normal 13 4 3 5 2 2 3" xfId="7854"/>
    <cellStyle name="Normal 13 4 3 5 2 2 4" xfId="11704"/>
    <cellStyle name="Normal 13 4 3 5 2 3" xfId="5513"/>
    <cellStyle name="Normal 13 4 3 5 2 3 2" xfId="1370"/>
    <cellStyle name="Normal 13 4 3 5 2 3 3" xfId="12529"/>
    <cellStyle name="Normal 13 4 3 5 2 4" xfId="5520"/>
    <cellStyle name="Normal 13 4 3 5 2 5" xfId="7659"/>
    <cellStyle name="Normal 13 4 3 5 2 6" xfId="7668"/>
    <cellStyle name="Normal 13 4 3 5 3" xfId="12531"/>
    <cellStyle name="Normal 13 4 3 5 3 2" xfId="93"/>
    <cellStyle name="Normal 13 4 3 5 3 3" xfId="487"/>
    <cellStyle name="Normal 13 4 3 5 3 4" xfId="374"/>
    <cellStyle name="Normal 13 4 3 5 4" xfId="12532"/>
    <cellStyle name="Normal 13 4 3 5 4 2" xfId="4383"/>
    <cellStyle name="Normal 13 4 3 5 4 3" xfId="4392"/>
    <cellStyle name="Normal 13 4 3 5 4 4" xfId="8164"/>
    <cellStyle name="Normal 13 4 3 5 5" xfId="10703"/>
    <cellStyle name="Normal 13 4 3 5 5 2" xfId="206"/>
    <cellStyle name="Normal 13 4 3 5 5 3" xfId="11076"/>
    <cellStyle name="Normal 13 4 3 5 5 4" xfId="12535"/>
    <cellStyle name="Normal 13 4 3 5 6" xfId="10710"/>
    <cellStyle name="Normal 13 4 3 5 6 2" xfId="11088"/>
    <cellStyle name="Normal 13 4 3 5 6 3" xfId="11100"/>
    <cellStyle name="Normal 13 4 3 5 7" xfId="10718"/>
    <cellStyle name="Normal 13 4 3 5 8" xfId="12538"/>
    <cellStyle name="Normal 13 4 3 5 9" xfId="12544"/>
    <cellStyle name="Normal 13 4 3 6" xfId="11216"/>
    <cellStyle name="Normal 13 4 3 6 2" xfId="12545"/>
    <cellStyle name="Normal 13 4 3 6 2 2" xfId="2394"/>
    <cellStyle name="Normal 13 4 3 6 2 2 2" xfId="2416"/>
    <cellStyle name="Normal 13 4 3 6 2 2 3" xfId="934"/>
    <cellStyle name="Normal 13 4 3 6 2 2 4" xfId="12433"/>
    <cellStyle name="Normal 13 4 3 6 2 3" xfId="2433"/>
    <cellStyle name="Normal 13 4 3 6 2 3 2" xfId="12548"/>
    <cellStyle name="Normal 13 4 3 6 2 3 3" xfId="12553"/>
    <cellStyle name="Normal 13 4 3 6 2 4" xfId="2448"/>
    <cellStyle name="Normal 13 4 3 6 2 5" xfId="2466"/>
    <cellStyle name="Normal 13 4 3 6 2 6" xfId="5878"/>
    <cellStyle name="Normal 13 4 3 6 3" xfId="12554"/>
    <cellStyle name="Normal 13 4 3 6 3 2" xfId="11039"/>
    <cellStyle name="Normal 13 4 3 6 3 3" xfId="11044"/>
    <cellStyle name="Normal 13 4 3 6 3 4" xfId="11051"/>
    <cellStyle name="Normal 13 4 3 6 4" xfId="12556"/>
    <cellStyle name="Normal 13 4 3 6 4 2" xfId="11115"/>
    <cellStyle name="Normal 13 4 3 6 4 3" xfId="11121"/>
    <cellStyle name="Normal 13 4 3 6 4 4" xfId="11130"/>
    <cellStyle name="Normal 13 4 3 6 5" xfId="10726"/>
    <cellStyle name="Normal 13 4 3 6 5 2" xfId="12558"/>
    <cellStyle name="Normal 13 4 3 6 5 3" xfId="12559"/>
    <cellStyle name="Normal 13 4 3 6 5 4" xfId="12562"/>
    <cellStyle name="Normal 13 4 3 6 6" xfId="10733"/>
    <cellStyle name="Normal 13 4 3 6 6 2" xfId="12568"/>
    <cellStyle name="Normal 13 4 3 6 6 3" xfId="12571"/>
    <cellStyle name="Normal 13 4 3 6 7" xfId="12575"/>
    <cellStyle name="Normal 13 4 3 6 8" xfId="12580"/>
    <cellStyle name="Normal 13 4 3 6 9" xfId="12586"/>
    <cellStyle name="Normal 13 4 3 7" xfId="12602"/>
    <cellStyle name="Normal 13 4 3 7 2" xfId="12605"/>
    <cellStyle name="Normal 13 4 3 7 2 2" xfId="9139"/>
    <cellStyle name="Normal 13 4 3 7 2 2 2" xfId="9730"/>
    <cellStyle name="Normal 13 4 3 7 2 2 3" xfId="12610"/>
    <cellStyle name="Normal 13 4 3 7 2 2 4" xfId="12617"/>
    <cellStyle name="Normal 13 4 3 7 2 3" xfId="9147"/>
    <cellStyle name="Normal 13 4 3 7 2 3 2" xfId="12620"/>
    <cellStyle name="Normal 13 4 3 7 2 3 3" xfId="12624"/>
    <cellStyle name="Normal 13 4 3 7 2 4" xfId="12391"/>
    <cellStyle name="Normal 13 4 3 7 2 5" xfId="12395"/>
    <cellStyle name="Normal 13 4 3 7 2 6" xfId="7129"/>
    <cellStyle name="Normal 13 4 3 7 3" xfId="12627"/>
    <cellStyle name="Normal 13 4 3 7 3 2" xfId="9157"/>
    <cellStyle name="Normal 13 4 3 7 3 3" xfId="9163"/>
    <cellStyle name="Normal 13 4 3 7 3 4" xfId="12398"/>
    <cellStyle name="Normal 13 4 3 7 4" xfId="12630"/>
    <cellStyle name="Normal 13 4 3 7 4 2" xfId="9172"/>
    <cellStyle name="Normal 13 4 3 7 4 3" xfId="12404"/>
    <cellStyle name="Normal 13 4 3 7 4 4" xfId="12407"/>
    <cellStyle name="Normal 13 4 3 7 5" xfId="12632"/>
    <cellStyle name="Normal 13 4 3 7 5 2" xfId="12634"/>
    <cellStyle name="Normal 13 4 3 7 5 3" xfId="12640"/>
    <cellStyle name="Normal 13 4 3 7 6" xfId="12646"/>
    <cellStyle name="Normal 13 4 3 7 7" xfId="12652"/>
    <cellStyle name="Normal 13 4 3 7 8" xfId="12659"/>
    <cellStyle name="Normal 13 4 3 8" xfId="12664"/>
    <cellStyle name="Normal 13 4 3 8 2" xfId="12666"/>
    <cellStyle name="Normal 13 4 3 8 2 2" xfId="9229"/>
    <cellStyle name="Normal 13 4 3 8 2 3" xfId="9233"/>
    <cellStyle name="Normal 13 4 3 8 2 4" xfId="10859"/>
    <cellStyle name="Normal 13 4 3 8 3" xfId="12669"/>
    <cellStyle name="Normal 13 4 3 8 3 2" xfId="9247"/>
    <cellStyle name="Normal 13 4 3 8 3 3" xfId="12413"/>
    <cellStyle name="Normal 13 4 3 8 4" xfId="12673"/>
    <cellStyle name="Normal 13 4 3 8 5" xfId="12674"/>
    <cellStyle name="Normal 13 4 3 8 6" xfId="12678"/>
    <cellStyle name="Normal 13 4 3 9" xfId="12684"/>
    <cellStyle name="Normal 13 4 3 9 2" xfId="12687"/>
    <cellStyle name="Normal 13 4 3 9 3" xfId="12691"/>
    <cellStyle name="Normal 13 4 3 9 4" xfId="4047"/>
    <cellStyle name="Normal 13 4 4" xfId="10030"/>
    <cellStyle name="Normal 13 4 4 10" xfId="3211"/>
    <cellStyle name="Normal 13 4 4 11" xfId="6672"/>
    <cellStyle name="Normal 13 4 4 2" xfId="12692"/>
    <cellStyle name="Normal 13 4 4 2 10" xfId="5152"/>
    <cellStyle name="Normal 13 4 4 2 2" xfId="11816"/>
    <cellStyle name="Normal 13 4 4 2 2 2" xfId="11302"/>
    <cellStyle name="Normal 13 4 4 2 2 2 2" xfId="11307"/>
    <cellStyle name="Normal 13 4 4 2 2 2 2 2" xfId="11318"/>
    <cellStyle name="Normal 13 4 4 2 2 2 2 3" xfId="1014"/>
    <cellStyle name="Normal 13 4 4 2 2 2 2 4" xfId="1033"/>
    <cellStyle name="Normal 13 4 4 2 2 2 3" xfId="12694"/>
    <cellStyle name="Normal 13 4 4 2 2 2 3 2" xfId="12517"/>
    <cellStyle name="Normal 13 4 4 2 2 2 3 3" xfId="12524"/>
    <cellStyle name="Normal 13 4 4 2 2 2 4" xfId="4632"/>
    <cellStyle name="Normal 13 4 4 2 2 2 5" xfId="2493"/>
    <cellStyle name="Normal 13 4 4 2 2 2 6" xfId="4639"/>
    <cellStyle name="Normal 13 4 4 2 2 3" xfId="12695"/>
    <cellStyle name="Normal 13 4 4 2 2 3 2" xfId="12696"/>
    <cellStyle name="Normal 13 4 4 2 2 3 3" xfId="12697"/>
    <cellStyle name="Normal 13 4 4 2 2 3 4" xfId="2665"/>
    <cellStyle name="Normal 13 4 4 2 2 4" xfId="12700"/>
    <cellStyle name="Normal 13 4 4 2 2 4 2" xfId="12701"/>
    <cellStyle name="Normal 13 4 4 2 2 4 3" xfId="12703"/>
    <cellStyle name="Normal 13 4 4 2 2 4 4" xfId="12706"/>
    <cellStyle name="Normal 13 4 4 2 2 5" xfId="1474"/>
    <cellStyle name="Normal 13 4 4 2 2 5 2" xfId="2186"/>
    <cellStyle name="Normal 13 4 4 2 2 5 3" xfId="2196"/>
    <cellStyle name="Normal 13 4 4 2 2 5 4" xfId="12712"/>
    <cellStyle name="Normal 13 4 4 2 2 6" xfId="2067"/>
    <cellStyle name="Normal 13 4 4 2 2 6 2" xfId="586"/>
    <cellStyle name="Normal 13 4 4 2 2 6 3" xfId="12714"/>
    <cellStyle name="Normal 13 4 4 2 2 7" xfId="2177"/>
    <cellStyle name="Normal 13 4 4 2 2 8" xfId="2194"/>
    <cellStyle name="Normal 13 4 4 2 2 9" xfId="12718"/>
    <cellStyle name="Normal 13 4 4 2 3" xfId="12719"/>
    <cellStyle name="Normal 13 4 4 2 3 2" xfId="1086"/>
    <cellStyle name="Normal 13 4 4 2 3 2 2" xfId="1092"/>
    <cellStyle name="Normal 13 4 4 2 3 2 3" xfId="2970"/>
    <cellStyle name="Normal 13 4 4 2 3 2 4" xfId="4837"/>
    <cellStyle name="Normal 13 4 4 2 3 3" xfId="5693"/>
    <cellStyle name="Normal 13 4 4 2 3 3 2" xfId="1987"/>
    <cellStyle name="Normal 13 4 4 2 3 3 3" xfId="4084"/>
    <cellStyle name="Normal 13 4 4 2 3 4" xfId="8716"/>
    <cellStyle name="Normal 13 4 4 2 3 5" xfId="2228"/>
    <cellStyle name="Normal 13 4 4 2 3 6" xfId="815"/>
    <cellStyle name="Normal 13 4 4 2 4" xfId="12722"/>
    <cellStyle name="Normal 13 4 4 2 4 2" xfId="1226"/>
    <cellStyle name="Normal 13 4 4 2 4 3" xfId="8728"/>
    <cellStyle name="Normal 13 4 4 2 4 4" xfId="8733"/>
    <cellStyle name="Normal 13 4 4 2 5" xfId="12725"/>
    <cellStyle name="Normal 13 4 4 2 5 2" xfId="12729"/>
    <cellStyle name="Normal 13 4 4 2 5 3" xfId="12732"/>
    <cellStyle name="Normal 13 4 4 2 5 4" xfId="2484"/>
    <cellStyle name="Normal 13 4 4 2 6" xfId="12736"/>
    <cellStyle name="Normal 13 4 4 2 6 2" xfId="12740"/>
    <cellStyle name="Normal 13 4 4 2 6 3" xfId="12744"/>
    <cellStyle name="Normal 13 4 4 2 6 4" xfId="12748"/>
    <cellStyle name="Normal 13 4 4 2 7" xfId="12752"/>
    <cellStyle name="Normal 13 4 4 2 7 2" xfId="12754"/>
    <cellStyle name="Normal 13 4 4 2 7 3" xfId="12759"/>
    <cellStyle name="Normal 13 4 4 2 8" xfId="12766"/>
    <cellStyle name="Normal 13 4 4 2 9" xfId="12769"/>
    <cellStyle name="Normal 13 4 4 3" xfId="12770"/>
    <cellStyle name="Normal 13 4 4 3 2" xfId="11825"/>
    <cellStyle name="Normal 13 4 4 3 2 2" xfId="12776"/>
    <cellStyle name="Normal 13 4 4 3 2 2 2" xfId="9830"/>
    <cellStyle name="Normal 13 4 4 3 2 2 3" xfId="9837"/>
    <cellStyle name="Normal 13 4 4 3 2 2 4" xfId="7646"/>
    <cellStyle name="Normal 13 4 4 3 2 3" xfId="12779"/>
    <cellStyle name="Normal 13 4 4 3 2 3 2" xfId="9852"/>
    <cellStyle name="Normal 13 4 4 3 2 3 3" xfId="11234"/>
    <cellStyle name="Normal 13 4 4 3 2 4" xfId="1393"/>
    <cellStyle name="Normal 13 4 4 3 2 5" xfId="1400"/>
    <cellStyle name="Normal 13 4 4 3 2 6" xfId="12781"/>
    <cellStyle name="Normal 13 4 4 3 3" xfId="12782"/>
    <cellStyle name="Normal 13 4 4 3 3 2" xfId="12787"/>
    <cellStyle name="Normal 13 4 4 3 3 3" xfId="12791"/>
    <cellStyle name="Normal 13 4 4 3 3 4" xfId="12796"/>
    <cellStyle name="Normal 13 4 4 3 4" xfId="12797"/>
    <cellStyle name="Normal 13 4 4 3 4 2" xfId="12801"/>
    <cellStyle name="Normal 13 4 4 3 4 3" xfId="12804"/>
    <cellStyle name="Normal 13 4 4 3 4 4" xfId="12806"/>
    <cellStyle name="Normal 13 4 4 3 5" xfId="12809"/>
    <cellStyle name="Normal 13 4 4 3 5 2" xfId="12811"/>
    <cellStyle name="Normal 13 4 4 3 5 3" xfId="12813"/>
    <cellStyle name="Normal 13 4 4 3 5 4" xfId="2456"/>
    <cellStyle name="Normal 13 4 4 3 6" xfId="12818"/>
    <cellStyle name="Normal 13 4 4 3 6 2" xfId="12820"/>
    <cellStyle name="Normal 13 4 4 3 6 3" xfId="12821"/>
    <cellStyle name="Normal 13 4 4 3 7" xfId="12827"/>
    <cellStyle name="Normal 13 4 4 3 8" xfId="12829"/>
    <cellStyle name="Normal 13 4 4 3 9" xfId="12833"/>
    <cellStyle name="Normal 13 4 4 4" xfId="12835"/>
    <cellStyle name="Normal 13 4 4 4 2" xfId="12838"/>
    <cellStyle name="Normal 13 4 4 4 2 2" xfId="12845"/>
    <cellStyle name="Normal 13 4 4 4 2 3" xfId="12850"/>
    <cellStyle name="Normal 13 4 4 4 2 4" xfId="913"/>
    <cellStyle name="Normal 13 4 4 4 3" xfId="12851"/>
    <cellStyle name="Normal 13 4 4 4 3 2" xfId="12856"/>
    <cellStyle name="Normal 13 4 4 4 3 3" xfId="12861"/>
    <cellStyle name="Normal 13 4 4 4 4" xfId="12862"/>
    <cellStyle name="Normal 13 4 4 4 5" xfId="12864"/>
    <cellStyle name="Normal 13 4 4 4 6" xfId="12867"/>
    <cellStyle name="Normal 13 4 4 5" xfId="12878"/>
    <cellStyle name="Normal 13 4 4 5 2" xfId="12881"/>
    <cellStyle name="Normal 13 4 4 5 3" xfId="12883"/>
    <cellStyle name="Normal 13 4 4 5 4" xfId="12884"/>
    <cellStyle name="Normal 13 4 4 6" xfId="8967"/>
    <cellStyle name="Normal 13 4 4 6 2" xfId="8972"/>
    <cellStyle name="Normal 13 4 4 6 3" xfId="8990"/>
    <cellStyle name="Normal 13 4 4 6 4" xfId="9002"/>
    <cellStyle name="Normal 13 4 4 7" xfId="9019"/>
    <cellStyle name="Normal 13 4 4 7 2" xfId="9024"/>
    <cellStyle name="Normal 13 4 4 7 3" xfId="9029"/>
    <cellStyle name="Normal 13 4 4 7 4" xfId="9034"/>
    <cellStyle name="Normal 13 4 4 8" xfId="9041"/>
    <cellStyle name="Normal 13 4 4 8 2" xfId="9047"/>
    <cellStyle name="Normal 13 4 4 8 3" xfId="9053"/>
    <cellStyle name="Normal 13 4 4 9" xfId="120"/>
    <cellStyle name="Normal 13 4 5" xfId="12885"/>
    <cellStyle name="Normal 13 4 5 10" xfId="7389"/>
    <cellStyle name="Normal 13 4 5 11" xfId="7391"/>
    <cellStyle name="Normal 13 4 5 2" xfId="12893"/>
    <cellStyle name="Normal 13 4 5 2 10" xfId="5553"/>
    <cellStyle name="Normal 13 4 5 2 2" xfId="11945"/>
    <cellStyle name="Normal 13 4 5 2 2 2" xfId="12897"/>
    <cellStyle name="Normal 13 4 5 2 2 2 2" xfId="1582"/>
    <cellStyle name="Normal 13 4 5 2 2 2 2 2" xfId="12904"/>
    <cellStyle name="Normal 13 4 5 2 2 2 2 3" xfId="12908"/>
    <cellStyle name="Normal 13 4 5 2 2 2 2 4" xfId="12911"/>
    <cellStyle name="Normal 13 4 5 2 2 2 3" xfId="12913"/>
    <cellStyle name="Normal 13 4 5 2 2 2 3 2" xfId="12916"/>
    <cellStyle name="Normal 13 4 5 2 2 2 3 3" xfId="12919"/>
    <cellStyle name="Normal 13 4 5 2 2 2 4" xfId="12922"/>
    <cellStyle name="Normal 13 4 5 2 2 2 5" xfId="12924"/>
    <cellStyle name="Normal 13 4 5 2 2 2 6" xfId="12926"/>
    <cellStyle name="Normal 13 4 5 2 2 3" xfId="11156"/>
    <cellStyle name="Normal 13 4 5 2 2 3 2" xfId="2259"/>
    <cellStyle name="Normal 13 4 5 2 2 3 3" xfId="12928"/>
    <cellStyle name="Normal 13 4 5 2 2 3 4" xfId="12930"/>
    <cellStyle name="Normal 13 4 5 2 2 4" xfId="12936"/>
    <cellStyle name="Normal 13 4 5 2 2 4 2" xfId="3275"/>
    <cellStyle name="Normal 13 4 5 2 2 4 3" xfId="12937"/>
    <cellStyle name="Normal 13 4 5 2 2 4 4" xfId="12939"/>
    <cellStyle name="Normal 13 4 5 2 2 5" xfId="12945"/>
    <cellStyle name="Normal 13 4 5 2 2 5 2" xfId="12947"/>
    <cellStyle name="Normal 13 4 5 2 2 5 3" xfId="12949"/>
    <cellStyle name="Normal 13 4 5 2 2 5 4" xfId="12953"/>
    <cellStyle name="Normal 13 4 5 2 2 6" xfId="12959"/>
    <cellStyle name="Normal 13 4 5 2 2 6 2" xfId="12961"/>
    <cellStyle name="Normal 13 4 5 2 2 6 3" xfId="12962"/>
    <cellStyle name="Normal 13 4 5 2 2 7" xfId="12965"/>
    <cellStyle name="Normal 13 4 5 2 2 8" xfId="12967"/>
    <cellStyle name="Normal 13 4 5 2 2 9" xfId="12970"/>
    <cellStyle name="Normal 13 4 5 2 3" xfId="12979"/>
    <cellStyle name="Normal 13 4 5 2 3 2" xfId="5766"/>
    <cellStyle name="Normal 13 4 5 2 3 2 2" xfId="4175"/>
    <cellStyle name="Normal 13 4 5 2 3 2 3" xfId="5939"/>
    <cellStyle name="Normal 13 4 5 2 3 2 4" xfId="5968"/>
    <cellStyle name="Normal 13 4 5 2 3 3" xfId="2637"/>
    <cellStyle name="Normal 13 4 5 2 3 3 2" xfId="391"/>
    <cellStyle name="Normal 13 4 5 2 3 3 3" xfId="432"/>
    <cellStyle name="Normal 13 4 5 2 3 4" xfId="8824"/>
    <cellStyle name="Normal 13 4 5 2 3 5" xfId="8833"/>
    <cellStyle name="Normal 13 4 5 2 3 6" xfId="12002"/>
    <cellStyle name="Normal 13 4 5 2 4" xfId="12986"/>
    <cellStyle name="Normal 13 4 5 2 4 2" xfId="3877"/>
    <cellStyle name="Normal 13 4 5 2 4 3" xfId="8688"/>
    <cellStyle name="Normal 13 4 5 2 4 4" xfId="8850"/>
    <cellStyle name="Normal 13 4 5 2 5" xfId="12993"/>
    <cellStyle name="Normal 13 4 5 2 5 2" xfId="12996"/>
    <cellStyle name="Normal 13 4 5 2 5 3" xfId="12999"/>
    <cellStyle name="Normal 13 4 5 2 5 4" xfId="13004"/>
    <cellStyle name="Normal 13 4 5 2 6" xfId="13010"/>
    <cellStyle name="Normal 13 4 5 2 6 2" xfId="13013"/>
    <cellStyle name="Normal 13 4 5 2 6 3" xfId="13015"/>
    <cellStyle name="Normal 13 4 5 2 6 4" xfId="13020"/>
    <cellStyle name="Normal 13 4 5 2 7" xfId="9341"/>
    <cellStyle name="Normal 13 4 5 2 7 2" xfId="13021"/>
    <cellStyle name="Normal 13 4 5 2 7 3" xfId="13023"/>
    <cellStyle name="Normal 13 4 5 2 8" xfId="9349"/>
    <cellStyle name="Normal 13 4 5 2 9" xfId="13027"/>
    <cellStyle name="Normal 13 4 5 3" xfId="1253"/>
    <cellStyle name="Normal 13 4 5 3 2" xfId="1258"/>
    <cellStyle name="Normal 13 4 5 3 2 2" xfId="1271"/>
    <cellStyle name="Normal 13 4 5 3 2 2 2" xfId="10063"/>
    <cellStyle name="Normal 13 4 5 3 2 2 3" xfId="10070"/>
    <cellStyle name="Normal 13 4 5 3 2 2 4" xfId="10075"/>
    <cellStyle name="Normal 13 4 5 3 2 3" xfId="1288"/>
    <cellStyle name="Normal 13 4 5 3 2 3 2" xfId="10096"/>
    <cellStyle name="Normal 13 4 5 3 2 3 3" xfId="13032"/>
    <cellStyle name="Normal 13 4 5 3 2 4" xfId="13042"/>
    <cellStyle name="Normal 13 4 5 3 2 5" xfId="13051"/>
    <cellStyle name="Normal 13 4 5 3 2 6" xfId="13056"/>
    <cellStyle name="Normal 13 4 5 3 3" xfId="1295"/>
    <cellStyle name="Normal 13 4 5 3 3 2" xfId="13066"/>
    <cellStyle name="Normal 13 4 5 3 3 3" xfId="13075"/>
    <cellStyle name="Normal 13 4 5 3 3 4" xfId="13080"/>
    <cellStyle name="Normal 13 4 5 3 4" xfId="13084"/>
    <cellStyle name="Normal 13 4 5 3 4 2" xfId="13088"/>
    <cellStyle name="Normal 13 4 5 3 4 3" xfId="13091"/>
    <cellStyle name="Normal 13 4 5 3 4 4" xfId="13094"/>
    <cellStyle name="Normal 13 4 5 3 5" xfId="13100"/>
    <cellStyle name="Normal 13 4 5 3 5 2" xfId="13101"/>
    <cellStyle name="Normal 13 4 5 3 5 3" xfId="13102"/>
    <cellStyle name="Normal 13 4 5 3 5 4" xfId="13106"/>
    <cellStyle name="Normal 13 4 5 3 6" xfId="13111"/>
    <cellStyle name="Normal 13 4 5 3 6 2" xfId="13112"/>
    <cellStyle name="Normal 13 4 5 3 6 3" xfId="13113"/>
    <cellStyle name="Normal 13 4 5 3 7" xfId="13117"/>
    <cellStyle name="Normal 13 4 5 3 8" xfId="13119"/>
    <cellStyle name="Normal 13 4 5 3 9" xfId="13122"/>
    <cellStyle name="Normal 13 4 5 4" xfId="13130"/>
    <cellStyle name="Normal 13 4 5 4 2" xfId="13133"/>
    <cellStyle name="Normal 13 4 5 4 2 2" xfId="13140"/>
    <cellStyle name="Normal 13 4 5 4 2 3" xfId="13146"/>
    <cellStyle name="Normal 13 4 5 4 2 4" xfId="13152"/>
    <cellStyle name="Normal 13 4 5 4 3" xfId="13156"/>
    <cellStyle name="Normal 13 4 5 4 3 2" xfId="13161"/>
    <cellStyle name="Normal 13 4 5 4 3 3" xfId="13164"/>
    <cellStyle name="Normal 13 4 5 4 4" xfId="13166"/>
    <cellStyle name="Normal 13 4 5 4 5" xfId="13169"/>
    <cellStyle name="Normal 13 4 5 4 6" xfId="13172"/>
    <cellStyle name="Normal 13 4 5 5" xfId="13184"/>
    <cellStyle name="Normal 13 4 5 5 2" xfId="13186"/>
    <cellStyle name="Normal 13 4 5 5 3" xfId="13188"/>
    <cellStyle name="Normal 13 4 5 5 4" xfId="13190"/>
    <cellStyle name="Normal 13 4 5 6" xfId="13199"/>
    <cellStyle name="Normal 13 4 5 6 2" xfId="13201"/>
    <cellStyle name="Normal 13 4 5 6 3" xfId="13202"/>
    <cellStyle name="Normal 13 4 5 6 4" xfId="13204"/>
    <cellStyle name="Normal 13 4 5 7" xfId="13216"/>
    <cellStyle name="Normal 13 4 5 7 2" xfId="13218"/>
    <cellStyle name="Normal 13 4 5 7 3" xfId="13219"/>
    <cellStyle name="Normal 13 4 5 7 4" xfId="13221"/>
    <cellStyle name="Normal 13 4 5 8" xfId="13225"/>
    <cellStyle name="Normal 13 4 5 8 2" xfId="13226"/>
    <cellStyle name="Normal 13 4 5 8 3" xfId="13227"/>
    <cellStyle name="Normal 13 4 5 9" xfId="13229"/>
    <cellStyle name="Normal 13 4 6" xfId="5666"/>
    <cellStyle name="Normal 13 4 6 10" xfId="1105"/>
    <cellStyle name="Normal 13 4 6 11" xfId="1154"/>
    <cellStyle name="Normal 13 4 6 2" xfId="39"/>
    <cellStyle name="Normal 13 4 6 2 10" xfId="13232"/>
    <cellStyle name="Normal 13 4 6 2 2" xfId="5668"/>
    <cellStyle name="Normal 13 4 6 2 2 2" xfId="13237"/>
    <cellStyle name="Normal 13 4 6 2 2 2 2" xfId="13239"/>
    <cellStyle name="Normal 13 4 6 2 2 2 2 2" xfId="13244"/>
    <cellStyle name="Normal 13 4 6 2 2 2 2 3" xfId="13245"/>
    <cellStyle name="Normal 13 4 6 2 2 2 2 4" xfId="13247"/>
    <cellStyle name="Normal 13 4 6 2 2 2 3" xfId="13250"/>
    <cellStyle name="Normal 13 4 6 2 2 2 3 2" xfId="13258"/>
    <cellStyle name="Normal 13 4 6 2 2 2 3 3" xfId="13261"/>
    <cellStyle name="Normal 13 4 6 2 2 2 4" xfId="13267"/>
    <cellStyle name="Normal 13 4 6 2 2 2 5" xfId="13276"/>
    <cellStyle name="Normal 13 4 6 2 2 2 6" xfId="13282"/>
    <cellStyle name="Normal 13 4 6 2 2 3" xfId="1898"/>
    <cellStyle name="Normal 13 4 6 2 2 3 2" xfId="7429"/>
    <cellStyle name="Normal 13 4 6 2 2 3 3" xfId="7510"/>
    <cellStyle name="Normal 13 4 6 2 2 3 4" xfId="7532"/>
    <cellStyle name="Normal 13 4 6 2 2 4" xfId="1928"/>
    <cellStyle name="Normal 13 4 6 2 2 4 2" xfId="7564"/>
    <cellStyle name="Normal 13 4 6 2 2 4 3" xfId="7579"/>
    <cellStyle name="Normal 13 4 6 2 2 4 4" xfId="7585"/>
    <cellStyle name="Normal 13 4 6 2 2 5" xfId="4800"/>
    <cellStyle name="Normal 13 4 6 2 2 5 2" xfId="7605"/>
    <cellStyle name="Normal 13 4 6 2 2 5 3" xfId="7617"/>
    <cellStyle name="Normal 13 4 6 2 2 5 4" xfId="7625"/>
    <cellStyle name="Normal 13 4 6 2 2 6" xfId="4823"/>
    <cellStyle name="Normal 13 4 6 2 2 6 2" xfId="1133"/>
    <cellStyle name="Normal 13 4 6 2 2 6 3" xfId="1143"/>
    <cellStyle name="Normal 13 4 6 2 2 7" xfId="1022"/>
    <cellStyle name="Normal 13 4 6 2 2 8" xfId="1028"/>
    <cellStyle name="Normal 13 4 6 2 2 9" xfId="7635"/>
    <cellStyle name="Normal 13 4 6 2 3" xfId="1088"/>
    <cellStyle name="Normal 13 4 6 2 3 2" xfId="13283"/>
    <cellStyle name="Normal 13 4 6 2 3 2 2" xfId="13285"/>
    <cellStyle name="Normal 13 4 6 2 3 2 3" xfId="13287"/>
    <cellStyle name="Normal 13 4 6 2 3 2 4" xfId="13290"/>
    <cellStyle name="Normal 13 4 6 2 3 3" xfId="2974"/>
    <cellStyle name="Normal 13 4 6 2 3 3 2" xfId="4931"/>
    <cellStyle name="Normal 13 4 6 2 3 3 3" xfId="5023"/>
    <cellStyle name="Normal 13 4 6 2 3 4" xfId="4842"/>
    <cellStyle name="Normal 13 4 6 2 3 5" xfId="4864"/>
    <cellStyle name="Normal 13 4 6 2 3 6" xfId="5315"/>
    <cellStyle name="Normal 13 4 6 2 4" xfId="5695"/>
    <cellStyle name="Normal 13 4 6 2 4 2" xfId="13293"/>
    <cellStyle name="Normal 13 4 6 2 4 3" xfId="4086"/>
    <cellStyle name="Normal 13 4 6 2 4 4" xfId="4100"/>
    <cellStyle name="Normal 13 4 6 2 5" xfId="8719"/>
    <cellStyle name="Normal 13 4 6 2 5 2" xfId="13296"/>
    <cellStyle name="Normal 13 4 6 2 5 3" xfId="5531"/>
    <cellStyle name="Normal 13 4 6 2 5 4" xfId="5562"/>
    <cellStyle name="Normal 13 4 6 2 6" xfId="2232"/>
    <cellStyle name="Normal 13 4 6 2 6 2" xfId="13299"/>
    <cellStyle name="Normal 13 4 6 2 6 3" xfId="2779"/>
    <cellStyle name="Normal 13 4 6 2 6 4" xfId="5596"/>
    <cellStyle name="Normal 13 4 6 2 7" xfId="824"/>
    <cellStyle name="Normal 13 4 6 2 7 2" xfId="723"/>
    <cellStyle name="Normal 13 4 6 2 7 3" xfId="552"/>
    <cellStyle name="Normal 13 4 6 2 8" xfId="11957"/>
    <cellStyle name="Normal 13 4 6 2 9" xfId="13300"/>
    <cellStyle name="Normal 13 4 6 3" xfId="3370"/>
    <cellStyle name="Normal 13 4 6 3 2" xfId="3046"/>
    <cellStyle name="Normal 13 4 6 3 2 2" xfId="13301"/>
    <cellStyle name="Normal 13 4 6 3 2 2 2" xfId="3110"/>
    <cellStyle name="Normal 13 4 6 3 2 2 3" xfId="3136"/>
    <cellStyle name="Normal 13 4 6 3 2 2 4" xfId="3153"/>
    <cellStyle name="Normal 13 4 6 3 2 3" xfId="10035"/>
    <cellStyle name="Normal 13 4 6 3 2 3 2" xfId="10040"/>
    <cellStyle name="Normal 13 4 6 3 2 3 3" xfId="10191"/>
    <cellStyle name="Normal 13 4 6 3 2 4" xfId="3127"/>
    <cellStyle name="Normal 13 4 6 3 2 5" xfId="3145"/>
    <cellStyle name="Normal 13 4 6 3 2 6" xfId="10325"/>
    <cellStyle name="Normal 13 4 6 3 3" xfId="1228"/>
    <cellStyle name="Normal 13 4 6 3 3 2" xfId="13303"/>
    <cellStyle name="Normal 13 4 6 3 3 3" xfId="3367"/>
    <cellStyle name="Normal 13 4 6 3 3 4" xfId="3498"/>
    <cellStyle name="Normal 13 4 6 3 4" xfId="8730"/>
    <cellStyle name="Normal 13 4 6 3 4 2" xfId="13305"/>
    <cellStyle name="Normal 13 4 6 3 4 3" xfId="455"/>
    <cellStyle name="Normal 13 4 6 3 4 4" xfId="480"/>
    <cellStyle name="Normal 13 4 6 3 5" xfId="8735"/>
    <cellStyle name="Normal 13 4 6 3 5 2" xfId="13309"/>
    <cellStyle name="Normal 13 4 6 3 5 3" xfId="4080"/>
    <cellStyle name="Normal 13 4 6 3 5 4" xfId="4160"/>
    <cellStyle name="Normal 13 4 6 3 6" xfId="11963"/>
    <cellStyle name="Normal 13 4 6 3 6 2" xfId="13310"/>
    <cellStyle name="Normal 13 4 6 3 6 3" xfId="1061"/>
    <cellStyle name="Normal 13 4 6 3 7" xfId="663"/>
    <cellStyle name="Normal 13 4 6 3 8" xfId="13311"/>
    <cellStyle name="Normal 13 4 6 3 9" xfId="13312"/>
    <cellStyle name="Normal 13 4 6 4" xfId="2583"/>
    <cellStyle name="Normal 13 4 6 4 2" xfId="13319"/>
    <cellStyle name="Normal 13 4 6 4 2 2" xfId="13325"/>
    <cellStyle name="Normal 13 4 6 4 2 3" xfId="12894"/>
    <cellStyle name="Normal 13 4 6 4 2 4" xfId="1254"/>
    <cellStyle name="Normal 13 4 6 4 3" xfId="13332"/>
    <cellStyle name="Normal 13 4 6 4 3 2" xfId="13338"/>
    <cellStyle name="Normal 13 4 6 4 3 3" xfId="40"/>
    <cellStyle name="Normal 13 4 6 4 4" xfId="13348"/>
    <cellStyle name="Normal 13 4 6 4 5" xfId="2492"/>
    <cellStyle name="Normal 13 4 6 4 6" xfId="13352"/>
    <cellStyle name="Normal 13 4 6 5" xfId="3421"/>
    <cellStyle name="Normal 13 4 6 5 2" xfId="13359"/>
    <cellStyle name="Normal 13 4 6 5 3" xfId="13366"/>
    <cellStyle name="Normal 13 4 6 5 4" xfId="13375"/>
    <cellStyle name="Normal 13 4 6 6" xfId="3454"/>
    <cellStyle name="Normal 13 4 6 6 2" xfId="13380"/>
    <cellStyle name="Normal 13 4 6 6 3" xfId="13383"/>
    <cellStyle name="Normal 13 4 6 6 4" xfId="13387"/>
    <cellStyle name="Normal 13 4 6 7" xfId="13399"/>
    <cellStyle name="Normal 13 4 6 7 2" xfId="13407"/>
    <cellStyle name="Normal 13 4 6 7 3" xfId="13414"/>
    <cellStyle name="Normal 13 4 6 7 4" xfId="13421"/>
    <cellStyle name="Normal 13 4 6 8" xfId="3015"/>
    <cellStyle name="Normal 13 4 6 8 2" xfId="13427"/>
    <cellStyle name="Normal 13 4 6 8 3" xfId="13432"/>
    <cellStyle name="Normal 13 4 6 9" xfId="2694"/>
    <cellStyle name="Normal 13 4 7" xfId="2674"/>
    <cellStyle name="Normal 13 4 7 10" xfId="13433"/>
    <cellStyle name="Normal 13 4 7 11" xfId="13434"/>
    <cellStyle name="Normal 13 4 7 2" xfId="5702"/>
    <cellStyle name="Normal 13 4 7 2 10" xfId="13435"/>
    <cellStyle name="Normal 13 4 7 2 2" xfId="13442"/>
    <cellStyle name="Normal 13 4 7 2 2 2" xfId="13449"/>
    <cellStyle name="Normal 13 4 7 2 2 2 2" xfId="12671"/>
    <cellStyle name="Normal 13 4 7 2 2 2 2 2" xfId="13450"/>
    <cellStyle name="Normal 13 4 7 2 2 2 2 3" xfId="9357"/>
    <cellStyle name="Normal 13 4 7 2 2 2 2 4" xfId="13451"/>
    <cellStyle name="Normal 13 4 7 2 2 2 3" xfId="12676"/>
    <cellStyle name="Normal 13 4 7 2 2 2 3 2" xfId="13454"/>
    <cellStyle name="Normal 13 4 7 2 2 2 3 3" xfId="13457"/>
    <cellStyle name="Normal 13 4 7 2 2 2 4" xfId="12680"/>
    <cellStyle name="Normal 13 4 7 2 2 2 5" xfId="13461"/>
    <cellStyle name="Normal 13 4 7 2 2 2 6" xfId="13464"/>
    <cellStyle name="Normal 13 4 7 2 2 3" xfId="13470"/>
    <cellStyle name="Normal 13 4 7 2 2 3 2" xfId="4049"/>
    <cellStyle name="Normal 13 4 7 2 2 3 3" xfId="13473"/>
    <cellStyle name="Normal 13 4 7 2 2 3 4" xfId="13476"/>
    <cellStyle name="Normal 13 4 7 2 2 4" xfId="13483"/>
    <cellStyle name="Normal 13 4 7 2 2 4 2" xfId="13488"/>
    <cellStyle name="Normal 13 4 7 2 2 4 3" xfId="13493"/>
    <cellStyle name="Normal 13 4 7 2 2 4 4" xfId="13498"/>
    <cellStyle name="Normal 13 4 7 2 2 5" xfId="12113"/>
    <cellStyle name="Normal 13 4 7 2 2 5 2" xfId="13503"/>
    <cellStyle name="Normal 13 4 7 2 2 5 3" xfId="13508"/>
    <cellStyle name="Normal 13 4 7 2 2 5 4" xfId="13513"/>
    <cellStyle name="Normal 13 4 7 2 2 6" xfId="12122"/>
    <cellStyle name="Normal 13 4 7 2 2 6 2" xfId="13517"/>
    <cellStyle name="Normal 13 4 7 2 2 6 3" xfId="13522"/>
    <cellStyle name="Normal 13 4 7 2 2 7" xfId="13526"/>
    <cellStyle name="Normal 13 4 7 2 2 8" xfId="13529"/>
    <cellStyle name="Normal 13 4 7 2 2 9" xfId="13533"/>
    <cellStyle name="Normal 13 4 7 2 3" xfId="13537"/>
    <cellStyle name="Normal 13 4 7 2 3 2" xfId="13540"/>
    <cellStyle name="Normal 13 4 7 2 3 2 2" xfId="13541"/>
    <cellStyle name="Normal 13 4 7 2 3 2 3" xfId="13543"/>
    <cellStyle name="Normal 13 4 7 2 3 2 4" xfId="13545"/>
    <cellStyle name="Normal 13 4 7 2 3 3" xfId="6030"/>
    <cellStyle name="Normal 13 4 7 2 3 3 2" xfId="601"/>
    <cellStyle name="Normal 13 4 7 2 3 3 3" xfId="6057"/>
    <cellStyle name="Normal 13 4 7 2 3 4" xfId="6231"/>
    <cellStyle name="Normal 13 4 7 2 3 5" xfId="6257"/>
    <cellStyle name="Normal 13 4 7 2 3 6" xfId="6293"/>
    <cellStyle name="Normal 13 4 7 2 4" xfId="13548"/>
    <cellStyle name="Normal 13 4 7 2 4 2" xfId="13549"/>
    <cellStyle name="Normal 13 4 7 2 4 3" xfId="4340"/>
    <cellStyle name="Normal 13 4 7 2 4 4" xfId="6364"/>
    <cellStyle name="Normal 13 4 7 2 5" xfId="13553"/>
    <cellStyle name="Normal 13 4 7 2 5 2" xfId="13557"/>
    <cellStyle name="Normal 13 4 7 2 5 3" xfId="6469"/>
    <cellStyle name="Normal 13 4 7 2 5 4" xfId="6493"/>
    <cellStyle name="Normal 13 4 7 2 6" xfId="13561"/>
    <cellStyle name="Normal 13 4 7 2 6 2" xfId="13562"/>
    <cellStyle name="Normal 13 4 7 2 6 3" xfId="6549"/>
    <cellStyle name="Normal 13 4 7 2 6 4" xfId="6556"/>
    <cellStyle name="Normal 13 4 7 2 7" xfId="13563"/>
    <cellStyle name="Normal 13 4 7 2 7 2" xfId="13565"/>
    <cellStyle name="Normal 13 4 7 2 7 3" xfId="6578"/>
    <cellStyle name="Normal 13 4 7 2 8" xfId="13569"/>
    <cellStyle name="Normal 13 4 7 2 9" xfId="13571"/>
    <cellStyle name="Normal 13 4 7 3" xfId="3501"/>
    <cellStyle name="Normal 13 4 7 3 2" xfId="13573"/>
    <cellStyle name="Normal 13 4 7 3 2 2" xfId="13576"/>
    <cellStyle name="Normal 13 4 7 3 2 2 2" xfId="10830"/>
    <cellStyle name="Normal 13 4 7 3 2 2 3" xfId="13580"/>
    <cellStyle name="Normal 13 4 7 3 2 2 4" xfId="13586"/>
    <cellStyle name="Normal 13 4 7 3 2 3" xfId="13591"/>
    <cellStyle name="Normal 13 4 7 3 2 3 2" xfId="13597"/>
    <cellStyle name="Normal 13 4 7 3 2 3 3" xfId="13601"/>
    <cellStyle name="Normal 13 4 7 3 2 4" xfId="13607"/>
    <cellStyle name="Normal 13 4 7 3 2 5" xfId="13613"/>
    <cellStyle name="Normal 13 4 7 3 2 6" xfId="13619"/>
    <cellStyle name="Normal 13 4 7 3 3" xfId="13623"/>
    <cellStyle name="Normal 13 4 7 3 3 2" xfId="13625"/>
    <cellStyle name="Normal 13 4 7 3 3 3" xfId="2914"/>
    <cellStyle name="Normal 13 4 7 3 3 4" xfId="6677"/>
    <cellStyle name="Normal 13 4 7 3 4" xfId="13629"/>
    <cellStyle name="Normal 13 4 7 3 4 2" xfId="13631"/>
    <cellStyle name="Normal 13 4 7 3 4 3" xfId="6759"/>
    <cellStyle name="Normal 13 4 7 3 4 4" xfId="6778"/>
    <cellStyle name="Normal 13 4 7 3 5" xfId="13633"/>
    <cellStyle name="Normal 13 4 7 3 5 2" xfId="13639"/>
    <cellStyle name="Normal 13 4 7 3 5 3" xfId="6813"/>
    <cellStyle name="Normal 13 4 7 3 5 4" xfId="6822"/>
    <cellStyle name="Normal 13 4 7 3 6" xfId="13641"/>
    <cellStyle name="Normal 13 4 7 3 6 2" xfId="13643"/>
    <cellStyle name="Normal 13 4 7 3 6 3" xfId="1191"/>
    <cellStyle name="Normal 13 4 7 3 7" xfId="13645"/>
    <cellStyle name="Normal 13 4 7 3 8" xfId="13647"/>
    <cellStyle name="Normal 13 4 7 3 9" xfId="13649"/>
    <cellStyle name="Normal 13 4 7 4" xfId="3532"/>
    <cellStyle name="Normal 13 4 7 4 2" xfId="13651"/>
    <cellStyle name="Normal 13 4 7 4 2 2" xfId="11445"/>
    <cellStyle name="Normal 13 4 7 4 2 3" xfId="9075"/>
    <cellStyle name="Normal 13 4 7 4 2 4" xfId="960"/>
    <cellStyle name="Normal 13 4 7 4 3" xfId="13654"/>
    <cellStyle name="Normal 13 4 7 4 3 2" xfId="13656"/>
    <cellStyle name="Normal 13 4 7 4 3 3" xfId="6899"/>
    <cellStyle name="Normal 13 4 7 4 4" xfId="13660"/>
    <cellStyle name="Normal 13 4 7 4 5" xfId="2458"/>
    <cellStyle name="Normal 13 4 7 4 6" xfId="13662"/>
    <cellStyle name="Normal 13 4 7 5" xfId="13669"/>
    <cellStyle name="Normal 13 4 7 5 2" xfId="13673"/>
    <cellStyle name="Normal 13 4 7 5 3" xfId="13676"/>
    <cellStyle name="Normal 13 4 7 5 4" xfId="13678"/>
    <cellStyle name="Normal 13 4 7 6" xfId="13687"/>
    <cellStyle name="Normal 13 4 7 6 2" xfId="13690"/>
    <cellStyle name="Normal 13 4 7 6 3" xfId="13695"/>
    <cellStyle name="Normal 13 4 7 6 4" xfId="13699"/>
    <cellStyle name="Normal 13 4 7 7" xfId="13707"/>
    <cellStyle name="Normal 13 4 7 7 2" xfId="13715"/>
    <cellStyle name="Normal 13 4 7 7 3" xfId="13722"/>
    <cellStyle name="Normal 13 4 7 7 4" xfId="13728"/>
    <cellStyle name="Normal 13 4 7 8" xfId="13738"/>
    <cellStyle name="Normal 13 4 7 8 2" xfId="13742"/>
    <cellStyle name="Normal 13 4 7 8 3" xfId="13747"/>
    <cellStyle name="Normal 13 4 7 9" xfId="13760"/>
    <cellStyle name="Normal 13 4 8" xfId="5712"/>
    <cellStyle name="Normal 13 4 8 10" xfId="13761"/>
    <cellStyle name="Normal 13 4 8 2" xfId="5726"/>
    <cellStyle name="Normal 13 4 8 2 2" xfId="13764"/>
    <cellStyle name="Normal 13 4 8 2 2 2" xfId="13767"/>
    <cellStyle name="Normal 13 4 8 2 2 2 2" xfId="13770"/>
    <cellStyle name="Normal 13 4 8 2 2 2 3" xfId="13775"/>
    <cellStyle name="Normal 13 4 8 2 2 2 4" xfId="5725"/>
    <cellStyle name="Normal 13 4 8 2 2 3" xfId="13776"/>
    <cellStyle name="Normal 13 4 8 2 2 3 2" xfId="13779"/>
    <cellStyle name="Normal 13 4 8 2 2 3 3" xfId="13785"/>
    <cellStyle name="Normal 13 4 8 2 2 4" xfId="13791"/>
    <cellStyle name="Normal 13 4 8 2 2 5" xfId="13797"/>
    <cellStyle name="Normal 13 4 8 2 2 6" xfId="13799"/>
    <cellStyle name="Normal 13 4 8 2 3" xfId="13806"/>
    <cellStyle name="Normal 13 4 8 2 3 2" xfId="13809"/>
    <cellStyle name="Normal 13 4 8 2 3 3" xfId="4219"/>
    <cellStyle name="Normal 13 4 8 2 3 4" xfId="5925"/>
    <cellStyle name="Normal 13 4 8 2 4" xfId="13817"/>
    <cellStyle name="Normal 13 4 8 2 4 2" xfId="11561"/>
    <cellStyle name="Normal 13 4 8 2 4 3" xfId="7218"/>
    <cellStyle name="Normal 13 4 8 2 4 4" xfId="7244"/>
    <cellStyle name="Normal 13 4 8 2 5" xfId="13822"/>
    <cellStyle name="Normal 13 4 8 2 5 2" xfId="11568"/>
    <cellStyle name="Normal 13 4 8 2 5 3" xfId="7260"/>
    <cellStyle name="Normal 13 4 8 2 5 4" xfId="7263"/>
    <cellStyle name="Normal 13 4 8 2 6" xfId="13830"/>
    <cellStyle name="Normal 13 4 8 2 6 2" xfId="13834"/>
    <cellStyle name="Normal 13 4 8 2 6 3" xfId="7272"/>
    <cellStyle name="Normal 13 4 8 2 7" xfId="13843"/>
    <cellStyle name="Normal 13 4 8 2 8" xfId="13847"/>
    <cellStyle name="Normal 13 4 8 2 9" xfId="4451"/>
    <cellStyle name="Normal 13 4 8 3" xfId="3579"/>
    <cellStyle name="Normal 13 4 8 3 2" xfId="13848"/>
    <cellStyle name="Normal 13 4 8 3 2 2" xfId="13851"/>
    <cellStyle name="Normal 13 4 8 3 2 3" xfId="13856"/>
    <cellStyle name="Normal 13 4 8 3 2 4" xfId="13861"/>
    <cellStyle name="Normal 13 4 8 3 3" xfId="13865"/>
    <cellStyle name="Normal 13 4 8 3 3 2" xfId="13868"/>
    <cellStyle name="Normal 13 4 8 3 3 3" xfId="7299"/>
    <cellStyle name="Normal 13 4 8 3 4" xfId="13874"/>
    <cellStyle name="Normal 13 4 8 3 5" xfId="13880"/>
    <cellStyle name="Normal 13 4 8 3 6" xfId="13884"/>
    <cellStyle name="Normal 13 4 8 4" xfId="3620"/>
    <cellStyle name="Normal 13 4 8 4 2" xfId="13888"/>
    <cellStyle name="Normal 13 4 8 4 3" xfId="13894"/>
    <cellStyle name="Normal 13 4 8 4 4" xfId="13901"/>
    <cellStyle name="Normal 13 4 8 5" xfId="13909"/>
    <cellStyle name="Normal 13 4 8 5 2" xfId="13913"/>
    <cellStyle name="Normal 13 4 8 5 3" xfId="84"/>
    <cellStyle name="Normal 13 4 8 5 4" xfId="13921"/>
    <cellStyle name="Normal 13 4 8 6" xfId="13931"/>
    <cellStyle name="Normal 13 4 8 6 2" xfId="13935"/>
    <cellStyle name="Normal 13 4 8 6 3" xfId="13943"/>
    <cellStyle name="Normal 13 4 8 6 4" xfId="13951"/>
    <cellStyle name="Normal 13 4 8 7" xfId="13961"/>
    <cellStyle name="Normal 13 4 8 7 2" xfId="13967"/>
    <cellStyle name="Normal 13 4 8 7 3" xfId="13974"/>
    <cellStyle name="Normal 13 4 8 8" xfId="13988"/>
    <cellStyle name="Normal 13 4 8 9" xfId="13999"/>
    <cellStyle name="Normal 13 4 9" xfId="5354"/>
    <cellStyle name="Normal 13 4 9 2" xfId="5363"/>
    <cellStyle name="Normal 13 4 9 2 2" xfId="6532"/>
    <cellStyle name="Normal 13 4 9 2 2 2" xfId="14001"/>
    <cellStyle name="Normal 13 4 9 2 2 3" xfId="14007"/>
    <cellStyle name="Normal 13 4 9 2 2 4" xfId="14013"/>
    <cellStyle name="Normal 13 4 9 2 3" xfId="14016"/>
    <cellStyle name="Normal 13 4 9 2 3 2" xfId="14021"/>
    <cellStyle name="Normal 13 4 9 2 3 3" xfId="7432"/>
    <cellStyle name="Normal 13 4 9 2 4" xfId="14027"/>
    <cellStyle name="Normal 13 4 9 2 5" xfId="14034"/>
    <cellStyle name="Normal 13 4 9 2 6" xfId="14039"/>
    <cellStyle name="Normal 13 4 9 3" xfId="2802"/>
    <cellStyle name="Normal 13 4 9 3 2" xfId="14040"/>
    <cellStyle name="Normal 13 4 9 3 3" xfId="14049"/>
    <cellStyle name="Normal 13 4 9 3 4" xfId="14059"/>
    <cellStyle name="Normal 13 4 9 4" xfId="3683"/>
    <cellStyle name="Normal 13 4 9 4 2" xfId="14067"/>
    <cellStyle name="Normal 13 4 9 4 3" xfId="14072"/>
    <cellStyle name="Normal 13 4 9 4 4" xfId="14076"/>
    <cellStyle name="Normal 13 4 9 5" xfId="14082"/>
    <cellStyle name="Normal 13 4 9 5 2" xfId="14087"/>
    <cellStyle name="Normal 13 4 9 5 3" xfId="14096"/>
    <cellStyle name="Normal 13 4 9 5 4" xfId="14102"/>
    <cellStyle name="Normal 13 4 9 6" xfId="14111"/>
    <cellStyle name="Normal 13 4 9 6 2" xfId="14115"/>
    <cellStyle name="Normal 13 4 9 6 3" xfId="14121"/>
    <cellStyle name="Normal 13 4 9 7" xfId="14132"/>
    <cellStyle name="Normal 13 4 9 8" xfId="14144"/>
    <cellStyle name="Normal 13 4 9 9" xfId="14158"/>
    <cellStyle name="Normal 13 5" xfId="14163"/>
    <cellStyle name="Normal 13 5 10" xfId="8701"/>
    <cellStyle name="Normal 13 5 10 2" xfId="11124"/>
    <cellStyle name="Normal 13 5 10 3" xfId="11133"/>
    <cellStyle name="Normal 13 5 10 4" xfId="14166"/>
    <cellStyle name="Normal 13 5 11" xfId="14172"/>
    <cellStyle name="Normal 13 5 11 2" xfId="14176"/>
    <cellStyle name="Normal 13 5 11 3" xfId="14180"/>
    <cellStyle name="Normal 13 5 11 4" xfId="12900"/>
    <cellStyle name="Normal 13 5 12" xfId="14185"/>
    <cellStyle name="Normal 13 5 12 2" xfId="14188"/>
    <cellStyle name="Normal 13 5 12 3" xfId="14193"/>
    <cellStyle name="Normal 13 5 12 4" xfId="5764"/>
    <cellStyle name="Normal 13 5 13" xfId="14197"/>
    <cellStyle name="Normal 13 5 13 2" xfId="14199"/>
    <cellStyle name="Normal 13 5 13 3" xfId="14200"/>
    <cellStyle name="Normal 13 5 14" xfId="2787"/>
    <cellStyle name="Normal 13 5 15" xfId="2797"/>
    <cellStyle name="Normal 13 5 16" xfId="2832"/>
    <cellStyle name="Normal 13 5 2" xfId="14201"/>
    <cellStyle name="Normal 13 5 2 10" xfId="14204"/>
    <cellStyle name="Normal 13 5 2 10 2" xfId="14207"/>
    <cellStyle name="Normal 13 5 2 10 3" xfId="14208"/>
    <cellStyle name="Normal 13 5 2 10 4" xfId="14209"/>
    <cellStyle name="Normal 13 5 2 11" xfId="14210"/>
    <cellStyle name="Normal 13 5 2 11 2" xfId="14213"/>
    <cellStyle name="Normal 13 5 2 11 3" xfId="14214"/>
    <cellStyle name="Normal 13 5 2 12" xfId="6929"/>
    <cellStyle name="Normal 13 5 2 13" xfId="3050"/>
    <cellStyle name="Normal 13 5 2 14" xfId="1216"/>
    <cellStyle name="Normal 13 5 2 2" xfId="14215"/>
    <cellStyle name="Normal 13 5 2 2 10" xfId="14216"/>
    <cellStyle name="Normal 13 5 2 2 11" xfId="14217"/>
    <cellStyle name="Normal 13 5 2 2 2" xfId="12319"/>
    <cellStyle name="Normal 13 5 2 2 2 10" xfId="2211"/>
    <cellStyle name="Normal 13 5 2 2 2 2" xfId="12368"/>
    <cellStyle name="Normal 13 5 2 2 2 2 2" xfId="14218"/>
    <cellStyle name="Normal 13 5 2 2 2 2 2 2" xfId="11867"/>
    <cellStyle name="Normal 13 5 2 2 2 2 2 2 2" xfId="10757"/>
    <cellStyle name="Normal 13 5 2 2 2 2 2 2 3" xfId="11872"/>
    <cellStyle name="Normal 13 5 2 2 2 2 2 2 4" xfId="11876"/>
    <cellStyle name="Normal 13 5 2 2 2 2 2 3" xfId="11882"/>
    <cellStyle name="Normal 13 5 2 2 2 2 2 3 2" xfId="11886"/>
    <cellStyle name="Normal 13 5 2 2 2 2 2 3 3" xfId="11891"/>
    <cellStyle name="Normal 13 5 2 2 2 2 2 4" xfId="11898"/>
    <cellStyle name="Normal 13 5 2 2 2 2 2 5" xfId="11907"/>
    <cellStyle name="Normal 13 5 2 2 2 2 2 6" xfId="11909"/>
    <cellStyle name="Normal 13 5 2 2 2 2 3" xfId="14221"/>
    <cellStyle name="Normal 13 5 2 2 2 2 3 2" xfId="8126"/>
    <cellStyle name="Normal 13 5 2 2 2 2 3 3" xfId="8132"/>
    <cellStyle name="Normal 13 5 2 2 2 2 3 4" xfId="11921"/>
    <cellStyle name="Normal 13 5 2 2 2 2 4" xfId="14224"/>
    <cellStyle name="Normal 13 5 2 2 2 2 4 2" xfId="11930"/>
    <cellStyle name="Normal 13 5 2 2 2 2 4 3" xfId="14228"/>
    <cellStyle name="Normal 13 5 2 2 2 2 4 4" xfId="14230"/>
    <cellStyle name="Normal 13 5 2 2 2 2 5" xfId="13321"/>
    <cellStyle name="Normal 13 5 2 2 2 2 5 2" xfId="7695"/>
    <cellStyle name="Normal 13 5 2 2 2 2 5 3" xfId="14234"/>
    <cellStyle name="Normal 13 5 2 2 2 2 5 4" xfId="177"/>
    <cellStyle name="Normal 13 5 2 2 2 2 6" xfId="12887"/>
    <cellStyle name="Normal 13 5 2 2 2 2 6 2" xfId="11937"/>
    <cellStyle name="Normal 13 5 2 2 2 2 6 3" xfId="12973"/>
    <cellStyle name="Normal 13 5 2 2 2 2 7" xfId="1247"/>
    <cellStyle name="Normal 13 5 2 2 2 2 8" xfId="13126"/>
    <cellStyle name="Normal 13 5 2 2 2 2 9" xfId="13175"/>
    <cellStyle name="Normal 13 5 2 2 2 3" xfId="12373"/>
    <cellStyle name="Normal 13 5 2 2 2 3 2" xfId="14237"/>
    <cellStyle name="Normal 13 5 2 2 2 3 2 2" xfId="2269"/>
    <cellStyle name="Normal 13 5 2 2 2 3 2 3" xfId="2274"/>
    <cellStyle name="Normal 13 5 2 2 2 3 2 4" xfId="11968"/>
    <cellStyle name="Normal 13 5 2 2 2 3 3" xfId="14239"/>
    <cellStyle name="Normal 13 5 2 2 2 3 3 2" xfId="11978"/>
    <cellStyle name="Normal 13 5 2 2 2 3 3 3" xfId="14240"/>
    <cellStyle name="Normal 13 5 2 2 2 3 4" xfId="14242"/>
    <cellStyle name="Normal 13 5 2 2 2 3 5" xfId="13334"/>
    <cellStyle name="Normal 13 5 2 2 2 3 6" xfId="36"/>
    <cellStyle name="Normal 13 5 2 2 2 4" xfId="14246"/>
    <cellStyle name="Normal 13 5 2 2 2 4 2" xfId="14250"/>
    <cellStyle name="Normal 13 5 2 2 2 4 3" xfId="14254"/>
    <cellStyle name="Normal 13 5 2 2 2 4 4" xfId="14257"/>
    <cellStyle name="Normal 13 5 2 2 2 5" xfId="1725"/>
    <cellStyle name="Normal 13 5 2 2 2 5 2" xfId="14260"/>
    <cellStyle name="Normal 13 5 2 2 2 5 3" xfId="14263"/>
    <cellStyle name="Normal 13 5 2 2 2 5 4" xfId="13771"/>
    <cellStyle name="Normal 13 5 2 2 2 6" xfId="14266"/>
    <cellStyle name="Normal 13 5 2 2 2 6 2" xfId="14267"/>
    <cellStyle name="Normal 13 5 2 2 2 6 3" xfId="14270"/>
    <cellStyle name="Normal 13 5 2 2 2 6 4" xfId="13780"/>
    <cellStyle name="Normal 13 5 2 2 2 7" xfId="6249"/>
    <cellStyle name="Normal 13 5 2 2 2 7 2" xfId="14271"/>
    <cellStyle name="Normal 13 5 2 2 2 7 3" xfId="14272"/>
    <cellStyle name="Normal 13 5 2 2 2 8" xfId="8463"/>
    <cellStyle name="Normal 13 5 2 2 2 9" xfId="9410"/>
    <cellStyle name="Normal 13 5 2 2 3" xfId="14273"/>
    <cellStyle name="Normal 13 5 2 2 3 2" xfId="14278"/>
    <cellStyle name="Normal 13 5 2 2 3 2 2" xfId="14280"/>
    <cellStyle name="Normal 13 5 2 2 3 2 2 2" xfId="5521"/>
    <cellStyle name="Normal 13 5 2 2 3 2 2 3" xfId="7660"/>
    <cellStyle name="Normal 13 5 2 2 3 2 2 4" xfId="7669"/>
    <cellStyle name="Normal 13 5 2 2 3 2 3" xfId="14282"/>
    <cellStyle name="Normal 13 5 2 2 3 2 3 2" xfId="375"/>
    <cellStyle name="Normal 13 5 2 2 3 2 3 3" xfId="415"/>
    <cellStyle name="Normal 13 5 2 2 3 2 4" xfId="14284"/>
    <cellStyle name="Normal 13 5 2 2 3 2 5" xfId="14287"/>
    <cellStyle name="Normal 13 5 2 2 3 2 6" xfId="14295"/>
    <cellStyle name="Normal 13 5 2 2 3 3" xfId="14299"/>
    <cellStyle name="Normal 13 5 2 2 3 3 2" xfId="14301"/>
    <cellStyle name="Normal 13 5 2 2 3 3 3" xfId="14303"/>
    <cellStyle name="Normal 13 5 2 2 3 3 4" xfId="14304"/>
    <cellStyle name="Normal 13 5 2 2 3 4" xfId="14308"/>
    <cellStyle name="Normal 13 5 2 2 3 4 2" xfId="14309"/>
    <cellStyle name="Normal 13 5 2 2 3 4 3" xfId="14310"/>
    <cellStyle name="Normal 13 5 2 2 3 4 4" xfId="14311"/>
    <cellStyle name="Normal 13 5 2 2 3 5" xfId="14314"/>
    <cellStyle name="Normal 13 5 2 2 3 5 2" xfId="14315"/>
    <cellStyle name="Normal 13 5 2 2 3 5 3" xfId="14316"/>
    <cellStyle name="Normal 13 5 2 2 3 5 4" xfId="14317"/>
    <cellStyle name="Normal 13 5 2 2 3 6" xfId="14321"/>
    <cellStyle name="Normal 13 5 2 2 3 6 2" xfId="14322"/>
    <cellStyle name="Normal 13 5 2 2 3 6 3" xfId="14323"/>
    <cellStyle name="Normal 13 5 2 2 3 7" xfId="14327"/>
    <cellStyle name="Normal 13 5 2 2 3 8" xfId="14336"/>
    <cellStyle name="Normal 13 5 2 2 3 9" xfId="14342"/>
    <cellStyle name="Normal 13 5 2 2 4" xfId="14343"/>
    <cellStyle name="Normal 13 5 2 2 4 2" xfId="14349"/>
    <cellStyle name="Normal 13 5 2 2 4 2 2" xfId="14353"/>
    <cellStyle name="Normal 13 5 2 2 4 2 3" xfId="14356"/>
    <cellStyle name="Normal 13 5 2 2 4 2 4" xfId="14358"/>
    <cellStyle name="Normal 13 5 2 2 4 3" xfId="14361"/>
    <cellStyle name="Normal 13 5 2 2 4 3 2" xfId="14364"/>
    <cellStyle name="Normal 13 5 2 2 4 3 3" xfId="14367"/>
    <cellStyle name="Normal 13 5 2 2 4 4" xfId="14370"/>
    <cellStyle name="Normal 13 5 2 2 4 5" xfId="14373"/>
    <cellStyle name="Normal 13 5 2 2 4 6" xfId="14376"/>
    <cellStyle name="Normal 13 5 2 2 5" xfId="14377"/>
    <cellStyle name="Normal 13 5 2 2 5 2" xfId="5690"/>
    <cellStyle name="Normal 13 5 2 2 5 3" xfId="6288"/>
    <cellStyle name="Normal 13 5 2 2 5 4" xfId="14383"/>
    <cellStyle name="Normal 13 5 2 2 6" xfId="14385"/>
    <cellStyle name="Normal 13 5 2 2 6 2" xfId="3402"/>
    <cellStyle name="Normal 13 5 2 2 6 3" xfId="14388"/>
    <cellStyle name="Normal 13 5 2 2 6 4" xfId="14396"/>
    <cellStyle name="Normal 13 5 2 2 7" xfId="14399"/>
    <cellStyle name="Normal 13 5 2 2 7 2" xfId="14401"/>
    <cellStyle name="Normal 13 5 2 2 7 3" xfId="14407"/>
    <cellStyle name="Normal 13 5 2 2 7 4" xfId="14417"/>
    <cellStyle name="Normal 13 5 2 2 8" xfId="14421"/>
    <cellStyle name="Normal 13 5 2 2 8 2" xfId="14423"/>
    <cellStyle name="Normal 13 5 2 2 8 3" xfId="14429"/>
    <cellStyle name="Normal 13 5 2 2 9" xfId="14433"/>
    <cellStyle name="Normal 13 5 2 3" xfId="14434"/>
    <cellStyle name="Normal 13 5 2 3 10" xfId="4135"/>
    <cellStyle name="Normal 13 5 2 3 2" xfId="12333"/>
    <cellStyle name="Normal 13 5 2 3 2 2" xfId="14441"/>
    <cellStyle name="Normal 13 5 2 3 2 2 2" xfId="11369"/>
    <cellStyle name="Normal 13 5 2 3 2 2 2 2" xfId="11378"/>
    <cellStyle name="Normal 13 5 2 3 2 2 2 3" xfId="11385"/>
    <cellStyle name="Normal 13 5 2 3 2 2 2 4" xfId="11392"/>
    <cellStyle name="Normal 13 5 2 3 2 2 3" xfId="11397"/>
    <cellStyle name="Normal 13 5 2 3 2 2 3 2" xfId="11402"/>
    <cellStyle name="Normal 13 5 2 3 2 2 3 3" xfId="11408"/>
    <cellStyle name="Normal 13 5 2 3 2 2 4" xfId="11416"/>
    <cellStyle name="Normal 13 5 2 3 2 2 5" xfId="11443"/>
    <cellStyle name="Normal 13 5 2 3 2 2 6" xfId="9072"/>
    <cellStyle name="Normal 13 5 2 3 2 3" xfId="14446"/>
    <cellStyle name="Normal 13 5 2 3 2 3 2" xfId="11470"/>
    <cellStyle name="Normal 13 5 2 3 2 3 3" xfId="11474"/>
    <cellStyle name="Normal 13 5 2 3 2 3 4" xfId="11479"/>
    <cellStyle name="Normal 13 5 2 3 2 4" xfId="14451"/>
    <cellStyle name="Normal 13 5 2 3 2 4 2" xfId="11490"/>
    <cellStyle name="Normal 13 5 2 3 2 4 3" xfId="14454"/>
    <cellStyle name="Normal 13 5 2 3 2 4 4" xfId="14203"/>
    <cellStyle name="Normal 13 5 2 3 2 5" xfId="10957"/>
    <cellStyle name="Normal 13 5 2 3 2 5 2" xfId="5581"/>
    <cellStyle name="Normal 13 5 2 3 2 5 3" xfId="14455"/>
    <cellStyle name="Normal 13 5 2 3 2 5 4" xfId="14459"/>
    <cellStyle name="Normal 13 5 2 3 2 6" xfId="10962"/>
    <cellStyle name="Normal 13 5 2 3 2 6 2" xfId="4326"/>
    <cellStyle name="Normal 13 5 2 3 2 6 3" xfId="14461"/>
    <cellStyle name="Normal 13 5 2 3 2 7" xfId="10966"/>
    <cellStyle name="Normal 13 5 2 3 2 8" xfId="14462"/>
    <cellStyle name="Normal 13 5 2 3 2 9" xfId="14465"/>
    <cellStyle name="Normal 13 5 2 3 3" xfId="14473"/>
    <cellStyle name="Normal 13 5 2 3 3 2" xfId="14479"/>
    <cellStyle name="Normal 13 5 2 3 3 2 2" xfId="5053"/>
    <cellStyle name="Normal 13 5 2 3 3 2 3" xfId="5338"/>
    <cellStyle name="Normal 13 5 2 3 3 2 4" xfId="7837"/>
    <cellStyle name="Normal 13 5 2 3 3 3" xfId="14483"/>
    <cellStyle name="Normal 13 5 2 3 3 3 2" xfId="5085"/>
    <cellStyle name="Normal 13 5 2 3 3 3 3" xfId="14487"/>
    <cellStyle name="Normal 13 5 2 3 3 4" xfId="14490"/>
    <cellStyle name="Normal 13 5 2 3 3 5" xfId="3814"/>
    <cellStyle name="Normal 13 5 2 3 3 6" xfId="10975"/>
    <cellStyle name="Normal 13 5 2 3 4" xfId="14496"/>
    <cellStyle name="Normal 13 5 2 3 4 2" xfId="14500"/>
    <cellStyle name="Normal 13 5 2 3 4 3" xfId="14502"/>
    <cellStyle name="Normal 13 5 2 3 4 4" xfId="14504"/>
    <cellStyle name="Normal 13 5 2 3 5" xfId="14511"/>
    <cellStyle name="Normal 13 5 2 3 5 2" xfId="333"/>
    <cellStyle name="Normal 13 5 2 3 5 3" xfId="6405"/>
    <cellStyle name="Normal 13 5 2 3 5 4" xfId="14516"/>
    <cellStyle name="Normal 13 5 2 3 6" xfId="12438"/>
    <cellStyle name="Normal 13 5 2 3 6 2" xfId="14518"/>
    <cellStyle name="Normal 13 5 2 3 6 3" xfId="14521"/>
    <cellStyle name="Normal 13 5 2 3 6 4" xfId="12351"/>
    <cellStyle name="Normal 13 5 2 3 7" xfId="14526"/>
    <cellStyle name="Normal 13 5 2 3 7 2" xfId="14529"/>
    <cellStyle name="Normal 13 5 2 3 7 3" xfId="14534"/>
    <cellStyle name="Normal 13 5 2 3 8" xfId="14540"/>
    <cellStyle name="Normal 13 5 2 3 9" xfId="14547"/>
    <cellStyle name="Normal 13 5 2 4" xfId="14548"/>
    <cellStyle name="Normal 13 5 2 4 2" xfId="14559"/>
    <cellStyle name="Normal 13 5 2 4 2 2" xfId="14566"/>
    <cellStyle name="Normal 13 5 2 4 2 2 2" xfId="8238"/>
    <cellStyle name="Normal 13 5 2 4 2 2 3" xfId="8365"/>
    <cellStyle name="Normal 13 5 2 4 2 2 4" xfId="8352"/>
    <cellStyle name="Normal 13 5 2 4 2 3" xfId="14574"/>
    <cellStyle name="Normal 13 5 2 4 2 3 2" xfId="8394"/>
    <cellStyle name="Normal 13 5 2 4 2 3 3" xfId="11607"/>
    <cellStyle name="Normal 13 5 2 4 2 4" xfId="14584"/>
    <cellStyle name="Normal 13 5 2 4 2 5" xfId="14595"/>
    <cellStyle name="Normal 13 5 2 4 2 6" xfId="14599"/>
    <cellStyle name="Normal 13 5 2 4 3" xfId="14603"/>
    <cellStyle name="Normal 13 5 2 4 3 2" xfId="14611"/>
    <cellStyle name="Normal 13 5 2 4 3 3" xfId="14618"/>
    <cellStyle name="Normal 13 5 2 4 3 4" xfId="14627"/>
    <cellStyle name="Normal 13 5 2 4 4" xfId="14631"/>
    <cellStyle name="Normal 13 5 2 4 4 2" xfId="14645"/>
    <cellStyle name="Normal 13 5 2 4 4 3" xfId="14650"/>
    <cellStyle name="Normal 13 5 2 4 4 4" xfId="14652"/>
    <cellStyle name="Normal 13 5 2 4 5" xfId="14655"/>
    <cellStyle name="Normal 13 5 2 4 5 2" xfId="7086"/>
    <cellStyle name="Normal 13 5 2 4 5 3" xfId="7091"/>
    <cellStyle name="Normal 13 5 2 4 5 4" xfId="14667"/>
    <cellStyle name="Normal 13 5 2 4 6" xfId="14669"/>
    <cellStyle name="Normal 13 5 2 4 6 2" xfId="14678"/>
    <cellStyle name="Normal 13 5 2 4 6 3" xfId="14681"/>
    <cellStyle name="Normal 13 5 2 4 7" xfId="14685"/>
    <cellStyle name="Normal 13 5 2 4 8" xfId="14692"/>
    <cellStyle name="Normal 13 5 2 4 9" xfId="14698"/>
    <cellStyle name="Normal 13 5 2 5" xfId="14700"/>
    <cellStyle name="Normal 13 5 2 5 2" xfId="14715"/>
    <cellStyle name="Normal 13 5 2 5 2 2" xfId="14729"/>
    <cellStyle name="Normal 13 5 2 5 2 2 2" xfId="5183"/>
    <cellStyle name="Normal 13 5 2 5 2 2 3" xfId="5200"/>
    <cellStyle name="Normal 13 5 2 5 2 2 4" xfId="11521"/>
    <cellStyle name="Normal 13 5 2 5 2 3" xfId="14735"/>
    <cellStyle name="Normal 13 5 2 5 2 3 2" xfId="7881"/>
    <cellStyle name="Normal 13 5 2 5 2 3 3" xfId="7892"/>
    <cellStyle name="Normal 13 5 2 5 2 4" xfId="11379"/>
    <cellStyle name="Normal 13 5 2 5 2 5" xfId="11386"/>
    <cellStyle name="Normal 13 5 2 5 2 6" xfId="11393"/>
    <cellStyle name="Normal 13 5 2 5 3" xfId="14737"/>
    <cellStyle name="Normal 13 5 2 5 3 2" xfId="14750"/>
    <cellStyle name="Normal 13 5 2 5 3 3" xfId="14757"/>
    <cellStyle name="Normal 13 5 2 5 3 4" xfId="11403"/>
    <cellStyle name="Normal 13 5 2 5 4" xfId="14760"/>
    <cellStyle name="Normal 13 5 2 5 4 2" xfId="14780"/>
    <cellStyle name="Normal 13 5 2 5 4 3" xfId="14788"/>
    <cellStyle name="Normal 13 5 2 5 4 4" xfId="11427"/>
    <cellStyle name="Normal 13 5 2 5 5" xfId="10887"/>
    <cellStyle name="Normal 13 5 2 5 5 2" xfId="7960"/>
    <cellStyle name="Normal 13 5 2 5 5 3" xfId="14791"/>
    <cellStyle name="Normal 13 5 2 5 5 4" xfId="14793"/>
    <cellStyle name="Normal 13 5 2 5 6" xfId="10897"/>
    <cellStyle name="Normal 13 5 2 5 6 2" xfId="14797"/>
    <cellStyle name="Normal 13 5 2 5 6 3" xfId="14799"/>
    <cellStyle name="Normal 13 5 2 5 7" xfId="10903"/>
    <cellStyle name="Normal 13 5 2 5 8" xfId="14806"/>
    <cellStyle name="Normal 13 5 2 5 9" xfId="14809"/>
    <cellStyle name="Normal 13 5 2 6" xfId="14811"/>
    <cellStyle name="Normal 13 5 2 6 2" xfId="14822"/>
    <cellStyle name="Normal 13 5 2 6 2 2" xfId="14832"/>
    <cellStyle name="Normal 13 5 2 6 2 2 2" xfId="10545"/>
    <cellStyle name="Normal 13 5 2 6 2 2 3" xfId="10559"/>
    <cellStyle name="Normal 13 5 2 6 2 2 4" xfId="11855"/>
    <cellStyle name="Normal 13 5 2 6 2 3" xfId="14835"/>
    <cellStyle name="Normal 13 5 2 6 2 3 2" xfId="10694"/>
    <cellStyle name="Normal 13 5 2 6 2 3 3" xfId="10701"/>
    <cellStyle name="Normal 13 5 2 6 2 4" xfId="14839"/>
    <cellStyle name="Normal 13 5 2 6 2 5" xfId="14844"/>
    <cellStyle name="Normal 13 5 2 6 2 6" xfId="14849"/>
    <cellStyle name="Normal 13 5 2 6 3" xfId="14851"/>
    <cellStyle name="Normal 13 5 2 6 3 2" xfId="14861"/>
    <cellStyle name="Normal 13 5 2 6 3 3" xfId="14864"/>
    <cellStyle name="Normal 13 5 2 6 3 4" xfId="14866"/>
    <cellStyle name="Normal 13 5 2 6 4" xfId="14869"/>
    <cellStyle name="Normal 13 5 2 6 4 2" xfId="14878"/>
    <cellStyle name="Normal 13 5 2 6 4 3" xfId="14880"/>
    <cellStyle name="Normal 13 5 2 6 4 4" xfId="14882"/>
    <cellStyle name="Normal 13 5 2 6 5" xfId="8246"/>
    <cellStyle name="Normal 13 5 2 6 5 2" xfId="8261"/>
    <cellStyle name="Normal 13 5 2 6 5 3" xfId="8264"/>
    <cellStyle name="Normal 13 5 2 6 6" xfId="8275"/>
    <cellStyle name="Normal 13 5 2 6 7" xfId="8288"/>
    <cellStyle name="Normal 13 5 2 6 8" xfId="7610"/>
    <cellStyle name="Normal 13 5 2 7" xfId="14884"/>
    <cellStyle name="Normal 13 5 2 7 2" xfId="14899"/>
    <cellStyle name="Normal 13 5 2 7 2 2" xfId="14903"/>
    <cellStyle name="Normal 13 5 2 7 2 3" xfId="2190"/>
    <cellStyle name="Normal 13 5 2 7 2 4" xfId="2200"/>
    <cellStyle name="Normal 13 5 2 7 3" xfId="14905"/>
    <cellStyle name="Normal 13 5 2 7 3 2" xfId="14908"/>
    <cellStyle name="Normal 13 5 2 7 3 3" xfId="584"/>
    <cellStyle name="Normal 13 5 2 7 4" xfId="14911"/>
    <cellStyle name="Normal 13 5 2 7 5" xfId="14914"/>
    <cellStyle name="Normal 13 5 2 7 6" xfId="14918"/>
    <cellStyle name="Normal 13 5 2 8" xfId="14920"/>
    <cellStyle name="Normal 13 5 2 8 2" xfId="4108"/>
    <cellStyle name="Normal 13 5 2 8 3" xfId="4133"/>
    <cellStyle name="Normal 13 5 2 8 4" xfId="14934"/>
    <cellStyle name="Normal 13 5 2 9" xfId="14937"/>
    <cellStyle name="Normal 13 5 2 9 2" xfId="14945"/>
    <cellStyle name="Normal 13 5 2 9 3" xfId="14948"/>
    <cellStyle name="Normal 13 5 2 9 4" xfId="14954"/>
    <cellStyle name="Normal 13 5 3" xfId="14955"/>
    <cellStyle name="Normal 13 5 3 10" xfId="14959"/>
    <cellStyle name="Normal 13 5 3 11" xfId="14961"/>
    <cellStyle name="Normal 13 5 3 2" xfId="14962"/>
    <cellStyle name="Normal 13 5 3 2 10" xfId="14963"/>
    <cellStyle name="Normal 13 5 3 2 2" xfId="12425"/>
    <cellStyle name="Normal 13 5 3 2 2 2" xfId="14966"/>
    <cellStyle name="Normal 13 5 3 2 2 2 2" xfId="4203"/>
    <cellStyle name="Normal 13 5 3 2 2 2 2 2" xfId="2148"/>
    <cellStyle name="Normal 13 5 3 2 2 2 2 3" xfId="4212"/>
    <cellStyle name="Normal 13 5 3 2 2 2 2 4" xfId="4235"/>
    <cellStyle name="Normal 13 5 3 2 2 2 3" xfId="4241"/>
    <cellStyle name="Normal 13 5 3 2 2 2 3 2" xfId="4272"/>
    <cellStyle name="Normal 13 5 3 2 2 2 3 3" xfId="4281"/>
    <cellStyle name="Normal 13 5 3 2 2 2 4" xfId="2708"/>
    <cellStyle name="Normal 13 5 3 2 2 2 5" xfId="4299"/>
    <cellStyle name="Normal 13 5 3 2 2 2 6" xfId="4315"/>
    <cellStyle name="Normal 13 5 3 2 2 3" xfId="14969"/>
    <cellStyle name="Normal 13 5 3 2 2 3 2" xfId="3081"/>
    <cellStyle name="Normal 13 5 3 2 2 3 3" xfId="2935"/>
    <cellStyle name="Normal 13 5 3 2 2 3 4" xfId="2741"/>
    <cellStyle name="Normal 13 5 3 2 2 4" xfId="14972"/>
    <cellStyle name="Normal 13 5 3 2 2 4 2" xfId="4477"/>
    <cellStyle name="Normal 13 5 3 2 2 4 3" xfId="4471"/>
    <cellStyle name="Normal 13 5 3 2 2 4 4" xfId="2749"/>
    <cellStyle name="Normal 13 5 3 2 2 5" xfId="5272"/>
    <cellStyle name="Normal 13 5 3 2 2 5 2" xfId="14973"/>
    <cellStyle name="Normal 13 5 3 2 2 5 3" xfId="14974"/>
    <cellStyle name="Normal 13 5 3 2 2 5 4" xfId="2758"/>
    <cellStyle name="Normal 13 5 3 2 2 6" xfId="5499"/>
    <cellStyle name="Normal 13 5 3 2 2 6 2" xfId="14975"/>
    <cellStyle name="Normal 13 5 3 2 2 6 3" xfId="14976"/>
    <cellStyle name="Normal 13 5 3 2 2 7" xfId="8060"/>
    <cellStyle name="Normal 13 5 3 2 2 8" xfId="14978"/>
    <cellStyle name="Normal 13 5 3 2 2 9" xfId="11789"/>
    <cellStyle name="Normal 13 5 3 2 3" xfId="14980"/>
    <cellStyle name="Normal 13 5 3 2 3 2" xfId="14982"/>
    <cellStyle name="Normal 13 5 3 2 3 2 2" xfId="14983"/>
    <cellStyle name="Normal 13 5 3 2 3 2 3" xfId="2773"/>
    <cellStyle name="Normal 13 5 3 2 3 2 4" xfId="10214"/>
    <cellStyle name="Normal 13 5 3 2 3 3" xfId="14984"/>
    <cellStyle name="Normal 13 5 3 2 3 3 2" xfId="14985"/>
    <cellStyle name="Normal 13 5 3 2 3 3 3" xfId="14987"/>
    <cellStyle name="Normal 13 5 3 2 3 4" xfId="14990"/>
    <cellStyle name="Normal 13 5 3 2 3 5" xfId="6667"/>
    <cellStyle name="Normal 13 5 3 2 3 6" xfId="7856"/>
    <cellStyle name="Normal 13 5 3 2 4" xfId="14991"/>
    <cellStyle name="Normal 13 5 3 2 4 2" xfId="14992"/>
    <cellStyle name="Normal 13 5 3 2 4 3" xfId="14993"/>
    <cellStyle name="Normal 13 5 3 2 4 4" xfId="14994"/>
    <cellStyle name="Normal 13 5 3 2 5" xfId="14996"/>
    <cellStyle name="Normal 13 5 3 2 5 2" xfId="2652"/>
    <cellStyle name="Normal 13 5 3 2 5 3" xfId="15000"/>
    <cellStyle name="Normal 13 5 3 2 5 4" xfId="15005"/>
    <cellStyle name="Normal 13 5 3 2 6" xfId="15007"/>
    <cellStyle name="Normal 13 5 3 2 6 2" xfId="1729"/>
    <cellStyle name="Normal 13 5 3 2 6 3" xfId="15009"/>
    <cellStyle name="Normal 13 5 3 2 6 4" xfId="15014"/>
    <cellStyle name="Normal 13 5 3 2 7" xfId="15017"/>
    <cellStyle name="Normal 13 5 3 2 7 2" xfId="15020"/>
    <cellStyle name="Normal 13 5 3 2 7 3" xfId="15026"/>
    <cellStyle name="Normal 13 5 3 2 8" xfId="15029"/>
    <cellStyle name="Normal 13 5 3 2 9" xfId="15032"/>
    <cellStyle name="Normal 13 5 3 3" xfId="15033"/>
    <cellStyle name="Normal 13 5 3 3 2" xfId="618"/>
    <cellStyle name="Normal 13 5 3 3 2 2" xfId="15036"/>
    <cellStyle name="Normal 13 5 3 3 2 2 2" xfId="12202"/>
    <cellStyle name="Normal 13 5 3 3 2 2 3" xfId="4575"/>
    <cellStyle name="Normal 13 5 3 3 2 2 4" xfId="4580"/>
    <cellStyle name="Normal 13 5 3 3 2 3" xfId="15038"/>
    <cellStyle name="Normal 13 5 3 3 2 3 2" xfId="12287"/>
    <cellStyle name="Normal 13 5 3 3 2 3 3" xfId="12290"/>
    <cellStyle name="Normal 13 5 3 3 2 4" xfId="15041"/>
    <cellStyle name="Normal 13 5 3 3 2 5" xfId="4332"/>
    <cellStyle name="Normal 13 5 3 3 2 6" xfId="2543"/>
    <cellStyle name="Normal 13 5 3 3 3" xfId="15043"/>
    <cellStyle name="Normal 13 5 3 3 3 2" xfId="15046"/>
    <cellStyle name="Normal 13 5 3 3 3 3" xfId="15048"/>
    <cellStyle name="Normal 13 5 3 3 3 4" xfId="15050"/>
    <cellStyle name="Normal 13 5 3 3 4" xfId="15052"/>
    <cellStyle name="Normal 13 5 3 3 4 2" xfId="15053"/>
    <cellStyle name="Normal 13 5 3 3 4 3" xfId="15054"/>
    <cellStyle name="Normal 13 5 3 3 4 4" xfId="15056"/>
    <cellStyle name="Normal 13 5 3 3 5" xfId="15058"/>
    <cellStyle name="Normal 13 5 3 3 5 2" xfId="15059"/>
    <cellStyle name="Normal 13 5 3 3 5 3" xfId="15061"/>
    <cellStyle name="Normal 13 5 3 3 5 4" xfId="15063"/>
    <cellStyle name="Normal 13 5 3 3 6" xfId="12159"/>
    <cellStyle name="Normal 13 5 3 3 6 2" xfId="12163"/>
    <cellStyle name="Normal 13 5 3 3 6 3" xfId="12168"/>
    <cellStyle name="Normal 13 5 3 3 7" xfId="12174"/>
    <cellStyle name="Normal 13 5 3 3 8" xfId="12183"/>
    <cellStyle name="Normal 13 5 3 3 9" xfId="11325"/>
    <cellStyle name="Normal 13 5 3 4" xfId="15064"/>
    <cellStyle name="Normal 13 5 3 4 2" xfId="15068"/>
    <cellStyle name="Normal 13 5 3 4 2 2" xfId="15078"/>
    <cellStyle name="Normal 13 5 3 4 2 3" xfId="15087"/>
    <cellStyle name="Normal 13 5 3 4 2 4" xfId="15096"/>
    <cellStyle name="Normal 13 5 3 4 3" xfId="15100"/>
    <cellStyle name="Normal 13 5 3 4 3 2" xfId="15110"/>
    <cellStyle name="Normal 13 5 3 4 3 3" xfId="15114"/>
    <cellStyle name="Normal 13 5 3 4 4" xfId="15118"/>
    <cellStyle name="Normal 13 5 3 4 5" xfId="15131"/>
    <cellStyle name="Normal 13 5 3 4 6" xfId="12189"/>
    <cellStyle name="Normal 13 5 3 5" xfId="15138"/>
    <cellStyle name="Normal 13 5 3 5 2" xfId="15153"/>
    <cellStyle name="Normal 13 5 3 5 3" xfId="15162"/>
    <cellStyle name="Normal 13 5 3 5 4" xfId="15170"/>
    <cellStyle name="Normal 13 5 3 6" xfId="15179"/>
    <cellStyle name="Normal 13 5 3 6 2" xfId="15190"/>
    <cellStyle name="Normal 13 5 3 6 3" xfId="15195"/>
    <cellStyle name="Normal 13 5 3 6 4" xfId="15202"/>
    <cellStyle name="Normal 13 5 3 7" xfId="15206"/>
    <cellStyle name="Normal 13 5 3 7 2" xfId="15223"/>
    <cellStyle name="Normal 13 5 3 7 3" xfId="15227"/>
    <cellStyle name="Normal 13 5 3 7 4" xfId="15230"/>
    <cellStyle name="Normal 13 5 3 8" xfId="10816"/>
    <cellStyle name="Normal 13 5 3 8 2" xfId="10820"/>
    <cellStyle name="Normal 13 5 3 8 3" xfId="10826"/>
    <cellStyle name="Normal 13 5 3 9" xfId="10835"/>
    <cellStyle name="Normal 13 5 4" xfId="15233"/>
    <cellStyle name="Normal 13 5 4 10" xfId="15236"/>
    <cellStyle name="Normal 13 5 4 11" xfId="15241"/>
    <cellStyle name="Normal 13 5 4 2" xfId="15242"/>
    <cellStyle name="Normal 13 5 4 2 10" xfId="15248"/>
    <cellStyle name="Normal 13 5 4 2 2" xfId="12501"/>
    <cellStyle name="Normal 13 5 4 2 2 2" xfId="15253"/>
    <cellStyle name="Normal 13 5 4 2 2 2 2" xfId="15260"/>
    <cellStyle name="Normal 13 5 4 2 2 2 2 2" xfId="15267"/>
    <cellStyle name="Normal 13 5 4 2 2 2 2 3" xfId="15276"/>
    <cellStyle name="Normal 13 5 4 2 2 2 2 4" xfId="15281"/>
    <cellStyle name="Normal 13 5 4 2 2 2 3" xfId="15290"/>
    <cellStyle name="Normal 13 5 4 2 2 2 3 2" xfId="4355"/>
    <cellStyle name="Normal 13 5 4 2 2 2 3 3" xfId="15296"/>
    <cellStyle name="Normal 13 5 4 2 2 2 4" xfId="15307"/>
    <cellStyle name="Normal 13 5 4 2 2 2 5" xfId="15314"/>
    <cellStyle name="Normal 13 5 4 2 2 2 6" xfId="15322"/>
    <cellStyle name="Normal 13 5 4 2 2 3" xfId="15329"/>
    <cellStyle name="Normal 13 5 4 2 2 3 2" xfId="15336"/>
    <cellStyle name="Normal 13 5 4 2 2 3 3" xfId="15343"/>
    <cellStyle name="Normal 13 5 4 2 2 3 4" xfId="15348"/>
    <cellStyle name="Normal 13 5 4 2 2 4" xfId="15355"/>
    <cellStyle name="Normal 13 5 4 2 2 4 2" xfId="15361"/>
    <cellStyle name="Normal 13 5 4 2 2 4 3" xfId="15368"/>
    <cellStyle name="Normal 13 5 4 2 2 4 4" xfId="15372"/>
    <cellStyle name="Normal 13 5 4 2 2 5" xfId="2313"/>
    <cellStyle name="Normal 13 5 4 2 2 5 2" xfId="2318"/>
    <cellStyle name="Normal 13 5 4 2 2 5 3" xfId="2323"/>
    <cellStyle name="Normal 13 5 4 2 2 5 4" xfId="15376"/>
    <cellStyle name="Normal 13 5 4 2 2 6" xfId="2348"/>
    <cellStyle name="Normal 13 5 4 2 2 6 2" xfId="15379"/>
    <cellStyle name="Normal 13 5 4 2 2 6 3" xfId="15383"/>
    <cellStyle name="Normal 13 5 4 2 2 7" xfId="2384"/>
    <cellStyle name="Normal 13 5 4 2 2 8" xfId="609"/>
    <cellStyle name="Normal 13 5 4 2 2 9" xfId="15386"/>
    <cellStyle name="Normal 13 5 4 2 3" xfId="15387"/>
    <cellStyle name="Normal 13 5 4 2 3 2" xfId="15392"/>
    <cellStyle name="Normal 13 5 4 2 3 2 2" xfId="8828"/>
    <cellStyle name="Normal 13 5 4 2 3 2 3" xfId="8841"/>
    <cellStyle name="Normal 13 5 4 2 3 2 4" xfId="12007"/>
    <cellStyle name="Normal 13 5 4 2 3 3" xfId="15395"/>
    <cellStyle name="Normal 13 5 4 2 3 3 2" xfId="8854"/>
    <cellStyle name="Normal 13 5 4 2 3 3 3" xfId="12017"/>
    <cellStyle name="Normal 13 5 4 2 3 4" xfId="15400"/>
    <cellStyle name="Normal 13 5 4 2 3 5" xfId="2424"/>
    <cellStyle name="Normal 13 5 4 2 3 6" xfId="941"/>
    <cellStyle name="Normal 13 5 4 2 4" xfId="15401"/>
    <cellStyle name="Normal 13 5 4 2 4 2" xfId="15406"/>
    <cellStyle name="Normal 13 5 4 2 4 3" xfId="15409"/>
    <cellStyle name="Normal 13 5 4 2 4 4" xfId="15412"/>
    <cellStyle name="Normal 13 5 4 2 5" xfId="15415"/>
    <cellStyle name="Normal 13 5 4 2 5 2" xfId="15423"/>
    <cellStyle name="Normal 13 5 4 2 5 3" xfId="15430"/>
    <cellStyle name="Normal 13 5 4 2 5 4" xfId="15434"/>
    <cellStyle name="Normal 13 5 4 2 6" xfId="15438"/>
    <cellStyle name="Normal 13 5 4 2 6 2" xfId="4095"/>
    <cellStyle name="Normal 13 5 4 2 6 3" xfId="4103"/>
    <cellStyle name="Normal 13 5 4 2 6 4" xfId="15441"/>
    <cellStyle name="Normal 13 5 4 2 7" xfId="15446"/>
    <cellStyle name="Normal 13 5 4 2 7 2" xfId="15449"/>
    <cellStyle name="Normal 13 5 4 2 7 3" xfId="15452"/>
    <cellStyle name="Normal 13 5 4 2 8" xfId="15455"/>
    <cellStyle name="Normal 13 5 4 2 9" xfId="15458"/>
    <cellStyle name="Normal 13 5 4 3" xfId="15459"/>
    <cellStyle name="Normal 13 5 4 3 2" xfId="15462"/>
    <cellStyle name="Normal 13 5 4 3 2 2" xfId="4615"/>
    <cellStyle name="Normal 13 5 4 3 2 2 2" xfId="4635"/>
    <cellStyle name="Normal 13 5 4 3 2 2 3" xfId="2496"/>
    <cellStyle name="Normal 13 5 4 3 2 2 4" xfId="4642"/>
    <cellStyle name="Normal 13 5 4 3 2 3" xfId="4656"/>
    <cellStyle name="Normal 13 5 4 3 2 3 2" xfId="2668"/>
    <cellStyle name="Normal 13 5 4 3 2 3 3" xfId="2524"/>
    <cellStyle name="Normal 13 5 4 3 2 4" xfId="4672"/>
    <cellStyle name="Normal 13 5 4 3 2 5" xfId="4275"/>
    <cellStyle name="Normal 13 5 4 3 2 6" xfId="4294"/>
    <cellStyle name="Normal 13 5 4 3 3" xfId="15466"/>
    <cellStyle name="Normal 13 5 4 3 3 2" xfId="4830"/>
    <cellStyle name="Normal 13 5 4 3 3 3" xfId="4875"/>
    <cellStyle name="Normal 13 5 4 3 3 4" xfId="4888"/>
    <cellStyle name="Normal 13 5 4 3 4" xfId="15469"/>
    <cellStyle name="Normal 13 5 4 3 4 2" xfId="3102"/>
    <cellStyle name="Normal 13 5 4 3 4 3" xfId="3117"/>
    <cellStyle name="Normal 13 5 4 3 4 4" xfId="3139"/>
    <cellStyle name="Normal 13 5 4 3 5" xfId="15473"/>
    <cellStyle name="Normal 13 5 4 3 5 2" xfId="15476"/>
    <cellStyle name="Normal 13 5 4 3 5 3" xfId="8180"/>
    <cellStyle name="Normal 13 5 4 3 5 4" xfId="8183"/>
    <cellStyle name="Normal 13 5 4 3 6" xfId="12242"/>
    <cellStyle name="Normal 13 5 4 3 6 2" xfId="466"/>
    <cellStyle name="Normal 13 5 4 3 6 3" xfId="486"/>
    <cellStyle name="Normal 13 5 4 3 7" xfId="12252"/>
    <cellStyle name="Normal 13 5 4 3 8" xfId="12261"/>
    <cellStyle name="Normal 13 5 4 3 9" xfId="11552"/>
    <cellStyle name="Normal 13 5 4 4" xfId="15477"/>
    <cellStyle name="Normal 13 5 4 4 2" xfId="15483"/>
    <cellStyle name="Normal 13 5 4 4 2 2" xfId="5621"/>
    <cellStyle name="Normal 13 5 4 4 2 3" xfId="15497"/>
    <cellStyle name="Normal 13 5 4 4 2 4" xfId="15509"/>
    <cellStyle name="Normal 13 5 4 4 3" xfId="15517"/>
    <cellStyle name="Normal 13 5 4 4 3 2" xfId="15525"/>
    <cellStyle name="Normal 13 5 4 4 3 3" xfId="15534"/>
    <cellStyle name="Normal 13 5 4 4 4" xfId="15544"/>
    <cellStyle name="Normal 13 5 4 4 5" xfId="15550"/>
    <cellStyle name="Normal 13 5 4 4 6" xfId="12268"/>
    <cellStyle name="Normal 13 5 4 5" xfId="15557"/>
    <cellStyle name="Normal 13 5 4 5 2" xfId="15572"/>
    <cellStyle name="Normal 13 5 4 5 3" xfId="15579"/>
    <cellStyle name="Normal 13 5 4 5 4" xfId="15585"/>
    <cellStyle name="Normal 13 5 4 6" xfId="15587"/>
    <cellStyle name="Normal 13 5 4 6 2" xfId="15597"/>
    <cellStyle name="Normal 13 5 4 6 3" xfId="15600"/>
    <cellStyle name="Normal 13 5 4 6 4" xfId="15602"/>
    <cellStyle name="Normal 13 5 4 7" xfId="15611"/>
    <cellStyle name="Normal 13 5 4 7 2" xfId="15615"/>
    <cellStyle name="Normal 13 5 4 7 3" xfId="15624"/>
    <cellStyle name="Normal 13 5 4 7 4" xfId="15629"/>
    <cellStyle name="Normal 13 5 4 8" xfId="8943"/>
    <cellStyle name="Normal 13 5 4 8 2" xfId="15631"/>
    <cellStyle name="Normal 13 5 4 8 3" xfId="15633"/>
    <cellStyle name="Normal 13 5 4 9" xfId="8950"/>
    <cellStyle name="Normal 13 5 5" xfId="15634"/>
    <cellStyle name="Normal 13 5 5 10" xfId="7723"/>
    <cellStyle name="Normal 13 5 5 2" xfId="14291"/>
    <cellStyle name="Normal 13 5 5 2 2" xfId="6026"/>
    <cellStyle name="Normal 13 5 5 2 2 2" xfId="15636"/>
    <cellStyle name="Normal 13 5 5 2 2 2 2" xfId="15638"/>
    <cellStyle name="Normal 13 5 5 2 2 2 3" xfId="15642"/>
    <cellStyle name="Normal 13 5 5 2 2 2 4" xfId="15648"/>
    <cellStyle name="Normal 13 5 5 2 2 3" xfId="15652"/>
    <cellStyle name="Normal 13 5 5 2 2 3 2" xfId="15654"/>
    <cellStyle name="Normal 13 5 5 2 2 3 3" xfId="15655"/>
    <cellStyle name="Normal 13 5 5 2 2 4" xfId="15660"/>
    <cellStyle name="Normal 13 5 5 2 2 5" xfId="13692"/>
    <cellStyle name="Normal 13 5 5 2 2 6" xfId="13697"/>
    <cellStyle name="Normal 13 5 5 2 3" xfId="15666"/>
    <cellStyle name="Normal 13 5 5 2 3 2" xfId="15668"/>
    <cellStyle name="Normal 13 5 5 2 3 3" xfId="15669"/>
    <cellStyle name="Normal 13 5 5 2 3 4" xfId="15672"/>
    <cellStyle name="Normal 13 5 5 2 4" xfId="15674"/>
    <cellStyle name="Normal 13 5 5 2 4 2" xfId="15675"/>
    <cellStyle name="Normal 13 5 5 2 4 3" xfId="15676"/>
    <cellStyle name="Normal 13 5 5 2 4 4" xfId="15678"/>
    <cellStyle name="Normal 13 5 5 2 5" xfId="15257"/>
    <cellStyle name="Normal 13 5 5 2 5 2" xfId="15261"/>
    <cellStyle name="Normal 13 5 5 2 5 3" xfId="15268"/>
    <cellStyle name="Normal 13 5 5 2 5 4" xfId="15279"/>
    <cellStyle name="Normal 13 5 5 2 6" xfId="15285"/>
    <cellStyle name="Normal 13 5 5 2 6 2" xfId="4347"/>
    <cellStyle name="Normal 13 5 5 2 6 3" xfId="15294"/>
    <cellStyle name="Normal 13 5 5 2 7" xfId="15300"/>
    <cellStyle name="Normal 13 5 5 2 8" xfId="15310"/>
    <cellStyle name="Normal 13 5 5 2 9" xfId="15318"/>
    <cellStyle name="Normal 13 5 5 3" xfId="15680"/>
    <cellStyle name="Normal 13 5 5 3 2" xfId="15683"/>
    <cellStyle name="Normal 13 5 5 3 2 2" xfId="15688"/>
    <cellStyle name="Normal 13 5 5 3 2 3" xfId="15691"/>
    <cellStyle name="Normal 13 5 5 3 2 4" xfId="15695"/>
    <cellStyle name="Normal 13 5 5 3 3" xfId="15699"/>
    <cellStyle name="Normal 13 5 5 3 3 2" xfId="15702"/>
    <cellStyle name="Normal 13 5 5 3 3 3" xfId="15706"/>
    <cellStyle name="Normal 13 5 5 3 4" xfId="15710"/>
    <cellStyle name="Normal 13 5 5 3 5" xfId="15332"/>
    <cellStyle name="Normal 13 5 5 3 6" xfId="15337"/>
    <cellStyle name="Normal 13 5 5 4" xfId="15711"/>
    <cellStyle name="Normal 13 5 5 4 2" xfId="15718"/>
    <cellStyle name="Normal 13 5 5 4 3" xfId="15729"/>
    <cellStyle name="Normal 13 5 5 4 4" xfId="15736"/>
    <cellStyle name="Normal 13 5 5 5" xfId="15738"/>
    <cellStyle name="Normal 13 5 5 5 2" xfId="15750"/>
    <cellStyle name="Normal 13 5 5 5 3" xfId="15759"/>
    <cellStyle name="Normal 13 5 5 5 4" xfId="15762"/>
    <cellStyle name="Normal 13 5 5 6" xfId="15764"/>
    <cellStyle name="Normal 13 5 5 6 2" xfId="15772"/>
    <cellStyle name="Normal 13 5 5 6 3" xfId="15777"/>
    <cellStyle name="Normal 13 5 5 6 4" xfId="15783"/>
    <cellStyle name="Normal 13 5 5 7" xfId="15793"/>
    <cellStyle name="Normal 13 5 5 7 2" xfId="15800"/>
    <cellStyle name="Normal 13 5 5 7 3" xfId="15804"/>
    <cellStyle name="Normal 13 5 5 8" xfId="9204"/>
    <cellStyle name="Normal 13 5 5 9" xfId="293"/>
    <cellStyle name="Normal 13 5 6" xfId="3250"/>
    <cellStyle name="Normal 13 5 6 2" xfId="5738"/>
    <cellStyle name="Normal 13 5 6 2 2" xfId="5753"/>
    <cellStyle name="Normal 13 5 6 2 2 2" xfId="4113"/>
    <cellStyle name="Normal 13 5 6 2 2 3" xfId="4129"/>
    <cellStyle name="Normal 13 5 6 2 2 4" xfId="4154"/>
    <cellStyle name="Normal 13 5 6 2 3" xfId="5769"/>
    <cellStyle name="Normal 13 5 6 2 3 2" xfId="4179"/>
    <cellStyle name="Normal 13 5 6 2 3 3" xfId="5942"/>
    <cellStyle name="Normal 13 5 6 2 4" xfId="2638"/>
    <cellStyle name="Normal 13 5 6 2 5" xfId="8825"/>
    <cellStyle name="Normal 13 5 6 2 6" xfId="8837"/>
    <cellStyle name="Normal 13 5 6 3" xfId="3838"/>
    <cellStyle name="Normal 13 5 6 3 2" xfId="3857"/>
    <cellStyle name="Normal 13 5 6 3 3" xfId="3878"/>
    <cellStyle name="Normal 13 5 6 3 4" xfId="8689"/>
    <cellStyle name="Normal 13 5 6 4" xfId="3907"/>
    <cellStyle name="Normal 13 5 6 4 2" xfId="15809"/>
    <cellStyle name="Normal 13 5 6 4 3" xfId="15819"/>
    <cellStyle name="Normal 13 5 6 4 4" xfId="15827"/>
    <cellStyle name="Normal 13 5 6 5" xfId="1498"/>
    <cellStyle name="Normal 13 5 6 5 2" xfId="288"/>
    <cellStyle name="Normal 13 5 6 5 3" xfId="15834"/>
    <cellStyle name="Normal 13 5 6 5 4" xfId="15840"/>
    <cellStyle name="Normal 13 5 6 6" xfId="1531"/>
    <cellStyle name="Normal 13 5 6 6 2" xfId="15844"/>
    <cellStyle name="Normal 13 5 6 6 3" xfId="15848"/>
    <cellStyle name="Normal 13 5 6 7" xfId="15855"/>
    <cellStyle name="Normal 13 5 6 8" xfId="9220"/>
    <cellStyle name="Normal 13 5 6 9" xfId="10852"/>
    <cellStyle name="Normal 13 5 7" xfId="3282"/>
    <cellStyle name="Normal 13 5 7 2" xfId="5787"/>
    <cellStyle name="Normal 13 5 7 2 2" xfId="15857"/>
    <cellStyle name="Normal 13 5 7 2 2 2" xfId="15860"/>
    <cellStyle name="Normal 13 5 7 2 2 3" xfId="15862"/>
    <cellStyle name="Normal 13 5 7 2 2 4" xfId="15865"/>
    <cellStyle name="Normal 13 5 7 2 3" xfId="15867"/>
    <cellStyle name="Normal 13 5 7 2 3 2" xfId="15869"/>
    <cellStyle name="Normal 13 5 7 2 3 3" xfId="8953"/>
    <cellStyle name="Normal 13 5 7 2 4" xfId="15870"/>
    <cellStyle name="Normal 13 5 7 2 5" xfId="15871"/>
    <cellStyle name="Normal 13 5 7 2 6" xfId="15872"/>
    <cellStyle name="Normal 13 5 7 3" xfId="3934"/>
    <cellStyle name="Normal 13 5 7 3 2" xfId="15874"/>
    <cellStyle name="Normal 13 5 7 3 3" xfId="15876"/>
    <cellStyle name="Normal 13 5 7 3 4" xfId="15877"/>
    <cellStyle name="Normal 13 5 7 4" xfId="3957"/>
    <cellStyle name="Normal 13 5 7 4 2" xfId="15878"/>
    <cellStyle name="Normal 13 5 7 4 3" xfId="15879"/>
    <cellStyle name="Normal 13 5 7 4 4" xfId="15880"/>
    <cellStyle name="Normal 13 5 7 5" xfId="15883"/>
    <cellStyle name="Normal 13 5 7 5 2" xfId="15885"/>
    <cellStyle name="Normal 13 5 7 5 3" xfId="15886"/>
    <cellStyle name="Normal 13 5 7 5 4" xfId="15887"/>
    <cellStyle name="Normal 13 5 7 6" xfId="15891"/>
    <cellStyle name="Normal 13 5 7 6 2" xfId="15892"/>
    <cellStyle name="Normal 13 5 7 6 3" xfId="15893"/>
    <cellStyle name="Normal 13 5 7 7" xfId="15899"/>
    <cellStyle name="Normal 13 5 7 8" xfId="9242"/>
    <cellStyle name="Normal 13 5 7 9" xfId="10865"/>
    <cellStyle name="Normal 13 5 8" xfId="705"/>
    <cellStyle name="Normal 13 5 8 2" xfId="5798"/>
    <cellStyle name="Normal 13 5 8 2 2" xfId="15902"/>
    <cellStyle name="Normal 13 5 8 2 2 2" xfId="15907"/>
    <cellStyle name="Normal 13 5 8 2 2 3" xfId="15915"/>
    <cellStyle name="Normal 13 5 8 2 2 4" xfId="15923"/>
    <cellStyle name="Normal 13 5 8 2 3" xfId="15926"/>
    <cellStyle name="Normal 13 5 8 2 3 2" xfId="15933"/>
    <cellStyle name="Normal 13 5 8 2 3 3" xfId="9796"/>
    <cellStyle name="Normal 13 5 8 2 4" xfId="15940"/>
    <cellStyle name="Normal 13 5 8 2 5" xfId="15948"/>
    <cellStyle name="Normal 13 5 8 2 6" xfId="15956"/>
    <cellStyle name="Normal 13 5 8 3" xfId="2208"/>
    <cellStyle name="Normal 13 5 8 3 2" xfId="15960"/>
    <cellStyle name="Normal 13 5 8 3 3" xfId="15966"/>
    <cellStyle name="Normal 13 5 8 3 4" xfId="15973"/>
    <cellStyle name="Normal 13 5 8 4" xfId="2243"/>
    <cellStyle name="Normal 13 5 8 4 2" xfId="15976"/>
    <cellStyle name="Normal 13 5 8 4 3" xfId="15979"/>
    <cellStyle name="Normal 13 5 8 4 4" xfId="15981"/>
    <cellStyle name="Normal 13 5 8 5" xfId="15988"/>
    <cellStyle name="Normal 13 5 8 5 2" xfId="15993"/>
    <cellStyle name="Normal 13 5 8 5 3" xfId="15998"/>
    <cellStyle name="Normal 13 5 8 6" xfId="16006"/>
    <cellStyle name="Normal 13 5 8 7" xfId="16014"/>
    <cellStyle name="Normal 13 5 8 8" xfId="16023"/>
    <cellStyle name="Normal 13 5 9" xfId="569"/>
    <cellStyle name="Normal 13 5 9 2" xfId="5653"/>
    <cellStyle name="Normal 13 5 9 2 2" xfId="16028"/>
    <cellStyle name="Normal 13 5 9 2 3" xfId="16031"/>
    <cellStyle name="Normal 13 5 9 2 4" xfId="16034"/>
    <cellStyle name="Normal 13 5 9 3" xfId="3967"/>
    <cellStyle name="Normal 13 5 9 3 2" xfId="16039"/>
    <cellStyle name="Normal 13 5 9 3 3" xfId="16041"/>
    <cellStyle name="Normal 13 5 9 4" xfId="3995"/>
    <cellStyle name="Normal 13 5 9 5" xfId="16047"/>
    <cellStyle name="Normal 13 5 9 6" xfId="16054"/>
    <cellStyle name="Normal 13 6" xfId="16056"/>
    <cellStyle name="Normal 13 6 10" xfId="16058"/>
    <cellStyle name="Normal 13 6 11" xfId="16060"/>
    <cellStyle name="Normal 13 6 2" xfId="16061"/>
    <cellStyle name="Normal 13 6 2 10" xfId="8067"/>
    <cellStyle name="Normal 13 6 2 2" xfId="16062"/>
    <cellStyle name="Normal 13 6 2 2 2" xfId="12745"/>
    <cellStyle name="Normal 13 6 2 2 2 2" xfId="16065"/>
    <cellStyle name="Normal 13 6 2 2 2 2 2" xfId="16068"/>
    <cellStyle name="Normal 13 6 2 2 2 2 3" xfId="13136"/>
    <cellStyle name="Normal 13 6 2 2 2 2 4" xfId="13142"/>
    <cellStyle name="Normal 13 6 2 2 2 3" xfId="16072"/>
    <cellStyle name="Normal 13 6 2 2 2 3 2" xfId="16075"/>
    <cellStyle name="Normal 13 6 2 2 2 3 3" xfId="13158"/>
    <cellStyle name="Normal 13 6 2 2 2 4" xfId="16081"/>
    <cellStyle name="Normal 13 6 2 2 2 5" xfId="16086"/>
    <cellStyle name="Normal 13 6 2 2 2 6" xfId="16090"/>
    <cellStyle name="Normal 13 6 2 2 3" xfId="16094"/>
    <cellStyle name="Normal 13 6 2 2 3 2" xfId="16100"/>
    <cellStyle name="Normal 13 6 2 2 3 3" xfId="5650"/>
    <cellStyle name="Normal 13 6 2 2 3 4" xfId="16105"/>
    <cellStyle name="Normal 13 6 2 2 4" xfId="16108"/>
    <cellStyle name="Normal 13 6 2 2 4 2" xfId="16113"/>
    <cellStyle name="Normal 13 6 2 2 4 3" xfId="16117"/>
    <cellStyle name="Normal 13 6 2 2 4 4" xfId="16119"/>
    <cellStyle name="Normal 13 6 2 2 5" xfId="16122"/>
    <cellStyle name="Normal 13 6 2 2 5 2" xfId="4771"/>
    <cellStyle name="Normal 13 6 2 2 5 3" xfId="4787"/>
    <cellStyle name="Normal 13 6 2 2 5 4" xfId="16128"/>
    <cellStyle name="Normal 13 6 2 2 6" xfId="16133"/>
    <cellStyle name="Normal 13 6 2 2 6 2" xfId="1938"/>
    <cellStyle name="Normal 13 6 2 2 6 3" xfId="4802"/>
    <cellStyle name="Normal 13 6 2 2 7" xfId="16138"/>
    <cellStyle name="Normal 13 6 2 2 8" xfId="16142"/>
    <cellStyle name="Normal 13 6 2 2 9" xfId="16145"/>
    <cellStyle name="Normal 13 6 2 3" xfId="10782"/>
    <cellStyle name="Normal 13 6 2 3 2" xfId="16148"/>
    <cellStyle name="Normal 13 6 2 3 2 2" xfId="16151"/>
    <cellStyle name="Normal 13 6 2 3 2 3" xfId="16155"/>
    <cellStyle name="Normal 13 6 2 3 2 4" xfId="16159"/>
    <cellStyle name="Normal 13 6 2 3 3" xfId="16163"/>
    <cellStyle name="Normal 13 6 2 3 3 2" xfId="16165"/>
    <cellStyle name="Normal 13 6 2 3 3 3" xfId="16167"/>
    <cellStyle name="Normal 13 6 2 3 4" xfId="16170"/>
    <cellStyle name="Normal 13 6 2 3 5" xfId="1118"/>
    <cellStyle name="Normal 13 6 2 3 6" xfId="16171"/>
    <cellStyle name="Normal 13 6 2 4" xfId="10792"/>
    <cellStyle name="Normal 13 6 2 4 2" xfId="16181"/>
    <cellStyle name="Normal 13 6 2 4 3" xfId="16186"/>
    <cellStyle name="Normal 13 6 2 4 4" xfId="16191"/>
    <cellStyle name="Normal 13 6 2 5" xfId="14551"/>
    <cellStyle name="Normal 13 6 2 5 2" xfId="14569"/>
    <cellStyle name="Normal 13 6 2 5 3" xfId="14579"/>
    <cellStyle name="Normal 13 6 2 5 4" xfId="14590"/>
    <cellStyle name="Normal 13 6 2 6" xfId="14606"/>
    <cellStyle name="Normal 13 6 2 6 2" xfId="14614"/>
    <cellStyle name="Normal 13 6 2 6 3" xfId="14621"/>
    <cellStyle name="Normal 13 6 2 6 4" xfId="14624"/>
    <cellStyle name="Normal 13 6 2 7" xfId="14638"/>
    <cellStyle name="Normal 13 6 2 7 2" xfId="14643"/>
    <cellStyle name="Normal 13 6 2 7 3" xfId="14648"/>
    <cellStyle name="Normal 13 6 2 8" xfId="14664"/>
    <cellStyle name="Normal 13 6 2 9" xfId="14676"/>
    <cellStyle name="Normal 13 6 3" xfId="16192"/>
    <cellStyle name="Normal 13 6 3 2" xfId="16193"/>
    <cellStyle name="Normal 13 6 3 2 2" xfId="16194"/>
    <cellStyle name="Normal 13 6 3 2 2 2" xfId="6600"/>
    <cellStyle name="Normal 13 6 3 2 2 3" xfId="6613"/>
    <cellStyle name="Normal 13 6 3 2 2 4" xfId="16197"/>
    <cellStyle name="Normal 13 6 3 2 3" xfId="16203"/>
    <cellStyle name="Normal 13 6 3 2 3 2" xfId="6882"/>
    <cellStyle name="Normal 13 6 3 2 3 3" xfId="6889"/>
    <cellStyle name="Normal 13 6 3 2 4" xfId="16206"/>
    <cellStyle name="Normal 13 6 3 2 5" xfId="16209"/>
    <cellStyle name="Normal 13 6 3 2 6" xfId="16210"/>
    <cellStyle name="Normal 13 6 3 3" xfId="16211"/>
    <cellStyle name="Normal 13 6 3 3 2" xfId="16213"/>
    <cellStyle name="Normal 13 6 3 3 3" xfId="16218"/>
    <cellStyle name="Normal 13 6 3 3 4" xfId="11336"/>
    <cellStyle name="Normal 13 6 3 4" xfId="16219"/>
    <cellStyle name="Normal 13 6 3 4 2" xfId="16221"/>
    <cellStyle name="Normal 13 6 3 4 3" xfId="16225"/>
    <cellStyle name="Normal 13 6 3 4 4" xfId="11359"/>
    <cellStyle name="Normal 13 6 3 5" xfId="14718"/>
    <cellStyle name="Normal 13 6 3 5 2" xfId="14724"/>
    <cellStyle name="Normal 13 6 3 5 3" xfId="14731"/>
    <cellStyle name="Normal 13 6 3 5 4" xfId="11372"/>
    <cellStyle name="Normal 13 6 3 6" xfId="14740"/>
    <cellStyle name="Normal 13 6 3 6 2" xfId="14746"/>
    <cellStyle name="Normal 13 6 3 6 3" xfId="14753"/>
    <cellStyle name="Normal 13 6 3 7" xfId="14766"/>
    <cellStyle name="Normal 13 6 3 8" xfId="10884"/>
    <cellStyle name="Normal 13 6 3 9" xfId="10894"/>
    <cellStyle name="Normal 13 6 4" xfId="16226"/>
    <cellStyle name="Normal 13 6 4 2" xfId="16227"/>
    <cellStyle name="Normal 13 6 4 2 2" xfId="16229"/>
    <cellStyle name="Normal 13 6 4 2 3" xfId="16231"/>
    <cellStyle name="Normal 13 6 4 2 4" xfId="16232"/>
    <cellStyle name="Normal 13 6 4 3" xfId="16233"/>
    <cellStyle name="Normal 13 6 4 3 2" xfId="16235"/>
    <cellStyle name="Normal 13 6 4 3 3" xfId="16237"/>
    <cellStyle name="Normal 13 6 4 4" xfId="16238"/>
    <cellStyle name="Normal 13 6 4 5" xfId="14825"/>
    <cellStyle name="Normal 13 6 4 6" xfId="14854"/>
    <cellStyle name="Normal 13 6 5" xfId="16240"/>
    <cellStyle name="Normal 13 6 5 2" xfId="16244"/>
    <cellStyle name="Normal 13 6 5 3" xfId="16248"/>
    <cellStyle name="Normal 13 6 5 4" xfId="16250"/>
    <cellStyle name="Normal 13 6 6" xfId="5833"/>
    <cellStyle name="Normal 13 6 6 2" xfId="5837"/>
    <cellStyle name="Normal 13 6 6 3" xfId="1180"/>
    <cellStyle name="Normal 13 6 6 4" xfId="358"/>
    <cellStyle name="Normal 13 6 7" xfId="5844"/>
    <cellStyle name="Normal 13 6 7 2" xfId="5847"/>
    <cellStyle name="Normal 13 6 7 3" xfId="4163"/>
    <cellStyle name="Normal 13 6 7 4" xfId="4171"/>
    <cellStyle name="Normal 13 6 8" xfId="5852"/>
    <cellStyle name="Normal 13 6 8 2" xfId="1672"/>
    <cellStyle name="Normal 13 6 8 3" xfId="2085"/>
    <cellStyle name="Normal 13 6 9" xfId="5431"/>
    <cellStyle name="Normal 13 7" xfId="12546"/>
    <cellStyle name="Normal 13 7 10" xfId="16251"/>
    <cellStyle name="Normal 13 7 11" xfId="16253"/>
    <cellStyle name="Normal 13 7 2" xfId="2395"/>
    <cellStyle name="Normal 13 7 2 10" xfId="12076"/>
    <cellStyle name="Normal 13 7 2 2" xfId="2417"/>
    <cellStyle name="Normal 13 7 2 2 2" xfId="13016"/>
    <cellStyle name="Normal 13 7 2 2 2 2" xfId="16255"/>
    <cellStyle name="Normal 13 7 2 2 2 2 2" xfId="12848"/>
    <cellStyle name="Normal 13 7 2 2 2 2 3" xfId="910"/>
    <cellStyle name="Normal 13 7 2 2 2 2 4" xfId="16259"/>
    <cellStyle name="Normal 13 7 2 2 2 3" xfId="16263"/>
    <cellStyle name="Normal 13 7 2 2 2 3 2" xfId="12858"/>
    <cellStyle name="Normal 13 7 2 2 2 3 3" xfId="16267"/>
    <cellStyle name="Normal 13 7 2 2 2 4" xfId="16273"/>
    <cellStyle name="Normal 13 7 2 2 2 5" xfId="16278"/>
    <cellStyle name="Normal 13 7 2 2 2 6" xfId="16281"/>
    <cellStyle name="Normal 13 7 2 2 3" xfId="16283"/>
    <cellStyle name="Normal 13 7 2 2 3 2" xfId="16287"/>
    <cellStyle name="Normal 13 7 2 2 3 3" xfId="16290"/>
    <cellStyle name="Normal 13 7 2 2 3 4" xfId="16295"/>
    <cellStyle name="Normal 13 7 2 2 4" xfId="16298"/>
    <cellStyle name="Normal 13 7 2 2 4 2" xfId="16300"/>
    <cellStyle name="Normal 13 7 2 2 4 3" xfId="16303"/>
    <cellStyle name="Normal 13 7 2 2 4 4" xfId="16305"/>
    <cellStyle name="Normal 13 7 2 2 5" xfId="8136"/>
    <cellStyle name="Normal 13 7 2 2 5 2" xfId="830"/>
    <cellStyle name="Normal 13 7 2 2 5 3" xfId="774"/>
    <cellStyle name="Normal 13 7 2 2 5 4" xfId="846"/>
    <cellStyle name="Normal 13 7 2 2 6" xfId="8142"/>
    <cellStyle name="Normal 13 7 2 2 6 2" xfId="4138"/>
    <cellStyle name="Normal 13 7 2 2 6 3" xfId="7482"/>
    <cellStyle name="Normal 13 7 2 2 7" xfId="8152"/>
    <cellStyle name="Normal 13 7 2 2 8" xfId="16311"/>
    <cellStyle name="Normal 13 7 2 2 9" xfId="16316"/>
    <cellStyle name="Normal 13 7 2 3" xfId="935"/>
    <cellStyle name="Normal 13 7 2 3 2" xfId="9789"/>
    <cellStyle name="Normal 13 7 2 3 2 2" xfId="16319"/>
    <cellStyle name="Normal 13 7 2 3 2 3" xfId="16320"/>
    <cellStyle name="Normal 13 7 2 3 2 4" xfId="16322"/>
    <cellStyle name="Normal 13 7 2 3 3" xfId="16324"/>
    <cellStyle name="Normal 13 7 2 3 3 2" xfId="16328"/>
    <cellStyle name="Normal 13 7 2 3 3 3" xfId="16330"/>
    <cellStyle name="Normal 13 7 2 3 4" xfId="16332"/>
    <cellStyle name="Normal 13 7 2 3 5" xfId="320"/>
    <cellStyle name="Normal 13 7 2 3 6" xfId="163"/>
    <cellStyle name="Normal 13 7 2 4" xfId="12434"/>
    <cellStyle name="Normal 13 7 2 4 2" xfId="16336"/>
    <cellStyle name="Normal 13 7 2 4 3" xfId="16339"/>
    <cellStyle name="Normal 13 7 2 4 4" xfId="16345"/>
    <cellStyle name="Normal 13 7 2 5" xfId="15071"/>
    <cellStyle name="Normal 13 7 2 5 2" xfId="15075"/>
    <cellStyle name="Normal 13 7 2 5 3" xfId="15081"/>
    <cellStyle name="Normal 13 7 2 5 4" xfId="15091"/>
    <cellStyle name="Normal 13 7 2 6" xfId="15103"/>
    <cellStyle name="Normal 13 7 2 6 2" xfId="15108"/>
    <cellStyle name="Normal 13 7 2 6 3" xfId="15112"/>
    <cellStyle name="Normal 13 7 2 6 4" xfId="16348"/>
    <cellStyle name="Normal 13 7 2 7" xfId="15127"/>
    <cellStyle name="Normal 13 7 2 7 2" xfId="16351"/>
    <cellStyle name="Normal 13 7 2 7 3" xfId="16354"/>
    <cellStyle name="Normal 13 7 2 8" xfId="15136"/>
    <cellStyle name="Normal 13 7 2 9" xfId="12195"/>
    <cellStyle name="Normal 13 7 3" xfId="2434"/>
    <cellStyle name="Normal 13 7 3 2" xfId="12549"/>
    <cellStyle name="Normal 13 7 3 2 2" xfId="16355"/>
    <cellStyle name="Normal 13 7 3 2 2 2" xfId="16358"/>
    <cellStyle name="Normal 13 7 3 2 2 3" xfId="16361"/>
    <cellStyle name="Normal 13 7 3 2 2 4" xfId="16366"/>
    <cellStyle name="Normal 13 7 3 2 3" xfId="16368"/>
    <cellStyle name="Normal 13 7 3 2 3 2" xfId="16374"/>
    <cellStyle name="Normal 13 7 3 2 3 3" xfId="16378"/>
    <cellStyle name="Normal 13 7 3 2 4" xfId="15244"/>
    <cellStyle name="Normal 13 7 3 2 5" xfId="16383"/>
    <cellStyle name="Normal 13 7 3 2 6" xfId="16388"/>
    <cellStyle name="Normal 13 7 3 3" xfId="12551"/>
    <cellStyle name="Normal 13 7 3 3 2" xfId="16392"/>
    <cellStyle name="Normal 13 7 3 3 3" xfId="16394"/>
    <cellStyle name="Normal 13 7 3 3 4" xfId="7794"/>
    <cellStyle name="Normal 13 7 3 4" xfId="16400"/>
    <cellStyle name="Normal 13 7 3 4 2" xfId="16403"/>
    <cellStyle name="Normal 13 7 3 4 3" xfId="16405"/>
    <cellStyle name="Normal 13 7 3 4 4" xfId="1911"/>
    <cellStyle name="Normal 13 7 3 5" xfId="15157"/>
    <cellStyle name="Normal 13 7 3 5 2" xfId="16411"/>
    <cellStyle name="Normal 13 7 3 5 3" xfId="16413"/>
    <cellStyle name="Normal 13 7 3 5 4" xfId="16415"/>
    <cellStyle name="Normal 13 7 3 6" xfId="15166"/>
    <cellStyle name="Normal 13 7 3 6 2" xfId="16417"/>
    <cellStyle name="Normal 13 7 3 6 3" xfId="16419"/>
    <cellStyle name="Normal 13 7 3 7" xfId="15177"/>
    <cellStyle name="Normal 13 7 3 8" xfId="16428"/>
    <cellStyle name="Normal 13 7 3 9" xfId="12209"/>
    <cellStyle name="Normal 13 7 4" xfId="2449"/>
    <cellStyle name="Normal 13 7 4 2" xfId="16429"/>
    <cellStyle name="Normal 13 7 4 2 2" xfId="16433"/>
    <cellStyle name="Normal 13 7 4 2 3" xfId="16436"/>
    <cellStyle name="Normal 13 7 4 2 4" xfId="16440"/>
    <cellStyle name="Normal 13 7 4 3" xfId="16443"/>
    <cellStyle name="Normal 13 7 4 3 2" xfId="16447"/>
    <cellStyle name="Normal 13 7 4 3 3" xfId="16450"/>
    <cellStyle name="Normal 13 7 4 4" xfId="16455"/>
    <cellStyle name="Normal 13 7 4 5" xfId="15193"/>
    <cellStyle name="Normal 13 7 4 6" xfId="15199"/>
    <cellStyle name="Normal 13 7 5" xfId="2468"/>
    <cellStyle name="Normal 13 7 5 2" xfId="16456"/>
    <cellStyle name="Normal 13 7 5 3" xfId="16459"/>
    <cellStyle name="Normal 13 7 5 4" xfId="16461"/>
    <cellStyle name="Normal 13 7 6" xfId="5880"/>
    <cellStyle name="Normal 13 7 6 2" xfId="401"/>
    <cellStyle name="Normal 13 7 6 3" xfId="445"/>
    <cellStyle name="Normal 13 7 6 4" xfId="110"/>
    <cellStyle name="Normal 13 7 7" xfId="5885"/>
    <cellStyle name="Normal 13 7 7 2" xfId="1832"/>
    <cellStyle name="Normal 13 7 7 3" xfId="4375"/>
    <cellStyle name="Normal 13 7 7 4" xfId="16465"/>
    <cellStyle name="Normal 13 7 8" xfId="2839"/>
    <cellStyle name="Normal 13 7 8 2" xfId="16466"/>
    <cellStyle name="Normal 13 7 8 3" xfId="16468"/>
    <cellStyle name="Normal 13 7 9" xfId="5222"/>
    <cellStyle name="Normal 13 8" xfId="12555"/>
    <cellStyle name="Normal 13 8 10" xfId="16472"/>
    <cellStyle name="Normal 13 8 11" xfId="16475"/>
    <cellStyle name="Normal 13 8 2" xfId="11040"/>
    <cellStyle name="Normal 13 8 2 10" xfId="16477"/>
    <cellStyle name="Normal 13 8 2 2" xfId="16478"/>
    <cellStyle name="Normal 13 8 2 2 2" xfId="5593"/>
    <cellStyle name="Normal 13 8 2 2 2 2" xfId="8137"/>
    <cellStyle name="Normal 13 8 2 2 2 2 2" xfId="831"/>
    <cellStyle name="Normal 13 8 2 2 2 2 3" xfId="775"/>
    <cellStyle name="Normal 13 8 2 2 2 2 4" xfId="847"/>
    <cellStyle name="Normal 13 8 2 2 2 3" xfId="8143"/>
    <cellStyle name="Normal 13 8 2 2 2 3 2" xfId="4139"/>
    <cellStyle name="Normal 13 8 2 2 2 3 3" xfId="7483"/>
    <cellStyle name="Normal 13 8 2 2 2 4" xfId="8153"/>
    <cellStyle name="Normal 13 8 2 2 2 5" xfId="16312"/>
    <cellStyle name="Normal 13 8 2 2 2 6" xfId="16317"/>
    <cellStyle name="Normal 13 8 2 2 3" xfId="1811"/>
    <cellStyle name="Normal 13 8 2 2 3 2" xfId="321"/>
    <cellStyle name="Normal 13 8 2 2 3 3" xfId="164"/>
    <cellStyle name="Normal 13 8 2 2 3 4" xfId="7689"/>
    <cellStyle name="Normal 13 8 2 2 4" xfId="8156"/>
    <cellStyle name="Normal 13 8 2 2 4 2" xfId="4965"/>
    <cellStyle name="Normal 13 8 2 2 4 3" xfId="7717"/>
    <cellStyle name="Normal 13 8 2 2 4 4" xfId="2905"/>
    <cellStyle name="Normal 13 8 2 2 5" xfId="4376"/>
    <cellStyle name="Normal 13 8 2 2 5 2" xfId="7730"/>
    <cellStyle name="Normal 13 8 2 2 5 3" xfId="7741"/>
    <cellStyle name="Normal 13 8 2 2 5 4" xfId="16480"/>
    <cellStyle name="Normal 13 8 2 2 6" xfId="4384"/>
    <cellStyle name="Normal 13 8 2 2 6 2" xfId="16484"/>
    <cellStyle name="Normal 13 8 2 2 6 3" xfId="16485"/>
    <cellStyle name="Normal 13 8 2 2 7" xfId="4394"/>
    <cellStyle name="Normal 13 8 2 2 8" xfId="8165"/>
    <cellStyle name="Normal 13 8 2 2 9" xfId="16486"/>
    <cellStyle name="Normal 13 8 2 3" xfId="16490"/>
    <cellStyle name="Normal 13 8 2 3 2" xfId="5599"/>
    <cellStyle name="Normal 13 8 2 3 2 2" xfId="16384"/>
    <cellStyle name="Normal 13 8 2 3 2 3" xfId="16389"/>
    <cellStyle name="Normal 13 8 2 3 2 4" xfId="16494"/>
    <cellStyle name="Normal 13 8 2 3 3" xfId="5601"/>
    <cellStyle name="Normal 13 8 2 3 3 2" xfId="7801"/>
    <cellStyle name="Normal 13 8 2 3 3 3" xfId="7812"/>
    <cellStyle name="Normal 13 8 2 3 4" xfId="16495"/>
    <cellStyle name="Normal 13 8 2 3 5" xfId="4415"/>
    <cellStyle name="Normal 13 8 2 3 6" xfId="207"/>
    <cellStyle name="Normal 13 8 2 4" xfId="16497"/>
    <cellStyle name="Normal 13 8 2 4 2" xfId="2158"/>
    <cellStyle name="Normal 13 8 2 4 3" xfId="2164"/>
    <cellStyle name="Normal 13 8 2 4 4" xfId="16499"/>
    <cellStyle name="Normal 13 8 2 5" xfId="15480"/>
    <cellStyle name="Normal 13 8 2 5 2" xfId="5616"/>
    <cellStyle name="Normal 13 8 2 5 3" xfId="15486"/>
    <cellStyle name="Normal 13 8 2 5 4" xfId="15499"/>
    <cellStyle name="Normal 13 8 2 6" xfId="15513"/>
    <cellStyle name="Normal 13 8 2 6 2" xfId="15521"/>
    <cellStyle name="Normal 13 8 2 6 3" xfId="15529"/>
    <cellStyle name="Normal 13 8 2 6 4" xfId="16501"/>
    <cellStyle name="Normal 13 8 2 7" xfId="15538"/>
    <cellStyle name="Normal 13 8 2 7 2" xfId="16506"/>
    <cellStyle name="Normal 13 8 2 7 3" xfId="16510"/>
    <cellStyle name="Normal 13 8 2 8" xfId="15553"/>
    <cellStyle name="Normal 13 8 2 9" xfId="12272"/>
    <cellStyle name="Normal 13 8 3" xfId="11045"/>
    <cellStyle name="Normal 13 8 3 2" xfId="16511"/>
    <cellStyle name="Normal 13 8 3 2 2" xfId="4369"/>
    <cellStyle name="Normal 13 8 3 2 2 2" xfId="4377"/>
    <cellStyle name="Normal 13 8 3 2 2 3" xfId="4385"/>
    <cellStyle name="Normal 13 8 3 2 2 4" xfId="4395"/>
    <cellStyle name="Normal 13 8 3 2 3" xfId="4409"/>
    <cellStyle name="Normal 13 8 3 2 3 2" xfId="4416"/>
    <cellStyle name="Normal 13 8 3 2 3 3" xfId="208"/>
    <cellStyle name="Normal 13 8 3 2 4" xfId="11081"/>
    <cellStyle name="Normal 13 8 3 2 5" xfId="2940"/>
    <cellStyle name="Normal 13 8 3 2 6" xfId="11117"/>
    <cellStyle name="Normal 13 8 3 3" xfId="16512"/>
    <cellStyle name="Normal 13 8 3 3 2" xfId="4461"/>
    <cellStyle name="Normal 13 8 3 3 3" xfId="4468"/>
    <cellStyle name="Normal 13 8 3 3 4" xfId="16513"/>
    <cellStyle name="Normal 13 8 3 4" xfId="16516"/>
    <cellStyle name="Normal 13 8 3 4 2" xfId="1794"/>
    <cellStyle name="Normal 13 8 3 4 3" xfId="16518"/>
    <cellStyle name="Normal 13 8 3 4 4" xfId="16521"/>
    <cellStyle name="Normal 13 8 3 5" xfId="15569"/>
    <cellStyle name="Normal 13 8 3 5 2" xfId="16525"/>
    <cellStyle name="Normal 13 8 3 5 3" xfId="16528"/>
    <cellStyle name="Normal 13 8 3 5 4" xfId="16531"/>
    <cellStyle name="Normal 13 8 3 6" xfId="15576"/>
    <cellStyle name="Normal 13 8 3 6 2" xfId="16539"/>
    <cellStyle name="Normal 13 8 3 6 3" xfId="16542"/>
    <cellStyle name="Normal 13 8 3 7" xfId="15583"/>
    <cellStyle name="Normal 13 8 3 8" xfId="16550"/>
    <cellStyle name="Normal 13 8 3 9" xfId="16558"/>
    <cellStyle name="Normal 13 8 4" xfId="11052"/>
    <cellStyle name="Normal 13 8 4 2" xfId="16560"/>
    <cellStyle name="Normal 13 8 4 2 2" xfId="2799"/>
    <cellStyle name="Normal 13 8 4 2 3" xfId="3679"/>
    <cellStyle name="Normal 13 8 4 2 4" xfId="14077"/>
    <cellStyle name="Normal 13 8 4 3" xfId="16562"/>
    <cellStyle name="Normal 13 8 4 3 2" xfId="3717"/>
    <cellStyle name="Normal 13 8 4 3 3" xfId="16563"/>
    <cellStyle name="Normal 13 8 4 4" xfId="16565"/>
    <cellStyle name="Normal 13 8 4 5" xfId="15595"/>
    <cellStyle name="Normal 13 8 4 6" xfId="15598"/>
    <cellStyle name="Normal 13 8 5" xfId="16567"/>
    <cellStyle name="Normal 13 8 5 2" xfId="16569"/>
    <cellStyle name="Normal 13 8 5 3" xfId="16573"/>
    <cellStyle name="Normal 13 8 5 4" xfId="16575"/>
    <cellStyle name="Normal 13 8 6" xfId="5895"/>
    <cellStyle name="Normal 13 8 6 2" xfId="16577"/>
    <cellStyle name="Normal 13 8 6 3" xfId="16580"/>
    <cellStyle name="Normal 13 8 6 4" xfId="16582"/>
    <cellStyle name="Normal 13 8 7" xfId="2930"/>
    <cellStyle name="Normal 13 8 7 2" xfId="16583"/>
    <cellStyle name="Normal 13 8 7 3" xfId="16586"/>
    <cellStyle name="Normal 13 8 7 4" xfId="16589"/>
    <cellStyle name="Normal 13 8 8" xfId="364"/>
    <cellStyle name="Normal 13 8 8 2" xfId="16592"/>
    <cellStyle name="Normal 13 8 8 3" xfId="16595"/>
    <cellStyle name="Normal 13 8 9" xfId="9954"/>
    <cellStyle name="Normal 13 9" xfId="12557"/>
    <cellStyle name="Normal 13 9 10" xfId="16598"/>
    <cellStyle name="Normal 13 9 2" xfId="11116"/>
    <cellStyle name="Normal 13 9 2 2" xfId="16599"/>
    <cellStyle name="Normal 13 9 2 2 2" xfId="6560"/>
    <cellStyle name="Normal 13 9 2 2 2 2" xfId="16601"/>
    <cellStyle name="Normal 13 9 2 2 2 3" xfId="13440"/>
    <cellStyle name="Normal 13 9 2 2 2 4" xfId="16613"/>
    <cellStyle name="Normal 13 9 2 2 3" xfId="6567"/>
    <cellStyle name="Normal 13 9 2 2 3 2" xfId="16615"/>
    <cellStyle name="Normal 13 9 2 2 3 3" xfId="16627"/>
    <cellStyle name="Normal 13 9 2 2 4" xfId="16633"/>
    <cellStyle name="Normal 13 9 2 2 5" xfId="14044"/>
    <cellStyle name="Normal 13 9 2 2 6" xfId="14054"/>
    <cellStyle name="Normal 13 9 2 3" xfId="16636"/>
    <cellStyle name="Normal 13 9 2 3 2" xfId="6586"/>
    <cellStyle name="Normal 13 9 2 3 3" xfId="6590"/>
    <cellStyle name="Normal 13 9 2 3 4" xfId="16639"/>
    <cellStyle name="Normal 13 9 2 4" xfId="16641"/>
    <cellStyle name="Normal 13 9 2 4 2" xfId="2250"/>
    <cellStyle name="Normal 13 9 2 4 3" xfId="2266"/>
    <cellStyle name="Normal 13 9 2 4 4" xfId="16645"/>
    <cellStyle name="Normal 13 9 2 5" xfId="15713"/>
    <cellStyle name="Normal 13 9 2 5 2" xfId="6611"/>
    <cellStyle name="Normal 13 9 2 5 3" xfId="16649"/>
    <cellStyle name="Normal 13 9 2 5 4" xfId="16651"/>
    <cellStyle name="Normal 13 9 2 6" xfId="15723"/>
    <cellStyle name="Normal 13 9 2 6 2" xfId="16654"/>
    <cellStyle name="Normal 13 9 2 6 3" xfId="16657"/>
    <cellStyle name="Normal 13 9 2 7" xfId="15731"/>
    <cellStyle name="Normal 13 9 2 8" xfId="15359"/>
    <cellStyle name="Normal 13 9 2 9" xfId="15365"/>
    <cellStyle name="Normal 13 9 3" xfId="11123"/>
    <cellStyle name="Normal 13 9 3 2" xfId="16659"/>
    <cellStyle name="Normal 13 9 3 2 2" xfId="6847"/>
    <cellStyle name="Normal 13 9 3 2 3" xfId="6859"/>
    <cellStyle name="Normal 13 9 3 2 4" xfId="16672"/>
    <cellStyle name="Normal 13 9 3 3" xfId="16674"/>
    <cellStyle name="Normal 13 9 3 3 2" xfId="6867"/>
    <cellStyle name="Normal 13 9 3 3 3" xfId="6870"/>
    <cellStyle name="Normal 13 9 3 4" xfId="16676"/>
    <cellStyle name="Normal 13 9 3 5" xfId="15747"/>
    <cellStyle name="Normal 13 9 3 6" xfId="15754"/>
    <cellStyle name="Normal 13 9 4" xfId="11131"/>
    <cellStyle name="Normal 13 9 4 2" xfId="3432"/>
    <cellStyle name="Normal 13 9 4 3" xfId="3466"/>
    <cellStyle name="Normal 13 9 4 4" xfId="3484"/>
    <cellStyle name="Normal 13 9 5" xfId="16679"/>
    <cellStyle name="Normal 13 9 5 2" xfId="3558"/>
    <cellStyle name="Normal 13 9 5 3" xfId="16680"/>
    <cellStyle name="Normal 13 9 5 4" xfId="16681"/>
    <cellStyle name="Normal 13 9 6" xfId="5917"/>
    <cellStyle name="Normal 13 9 6 2" xfId="3643"/>
    <cellStyle name="Normal 13 9 6 3" xfId="16682"/>
    <cellStyle name="Normal 13 9 6 4" xfId="16683"/>
    <cellStyle name="Normal 13 9 7" xfId="3166"/>
    <cellStyle name="Normal 13 9 7 2" xfId="3175"/>
    <cellStyle name="Normal 13 9 7 3" xfId="7970"/>
    <cellStyle name="Normal 13 9 8" xfId="3206"/>
    <cellStyle name="Normal 13 9 9" xfId="9968"/>
    <cellStyle name="Normal 130" xfId="3292"/>
    <cellStyle name="Normal 131" xfId="716"/>
    <cellStyle name="Normal 132" xfId="556"/>
    <cellStyle name="Normal 132 2" xfId="16685"/>
    <cellStyle name="Normal 132 3" xfId="16688"/>
    <cellStyle name="Normal 133" xfId="3312"/>
    <cellStyle name="Normal 133 2" xfId="16689"/>
    <cellStyle name="Normal 133 3" xfId="16692"/>
    <cellStyle name="Normal 134" xfId="3327"/>
    <cellStyle name="Normal 134 2" xfId="9618"/>
    <cellStyle name="Normal 134 3" xfId="2415"/>
    <cellStyle name="Normal 135" xfId="16695"/>
    <cellStyle name="Normal 135 2" xfId="9624"/>
    <cellStyle name="Normal 135 3" xfId="12547"/>
    <cellStyle name="Normal 136" xfId="16698"/>
    <cellStyle name="Normal 136 2" xfId="16700"/>
    <cellStyle name="Normal 136 3" xfId="16432"/>
    <cellStyle name="Normal 137" xfId="13402"/>
    <cellStyle name="Normal 138" xfId="13409"/>
    <cellStyle name="Normal 139" xfId="13416"/>
    <cellStyle name="Normal 14" xfId="4768"/>
    <cellStyle name="Normal 14 10" xfId="16701"/>
    <cellStyle name="Normal 14 10 2" xfId="16703"/>
    <cellStyle name="Normal 14 10 2 2" xfId="2138"/>
    <cellStyle name="Normal 14 10 2 2 2" xfId="6178"/>
    <cellStyle name="Normal 14 10 2 2 3" xfId="8749"/>
    <cellStyle name="Normal 14 10 2 2 4" xfId="5778"/>
    <cellStyle name="Normal 14 10 2 3" xfId="8793"/>
    <cellStyle name="Normal 14 10 2 3 2" xfId="8810"/>
    <cellStyle name="Normal 14 10 2 3 3" xfId="8880"/>
    <cellStyle name="Normal 14 10 2 4" xfId="4232"/>
    <cellStyle name="Normal 14 10 2 5" xfId="5935"/>
    <cellStyle name="Normal 14 10 2 6" xfId="2869"/>
    <cellStyle name="Normal 14 10 3" xfId="16705"/>
    <cellStyle name="Normal 14 10 3 2" xfId="4261"/>
    <cellStyle name="Normal 14 10 3 3" xfId="9717"/>
    <cellStyle name="Normal 14 10 3 4" xfId="7205"/>
    <cellStyle name="Normal 14 10 4" xfId="16710"/>
    <cellStyle name="Normal 14 10 4 2" xfId="2725"/>
    <cellStyle name="Normal 14 10 4 3" xfId="9999"/>
    <cellStyle name="Normal 14 10 4 4" xfId="10014"/>
    <cellStyle name="Normal 14 10 5" xfId="16716"/>
    <cellStyle name="Normal 14 10 5 2" xfId="10322"/>
    <cellStyle name="Normal 14 10 5 3" xfId="10347"/>
    <cellStyle name="Normal 14 10 5 4" xfId="10362"/>
    <cellStyle name="Normal 14 10 6" xfId="16720"/>
    <cellStyle name="Normal 14 10 6 2" xfId="3673"/>
    <cellStyle name="Normal 14 10 6 3" xfId="3711"/>
    <cellStyle name="Normal 14 10 7" xfId="16726"/>
    <cellStyle name="Normal 14 10 8" xfId="16729"/>
    <cellStyle name="Normal 14 10 9" xfId="16731"/>
    <cellStyle name="Normal 14 11" xfId="16733"/>
    <cellStyle name="Normal 14 11 2" xfId="16735"/>
    <cellStyle name="Normal 14 11 2 2" xfId="9821"/>
    <cellStyle name="Normal 14 11 2 2 2" xfId="11845"/>
    <cellStyle name="Normal 14 11 2 2 3" xfId="11912"/>
    <cellStyle name="Normal 14 11 2 2 4" xfId="11926"/>
    <cellStyle name="Normal 14 11 2 3" xfId="11185"/>
    <cellStyle name="Normal 14 11 2 3 2" xfId="11952"/>
    <cellStyle name="Normal 14 11 2 3 3" xfId="11972"/>
    <cellStyle name="Normal 14 11 2 4" xfId="11195"/>
    <cellStyle name="Normal 14 11 2 5" xfId="12067"/>
    <cellStyle name="Normal 14 11 2 6" xfId="12091"/>
    <cellStyle name="Normal 14 11 3" xfId="16738"/>
    <cellStyle name="Normal 14 11 3 2" xfId="46"/>
    <cellStyle name="Normal 14 11 3 3" xfId="11209"/>
    <cellStyle name="Normal 14 11 3 4" xfId="12591"/>
    <cellStyle name="Normal 14 11 4" xfId="16742"/>
    <cellStyle name="Normal 14 11 4 2" xfId="12869"/>
    <cellStyle name="Normal 14 11 4 3" xfId="8959"/>
    <cellStyle name="Normal 14 11 4 4" xfId="9011"/>
    <cellStyle name="Normal 14 11 5" xfId="16748"/>
    <cellStyle name="Normal 14 11 5 2" xfId="13179"/>
    <cellStyle name="Normal 14 11 5 3" xfId="13195"/>
    <cellStyle name="Normal 14 11 5 4" xfId="13210"/>
    <cellStyle name="Normal 14 11 6" xfId="16754"/>
    <cellStyle name="Normal 14 11 6 2" xfId="3414"/>
    <cellStyle name="Normal 14 11 6 3" xfId="3447"/>
    <cellStyle name="Normal 14 11 7" xfId="16757"/>
    <cellStyle name="Normal 14 11 8" xfId="16760"/>
    <cellStyle name="Normal 14 11 9" xfId="16763"/>
    <cellStyle name="Normal 14 12" xfId="9844"/>
    <cellStyle name="Normal 14 12 2" xfId="16765"/>
    <cellStyle name="Normal 14 12 2 2" xfId="14711"/>
    <cellStyle name="Normal 14 12 2 2 2" xfId="14722"/>
    <cellStyle name="Normal 14 12 2 2 3" xfId="14743"/>
    <cellStyle name="Normal 14 12 2 2 4" xfId="14769"/>
    <cellStyle name="Normal 14 12 2 3" xfId="14820"/>
    <cellStyle name="Normal 14 12 2 3 2" xfId="14829"/>
    <cellStyle name="Normal 14 12 2 3 3" xfId="14858"/>
    <cellStyle name="Normal 14 12 2 4" xfId="14894"/>
    <cellStyle name="Normal 14 12 2 5" xfId="14926"/>
    <cellStyle name="Normal 14 12 2 6" xfId="14940"/>
    <cellStyle name="Normal 14 12 3" xfId="16767"/>
    <cellStyle name="Normal 14 12 3 2" xfId="15149"/>
    <cellStyle name="Normal 14 12 3 3" xfId="15188"/>
    <cellStyle name="Normal 14 12 3 4" xfId="15216"/>
    <cellStyle name="Normal 14 12 4" xfId="16771"/>
    <cellStyle name="Normal 14 12 4 2" xfId="15567"/>
    <cellStyle name="Normal 14 12 4 3" xfId="15594"/>
    <cellStyle name="Normal 14 12 4 4" xfId="15608"/>
    <cellStyle name="Normal 14 12 5" xfId="16775"/>
    <cellStyle name="Normal 14 12 5 2" xfId="15746"/>
    <cellStyle name="Normal 14 12 5 3" xfId="15770"/>
    <cellStyle name="Normal 14 12 5 4" xfId="15788"/>
    <cellStyle name="Normal 14 12 6" xfId="16782"/>
    <cellStyle name="Normal 14 12 6 2" xfId="1496"/>
    <cellStyle name="Normal 14 12 6 3" xfId="1527"/>
    <cellStyle name="Normal 14 12 7" xfId="16787"/>
    <cellStyle name="Normal 14 12 8" xfId="16793"/>
    <cellStyle name="Normal 14 12 9" xfId="16795"/>
    <cellStyle name="Normal 14 13" xfId="9848"/>
    <cellStyle name="Normal 14 13 2" xfId="14549"/>
    <cellStyle name="Normal 14 13 2 2" xfId="14560"/>
    <cellStyle name="Normal 14 13 2 2 2" xfId="14567"/>
    <cellStyle name="Normal 14 13 2 2 3" xfId="14575"/>
    <cellStyle name="Normal 14 13 2 2 4" xfId="14585"/>
    <cellStyle name="Normal 14 13 2 3" xfId="14604"/>
    <cellStyle name="Normal 14 13 2 3 2" xfId="14612"/>
    <cellStyle name="Normal 14 13 2 3 3" xfId="14619"/>
    <cellStyle name="Normal 14 13 2 4" xfId="14632"/>
    <cellStyle name="Normal 14 13 2 5" xfId="14656"/>
    <cellStyle name="Normal 14 13 2 6" xfId="14670"/>
    <cellStyle name="Normal 14 13 3" xfId="14701"/>
    <cellStyle name="Normal 14 13 3 2" xfId="14716"/>
    <cellStyle name="Normal 14 13 3 3" xfId="14738"/>
    <cellStyle name="Normal 14 13 3 4" xfId="14761"/>
    <cellStyle name="Normal 14 13 4" xfId="14812"/>
    <cellStyle name="Normal 14 13 4 2" xfId="14823"/>
    <cellStyle name="Normal 14 13 4 3" xfId="14852"/>
    <cellStyle name="Normal 14 13 4 4" xfId="14870"/>
    <cellStyle name="Normal 14 13 5" xfId="14885"/>
    <cellStyle name="Normal 14 13 5 2" xfId="14900"/>
    <cellStyle name="Normal 14 13 5 3" xfId="14906"/>
    <cellStyle name="Normal 14 13 6" xfId="14921"/>
    <cellStyle name="Normal 14 13 7" xfId="14938"/>
    <cellStyle name="Normal 14 13 8" xfId="16796"/>
    <cellStyle name="Normal 14 14" xfId="9854"/>
    <cellStyle name="Normal 14 14 2" xfId="15065"/>
    <cellStyle name="Normal 14 14 2 2" xfId="15069"/>
    <cellStyle name="Normal 14 14 2 3" xfId="15101"/>
    <cellStyle name="Normal 14 14 2 4" xfId="15119"/>
    <cellStyle name="Normal 14 14 3" xfId="15139"/>
    <cellStyle name="Normal 14 14 3 2" xfId="15154"/>
    <cellStyle name="Normal 14 14 3 3" xfId="15163"/>
    <cellStyle name="Normal 14 14 3 4" xfId="15171"/>
    <cellStyle name="Normal 14 14 4" xfId="15180"/>
    <cellStyle name="Normal 14 14 4 2" xfId="15191"/>
    <cellStyle name="Normal 14 14 4 3" xfId="15196"/>
    <cellStyle name="Normal 14 14 5" xfId="15207"/>
    <cellStyle name="Normal 14 14 6" xfId="10817"/>
    <cellStyle name="Normal 14 14 7" xfId="10836"/>
    <cellStyle name="Normal 14 15" xfId="11236"/>
    <cellStyle name="Normal 14 15 2" xfId="15478"/>
    <cellStyle name="Normal 14 15 3" xfId="15558"/>
    <cellStyle name="Normal 14 15 4" xfId="15588"/>
    <cellStyle name="Normal 14 16" xfId="16798"/>
    <cellStyle name="Normal 14 16 2" xfId="15712"/>
    <cellStyle name="Normal 14 16 3" xfId="15739"/>
    <cellStyle name="Normal 14 16 4" xfId="15765"/>
    <cellStyle name="Normal 14 17" xfId="16806"/>
    <cellStyle name="Normal 14 17 2" xfId="3908"/>
    <cellStyle name="Normal 14 17 3" xfId="1499"/>
    <cellStyle name="Normal 14 17 4" xfId="1532"/>
    <cellStyle name="Normal 14 18" xfId="16810"/>
    <cellStyle name="Normal 14 18 2" xfId="3958"/>
    <cellStyle name="Normal 14 18 3" xfId="15884"/>
    <cellStyle name="Normal 14 19" xfId="16815"/>
    <cellStyle name="Normal 14 2" xfId="6726"/>
    <cellStyle name="Normal 14 2 10" xfId="16401"/>
    <cellStyle name="Normal 14 2 10 2" xfId="16818"/>
    <cellStyle name="Normal 14 2 10 2 2" xfId="4311"/>
    <cellStyle name="Normal 14 2 10 2 2 2" xfId="10224"/>
    <cellStyle name="Normal 14 2 10 2 2 3" xfId="10233"/>
    <cellStyle name="Normal 14 2 10 2 2 4" xfId="10239"/>
    <cellStyle name="Normal 14 2 10 2 3" xfId="11144"/>
    <cellStyle name="Normal 14 2 10 2 3 2" xfId="10267"/>
    <cellStyle name="Normal 14 2 10 2 3 3" xfId="10274"/>
    <cellStyle name="Normal 14 2 10 2 4" xfId="11171"/>
    <cellStyle name="Normal 14 2 10 2 5" xfId="2924"/>
    <cellStyle name="Normal 14 2 10 2 6" xfId="9841"/>
    <cellStyle name="Normal 14 2 10 3" xfId="6126"/>
    <cellStyle name="Normal 14 2 10 3 2" xfId="8653"/>
    <cellStyle name="Normal 14 2 10 3 3" xfId="8659"/>
    <cellStyle name="Normal 14 2 10 3 4" xfId="5915"/>
    <cellStyle name="Normal 14 2 10 4" xfId="749"/>
    <cellStyle name="Normal 14 2 10 4 2" xfId="8665"/>
    <cellStyle name="Normal 14 2 10 4 3" xfId="8673"/>
    <cellStyle name="Normal 14 2 10 4 4" xfId="8686"/>
    <cellStyle name="Normal 14 2 10 5" xfId="5733"/>
    <cellStyle name="Normal 14 2 10 5 2" xfId="5744"/>
    <cellStyle name="Normal 14 2 10 5 3" xfId="5760"/>
    <cellStyle name="Normal 14 2 10 5 4" xfId="2646"/>
    <cellStyle name="Normal 14 2 10 6" xfId="3833"/>
    <cellStyle name="Normal 14 2 10 6 2" xfId="3852"/>
    <cellStyle name="Normal 14 2 10 6 3" xfId="3871"/>
    <cellStyle name="Normal 14 2 10 7" xfId="3895"/>
    <cellStyle name="Normal 14 2 10 8" xfId="1483"/>
    <cellStyle name="Normal 14 2 10 9" xfId="1514"/>
    <cellStyle name="Normal 14 2 11" xfId="16409"/>
    <cellStyle name="Normal 14 2 11 2" xfId="16823"/>
    <cellStyle name="Normal 14 2 11 2 2" xfId="16824"/>
    <cellStyle name="Normal 14 2 11 2 2 2" xfId="12982"/>
    <cellStyle name="Normal 14 2 11 2 2 3" xfId="12988"/>
    <cellStyle name="Normal 14 2 11 2 2 4" xfId="13005"/>
    <cellStyle name="Normal 14 2 11 2 3" xfId="16597"/>
    <cellStyle name="Normal 14 2 11 2 3 2" xfId="13081"/>
    <cellStyle name="Normal 14 2 11 2 3 3" xfId="13096"/>
    <cellStyle name="Normal 14 2 11 2 4" xfId="16826"/>
    <cellStyle name="Normal 14 2 11 2 5" xfId="16827"/>
    <cellStyle name="Normal 14 2 11 2 6" xfId="16829"/>
    <cellStyle name="Normal 14 2 11 3" xfId="6179"/>
    <cellStyle name="Normal 14 2 11 3 2" xfId="8707"/>
    <cellStyle name="Normal 14 2 11 3 3" xfId="8724"/>
    <cellStyle name="Normal 14 2 11 3 4" xfId="7175"/>
    <cellStyle name="Normal 14 2 11 4" xfId="8750"/>
    <cellStyle name="Normal 14 2 11 4 2" xfId="8757"/>
    <cellStyle name="Normal 14 2 11 4 3" xfId="1263"/>
    <cellStyle name="Normal 14 2 11 4 4" xfId="1282"/>
    <cellStyle name="Normal 14 2 11 5" xfId="5779"/>
    <cellStyle name="Normal 14 2 11 5 2" xfId="4914"/>
    <cellStyle name="Normal 14 2 11 5 3" xfId="4921"/>
    <cellStyle name="Normal 14 2 11 6" xfId="3925"/>
    <cellStyle name="Normal 14 2 11 7" xfId="3945"/>
    <cellStyle name="Normal 14 2 11 8" xfId="1565"/>
    <cellStyle name="Normal 14 2 12" xfId="1916"/>
    <cellStyle name="Normal 14 2 12 2" xfId="16831"/>
    <cellStyle name="Normal 14 2 12 2 2" xfId="16834"/>
    <cellStyle name="Normal 14 2 12 2 3" xfId="16836"/>
    <cellStyle name="Normal 14 2 12 2 4" xfId="16838"/>
    <cellStyle name="Normal 14 2 12 3" xfId="8811"/>
    <cellStyle name="Normal 14 2 12 3 2" xfId="8817"/>
    <cellStyle name="Normal 14 2 12 3 3" xfId="8845"/>
    <cellStyle name="Normal 14 2 12 3 4" xfId="8860"/>
    <cellStyle name="Normal 14 2 12 4" xfId="8881"/>
    <cellStyle name="Normal 14 2 12 4 2" xfId="8887"/>
    <cellStyle name="Normal 14 2 12 4 3" xfId="8891"/>
    <cellStyle name="Normal 14 2 12 5" xfId="5794"/>
    <cellStyle name="Normal 14 2 12 6" xfId="2204"/>
    <cellStyle name="Normal 14 2 12 7" xfId="8909"/>
    <cellStyle name="Normal 14 2 13" xfId="7815"/>
    <cellStyle name="Normal 14 2 13 2" xfId="16840"/>
    <cellStyle name="Normal 14 2 13 3" xfId="2955"/>
    <cellStyle name="Normal 14 2 13 4" xfId="5635"/>
    <cellStyle name="Normal 14 2 14" xfId="16842"/>
    <cellStyle name="Normal 14 2 14 2" xfId="16845"/>
    <cellStyle name="Normal 14 2 14 3" xfId="6007"/>
    <cellStyle name="Normal 14 2 14 4" xfId="4682"/>
    <cellStyle name="Normal 14 2 15" xfId="16846"/>
    <cellStyle name="Normal 14 2 15 2" xfId="16848"/>
    <cellStyle name="Normal 14 2 15 3" xfId="3344"/>
    <cellStyle name="Normal 14 2 15 4" xfId="4759"/>
    <cellStyle name="Normal 14 2 16" xfId="16850"/>
    <cellStyle name="Normal 14 2 16 2" xfId="16852"/>
    <cellStyle name="Normal 14 2 16 3" xfId="16854"/>
    <cellStyle name="Normal 14 2 17" xfId="1083"/>
    <cellStyle name="Normal 14 2 18" xfId="5692"/>
    <cellStyle name="Normal 14 2 19" xfId="8715"/>
    <cellStyle name="Normal 14 2 2" xfId="11201"/>
    <cellStyle name="Normal 14 2 2 10" xfId="15617"/>
    <cellStyle name="Normal 14 2 2 10 2" xfId="16860"/>
    <cellStyle name="Normal 14 2 2 10 3" xfId="16862"/>
    <cellStyle name="Normal 14 2 2 10 4" xfId="16864"/>
    <cellStyle name="Normal 14 2 2 11" xfId="15620"/>
    <cellStyle name="Normal 14 2 2 11 2" xfId="16867"/>
    <cellStyle name="Normal 14 2 2 11 3" xfId="16869"/>
    <cellStyle name="Normal 14 2 2 12" xfId="15626"/>
    <cellStyle name="Normal 14 2 2 13" xfId="16873"/>
    <cellStyle name="Normal 14 2 2 14" xfId="16877"/>
    <cellStyle name="Normal 14 2 2 2" xfId="16880"/>
    <cellStyle name="Normal 14 2 2 2 10" xfId="16887"/>
    <cellStyle name="Normal 14 2 2 2 11" xfId="16889"/>
    <cellStyle name="Normal 14 2 2 2 2" xfId="16890"/>
    <cellStyle name="Normal 14 2 2 2 2 10" xfId="11596"/>
    <cellStyle name="Normal 14 2 2 2 2 2" xfId="8829"/>
    <cellStyle name="Normal 14 2 2 2 2 2 2" xfId="16892"/>
    <cellStyle name="Normal 14 2 2 2 2 2 2 2" xfId="16893"/>
    <cellStyle name="Normal 14 2 2 2 2 2 2 2 2" xfId="16894"/>
    <cellStyle name="Normal 14 2 2 2 2 2 2 2 3" xfId="16896"/>
    <cellStyle name="Normal 14 2 2 2 2 2 2 2 4" xfId="16534"/>
    <cellStyle name="Normal 14 2 2 2 2 2 2 3" xfId="16900"/>
    <cellStyle name="Normal 14 2 2 2 2 2 2 3 2" xfId="16906"/>
    <cellStyle name="Normal 14 2 2 2 2 2 2 3 3" xfId="16910"/>
    <cellStyle name="Normal 14 2 2 2 2 2 2 4" xfId="16912"/>
    <cellStyle name="Normal 14 2 2 2 2 2 2 5" xfId="2147"/>
    <cellStyle name="Normal 14 2 2 2 2 2 2 6" xfId="4211"/>
    <cellStyle name="Normal 14 2 2 2 2 2 3" xfId="16915"/>
    <cellStyle name="Normal 14 2 2 2 2 2 3 2" xfId="16916"/>
    <cellStyle name="Normal 14 2 2 2 2 2 3 3" xfId="16919"/>
    <cellStyle name="Normal 14 2 2 2 2 2 3 4" xfId="16922"/>
    <cellStyle name="Normal 14 2 2 2 2 2 4" xfId="16925"/>
    <cellStyle name="Normal 14 2 2 2 2 2 4 2" xfId="16928"/>
    <cellStyle name="Normal 14 2 2 2 2 2 4 3" xfId="16931"/>
    <cellStyle name="Normal 14 2 2 2 2 2 4 4" xfId="16933"/>
    <cellStyle name="Normal 14 2 2 2 2 2 5" xfId="16937"/>
    <cellStyle name="Normal 14 2 2 2 2 2 5 2" xfId="3099"/>
    <cellStyle name="Normal 14 2 2 2 2 2 5 3" xfId="3114"/>
    <cellStyle name="Normal 14 2 2 2 2 2 5 4" xfId="3134"/>
    <cellStyle name="Normal 14 2 2 2 2 2 6" xfId="16940"/>
    <cellStyle name="Normal 14 2 2 2 2 2 6 2" xfId="10389"/>
    <cellStyle name="Normal 14 2 2 2 2 2 6 3" xfId="10044"/>
    <cellStyle name="Normal 14 2 2 2 2 2 7" xfId="16942"/>
    <cellStyle name="Normal 14 2 2 2 2 2 8" xfId="16945"/>
    <cellStyle name="Normal 14 2 2 2 2 2 9" xfId="16949"/>
    <cellStyle name="Normal 14 2 2 2 2 3" xfId="12000"/>
    <cellStyle name="Normal 14 2 2 2 2 3 2" xfId="16954"/>
    <cellStyle name="Normal 14 2 2 2 2 3 2 2" xfId="16955"/>
    <cellStyle name="Normal 14 2 2 2 2 3 2 3" xfId="16957"/>
    <cellStyle name="Normal 14 2 2 2 2 3 2 4" xfId="16960"/>
    <cellStyle name="Normal 14 2 2 2 2 3 3" xfId="16961"/>
    <cellStyle name="Normal 14 2 2 2 2 3 3 2" xfId="16962"/>
    <cellStyle name="Normal 14 2 2 2 2 3 3 3" xfId="16964"/>
    <cellStyle name="Normal 14 2 2 2 2 3 4" xfId="16965"/>
    <cellStyle name="Normal 14 2 2 2 2 3 5" xfId="16967"/>
    <cellStyle name="Normal 14 2 2 2 2 3 6" xfId="16969"/>
    <cellStyle name="Normal 14 2 2 2 2 4" xfId="16971"/>
    <cellStyle name="Normal 14 2 2 2 2 4 2" xfId="16973"/>
    <cellStyle name="Normal 14 2 2 2 2 4 3" xfId="16974"/>
    <cellStyle name="Normal 14 2 2 2 2 4 4" xfId="16975"/>
    <cellStyle name="Normal 14 2 2 2 2 5" xfId="15234"/>
    <cellStyle name="Normal 14 2 2 2 2 5 2" xfId="16978"/>
    <cellStyle name="Normal 14 2 2 2 2 5 3" xfId="6628"/>
    <cellStyle name="Normal 14 2 2 2 2 5 4" xfId="16979"/>
    <cellStyle name="Normal 14 2 2 2 2 6" xfId="15237"/>
    <cellStyle name="Normal 14 2 2 2 2 6 2" xfId="16981"/>
    <cellStyle name="Normal 14 2 2 2 2 6 3" xfId="16983"/>
    <cellStyle name="Normal 14 2 2 2 2 6 4" xfId="16988"/>
    <cellStyle name="Normal 14 2 2 2 2 7" xfId="16990"/>
    <cellStyle name="Normal 14 2 2 2 2 7 2" xfId="16708"/>
    <cellStyle name="Normal 14 2 2 2 2 7 3" xfId="16713"/>
    <cellStyle name="Normal 14 2 2 2 2 8" xfId="16992"/>
    <cellStyle name="Normal 14 2 2 2 2 9" xfId="10206"/>
    <cellStyle name="Normal 14 2 2 2 3" xfId="16995"/>
    <cellStyle name="Normal 14 2 2 2 3 2" xfId="16996"/>
    <cellStyle name="Normal 14 2 2 2 3 2 2" xfId="16998"/>
    <cellStyle name="Normal 14 2 2 2 3 2 2 2" xfId="11860"/>
    <cellStyle name="Normal 14 2 2 2 3 2 2 3" xfId="11863"/>
    <cellStyle name="Normal 14 2 2 2 3 2 2 4" xfId="11877"/>
    <cellStyle name="Normal 14 2 2 2 3 2 3" xfId="17000"/>
    <cellStyle name="Normal 14 2 2 2 3 2 3 2" xfId="8111"/>
    <cellStyle name="Normal 14 2 2 2 3 2 3 3" xfId="8124"/>
    <cellStyle name="Normal 14 2 2 2 3 2 4" xfId="17001"/>
    <cellStyle name="Normal 14 2 2 2 3 2 5" xfId="17004"/>
    <cellStyle name="Normal 14 2 2 2 3 2 6" xfId="17007"/>
    <cellStyle name="Normal 14 2 2 2 3 3" xfId="17010"/>
    <cellStyle name="Normal 14 2 2 2 3 3 2" xfId="17013"/>
    <cellStyle name="Normal 14 2 2 2 3 3 3" xfId="17016"/>
    <cellStyle name="Normal 14 2 2 2 3 3 4" xfId="17018"/>
    <cellStyle name="Normal 14 2 2 2 3 4" xfId="17021"/>
    <cellStyle name="Normal 14 2 2 2 3 4 2" xfId="12305"/>
    <cellStyle name="Normal 14 2 2 2 3 4 3" xfId="8629"/>
    <cellStyle name="Normal 14 2 2 2 3 4 4" xfId="8636"/>
    <cellStyle name="Normal 14 2 2 2 3 5" xfId="17022"/>
    <cellStyle name="Normal 14 2 2 2 3 5 2" xfId="3474"/>
    <cellStyle name="Normal 14 2 2 2 3 5 3" xfId="10507"/>
    <cellStyle name="Normal 14 2 2 2 3 5 4" xfId="10538"/>
    <cellStyle name="Normal 14 2 2 2 3 6" xfId="17023"/>
    <cellStyle name="Normal 14 2 2 2 3 6 2" xfId="10650"/>
    <cellStyle name="Normal 14 2 2 2 3 6 3" xfId="10681"/>
    <cellStyle name="Normal 14 2 2 2 3 7" xfId="17025"/>
    <cellStyle name="Normal 14 2 2 2 3 8" xfId="17027"/>
    <cellStyle name="Normal 14 2 2 2 3 9" xfId="17030"/>
    <cellStyle name="Normal 14 2 2 2 4" xfId="17033"/>
    <cellStyle name="Normal 14 2 2 2 4 2" xfId="17036"/>
    <cellStyle name="Normal 14 2 2 2 4 2 2" xfId="17038"/>
    <cellStyle name="Normal 14 2 2 2 4 2 3" xfId="17040"/>
    <cellStyle name="Normal 14 2 2 2 4 2 4" xfId="3869"/>
    <cellStyle name="Normal 14 2 2 2 4 3" xfId="17043"/>
    <cellStyle name="Normal 14 2 2 2 4 3 2" xfId="17045"/>
    <cellStyle name="Normal 14 2 2 2 4 3 3" xfId="17046"/>
    <cellStyle name="Normal 14 2 2 2 4 4" xfId="2789"/>
    <cellStyle name="Normal 14 2 2 2 4 5" xfId="2824"/>
    <cellStyle name="Normal 14 2 2 2 4 6" xfId="8114"/>
    <cellStyle name="Normal 14 2 2 2 5" xfId="17048"/>
    <cellStyle name="Normal 14 2 2 2 5 2" xfId="16285"/>
    <cellStyle name="Normal 14 2 2 2 5 3" xfId="16299"/>
    <cellStyle name="Normal 14 2 2 2 5 4" xfId="8138"/>
    <cellStyle name="Normal 14 2 2 2 6" xfId="222"/>
    <cellStyle name="Normal 14 2 2 2 6 2" xfId="16326"/>
    <cellStyle name="Normal 14 2 2 2 6 3" xfId="16333"/>
    <cellStyle name="Normal 14 2 2 2 6 4" xfId="322"/>
    <cellStyle name="Normal 14 2 2 2 7" xfId="233"/>
    <cellStyle name="Normal 14 2 2 2 7 2" xfId="16341"/>
    <cellStyle name="Normal 14 2 2 2 7 3" xfId="16346"/>
    <cellStyle name="Normal 14 2 2 2 7 4" xfId="4966"/>
    <cellStyle name="Normal 14 2 2 2 8" xfId="236"/>
    <cellStyle name="Normal 14 2 2 2 8 2" xfId="15083"/>
    <cellStyle name="Normal 14 2 2 2 8 3" xfId="15092"/>
    <cellStyle name="Normal 14 2 2 2 9" xfId="240"/>
    <cellStyle name="Normal 14 2 2 3" xfId="17049"/>
    <cellStyle name="Normal 14 2 2 3 10" xfId="17052"/>
    <cellStyle name="Normal 14 2 2 3 2" xfId="17053"/>
    <cellStyle name="Normal 14 2 2 3 2 2" xfId="17054"/>
    <cellStyle name="Normal 14 2 2 3 2 2 2" xfId="17058"/>
    <cellStyle name="Normal 14 2 2 3 2 2 2 2" xfId="15164"/>
    <cellStyle name="Normal 14 2 2 3 2 2 2 3" xfId="15172"/>
    <cellStyle name="Normal 14 2 2 3 2 2 2 4" xfId="16422"/>
    <cellStyle name="Normal 14 2 2 3 2 2 3" xfId="17059"/>
    <cellStyle name="Normal 14 2 2 3 2 2 3 2" xfId="15197"/>
    <cellStyle name="Normal 14 2 2 3 2 2 3 3" xfId="15203"/>
    <cellStyle name="Normal 14 2 2 3 2 2 4" xfId="17061"/>
    <cellStyle name="Normal 14 2 2 3 2 2 5" xfId="17064"/>
    <cellStyle name="Normal 14 2 2 3 2 2 6" xfId="16902"/>
    <cellStyle name="Normal 14 2 2 3 2 3" xfId="17066"/>
    <cellStyle name="Normal 14 2 2 3 2 3 2" xfId="17068"/>
    <cellStyle name="Normal 14 2 2 3 2 3 3" xfId="17069"/>
    <cellStyle name="Normal 14 2 2 3 2 3 4" xfId="17071"/>
    <cellStyle name="Normal 14 2 2 3 2 4" xfId="17073"/>
    <cellStyle name="Normal 14 2 2 3 2 4 2" xfId="17077"/>
    <cellStyle name="Normal 14 2 2 3 2 4 3" xfId="17079"/>
    <cellStyle name="Normal 14 2 2 3 2 4 4" xfId="17081"/>
    <cellStyle name="Normal 14 2 2 3 2 5" xfId="17082"/>
    <cellStyle name="Normal 14 2 2 3 2 5 2" xfId="17083"/>
    <cellStyle name="Normal 14 2 2 3 2 5 3" xfId="17084"/>
    <cellStyle name="Normal 14 2 2 3 2 5 4" xfId="17085"/>
    <cellStyle name="Normal 14 2 2 3 2 6" xfId="17086"/>
    <cellStyle name="Normal 14 2 2 3 2 6 2" xfId="17088"/>
    <cellStyle name="Normal 14 2 2 3 2 6 3" xfId="17090"/>
    <cellStyle name="Normal 14 2 2 3 2 7" xfId="17092"/>
    <cellStyle name="Normal 14 2 2 3 2 8" xfId="17095"/>
    <cellStyle name="Normal 14 2 2 3 2 9" xfId="17100"/>
    <cellStyle name="Normal 14 2 2 3 3" xfId="17105"/>
    <cellStyle name="Normal 14 2 2 3 3 2" xfId="17107"/>
    <cellStyle name="Normal 14 2 2 3 3 2 2" xfId="17111"/>
    <cellStyle name="Normal 14 2 2 3 3 2 3" xfId="17115"/>
    <cellStyle name="Normal 14 2 2 3 3 2 4" xfId="17118"/>
    <cellStyle name="Normal 14 2 2 3 3 3" xfId="17120"/>
    <cellStyle name="Normal 14 2 2 3 3 3 2" xfId="17123"/>
    <cellStyle name="Normal 14 2 2 3 3 3 3" xfId="17125"/>
    <cellStyle name="Normal 14 2 2 3 3 4" xfId="2172"/>
    <cellStyle name="Normal 14 2 2 3 3 5" xfId="2222"/>
    <cellStyle name="Normal 14 2 2 3 3 6" xfId="2253"/>
    <cellStyle name="Normal 14 2 2 3 4" xfId="17127"/>
    <cellStyle name="Normal 14 2 2 3 4 2" xfId="17131"/>
    <cellStyle name="Normal 14 2 2 3 4 3" xfId="17135"/>
    <cellStyle name="Normal 14 2 2 3 4 4" xfId="17137"/>
    <cellStyle name="Normal 14 2 2 3 5" xfId="17139"/>
    <cellStyle name="Normal 14 2 2 3 5 2" xfId="16371"/>
    <cellStyle name="Normal 14 2 2 3 5 3" xfId="15246"/>
    <cellStyle name="Normal 14 2 2 3 5 4" xfId="16386"/>
    <cellStyle name="Normal 14 2 2 3 6" xfId="17142"/>
    <cellStyle name="Normal 14 2 2 3 6 2" xfId="16397"/>
    <cellStyle name="Normal 14 2 2 3 6 3" xfId="7796"/>
    <cellStyle name="Normal 14 2 2 3 6 4" xfId="7803"/>
    <cellStyle name="Normal 14 2 2 3 7" xfId="17146"/>
    <cellStyle name="Normal 14 2 2 3 7 2" xfId="16407"/>
    <cellStyle name="Normal 14 2 2 3 7 3" xfId="1913"/>
    <cellStyle name="Normal 14 2 2 3 8" xfId="17150"/>
    <cellStyle name="Normal 14 2 2 3 9" xfId="17155"/>
    <cellStyle name="Normal 14 2 2 4" xfId="17158"/>
    <cellStyle name="Normal 14 2 2 4 2" xfId="17160"/>
    <cellStyle name="Normal 14 2 2 4 2 2" xfId="17162"/>
    <cellStyle name="Normal 14 2 2 4 2 2 2" xfId="17166"/>
    <cellStyle name="Normal 14 2 2 4 2 2 3" xfId="17167"/>
    <cellStyle name="Normal 14 2 2 4 2 2 4" xfId="17168"/>
    <cellStyle name="Normal 14 2 2 4 2 3" xfId="17173"/>
    <cellStyle name="Normal 14 2 2 4 2 3 2" xfId="17175"/>
    <cellStyle name="Normal 14 2 2 4 2 3 3" xfId="17176"/>
    <cellStyle name="Normal 14 2 2 4 2 4" xfId="17178"/>
    <cellStyle name="Normal 14 2 2 4 2 5" xfId="17181"/>
    <cellStyle name="Normal 14 2 2 4 2 6" xfId="17183"/>
    <cellStyle name="Normal 14 2 2 4 3" xfId="17187"/>
    <cellStyle name="Normal 14 2 2 4 3 2" xfId="17190"/>
    <cellStyle name="Normal 14 2 2 4 3 3" xfId="17194"/>
    <cellStyle name="Normal 14 2 2 4 3 4" xfId="17197"/>
    <cellStyle name="Normal 14 2 2 4 4" xfId="17200"/>
    <cellStyle name="Normal 14 2 2 4 4 2" xfId="17204"/>
    <cellStyle name="Normal 14 2 2 4 4 3" xfId="17207"/>
    <cellStyle name="Normal 14 2 2 4 4 4" xfId="17209"/>
    <cellStyle name="Normal 14 2 2 4 5" xfId="17211"/>
    <cellStyle name="Normal 14 2 2 4 5 2" xfId="16439"/>
    <cellStyle name="Normal 14 2 2 4 5 3" xfId="16441"/>
    <cellStyle name="Normal 14 2 2 4 5 4" xfId="17213"/>
    <cellStyle name="Normal 14 2 2 4 6" xfId="17215"/>
    <cellStyle name="Normal 14 2 2 4 6 2" xfId="16452"/>
    <cellStyle name="Normal 14 2 2 4 6 3" xfId="17217"/>
    <cellStyle name="Normal 14 2 2 4 7" xfId="17220"/>
    <cellStyle name="Normal 14 2 2 4 8" xfId="17222"/>
    <cellStyle name="Normal 14 2 2 4 9" xfId="17225"/>
    <cellStyle name="Normal 14 2 2 5" xfId="10616"/>
    <cellStyle name="Normal 14 2 2 5 2" xfId="17227"/>
    <cellStyle name="Normal 14 2 2 5 2 2" xfId="17228"/>
    <cellStyle name="Normal 14 2 2 5 2 2 2" xfId="17230"/>
    <cellStyle name="Normal 14 2 2 5 2 2 3" xfId="17232"/>
    <cellStyle name="Normal 14 2 2 5 2 2 4" xfId="17233"/>
    <cellStyle name="Normal 14 2 2 5 2 3" xfId="17238"/>
    <cellStyle name="Normal 14 2 2 5 2 3 2" xfId="304"/>
    <cellStyle name="Normal 14 2 2 5 2 3 3" xfId="17239"/>
    <cellStyle name="Normal 14 2 2 5 2 4" xfId="17243"/>
    <cellStyle name="Normal 14 2 2 5 2 5" xfId="17245"/>
    <cellStyle name="Normal 14 2 2 5 2 6" xfId="10468"/>
    <cellStyle name="Normal 14 2 2 5 3" xfId="17248"/>
    <cellStyle name="Normal 14 2 2 5 3 2" xfId="17250"/>
    <cellStyle name="Normal 14 2 2 5 3 3" xfId="17252"/>
    <cellStyle name="Normal 14 2 2 5 3 4" xfId="17254"/>
    <cellStyle name="Normal 14 2 2 5 4" xfId="17257"/>
    <cellStyle name="Normal 14 2 2 5 4 2" xfId="17259"/>
    <cellStyle name="Normal 14 2 2 5 4 3" xfId="17262"/>
    <cellStyle name="Normal 14 2 2 5 4 4" xfId="17267"/>
    <cellStyle name="Normal 14 2 2 5 5" xfId="12773"/>
    <cellStyle name="Normal 14 2 2 5 5 2" xfId="9827"/>
    <cellStyle name="Normal 14 2 2 5 5 3" xfId="9833"/>
    <cellStyle name="Normal 14 2 2 5 5 4" xfId="7640"/>
    <cellStyle name="Normal 14 2 2 5 6" xfId="12778"/>
    <cellStyle name="Normal 14 2 2 5 6 2" xfId="9857"/>
    <cellStyle name="Normal 14 2 2 5 6 3" xfId="11239"/>
    <cellStyle name="Normal 14 2 2 5 7" xfId="1391"/>
    <cellStyle name="Normal 14 2 2 5 8" xfId="1398"/>
    <cellStyle name="Normal 14 2 2 5 9" xfId="12780"/>
    <cellStyle name="Normal 14 2 2 6" xfId="10622"/>
    <cellStyle name="Normal 14 2 2 6 2" xfId="17270"/>
    <cellStyle name="Normal 14 2 2 6 2 2" xfId="17271"/>
    <cellStyle name="Normal 14 2 2 6 2 2 2" xfId="17272"/>
    <cellStyle name="Normal 14 2 2 6 2 2 3" xfId="10467"/>
    <cellStyle name="Normal 14 2 2 6 2 2 4" xfId="10472"/>
    <cellStyle name="Normal 14 2 2 6 2 3" xfId="12072"/>
    <cellStyle name="Normal 14 2 2 6 2 3 2" xfId="12074"/>
    <cellStyle name="Normal 14 2 2 6 2 3 3" xfId="10483"/>
    <cellStyle name="Normal 14 2 2 6 2 4" xfId="12078"/>
    <cellStyle name="Normal 14 2 2 6 2 5" xfId="12081"/>
    <cellStyle name="Normal 14 2 2 6 2 6" xfId="10634"/>
    <cellStyle name="Normal 14 2 2 6 3" xfId="17275"/>
    <cellStyle name="Normal 14 2 2 6 3 2" xfId="17276"/>
    <cellStyle name="Normal 14 2 2 6 3 3" xfId="12096"/>
    <cellStyle name="Normal 14 2 2 6 3 4" xfId="12107"/>
    <cellStyle name="Normal 14 2 2 6 4" xfId="17279"/>
    <cellStyle name="Normal 14 2 2 6 4 2" xfId="17281"/>
    <cellStyle name="Normal 14 2 2 6 4 3" xfId="4045"/>
    <cellStyle name="Normal 14 2 2 6 4 4" xfId="17284"/>
    <cellStyle name="Normal 14 2 2 6 5" xfId="12785"/>
    <cellStyle name="Normal 14 2 2 6 5 2" xfId="9893"/>
    <cellStyle name="Normal 14 2 2 6 5 3" xfId="17287"/>
    <cellStyle name="Normal 14 2 2 6 6" xfId="12790"/>
    <cellStyle name="Normal 14 2 2 6 7" xfId="12795"/>
    <cellStyle name="Normal 14 2 2 6 8" xfId="17293"/>
    <cellStyle name="Normal 14 2 2 7" xfId="17295"/>
    <cellStyle name="Normal 14 2 2 7 2" xfId="17296"/>
    <cellStyle name="Normal 14 2 2 7 2 2" xfId="17297"/>
    <cellStyle name="Normal 14 2 2 7 2 3" xfId="12667"/>
    <cellStyle name="Normal 14 2 2 7 2 4" xfId="12670"/>
    <cellStyle name="Normal 14 2 2 7 3" xfId="17299"/>
    <cellStyle name="Normal 14 2 2 7 3 2" xfId="17301"/>
    <cellStyle name="Normal 14 2 2 7 3 3" xfId="12688"/>
    <cellStyle name="Normal 14 2 2 7 4" xfId="17304"/>
    <cellStyle name="Normal 14 2 2 7 5" xfId="12800"/>
    <cellStyle name="Normal 14 2 2 7 6" xfId="12803"/>
    <cellStyle name="Normal 14 2 2 8" xfId="17306"/>
    <cellStyle name="Normal 14 2 2 8 2" xfId="17307"/>
    <cellStyle name="Normal 14 2 2 8 3" xfId="17309"/>
    <cellStyle name="Normal 14 2 2 8 4" xfId="17312"/>
    <cellStyle name="Normal 14 2 2 9" xfId="17314"/>
    <cellStyle name="Normal 14 2 2 9 2" xfId="17315"/>
    <cellStyle name="Normal 14 2 2 9 3" xfId="17316"/>
    <cellStyle name="Normal 14 2 2 9 4" xfId="17318"/>
    <cellStyle name="Normal 14 2 3" xfId="17320"/>
    <cellStyle name="Normal 14 2 3 10" xfId="17322"/>
    <cellStyle name="Normal 14 2 3 10 2" xfId="9976"/>
    <cellStyle name="Normal 14 2 3 10 3" xfId="9981"/>
    <cellStyle name="Normal 14 2 3 10 4" xfId="9986"/>
    <cellStyle name="Normal 14 2 3 11" xfId="17325"/>
    <cellStyle name="Normal 14 2 3 11 2" xfId="17329"/>
    <cellStyle name="Normal 14 2 3 11 3" xfId="17332"/>
    <cellStyle name="Normal 14 2 3 12" xfId="3892"/>
    <cellStyle name="Normal 14 2 3 13" xfId="1738"/>
    <cellStyle name="Normal 14 2 3 14" xfId="6732"/>
    <cellStyle name="Normal 14 2 3 2" xfId="17333"/>
    <cellStyle name="Normal 14 2 3 2 10" xfId="317"/>
    <cellStyle name="Normal 14 2 3 2 11" xfId="155"/>
    <cellStyle name="Normal 14 2 3 2 2" xfId="17335"/>
    <cellStyle name="Normal 14 2 3 2 2 10" xfId="13596"/>
    <cellStyle name="Normal 14 2 3 2 2 2" xfId="4862"/>
    <cellStyle name="Normal 14 2 3 2 2 2 2" xfId="5288"/>
    <cellStyle name="Normal 14 2 3 2 2 2 2 2" xfId="7899"/>
    <cellStyle name="Normal 14 2 3 2 2 2 2 2 2" xfId="17340"/>
    <cellStyle name="Normal 14 2 3 2 2 2 2 2 3" xfId="17342"/>
    <cellStyle name="Normal 14 2 3 2 2 2 2 2 4" xfId="17343"/>
    <cellStyle name="Normal 14 2 3 2 2 2 2 3" xfId="7907"/>
    <cellStyle name="Normal 14 2 3 2 2 2 2 3 2" xfId="17346"/>
    <cellStyle name="Normal 14 2 3 2 2 2 2 3 3" xfId="17348"/>
    <cellStyle name="Normal 14 2 3 2 2 2 2 4" xfId="7916"/>
    <cellStyle name="Normal 14 2 3 2 2 2 2 5" xfId="15263"/>
    <cellStyle name="Normal 14 2 3 2 2 2 2 6" xfId="15272"/>
    <cellStyle name="Normal 14 2 3 2 2 2 3" xfId="5293"/>
    <cellStyle name="Normal 14 2 3 2 2 2 3 2" xfId="7921"/>
    <cellStyle name="Normal 14 2 3 2 2 2 3 3" xfId="4338"/>
    <cellStyle name="Normal 14 2 3 2 2 2 3 4" xfId="2558"/>
    <cellStyle name="Normal 14 2 3 2 2 2 4" xfId="5303"/>
    <cellStyle name="Normal 14 2 3 2 2 2 4 2" xfId="17349"/>
    <cellStyle name="Normal 14 2 3 2 2 2 4 3" xfId="2879"/>
    <cellStyle name="Normal 14 2 3 2 2 2 4 4" xfId="4360"/>
    <cellStyle name="Normal 14 2 3 2 2 2 5" xfId="7928"/>
    <cellStyle name="Normal 14 2 3 2 2 2 5 2" xfId="13254"/>
    <cellStyle name="Normal 14 2 3 2 2 2 5 3" xfId="13272"/>
    <cellStyle name="Normal 14 2 3 2 2 2 5 4" xfId="13277"/>
    <cellStyle name="Normal 14 2 3 2 2 2 6" xfId="7936"/>
    <cellStyle name="Normal 14 2 3 2 2 2 6 2" xfId="7511"/>
    <cellStyle name="Normal 14 2 3 2 2 2 6 3" xfId="7535"/>
    <cellStyle name="Normal 14 2 3 2 2 2 7" xfId="11737"/>
    <cellStyle name="Normal 14 2 3 2 2 2 8" xfId="11743"/>
    <cellStyle name="Normal 14 2 3 2 2 2 9" xfId="17353"/>
    <cellStyle name="Normal 14 2 3 2 2 3" xfId="5313"/>
    <cellStyle name="Normal 14 2 3 2 2 3 2" xfId="4945"/>
    <cellStyle name="Normal 14 2 3 2 2 3 2 2" xfId="17355"/>
    <cellStyle name="Normal 14 2 3 2 2 3 2 3" xfId="17357"/>
    <cellStyle name="Normal 14 2 3 2 2 3 2 4" xfId="17360"/>
    <cellStyle name="Normal 14 2 3 2 2 3 3" xfId="4973"/>
    <cellStyle name="Normal 14 2 3 2 2 3 3 2" xfId="17361"/>
    <cellStyle name="Normal 14 2 3 2 2 3 3 3" xfId="17364"/>
    <cellStyle name="Normal 14 2 3 2 2 3 4" xfId="4990"/>
    <cellStyle name="Normal 14 2 3 2 2 3 5" xfId="5005"/>
    <cellStyle name="Normal 14 2 3 2 2 3 6" xfId="7775"/>
    <cellStyle name="Normal 14 2 3 2 2 4" xfId="5321"/>
    <cellStyle name="Normal 14 2 3 2 2 4 2" xfId="5034"/>
    <cellStyle name="Normal 14 2 3 2 2 4 3" xfId="5047"/>
    <cellStyle name="Normal 14 2 3 2 2 4 4" xfId="5331"/>
    <cellStyle name="Normal 14 2 3 2 2 5" xfId="3073"/>
    <cellStyle name="Normal 14 2 3 2 2 5 2" xfId="5079"/>
    <cellStyle name="Normal 14 2 3 2 2 5 3" xfId="5097"/>
    <cellStyle name="Normal 14 2 3 2 2 5 4" xfId="7945"/>
    <cellStyle name="Normal 14 2 3 2 2 6" xfId="1234"/>
    <cellStyle name="Normal 14 2 3 2 2 6 2" xfId="5118"/>
    <cellStyle name="Normal 14 2 3 2 2 6 3" xfId="5121"/>
    <cellStyle name="Normal 14 2 3 2 2 6 4" xfId="17371"/>
    <cellStyle name="Normal 14 2 3 2 2 7" xfId="5348"/>
    <cellStyle name="Normal 14 2 3 2 2 7 2" xfId="17376"/>
    <cellStyle name="Normal 14 2 3 2 2 7 3" xfId="17381"/>
    <cellStyle name="Normal 14 2 3 2 2 8" xfId="7526"/>
    <cellStyle name="Normal 14 2 3 2 2 9" xfId="7652"/>
    <cellStyle name="Normal 14 2 3 2 3" xfId="10485"/>
    <cellStyle name="Normal 14 2 3 2 3 2" xfId="5427"/>
    <cellStyle name="Normal 14 2 3 2 3 2 2" xfId="5436"/>
    <cellStyle name="Normal 14 2 3 2 3 2 2 2" xfId="16913"/>
    <cellStyle name="Normal 14 2 3 2 3 2 2 3" xfId="2145"/>
    <cellStyle name="Normal 14 2 3 2 3 2 2 4" xfId="4209"/>
    <cellStyle name="Normal 14 2 3 2 3 2 3" xfId="5452"/>
    <cellStyle name="Normal 14 2 3 2 3 2 3 2" xfId="16923"/>
    <cellStyle name="Normal 14 2 3 2 3 2 3 3" xfId="4271"/>
    <cellStyle name="Normal 14 2 3 2 3 2 4" xfId="5466"/>
    <cellStyle name="Normal 14 2 3 2 3 2 5" xfId="17383"/>
    <cellStyle name="Normal 14 2 3 2 3 2 6" xfId="11767"/>
    <cellStyle name="Normal 14 2 3 2 3 3" xfId="5471"/>
    <cellStyle name="Normal 14 2 3 2 3 3 2" xfId="5228"/>
    <cellStyle name="Normal 14 2 3 2 3 3 3" xfId="5249"/>
    <cellStyle name="Normal 14 2 3 2 3 3 4" xfId="5480"/>
    <cellStyle name="Normal 14 2 3 2 3 4" xfId="5490"/>
    <cellStyle name="Normal 14 2 3 2 3 4 2" xfId="5270"/>
    <cellStyle name="Normal 14 2 3 2 3 4 3" xfId="5497"/>
    <cellStyle name="Normal 14 2 3 2 3 4 4" xfId="8059"/>
    <cellStyle name="Normal 14 2 3 2 3 5" xfId="2632"/>
    <cellStyle name="Normal 14 2 3 2 3 5 2" xfId="6665"/>
    <cellStyle name="Normal 14 2 3 2 3 5 3" xfId="7855"/>
    <cellStyle name="Normal 14 2 3 2 3 5 4" xfId="17386"/>
    <cellStyle name="Normal 14 2 3 2 3 6" xfId="5515"/>
    <cellStyle name="Normal 14 2 3 2 3 6 2" xfId="17389"/>
    <cellStyle name="Normal 14 2 3 2 3 6 3" xfId="17390"/>
    <cellStyle name="Normal 14 2 3 2 3 7" xfId="5527"/>
    <cellStyle name="Normal 14 2 3 2 3 8" xfId="7665"/>
    <cellStyle name="Normal 14 2 3 2 3 9" xfId="7676"/>
    <cellStyle name="Normal 14 2 3 2 4" xfId="10494"/>
    <cellStyle name="Normal 14 2 3 2 4 2" xfId="265"/>
    <cellStyle name="Normal 14 2 3 2 4 2 2" xfId="8089"/>
    <cellStyle name="Normal 14 2 3 2 4 2 3" xfId="7006"/>
    <cellStyle name="Normal 14 2 3 2 4 2 4" xfId="7014"/>
    <cellStyle name="Normal 14 2 3 2 4 3" xfId="395"/>
    <cellStyle name="Normal 14 2 3 2 4 3 2" xfId="7904"/>
    <cellStyle name="Normal 14 2 3 2 4 3 3" xfId="7913"/>
    <cellStyle name="Normal 14 2 3 2 4 4" xfId="442"/>
    <cellStyle name="Normal 14 2 3 2 4 5" xfId="94"/>
    <cellStyle name="Normal 14 2 3 2 4 6" xfId="488"/>
    <cellStyle name="Normal 14 2 3 2 5" xfId="10506"/>
    <cellStyle name="Normal 14 2 3 2 5 2" xfId="1812"/>
    <cellStyle name="Normal 14 2 3 2 5 3" xfId="8157"/>
    <cellStyle name="Normal 14 2 3 2 5 4" xfId="4378"/>
    <cellStyle name="Normal 14 2 3 2 6" xfId="17393"/>
    <cellStyle name="Normal 14 2 3 2 6 2" xfId="5602"/>
    <cellStyle name="Normal 14 2 3 2 6 3" xfId="16496"/>
    <cellStyle name="Normal 14 2 3 2 6 4" xfId="4418"/>
    <cellStyle name="Normal 14 2 3 2 7" xfId="17396"/>
    <cellStyle name="Normal 14 2 3 2 7 2" xfId="2165"/>
    <cellStyle name="Normal 14 2 3 2 7 3" xfId="16500"/>
    <cellStyle name="Normal 14 2 3 2 7 4" xfId="4425"/>
    <cellStyle name="Normal 14 2 3 2 8" xfId="16360"/>
    <cellStyle name="Normal 14 2 3 2 8 2" xfId="15490"/>
    <cellStyle name="Normal 14 2 3 2 8 3" xfId="15500"/>
    <cellStyle name="Normal 14 2 3 2 9" xfId="16365"/>
    <cellStyle name="Normal 14 2 3 3" xfId="17397"/>
    <cellStyle name="Normal 14 2 3 3 10" xfId="17399"/>
    <cellStyle name="Normal 14 2 3 3 2" xfId="17403"/>
    <cellStyle name="Normal 14 2 3 3 2 2" xfId="3576"/>
    <cellStyle name="Normal 14 2 3 3 2 2 2" xfId="3608"/>
    <cellStyle name="Normal 14 2 3 3 2 2 2 2" xfId="10706"/>
    <cellStyle name="Normal 14 2 3 3 2 2 2 3" xfId="10714"/>
    <cellStyle name="Normal 14 2 3 3 2 2 2 4" xfId="10721"/>
    <cellStyle name="Normal 14 2 3 3 2 2 3" xfId="3639"/>
    <cellStyle name="Normal 14 2 3 3 2 2 3 2" xfId="10728"/>
    <cellStyle name="Normal 14 2 3 3 2 2 3 3" xfId="10736"/>
    <cellStyle name="Normal 14 2 3 3 2 2 4" xfId="3659"/>
    <cellStyle name="Normal 14 2 3 3 2 2 5" xfId="10749"/>
    <cellStyle name="Normal 14 2 3 3 2 2 6" xfId="10761"/>
    <cellStyle name="Normal 14 2 3 3 2 3" xfId="3674"/>
    <cellStyle name="Normal 14 2 3 3 2 3 2" xfId="2820"/>
    <cellStyle name="Normal 14 2 3 3 2 3 3" xfId="3701"/>
    <cellStyle name="Normal 14 2 3 3 2 3 4" xfId="3189"/>
    <cellStyle name="Normal 14 2 3 3 2 4" xfId="3712"/>
    <cellStyle name="Normal 14 2 3 3 2 4 2" xfId="3740"/>
    <cellStyle name="Normal 14 2 3 3 2 4 3" xfId="3755"/>
    <cellStyle name="Normal 14 2 3 3 2 4 4" xfId="10772"/>
    <cellStyle name="Normal 14 2 3 3 2 5" xfId="3774"/>
    <cellStyle name="Normal 14 2 3 3 2 5 2" xfId="10777"/>
    <cellStyle name="Normal 14 2 3 3 2 5 3" xfId="10785"/>
    <cellStyle name="Normal 14 2 3 3 2 5 4" xfId="10796"/>
    <cellStyle name="Normal 14 2 3 3 2 6" xfId="3786"/>
    <cellStyle name="Normal 14 2 3 3 2 6 2" xfId="10798"/>
    <cellStyle name="Normal 14 2 3 3 2 6 3" xfId="10807"/>
    <cellStyle name="Normal 14 2 3 3 2 7" xfId="3798"/>
    <cellStyle name="Normal 14 2 3 3 2 8" xfId="17409"/>
    <cellStyle name="Normal 14 2 3 3 2 9" xfId="5828"/>
    <cellStyle name="Normal 14 2 3 3 3" xfId="10522"/>
    <cellStyle name="Normal 14 2 3 3 3 2" xfId="507"/>
    <cellStyle name="Normal 14 2 3 3 3 2 2" xfId="10917"/>
    <cellStyle name="Normal 14 2 3 3 3 2 3" xfId="10923"/>
    <cellStyle name="Normal 14 2 3 3 3 2 4" xfId="10930"/>
    <cellStyle name="Normal 14 2 3 3 3 3" xfId="521"/>
    <cellStyle name="Normal 14 2 3 3 3 3 2" xfId="10935"/>
    <cellStyle name="Normal 14 2 3 3 3 3 3" xfId="10942"/>
    <cellStyle name="Normal 14 2 3 3 3 4" xfId="538"/>
    <cellStyle name="Normal 14 2 3 3 3 5" xfId="2398"/>
    <cellStyle name="Normal 14 2 3 3 3 6" xfId="2437"/>
    <cellStyle name="Normal 14 2 3 3 4" xfId="10534"/>
    <cellStyle name="Normal 14 2 3 3 4 2" xfId="4199"/>
    <cellStyle name="Normal 14 2 3 3 4 3" xfId="11011"/>
    <cellStyle name="Normal 14 2 3 3 4 4" xfId="11037"/>
    <cellStyle name="Normal 14 2 3 3 5" xfId="17414"/>
    <cellStyle name="Normal 14 2 3 3 5 2" xfId="4412"/>
    <cellStyle name="Normal 14 2 3 3 5 3" xfId="11084"/>
    <cellStyle name="Normal 14 2 3 3 5 4" xfId="2943"/>
    <cellStyle name="Normal 14 2 3 3 6" xfId="17417"/>
    <cellStyle name="Normal 14 2 3 3 6 2" xfId="4470"/>
    <cellStyle name="Normal 14 2 3 3 6 3" xfId="16515"/>
    <cellStyle name="Normal 14 2 3 3 6 4" xfId="17418"/>
    <cellStyle name="Normal 14 2 3 3 7" xfId="17423"/>
    <cellStyle name="Normal 14 2 3 3 7 2" xfId="16519"/>
    <cellStyle name="Normal 14 2 3 3 7 3" xfId="16522"/>
    <cellStyle name="Normal 14 2 3 3 8" xfId="16377"/>
    <cellStyle name="Normal 14 2 3 3 9" xfId="16382"/>
    <cellStyle name="Normal 14 2 3 4" xfId="17425"/>
    <cellStyle name="Normal 14 2 3 4 2" xfId="71"/>
    <cellStyle name="Normal 14 2 3 4 2 2" xfId="2581"/>
    <cellStyle name="Normal 14 2 3 4 2 2 2" xfId="13316"/>
    <cellStyle name="Normal 14 2 3 4 2 2 3" xfId="13329"/>
    <cellStyle name="Normal 14 2 3 4 2 2 4" xfId="13344"/>
    <cellStyle name="Normal 14 2 3 4 2 3" xfId="3415"/>
    <cellStyle name="Normal 14 2 3 4 2 3 2" xfId="13356"/>
    <cellStyle name="Normal 14 2 3 4 2 3 3" xfId="13363"/>
    <cellStyle name="Normal 14 2 3 4 2 4" xfId="3448"/>
    <cellStyle name="Normal 14 2 3 4 2 5" xfId="13392"/>
    <cellStyle name="Normal 14 2 3 4 2 6" xfId="3007"/>
    <cellStyle name="Normal 14 2 3 4 3" xfId="17428"/>
    <cellStyle name="Normal 14 2 3 4 3 2" xfId="3530"/>
    <cellStyle name="Normal 14 2 3 4 3 3" xfId="13667"/>
    <cellStyle name="Normal 14 2 3 4 3 4" xfId="13683"/>
    <cellStyle name="Normal 14 2 3 4 4" xfId="17431"/>
    <cellStyle name="Normal 14 2 3 4 4 2" xfId="3618"/>
    <cellStyle name="Normal 14 2 3 4 4 3" xfId="13907"/>
    <cellStyle name="Normal 14 2 3 4 4 4" xfId="13926"/>
    <cellStyle name="Normal 14 2 3 4 5" xfId="17434"/>
    <cellStyle name="Normal 14 2 3 4 5 2" xfId="3681"/>
    <cellStyle name="Normal 14 2 3 4 5 3" xfId="14078"/>
    <cellStyle name="Normal 14 2 3 4 5 4" xfId="14104"/>
    <cellStyle name="Normal 14 2 3 4 6" xfId="17435"/>
    <cellStyle name="Normal 14 2 3 4 6 2" xfId="16564"/>
    <cellStyle name="Normal 14 2 3 4 6 3" xfId="17436"/>
    <cellStyle name="Normal 14 2 3 4 7" xfId="17439"/>
    <cellStyle name="Normal 14 2 3 4 8" xfId="17441"/>
    <cellStyle name="Normal 14 2 3 4 9" xfId="17442"/>
    <cellStyle name="Normal 14 2 3 5" xfId="17444"/>
    <cellStyle name="Normal 14 2 3 5 2" xfId="16803"/>
    <cellStyle name="Normal 14 2 3 5 2 2" xfId="3906"/>
    <cellStyle name="Normal 14 2 3 5 2 2 2" xfId="15807"/>
    <cellStyle name="Normal 14 2 3 5 2 2 3" xfId="15815"/>
    <cellStyle name="Normal 14 2 3 5 2 2 4" xfId="15824"/>
    <cellStyle name="Normal 14 2 3 5 2 3" xfId="1497"/>
    <cellStyle name="Normal 14 2 3 5 2 3 2" xfId="284"/>
    <cellStyle name="Normal 14 2 3 5 2 3 3" xfId="15831"/>
    <cellStyle name="Normal 14 2 3 5 2 4" xfId="1528"/>
    <cellStyle name="Normal 14 2 3 5 2 5" xfId="15850"/>
    <cellStyle name="Normal 14 2 3 5 2 6" xfId="9213"/>
    <cellStyle name="Normal 14 2 3 5 3" xfId="16809"/>
    <cellStyle name="Normal 14 2 3 5 3 2" xfId="3956"/>
    <cellStyle name="Normal 14 2 3 5 3 3" xfId="15882"/>
    <cellStyle name="Normal 14 2 3 5 3 4" xfId="15889"/>
    <cellStyle name="Normal 14 2 3 5 4" xfId="16813"/>
    <cellStyle name="Normal 14 2 3 5 4 2" xfId="2238"/>
    <cellStyle name="Normal 14 2 3 5 4 3" xfId="15983"/>
    <cellStyle name="Normal 14 2 3 5 4 4" xfId="15999"/>
    <cellStyle name="Normal 14 2 3 5 5" xfId="12844"/>
    <cellStyle name="Normal 14 2 3 5 5 2" xfId="3989"/>
    <cellStyle name="Normal 14 2 3 5 5 3" xfId="16042"/>
    <cellStyle name="Normal 14 2 3 5 5 4" xfId="16048"/>
    <cellStyle name="Normal 14 2 3 5 6" xfId="12849"/>
    <cellStyle name="Normal 14 2 3 5 6 2" xfId="17445"/>
    <cellStyle name="Normal 14 2 3 5 6 3" xfId="17447"/>
    <cellStyle name="Normal 14 2 3 5 7" xfId="911"/>
    <cellStyle name="Normal 14 2 3 5 8" xfId="16260"/>
    <cellStyle name="Normal 14 2 3 5 9" xfId="17450"/>
    <cellStyle name="Normal 14 2 3 6" xfId="17453"/>
    <cellStyle name="Normal 14 2 3 6 2" xfId="17455"/>
    <cellStyle name="Normal 14 2 3 6 2 2" xfId="357"/>
    <cellStyle name="Normal 14 2 3 6 2 2 2" xfId="17457"/>
    <cellStyle name="Normal 14 2 3 6 2 2 3" xfId="17459"/>
    <cellStyle name="Normal 14 2 3 6 2 2 4" xfId="17461"/>
    <cellStyle name="Normal 14 2 3 6 2 3" xfId="4109"/>
    <cellStyle name="Normal 14 2 3 6 2 3 2" xfId="17463"/>
    <cellStyle name="Normal 14 2 3 6 2 3 3" xfId="17467"/>
    <cellStyle name="Normal 14 2 3 6 2 4" xfId="4134"/>
    <cellStyle name="Normal 14 2 3 6 2 5" xfId="14935"/>
    <cellStyle name="Normal 14 2 3 6 2 6" xfId="17471"/>
    <cellStyle name="Normal 14 2 3 6 3" xfId="17474"/>
    <cellStyle name="Normal 14 2 3 6 3 2" xfId="4170"/>
    <cellStyle name="Normal 14 2 3 6 3 3" xfId="14946"/>
    <cellStyle name="Normal 14 2 3 6 3 4" xfId="14949"/>
    <cellStyle name="Normal 14 2 3 6 4" xfId="17478"/>
    <cellStyle name="Normal 14 2 3 6 4 2" xfId="2103"/>
    <cellStyle name="Normal 14 2 3 6 4 3" xfId="17479"/>
    <cellStyle name="Normal 14 2 3 6 4 4" xfId="17483"/>
    <cellStyle name="Normal 14 2 3 6 5" xfId="12855"/>
    <cellStyle name="Normal 14 2 3 6 5 2" xfId="17486"/>
    <cellStyle name="Normal 14 2 3 6 5 3" xfId="17492"/>
    <cellStyle name="Normal 14 2 3 6 6" xfId="12860"/>
    <cellStyle name="Normal 14 2 3 6 7" xfId="16268"/>
    <cellStyle name="Normal 14 2 3 6 8" xfId="17494"/>
    <cellStyle name="Normal 14 2 3 7" xfId="17496"/>
    <cellStyle name="Normal 14 2 3 7 2" xfId="17498"/>
    <cellStyle name="Normal 14 2 3 7 2 2" xfId="109"/>
    <cellStyle name="Normal 14 2 3 7 2 3" xfId="10821"/>
    <cellStyle name="Normal 14 2 3 7 2 4" xfId="10827"/>
    <cellStyle name="Normal 14 2 3 7 3" xfId="17501"/>
    <cellStyle name="Normal 14 2 3 7 3 2" xfId="16463"/>
    <cellStyle name="Normal 14 2 3 7 3 3" xfId="10840"/>
    <cellStyle name="Normal 14 2 3 7 4" xfId="17505"/>
    <cellStyle name="Normal 14 2 3 7 5" xfId="17507"/>
    <cellStyle name="Normal 14 2 3 7 6" xfId="17510"/>
    <cellStyle name="Normal 14 2 3 8" xfId="17512"/>
    <cellStyle name="Normal 14 2 3 8 2" xfId="17514"/>
    <cellStyle name="Normal 14 2 3 8 3" xfId="17516"/>
    <cellStyle name="Normal 14 2 3 8 4" xfId="17518"/>
    <cellStyle name="Normal 14 2 3 9" xfId="17519"/>
    <cellStyle name="Normal 14 2 3 9 2" xfId="17523"/>
    <cellStyle name="Normal 14 2 3 9 3" xfId="17527"/>
    <cellStyle name="Normal 14 2 3 9 4" xfId="17531"/>
    <cellStyle name="Normal 14 2 4" xfId="17533"/>
    <cellStyle name="Normal 14 2 4 10" xfId="17539"/>
    <cellStyle name="Normal 14 2 4 11" xfId="17541"/>
    <cellStyle name="Normal 14 2 4 2" xfId="17542"/>
    <cellStyle name="Normal 14 2 4 2 10" xfId="6781"/>
    <cellStyle name="Normal 14 2 4 2 2" xfId="12097"/>
    <cellStyle name="Normal 14 2 4 2 2 2" xfId="6266"/>
    <cellStyle name="Normal 14 2 4 2 2 2 2" xfId="1082"/>
    <cellStyle name="Normal 14 2 4 2 2 2 2 2" xfId="1103"/>
    <cellStyle name="Normal 14 2 4 2 2 2 2 3" xfId="15424"/>
    <cellStyle name="Normal 14 2 4 2 2 2 2 4" xfId="15431"/>
    <cellStyle name="Normal 14 2 4 2 2 2 3" xfId="5682"/>
    <cellStyle name="Normal 14 2 4 2 2 2 3 2" xfId="1997"/>
    <cellStyle name="Normal 14 2 4 2 2 2 3 3" xfId="4096"/>
    <cellStyle name="Normal 14 2 4 2 2 2 4" xfId="6268"/>
    <cellStyle name="Normal 14 2 4 2 2 2 5" xfId="9366"/>
    <cellStyle name="Normal 14 2 4 2 2 2 6" xfId="799"/>
    <cellStyle name="Normal 14 2 4 2 2 3" xfId="6303"/>
    <cellStyle name="Normal 14 2 4 2 2 3 2" xfId="1206"/>
    <cellStyle name="Normal 14 2 4 2 2 3 3" xfId="3395"/>
    <cellStyle name="Normal 14 2 4 2 2 3 4" xfId="6305"/>
    <cellStyle name="Normal 14 2 4 2 2 4" xfId="6322"/>
    <cellStyle name="Normal 14 2 4 2 2 4 2" xfId="1347"/>
    <cellStyle name="Normal 14 2 4 2 2 4 3" xfId="6328"/>
    <cellStyle name="Normal 14 2 4 2 2 4 4" xfId="2478"/>
    <cellStyle name="Normal 14 2 4 2 2 5" xfId="6333"/>
    <cellStyle name="Normal 14 2 4 2 2 5 2" xfId="694"/>
    <cellStyle name="Normal 14 2 4 2 2 5 3" xfId="6338"/>
    <cellStyle name="Normal 14 2 4 2 2 5 4" xfId="17547"/>
    <cellStyle name="Normal 14 2 4 2 2 6" xfId="6341"/>
    <cellStyle name="Normal 14 2 4 2 2 6 2" xfId="17552"/>
    <cellStyle name="Normal 14 2 4 2 2 6 3" xfId="17556"/>
    <cellStyle name="Normal 14 2 4 2 2 7" xfId="1744"/>
    <cellStyle name="Normal 14 2 4 2 2 8" xfId="7436"/>
    <cellStyle name="Normal 14 2 4 2 2 9" xfId="11278"/>
    <cellStyle name="Normal 14 2 4 2 3" xfId="10658"/>
    <cellStyle name="Normal 14 2 4 2 3 2" xfId="199"/>
    <cellStyle name="Normal 14 2 4 2 3 2 2" xfId="6390"/>
    <cellStyle name="Normal 14 2 4 2 3 2 3" xfId="346"/>
    <cellStyle name="Normal 14 2 4 2 3 2 4" xfId="6402"/>
    <cellStyle name="Normal 14 2 4 2 3 3" xfId="6419"/>
    <cellStyle name="Normal 14 2 4 2 3 3 2" xfId="6428"/>
    <cellStyle name="Normal 14 2 4 2 3 3 3" xfId="6436"/>
    <cellStyle name="Normal 14 2 4 2 3 4" xfId="6446"/>
    <cellStyle name="Normal 14 2 4 2 3 5" xfId="2701"/>
    <cellStyle name="Normal 14 2 4 2 3 6" xfId="6460"/>
    <cellStyle name="Normal 14 2 4 2 4" xfId="10669"/>
    <cellStyle name="Normal 14 2 4 2 4 2" xfId="6523"/>
    <cellStyle name="Normal 14 2 4 2 4 3" xfId="6531"/>
    <cellStyle name="Normal 14 2 4 2 4 4" xfId="6537"/>
    <cellStyle name="Normal 14 2 4 2 5" xfId="17558"/>
    <cellStyle name="Normal 14 2 4 2 5 2" xfId="6568"/>
    <cellStyle name="Normal 14 2 4 2 5 3" xfId="16634"/>
    <cellStyle name="Normal 14 2 4 2 5 4" xfId="14045"/>
    <cellStyle name="Normal 14 2 4 2 6" xfId="17559"/>
    <cellStyle name="Normal 14 2 4 2 6 2" xfId="6591"/>
    <cellStyle name="Normal 14 2 4 2 6 3" xfId="16640"/>
    <cellStyle name="Normal 14 2 4 2 6 4" xfId="14064"/>
    <cellStyle name="Normal 14 2 4 2 7" xfId="17560"/>
    <cellStyle name="Normal 14 2 4 2 7 2" xfId="2267"/>
    <cellStyle name="Normal 14 2 4 2 7 3" xfId="16646"/>
    <cellStyle name="Normal 14 2 4 2 8" xfId="17561"/>
    <cellStyle name="Normal 14 2 4 2 9" xfId="17562"/>
    <cellStyle name="Normal 14 2 4 3" xfId="17566"/>
    <cellStyle name="Normal 14 2 4 3 2" xfId="17571"/>
    <cellStyle name="Normal 14 2 4 3 2 2" xfId="6690"/>
    <cellStyle name="Normal 14 2 4 3 2 2 2" xfId="6698"/>
    <cellStyle name="Normal 14 2 4 3 2 2 3" xfId="2661"/>
    <cellStyle name="Normal 14 2 4 3 2 2 4" xfId="4548"/>
    <cellStyle name="Normal 14 2 4 3 2 3" xfId="6713"/>
    <cellStyle name="Normal 14 2 4 3 2 3 2" xfId="3893"/>
    <cellStyle name="Normal 14 2 4 3 2 3 3" xfId="1739"/>
    <cellStyle name="Normal 14 2 4 3 2 4" xfId="6738"/>
    <cellStyle name="Normal 14 2 4 3 2 5" xfId="6749"/>
    <cellStyle name="Normal 14 2 4 3 2 6" xfId="6757"/>
    <cellStyle name="Normal 14 2 4 3 3" xfId="13235"/>
    <cellStyle name="Normal 14 2 4 3 3 2" xfId="6802"/>
    <cellStyle name="Normal 14 2 4 3 3 3" xfId="6810"/>
    <cellStyle name="Normal 14 2 4 3 3 4" xfId="1304"/>
    <cellStyle name="Normal 14 2 4 3 4" xfId="17577"/>
    <cellStyle name="Normal 14 2 4 3 4 2" xfId="6834"/>
    <cellStyle name="Normal 14 2 4 3 4 3" xfId="17585"/>
    <cellStyle name="Normal 14 2 4 3 4 4" xfId="17592"/>
    <cellStyle name="Normal 14 2 4 3 5" xfId="17596"/>
    <cellStyle name="Normal 14 2 4 3 5 2" xfId="6856"/>
    <cellStyle name="Normal 14 2 4 3 5 3" xfId="16671"/>
    <cellStyle name="Normal 14 2 4 3 5 4" xfId="17605"/>
    <cellStyle name="Normal 14 2 4 3 6" xfId="17606"/>
    <cellStyle name="Normal 14 2 4 3 6 2" xfId="6872"/>
    <cellStyle name="Normal 14 2 4 3 6 3" xfId="17610"/>
    <cellStyle name="Normal 14 2 4 3 7" xfId="17611"/>
    <cellStyle name="Normal 14 2 4 3 8" xfId="17612"/>
    <cellStyle name="Normal 14 2 4 3 9" xfId="17613"/>
    <cellStyle name="Normal 14 2 4 4" xfId="12103"/>
    <cellStyle name="Normal 14 2 4 4 2" xfId="17618"/>
    <cellStyle name="Normal 14 2 4 4 2 2" xfId="1069"/>
    <cellStyle name="Normal 14 2 4 4 2 3" xfId="5688"/>
    <cellStyle name="Normal 14 2 4 4 2 4" xfId="6286"/>
    <cellStyle name="Normal 14 2 4 4 3" xfId="17623"/>
    <cellStyle name="Normal 14 2 4 4 3 2" xfId="1213"/>
    <cellStyle name="Normal 14 2 4 4 3 3" xfId="3399"/>
    <cellStyle name="Normal 14 2 4 4 4" xfId="17627"/>
    <cellStyle name="Normal 14 2 4 4 5" xfId="17630"/>
    <cellStyle name="Normal 14 2 4 4 6" xfId="17631"/>
    <cellStyle name="Normal 14 2 4 5" xfId="10666"/>
    <cellStyle name="Normal 14 2 4 5 2" xfId="17633"/>
    <cellStyle name="Normal 14 2 4 5 3" xfId="17636"/>
    <cellStyle name="Normal 14 2 4 5 4" xfId="17639"/>
    <cellStyle name="Normal 14 2 4 6" xfId="10678"/>
    <cellStyle name="Normal 14 2 4 6 2" xfId="17641"/>
    <cellStyle name="Normal 14 2 4 6 3" xfId="17644"/>
    <cellStyle name="Normal 14 2 4 6 4" xfId="17647"/>
    <cellStyle name="Normal 14 2 4 7" xfId="17650"/>
    <cellStyle name="Normal 14 2 4 7 2" xfId="17652"/>
    <cellStyle name="Normal 14 2 4 7 3" xfId="17654"/>
    <cellStyle name="Normal 14 2 4 7 4" xfId="17656"/>
    <cellStyle name="Normal 14 2 4 8" xfId="17657"/>
    <cellStyle name="Normal 14 2 4 8 2" xfId="17660"/>
    <cellStyle name="Normal 14 2 4 8 3" xfId="17338"/>
    <cellStyle name="Normal 14 2 4 9" xfId="17661"/>
    <cellStyle name="Normal 14 2 5" xfId="3355"/>
    <cellStyle name="Normal 14 2 5 10" xfId="17662"/>
    <cellStyle name="Normal 14 2 5 11" xfId="17664"/>
    <cellStyle name="Normal 14 2 5 2" xfId="13471"/>
    <cellStyle name="Normal 14 2 5 2 10" xfId="11513"/>
    <cellStyle name="Normal 14 2 5 2 2" xfId="4050"/>
    <cellStyle name="Normal 14 2 5 2 2 2" xfId="2861"/>
    <cellStyle name="Normal 14 2 5 2 2 2 2" xfId="3341"/>
    <cellStyle name="Normal 14 2 5 2 2 2 2 2" xfId="15001"/>
    <cellStyle name="Normal 14 2 5 2 2 2 2 3" xfId="15003"/>
    <cellStyle name="Normal 14 2 5 2 2 2 2 4" xfId="17666"/>
    <cellStyle name="Normal 14 2 5 2 2 2 3" xfId="4774"/>
    <cellStyle name="Normal 14 2 5 2 2 2 3 2" xfId="15010"/>
    <cellStyle name="Normal 14 2 5 2 2 2 3 3" xfId="15012"/>
    <cellStyle name="Normal 14 2 5 2 2 2 4" xfId="4793"/>
    <cellStyle name="Normal 14 2 5 2 2 2 5" xfId="17672"/>
    <cellStyle name="Normal 14 2 5 2 2 2 6" xfId="17678"/>
    <cellStyle name="Normal 14 2 5 2 2 3" xfId="1894"/>
    <cellStyle name="Normal 14 2 5 2 2 3 2" xfId="1909"/>
    <cellStyle name="Normal 14 2 5 2 2 3 3" xfId="1942"/>
    <cellStyle name="Normal 14 2 5 2 2 3 4" xfId="4812"/>
    <cellStyle name="Normal 14 2 5 2 2 4" xfId="1958"/>
    <cellStyle name="Normal 14 2 5 2 2 4 2" xfId="2985"/>
    <cellStyle name="Normal 14 2 5 2 2 4 3" xfId="4849"/>
    <cellStyle name="Normal 14 2 5 2 2 4 4" xfId="17683"/>
    <cellStyle name="Normal 14 2 5 2 2 5" xfId="1980"/>
    <cellStyle name="Normal 14 2 5 2 2 5 2" xfId="17686"/>
    <cellStyle name="Normal 14 2 5 2 2 5 3" xfId="17690"/>
    <cellStyle name="Normal 14 2 5 2 2 5 4" xfId="17697"/>
    <cellStyle name="Normal 14 2 5 2 2 6" xfId="2012"/>
    <cellStyle name="Normal 14 2 5 2 2 6 2" xfId="17701"/>
    <cellStyle name="Normal 14 2 5 2 2 6 3" xfId="17708"/>
    <cellStyle name="Normal 14 2 5 2 2 7" xfId="5590"/>
    <cellStyle name="Normal 14 2 5 2 2 8" xfId="17712"/>
    <cellStyle name="Normal 14 2 5 2 2 9" xfId="17716"/>
    <cellStyle name="Normal 14 2 5 2 3" xfId="13474"/>
    <cellStyle name="Normal 14 2 5 2 3 2" xfId="7249"/>
    <cellStyle name="Normal 14 2 5 2 3 2 2" xfId="17719"/>
    <cellStyle name="Normal 14 2 5 2 3 2 3" xfId="17720"/>
    <cellStyle name="Normal 14 2 5 2 3 2 4" xfId="17721"/>
    <cellStyle name="Normal 14 2 5 2 3 3" xfId="2031"/>
    <cellStyle name="Normal 14 2 5 2 3 3 2" xfId="8176"/>
    <cellStyle name="Normal 14 2 5 2 3 3 3" xfId="3123"/>
    <cellStyle name="Normal 14 2 5 2 3 4" xfId="2038"/>
    <cellStyle name="Normal 14 2 5 2 3 5" xfId="3818"/>
    <cellStyle name="Normal 14 2 5 2 3 6" xfId="4020"/>
    <cellStyle name="Normal 14 2 5 2 4" xfId="13477"/>
    <cellStyle name="Normal 14 2 5 2 4 2" xfId="7269"/>
    <cellStyle name="Normal 14 2 5 2 4 3" xfId="17724"/>
    <cellStyle name="Normal 14 2 5 2 4 4" xfId="16027"/>
    <cellStyle name="Normal 14 2 5 2 5" xfId="17726"/>
    <cellStyle name="Normal 14 2 5 2 5 2" xfId="7283"/>
    <cellStyle name="Normal 14 2 5 2 5 3" xfId="17729"/>
    <cellStyle name="Normal 14 2 5 2 5 4" xfId="16037"/>
    <cellStyle name="Normal 14 2 5 2 6" xfId="17730"/>
    <cellStyle name="Normal 14 2 5 2 6 2" xfId="3792"/>
    <cellStyle name="Normal 14 2 5 2 6 3" xfId="17735"/>
    <cellStyle name="Normal 14 2 5 2 6 4" xfId="17741"/>
    <cellStyle name="Normal 14 2 5 2 7" xfId="17743"/>
    <cellStyle name="Normal 14 2 5 2 7 2" xfId="2443"/>
    <cellStyle name="Normal 14 2 5 2 7 3" xfId="17748"/>
    <cellStyle name="Normal 14 2 5 2 8" xfId="16816"/>
    <cellStyle name="Normal 14 2 5 2 9" xfId="6120"/>
    <cellStyle name="Normal 14 2 5 3" xfId="13484"/>
    <cellStyle name="Normal 14 2 5 3 2" xfId="13489"/>
    <cellStyle name="Normal 14 2 5 3 2 2" xfId="7306"/>
    <cellStyle name="Normal 14 2 5 3 2 2 2" xfId="17750"/>
    <cellStyle name="Normal 14 2 5 3 2 2 3" xfId="17752"/>
    <cellStyle name="Normal 14 2 5 3 2 2 4" xfId="17754"/>
    <cellStyle name="Normal 14 2 5 3 2 3" xfId="3353"/>
    <cellStyle name="Normal 14 2 5 3 2 3 2" xfId="17756"/>
    <cellStyle name="Normal 14 2 5 3 2 3 3" xfId="17758"/>
    <cellStyle name="Normal 14 2 5 3 2 4" xfId="4069"/>
    <cellStyle name="Normal 14 2 5 3 2 5" xfId="17760"/>
    <cellStyle name="Normal 14 2 5 3 2 6" xfId="17375"/>
    <cellStyle name="Normal 14 2 5 3 3" xfId="13494"/>
    <cellStyle name="Normal 14 2 5 3 3 2" xfId="7329"/>
    <cellStyle name="Normal 14 2 5 3 3 3" xfId="16471"/>
    <cellStyle name="Normal 14 2 5 3 3 4" xfId="16474"/>
    <cellStyle name="Normal 14 2 5 3 4" xfId="13499"/>
    <cellStyle name="Normal 14 2 5 3 4 2" xfId="116"/>
    <cellStyle name="Normal 14 2 5 3 4 3" xfId="17767"/>
    <cellStyle name="Normal 14 2 5 3 4 4" xfId="17775"/>
    <cellStyle name="Normal 14 2 5 3 5" xfId="17779"/>
    <cellStyle name="Normal 14 2 5 3 5 2" xfId="7351"/>
    <cellStyle name="Normal 14 2 5 3 5 3" xfId="17786"/>
    <cellStyle name="Normal 14 2 5 3 5 4" xfId="17791"/>
    <cellStyle name="Normal 14 2 5 3 6" xfId="17795"/>
    <cellStyle name="Normal 14 2 5 3 6 2" xfId="17799"/>
    <cellStyle name="Normal 14 2 5 3 6 3" xfId="17806"/>
    <cellStyle name="Normal 14 2 5 3 7" xfId="17807"/>
    <cellStyle name="Normal 14 2 5 3 8" xfId="16821"/>
    <cellStyle name="Normal 14 2 5 3 9" xfId="6174"/>
    <cellStyle name="Normal 14 2 5 4" xfId="12114"/>
    <cellStyle name="Normal 14 2 5 4 2" xfId="13504"/>
    <cellStyle name="Normal 14 2 5 4 2 2" xfId="6706"/>
    <cellStyle name="Normal 14 2 5 4 2 3" xfId="2650"/>
    <cellStyle name="Normal 14 2 5 4 2 4" xfId="14998"/>
    <cellStyle name="Normal 14 2 5 4 3" xfId="13509"/>
    <cellStyle name="Normal 14 2 5 4 3 2" xfId="3881"/>
    <cellStyle name="Normal 14 2 5 4 3 3" xfId="1728"/>
    <cellStyle name="Normal 14 2 5 4 4" xfId="13514"/>
    <cellStyle name="Normal 14 2 5 4 5" xfId="17810"/>
    <cellStyle name="Normal 14 2 5 4 6" xfId="17811"/>
    <cellStyle name="Normal 14 2 5 5" xfId="12123"/>
    <cellStyle name="Normal 14 2 5 5 2" xfId="13518"/>
    <cellStyle name="Normal 14 2 5 5 3" xfId="13523"/>
    <cellStyle name="Normal 14 2 5 5 4" xfId="17815"/>
    <cellStyle name="Normal 14 2 5 6" xfId="13527"/>
    <cellStyle name="Normal 14 2 5 6 2" xfId="17818"/>
    <cellStyle name="Normal 14 2 5 6 3" xfId="17821"/>
    <cellStyle name="Normal 14 2 5 6 4" xfId="17824"/>
    <cellStyle name="Normal 14 2 5 7" xfId="13530"/>
    <cellStyle name="Normal 14 2 5 7 2" xfId="17827"/>
    <cellStyle name="Normal 14 2 5 7 3" xfId="17830"/>
    <cellStyle name="Normal 14 2 5 7 4" xfId="17832"/>
    <cellStyle name="Normal 14 2 5 8" xfId="13534"/>
    <cellStyle name="Normal 14 2 5 8 2" xfId="17833"/>
    <cellStyle name="Normal 14 2 5 8 3" xfId="17837"/>
    <cellStyle name="Normal 14 2 5 9" xfId="17839"/>
    <cellStyle name="Normal 14 2 6" xfId="4071"/>
    <cellStyle name="Normal 14 2 6 10" xfId="6024"/>
    <cellStyle name="Normal 14 2 6 11" xfId="15663"/>
    <cellStyle name="Normal 14 2 6 2" xfId="6031"/>
    <cellStyle name="Normal 14 2 6 2 10" xfId="241"/>
    <cellStyle name="Normal 14 2 6 2 2" xfId="600"/>
    <cellStyle name="Normal 14 2 6 2 2 2" xfId="759"/>
    <cellStyle name="Normal 14 2 6 2 2 2 2" xfId="769"/>
    <cellStyle name="Normal 14 2 6 2 2 2 2 2" xfId="814"/>
    <cellStyle name="Normal 14 2 6 2 2 2 2 3" xfId="590"/>
    <cellStyle name="Normal 14 2 6 2 2 2 2 4" xfId="734"/>
    <cellStyle name="Normal 14 2 6 2 2 2 3" xfId="835"/>
    <cellStyle name="Normal 14 2 6 2 2 2 3 2" xfId="655"/>
    <cellStyle name="Normal 14 2 6 2 2 2 3 3" xfId="683"/>
    <cellStyle name="Normal 14 2 6 2 2 2 4" xfId="782"/>
    <cellStyle name="Normal 14 2 6 2 2 2 5" xfId="853"/>
    <cellStyle name="Normal 14 2 6 2 2 2 6" xfId="870"/>
    <cellStyle name="Normal 14 2 6 2 2 3" xfId="6040"/>
    <cellStyle name="Normal 14 2 6 2 2 3 2" xfId="4123"/>
    <cellStyle name="Normal 14 2 6 2 2 3 3" xfId="4150"/>
    <cellStyle name="Normal 14 2 6 2 2 3 4" xfId="7488"/>
    <cellStyle name="Normal 14 2 6 2 2 4" xfId="6052"/>
    <cellStyle name="Normal 14 2 6 2 2 4 2" xfId="5952"/>
    <cellStyle name="Normal 14 2 6 2 2 4 3" xfId="5975"/>
    <cellStyle name="Normal 14 2 6 2 2 4 4" xfId="5993"/>
    <cellStyle name="Normal 14 2 6 2 2 5" xfId="4501"/>
    <cellStyle name="Normal 14 2 6 2 2 5 2" xfId="17844"/>
    <cellStyle name="Normal 14 2 6 2 2 5 3" xfId="17850"/>
    <cellStyle name="Normal 14 2 6 2 2 5 4" xfId="17855"/>
    <cellStyle name="Normal 14 2 6 2 2 6" xfId="4516"/>
    <cellStyle name="Normal 14 2 6 2 2 6 2" xfId="17861"/>
    <cellStyle name="Normal 14 2 6 2 2 6 3" xfId="17868"/>
    <cellStyle name="Normal 14 2 6 2 2 7" xfId="7505"/>
    <cellStyle name="Normal 14 2 6 2 2 8" xfId="11249"/>
    <cellStyle name="Normal 14 2 6 2 2 9" xfId="11254"/>
    <cellStyle name="Normal 14 2 6 2 3" xfId="6058"/>
    <cellStyle name="Normal 14 2 6 2 3 2" xfId="6062"/>
    <cellStyle name="Normal 14 2 6 2 3 2 2" xfId="5523"/>
    <cellStyle name="Normal 14 2 6 2 3 2 3" xfId="7662"/>
    <cellStyle name="Normal 14 2 6 2 3 2 4" xfId="7672"/>
    <cellStyle name="Normal 14 2 6 2 3 3" xfId="6073"/>
    <cellStyle name="Normal 14 2 6 2 3 3 2" xfId="380"/>
    <cellStyle name="Normal 14 2 6 2 3 3 3" xfId="416"/>
    <cellStyle name="Normal 14 2 6 2 3 4" xfId="6085"/>
    <cellStyle name="Normal 14 2 6 2 3 5" xfId="17870"/>
    <cellStyle name="Normal 14 2 6 2 3 6" xfId="17871"/>
    <cellStyle name="Normal 14 2 6 2 4" xfId="6090"/>
    <cellStyle name="Normal 14 2 6 2 4 2" xfId="6099"/>
    <cellStyle name="Normal 14 2 6 2 4 3" xfId="6111"/>
    <cellStyle name="Normal 14 2 6 2 4 4" xfId="6130"/>
    <cellStyle name="Normal 14 2 6 2 5" xfId="6139"/>
    <cellStyle name="Normal 14 2 6 2 5 2" xfId="6148"/>
    <cellStyle name="Normal 14 2 6 2 5 3" xfId="6157"/>
    <cellStyle name="Normal 14 2 6 2 5 4" xfId="6184"/>
    <cellStyle name="Normal 14 2 6 2 6" xfId="1850"/>
    <cellStyle name="Normal 14 2 6 2 6 2" xfId="1868"/>
    <cellStyle name="Normal 14 2 6 2 6 3" xfId="6195"/>
    <cellStyle name="Normal 14 2 6 2 6 4" xfId="12341"/>
    <cellStyle name="Normal 14 2 6 2 7" xfId="6206"/>
    <cellStyle name="Normal 14 2 6 2 7 2" xfId="12454"/>
    <cellStyle name="Normal 14 2 6 2 7 3" xfId="12463"/>
    <cellStyle name="Normal 14 2 6 2 8" xfId="6212"/>
    <cellStyle name="Normal 14 2 6 2 9" xfId="6220"/>
    <cellStyle name="Normal 14 2 6 3" xfId="6232"/>
    <cellStyle name="Normal 14 2 6 3 2" xfId="882"/>
    <cellStyle name="Normal 14 2 6 3 2 2" xfId="901"/>
    <cellStyle name="Normal 14 2 6 3 2 2 2" xfId="915"/>
    <cellStyle name="Normal 14 2 6 3 2 2 3" xfId="1017"/>
    <cellStyle name="Normal 14 2 6 3 2 2 4" xfId="1041"/>
    <cellStyle name="Normal 14 2 6 3 2 3" xfId="1447"/>
    <cellStyle name="Normal 14 2 6 3 2 3 2" xfId="13823"/>
    <cellStyle name="Normal 14 2 6 3 2 3 3" xfId="13831"/>
    <cellStyle name="Normal 14 2 6 3 2 4" xfId="4627"/>
    <cellStyle name="Normal 14 2 6 3 2 5" xfId="2512"/>
    <cellStyle name="Normal 14 2 6 3 2 6" xfId="17875"/>
    <cellStyle name="Normal 14 2 6 3 3" xfId="993"/>
    <cellStyle name="Normal 14 2 6 3 3 2" xfId="6240"/>
    <cellStyle name="Normal 14 2 6 3 3 3" xfId="6252"/>
    <cellStyle name="Normal 14 2 6 3 3 4" xfId="17878"/>
    <cellStyle name="Normal 14 2 6 3 4" xfId="1458"/>
    <cellStyle name="Normal 14 2 6 3 4 2" xfId="6203"/>
    <cellStyle name="Normal 14 2 6 3 4 3" xfId="17885"/>
    <cellStyle name="Normal 14 2 6 3 4 4" xfId="17890"/>
    <cellStyle name="Normal 14 2 6 3 5" xfId="1467"/>
    <cellStyle name="Normal 14 2 6 3 5 2" xfId="7591"/>
    <cellStyle name="Normal 14 2 6 3 5 3" xfId="17895"/>
    <cellStyle name="Normal 14 2 6 3 5 4" xfId="17901"/>
    <cellStyle name="Normal 14 2 6 3 6" xfId="2059"/>
    <cellStyle name="Normal 14 2 6 3 6 2" xfId="17904"/>
    <cellStyle name="Normal 14 2 6 3 6 3" xfId="17908"/>
    <cellStyle name="Normal 14 2 6 3 7" xfId="12468"/>
    <cellStyle name="Normal 14 2 6 3 8" xfId="12470"/>
    <cellStyle name="Normal 14 2 6 3 9" xfId="9610"/>
    <cellStyle name="Normal 14 2 6 4" xfId="6258"/>
    <cellStyle name="Normal 14 2 6 4 2" xfId="1080"/>
    <cellStyle name="Normal 14 2 6 4 2 2" xfId="1100"/>
    <cellStyle name="Normal 14 2 6 4 2 3" xfId="15420"/>
    <cellStyle name="Normal 14 2 6 4 2 4" xfId="15428"/>
    <cellStyle name="Normal 14 2 6 4 3" xfId="5680"/>
    <cellStyle name="Normal 14 2 6 4 3 2" xfId="1994"/>
    <cellStyle name="Normal 14 2 6 4 3 3" xfId="4092"/>
    <cellStyle name="Normal 14 2 6 4 4" xfId="6281"/>
    <cellStyle name="Normal 14 2 6 4 5" xfId="9379"/>
    <cellStyle name="Normal 14 2 6 4 6" xfId="806"/>
    <cellStyle name="Normal 14 2 6 5" xfId="6294"/>
    <cellStyle name="Normal 14 2 6 5 2" xfId="1204"/>
    <cellStyle name="Normal 14 2 6 5 3" xfId="3393"/>
    <cellStyle name="Normal 14 2 6 5 4" xfId="6315"/>
    <cellStyle name="Normal 14 2 6 6" xfId="6316"/>
    <cellStyle name="Normal 14 2 6 6 2" xfId="1345"/>
    <cellStyle name="Normal 14 2 6 6 3" xfId="6326"/>
    <cellStyle name="Normal 14 2 6 6 4" xfId="2476"/>
    <cellStyle name="Normal 14 2 6 7" xfId="6330"/>
    <cellStyle name="Normal 14 2 6 7 2" xfId="692"/>
    <cellStyle name="Normal 14 2 6 7 3" xfId="6336"/>
    <cellStyle name="Normal 14 2 6 7 4" xfId="17546"/>
    <cellStyle name="Normal 14 2 6 8" xfId="6340"/>
    <cellStyle name="Normal 14 2 6 8 2" xfId="17551"/>
    <cellStyle name="Normal 14 2 6 8 3" xfId="17555"/>
    <cellStyle name="Normal 14 2 6 9" xfId="1741"/>
    <cellStyle name="Normal 14 2 7" xfId="5142"/>
    <cellStyle name="Normal 14 2 7 10" xfId="15794"/>
    <cellStyle name="Normal 14 2 7 2" xfId="4341"/>
    <cellStyle name="Normal 14 2 7 2 2" xfId="6344"/>
    <cellStyle name="Normal 14 2 7 2 2 2" xfId="4976"/>
    <cellStyle name="Normal 14 2 7 2 2 2 2" xfId="7725"/>
    <cellStyle name="Normal 14 2 7 2 2 2 3" xfId="7727"/>
    <cellStyle name="Normal 14 2 7 2 2 2 4" xfId="7736"/>
    <cellStyle name="Normal 14 2 7 2 2 3" xfId="4993"/>
    <cellStyle name="Normal 14 2 7 2 2 3 2" xfId="7750"/>
    <cellStyle name="Normal 14 2 7 2 2 3 3" xfId="7758"/>
    <cellStyle name="Normal 14 2 7 2 2 4" xfId="5010"/>
    <cellStyle name="Normal 14 2 7 2 2 5" xfId="7778"/>
    <cellStyle name="Normal 14 2 7 2 2 6" xfId="7783"/>
    <cellStyle name="Normal 14 2 7 2 3" xfId="6348"/>
    <cellStyle name="Normal 14 2 7 2 3 2" xfId="5056"/>
    <cellStyle name="Normal 14 2 7 2 3 3" xfId="5340"/>
    <cellStyle name="Normal 14 2 7 2 3 4" xfId="7839"/>
    <cellStyle name="Normal 14 2 7 2 4" xfId="6351"/>
    <cellStyle name="Normal 14 2 7 2 4 2" xfId="5089"/>
    <cellStyle name="Normal 14 2 7 2 4 3" xfId="17912"/>
    <cellStyle name="Normal 14 2 7 2 4 4" xfId="17915"/>
    <cellStyle name="Normal 14 2 7 2 5" xfId="6357"/>
    <cellStyle name="Normal 14 2 7 2 5 2" xfId="5128"/>
    <cellStyle name="Normal 14 2 7 2 5 3" xfId="17918"/>
    <cellStyle name="Normal 14 2 7 2 5 4" xfId="17922"/>
    <cellStyle name="Normal 14 2 7 2 6" xfId="3805"/>
    <cellStyle name="Normal 14 2 7 2 6 2" xfId="6543"/>
    <cellStyle name="Normal 14 2 7 2 6 3" xfId="6574"/>
    <cellStyle name="Normal 14 2 7 2 7" xfId="10969"/>
    <cellStyle name="Normal 14 2 7 2 8" xfId="12486"/>
    <cellStyle name="Normal 14 2 7 2 9" xfId="9989"/>
    <cellStyle name="Normal 14 2 7 3" xfId="6365"/>
    <cellStyle name="Normal 14 2 7 3 2" xfId="6376"/>
    <cellStyle name="Normal 14 2 7 3 2 2" xfId="5254"/>
    <cellStyle name="Normal 14 2 7 3 2 3" xfId="5484"/>
    <cellStyle name="Normal 14 2 7 3 2 4" xfId="7845"/>
    <cellStyle name="Normal 14 2 7 3 3" xfId="6382"/>
    <cellStyle name="Normal 14 2 7 3 3 2" xfId="5508"/>
    <cellStyle name="Normal 14 2 7 3 3 3" xfId="17925"/>
    <cellStyle name="Normal 14 2 7 3 4" xfId="1385"/>
    <cellStyle name="Normal 14 2 7 3 5" xfId="9421"/>
    <cellStyle name="Normal 14 2 7 3 6" xfId="12491"/>
    <cellStyle name="Normal 14 2 7 4" xfId="188"/>
    <cellStyle name="Normal 14 2 7 4 2" xfId="6389"/>
    <cellStyle name="Normal 14 2 7 4 3" xfId="342"/>
    <cellStyle name="Normal 14 2 7 4 4" xfId="6398"/>
    <cellStyle name="Normal 14 2 7 5" xfId="6413"/>
    <cellStyle name="Normal 14 2 7 5 2" xfId="6424"/>
    <cellStyle name="Normal 14 2 7 5 3" xfId="6433"/>
    <cellStyle name="Normal 14 2 7 5 4" xfId="6440"/>
    <cellStyle name="Normal 14 2 7 6" xfId="6443"/>
    <cellStyle name="Normal 14 2 7 6 2" xfId="6451"/>
    <cellStyle name="Normal 14 2 7 6 3" xfId="6456"/>
    <cellStyle name="Normal 14 2 7 6 4" xfId="17928"/>
    <cellStyle name="Normal 14 2 7 7" xfId="2699"/>
    <cellStyle name="Normal 14 2 7 7 2" xfId="17933"/>
    <cellStyle name="Normal 14 2 7 7 3" xfId="13243"/>
    <cellStyle name="Normal 14 2 7 8" xfId="6459"/>
    <cellStyle name="Normal 14 2 7 9" xfId="6464"/>
    <cellStyle name="Normal 14 2 8" xfId="5150"/>
    <cellStyle name="Normal 14 2 8 2" xfId="6470"/>
    <cellStyle name="Normal 14 2 8 2 2" xfId="6475"/>
    <cellStyle name="Normal 14 2 8 2 2 2" xfId="3686"/>
    <cellStyle name="Normal 14 2 8 2 2 3" xfId="3177"/>
    <cellStyle name="Normal 14 2 8 2 2 4" xfId="7969"/>
    <cellStyle name="Normal 14 2 8 2 3" xfId="2567"/>
    <cellStyle name="Normal 14 2 8 2 3 2" xfId="3748"/>
    <cellStyle name="Normal 14 2 8 2 3 3" xfId="17934"/>
    <cellStyle name="Normal 14 2 8 2 4" xfId="1629"/>
    <cellStyle name="Normal 14 2 8 2 5" xfId="17936"/>
    <cellStyle name="Normal 14 2 8 2 6" xfId="17939"/>
    <cellStyle name="Normal 14 2 8 3" xfId="6494"/>
    <cellStyle name="Normal 14 2 8 3 2" xfId="6502"/>
    <cellStyle name="Normal 14 2 8 3 3" xfId="6509"/>
    <cellStyle name="Normal 14 2 8 3 4" xfId="17943"/>
    <cellStyle name="Normal 14 2 8 4" xfId="6518"/>
    <cellStyle name="Normal 14 2 8 4 2" xfId="17947"/>
    <cellStyle name="Normal 14 2 8 4 3" xfId="17952"/>
    <cellStyle name="Normal 14 2 8 4 4" xfId="17957"/>
    <cellStyle name="Normal 14 2 8 5" xfId="6526"/>
    <cellStyle name="Normal 14 2 8 5 2" xfId="17962"/>
    <cellStyle name="Normal 14 2 8 5 3" xfId="17965"/>
    <cellStyle name="Normal 14 2 8 5 4" xfId="17969"/>
    <cellStyle name="Normal 14 2 8 6" xfId="6533"/>
    <cellStyle name="Normal 14 2 8 6 2" xfId="14002"/>
    <cellStyle name="Normal 14 2 8 6 3" xfId="14008"/>
    <cellStyle name="Normal 14 2 8 7" xfId="14017"/>
    <cellStyle name="Normal 14 2 8 8" xfId="14028"/>
    <cellStyle name="Normal 14 2 8 9" xfId="14035"/>
    <cellStyle name="Normal 14 2 9" xfId="6539"/>
    <cellStyle name="Normal 14 2 9 2" xfId="6550"/>
    <cellStyle name="Normal 14 2 9 2 2" xfId="17972"/>
    <cellStyle name="Normal 14 2 9 2 2 2" xfId="8072"/>
    <cellStyle name="Normal 14 2 9 2 2 3" xfId="11618"/>
    <cellStyle name="Normal 14 2 9 2 2 4" xfId="11621"/>
    <cellStyle name="Normal 14 2 9 2 3" xfId="17974"/>
    <cellStyle name="Normal 14 2 9 2 3 2" xfId="8027"/>
    <cellStyle name="Normal 14 2 9 2 3 3" xfId="8040"/>
    <cellStyle name="Normal 14 2 9 2 4" xfId="1749"/>
    <cellStyle name="Normal 14 2 9 2 5" xfId="17975"/>
    <cellStyle name="Normal 14 2 9 2 6" xfId="17976"/>
    <cellStyle name="Normal 14 2 9 3" xfId="6557"/>
    <cellStyle name="Normal 14 2 9 3 2" xfId="16606"/>
    <cellStyle name="Normal 14 2 9 3 3" xfId="13438"/>
    <cellStyle name="Normal 14 2 9 3 4" xfId="16609"/>
    <cellStyle name="Normal 14 2 9 4" xfId="6562"/>
    <cellStyle name="Normal 14 2 9 4 2" xfId="16621"/>
    <cellStyle name="Normal 14 2 9 4 3" xfId="16625"/>
    <cellStyle name="Normal 14 2 9 4 4" xfId="17980"/>
    <cellStyle name="Normal 14 2 9 5" xfId="16628"/>
    <cellStyle name="Normal 14 2 9 5 2" xfId="17982"/>
    <cellStyle name="Normal 14 2 9 5 3" xfId="17988"/>
    <cellStyle name="Normal 14 2 9 5 4" xfId="17994"/>
    <cellStyle name="Normal 14 2 9 6" xfId="14041"/>
    <cellStyle name="Normal 14 2 9 6 2" xfId="17997"/>
    <cellStyle name="Normal 14 2 9 6 3" xfId="18001"/>
    <cellStyle name="Normal 14 2 9 7" xfId="14050"/>
    <cellStyle name="Normal 14 2 9 8" xfId="14060"/>
    <cellStyle name="Normal 14 2 9 9" xfId="18006"/>
    <cellStyle name="Normal 14 20" xfId="11237"/>
    <cellStyle name="Normal 14 21" xfId="16799"/>
    <cellStyle name="Normal 14 3" xfId="18010"/>
    <cellStyle name="Normal 14 3 10" xfId="18012"/>
    <cellStyle name="Normal 14 3 10 2" xfId="18014"/>
    <cellStyle name="Normal 14 3 10 2 2" xfId="15128"/>
    <cellStyle name="Normal 14 3 10 2 2 2" xfId="18018"/>
    <cellStyle name="Normal 14 3 10 2 2 3" xfId="18019"/>
    <cellStyle name="Normal 14 3 10 2 2 4" xfId="18021"/>
    <cellStyle name="Normal 14 3 10 2 3" xfId="12190"/>
    <cellStyle name="Normal 14 3 10 2 3 2" xfId="18022"/>
    <cellStyle name="Normal 14 3 10 2 3 3" xfId="18023"/>
    <cellStyle name="Normal 14 3 10 2 4" xfId="12196"/>
    <cellStyle name="Normal 14 3 10 2 5" xfId="4925"/>
    <cellStyle name="Normal 14 3 10 2 6" xfId="5015"/>
    <cellStyle name="Normal 14 3 10 3" xfId="10918"/>
    <cellStyle name="Normal 14 3 10 3 2" xfId="16424"/>
    <cellStyle name="Normal 14 3 10 3 3" xfId="12204"/>
    <cellStyle name="Normal 14 3 10 3 4" xfId="12211"/>
    <cellStyle name="Normal 14 3 10 4" xfId="10924"/>
    <cellStyle name="Normal 14 3 10 4 2" xfId="10812"/>
    <cellStyle name="Normal 14 3 10 4 3" xfId="12214"/>
    <cellStyle name="Normal 14 3 10 4 4" xfId="12217"/>
    <cellStyle name="Normal 14 3 10 5" xfId="10931"/>
    <cellStyle name="Normal 14 3 10 5 2" xfId="18026"/>
    <cellStyle name="Normal 14 3 10 5 3" xfId="12221"/>
    <cellStyle name="Normal 14 3 10 5 4" xfId="12227"/>
    <cellStyle name="Normal 14 3 10 6" xfId="18030"/>
    <cellStyle name="Normal 14 3 10 6 2" xfId="13584"/>
    <cellStyle name="Normal 14 3 10 6 3" xfId="13590"/>
    <cellStyle name="Normal 14 3 10 7" xfId="18034"/>
    <cellStyle name="Normal 14 3 10 8" xfId="18039"/>
    <cellStyle name="Normal 14 3 10 9" xfId="18041"/>
    <cellStyle name="Normal 14 3 11" xfId="18042"/>
    <cellStyle name="Normal 14 3 11 2" xfId="18046"/>
    <cellStyle name="Normal 14 3 11 2 2" xfId="15545"/>
    <cellStyle name="Normal 14 3 11 2 2 2" xfId="33"/>
    <cellStyle name="Normal 14 3 11 2 2 3" xfId="3383"/>
    <cellStyle name="Normal 14 3 11 2 2 4" xfId="2594"/>
    <cellStyle name="Normal 14 3 11 2 3" xfId="12269"/>
    <cellStyle name="Normal 14 3 11 2 3 2" xfId="18048"/>
    <cellStyle name="Normal 14 3 11 2 3 3" xfId="3519"/>
    <cellStyle name="Normal 14 3 11 2 4" xfId="12277"/>
    <cellStyle name="Normal 14 3 11 2 5" xfId="18049"/>
    <cellStyle name="Normal 14 3 11 2 6" xfId="5375"/>
    <cellStyle name="Normal 14 3 11 3" xfId="10936"/>
    <cellStyle name="Normal 14 3 11 3 2" xfId="16547"/>
    <cellStyle name="Normal 14 3 11 3 3" xfId="16555"/>
    <cellStyle name="Normal 14 3 11 3 4" xfId="18053"/>
    <cellStyle name="Normal 14 3 11 4" xfId="10943"/>
    <cellStyle name="Normal 14 3 11 4 2" xfId="18057"/>
    <cellStyle name="Normal 14 3 11 4 3" xfId="18059"/>
    <cellStyle name="Normal 14 3 11 4 4" xfId="18060"/>
    <cellStyle name="Normal 14 3 11 5" xfId="10948"/>
    <cellStyle name="Normal 14 3 11 5 2" xfId="16871"/>
    <cellStyle name="Normal 14 3 11 5 3" xfId="16875"/>
    <cellStyle name="Normal 14 3 11 6" xfId="18065"/>
    <cellStyle name="Normal 14 3 11 7" xfId="18069"/>
    <cellStyle name="Normal 14 3 11 8" xfId="18070"/>
    <cellStyle name="Normal 14 3 12" xfId="18071"/>
    <cellStyle name="Normal 14 3 12 2" xfId="15350"/>
    <cellStyle name="Normal 14 3 12 2 2" xfId="15356"/>
    <cellStyle name="Normal 14 3 12 2 3" xfId="15362"/>
    <cellStyle name="Normal 14 3 12 2 4" xfId="15369"/>
    <cellStyle name="Normal 14 3 12 3" xfId="2308"/>
    <cellStyle name="Normal 14 3 12 3 2" xfId="2315"/>
    <cellStyle name="Normal 14 3 12 3 3" xfId="2319"/>
    <cellStyle name="Normal 14 3 12 3 4" xfId="15373"/>
    <cellStyle name="Normal 14 3 12 4" xfId="2343"/>
    <cellStyle name="Normal 14 3 12 4 2" xfId="15378"/>
    <cellStyle name="Normal 14 3 12 4 3" xfId="15381"/>
    <cellStyle name="Normal 14 3 12 5" xfId="2383"/>
    <cellStyle name="Normal 14 3 12 6" xfId="613"/>
    <cellStyle name="Normal 14 3 12 7" xfId="15384"/>
    <cellStyle name="Normal 14 3 13" xfId="18072"/>
    <cellStyle name="Normal 14 3 13 2" xfId="15396"/>
    <cellStyle name="Normal 14 3 13 3" xfId="2420"/>
    <cellStyle name="Normal 14 3 13 4" xfId="938"/>
    <cellStyle name="Normal 14 3 14" xfId="18073"/>
    <cellStyle name="Normal 14 3 14 2" xfId="15410"/>
    <cellStyle name="Normal 14 3 14 3" xfId="18075"/>
    <cellStyle name="Normal 14 3 14 4" xfId="18077"/>
    <cellStyle name="Normal 14 3 15" xfId="15639"/>
    <cellStyle name="Normal 14 3 15 2" xfId="15432"/>
    <cellStyle name="Normal 14 3 15 3" xfId="18079"/>
    <cellStyle name="Normal 14 3 15 4" xfId="18081"/>
    <cellStyle name="Normal 14 3 16" xfId="15644"/>
    <cellStyle name="Normal 14 3 16 2" xfId="15440"/>
    <cellStyle name="Normal 14 3 16 3" xfId="18084"/>
    <cellStyle name="Normal 14 3 17" xfId="15651"/>
    <cellStyle name="Normal 14 3 18" xfId="18088"/>
    <cellStyle name="Normal 14 3 19" xfId="16177"/>
    <cellStyle name="Normal 14 3 2" xfId="18091"/>
    <cellStyle name="Normal 14 3 2 10" xfId="5912"/>
    <cellStyle name="Normal 14 3 2 10 2" xfId="3654"/>
    <cellStyle name="Normal 14 3 2 10 3" xfId="10745"/>
    <cellStyle name="Normal 14 3 2 10 4" xfId="10758"/>
    <cellStyle name="Normal 14 3 2 11" xfId="3160"/>
    <cellStyle name="Normal 14 3 2 11 2" xfId="3184"/>
    <cellStyle name="Normal 14 3 2 11 3" xfId="18094"/>
    <cellStyle name="Normal 14 3 2 12" xfId="3203"/>
    <cellStyle name="Normal 14 3 2 13" xfId="18100"/>
    <cellStyle name="Normal 14 3 2 14" xfId="18105"/>
    <cellStyle name="Normal 14 3 2 2" xfId="18107"/>
    <cellStyle name="Normal 14 3 2 2 10" xfId="8541"/>
    <cellStyle name="Normal 14 3 2 2 11" xfId="8548"/>
    <cellStyle name="Normal 14 3 2 2 2" xfId="13700"/>
    <cellStyle name="Normal 14 3 2 2 2 10" xfId="18110"/>
    <cellStyle name="Normal 14 3 2 2 2 2" xfId="13710"/>
    <cellStyle name="Normal 14 3 2 2 2 2 2" xfId="186"/>
    <cellStyle name="Normal 14 3 2 2 2 2 2 2" xfId="18111"/>
    <cellStyle name="Normal 14 3 2 2 2 2 2 2 2" xfId="18112"/>
    <cellStyle name="Normal 14 3 2 2 2 2 2 2 3" xfId="18114"/>
    <cellStyle name="Normal 14 3 2 2 2 2 2 2 4" xfId="18115"/>
    <cellStyle name="Normal 14 3 2 2 2 2 2 3" xfId="18118"/>
    <cellStyle name="Normal 14 3 2 2 2 2 2 3 2" xfId="18121"/>
    <cellStyle name="Normal 14 3 2 2 2 2 2 3 3" xfId="18124"/>
    <cellStyle name="Normal 14 3 2 2 2 2 2 4" xfId="18126"/>
    <cellStyle name="Normal 14 3 2 2 2 2 2 5" xfId="18132"/>
    <cellStyle name="Normal 14 3 2 2 2 2 2 6" xfId="18139"/>
    <cellStyle name="Normal 14 3 2 2 2 2 3" xfId="18144"/>
    <cellStyle name="Normal 14 3 2 2 2 2 3 2" xfId="10053"/>
    <cellStyle name="Normal 14 3 2 2 2 2 3 3" xfId="10061"/>
    <cellStyle name="Normal 14 3 2 2 2 2 3 4" xfId="10068"/>
    <cellStyle name="Normal 14 3 2 2 2 2 4" xfId="18145"/>
    <cellStyle name="Normal 14 3 2 2 2 2 4 2" xfId="10092"/>
    <cellStyle name="Normal 14 3 2 2 2 2 4 3" xfId="10100"/>
    <cellStyle name="Normal 14 3 2 2 2 2 4 4" xfId="13035"/>
    <cellStyle name="Normal 14 3 2 2 2 2 5" xfId="18148"/>
    <cellStyle name="Normal 14 3 2 2 2 2 5 2" xfId="10106"/>
    <cellStyle name="Normal 14 3 2 2 2 2 5 3" xfId="10111"/>
    <cellStyle name="Normal 14 3 2 2 2 2 5 4" xfId="18154"/>
    <cellStyle name="Normal 14 3 2 2 2 2 6" xfId="14770"/>
    <cellStyle name="Normal 14 3 2 2 2 2 6 2" xfId="10133"/>
    <cellStyle name="Normal 14 3 2 2 2 2 6 3" xfId="10156"/>
    <cellStyle name="Normal 14 3 2 2 2 2 7" xfId="14781"/>
    <cellStyle name="Normal 14 3 2 2 2 2 8" xfId="11417"/>
    <cellStyle name="Normal 14 3 2 2 2 2 9" xfId="11434"/>
    <cellStyle name="Normal 14 3 2 2 2 3" xfId="13718"/>
    <cellStyle name="Normal 14 3 2 2 2 3 2" xfId="18158"/>
    <cellStyle name="Normal 14 3 2 2 2 3 2 2" xfId="18159"/>
    <cellStyle name="Normal 14 3 2 2 2 3 2 3" xfId="18162"/>
    <cellStyle name="Normal 14 3 2 2 2 3 2 4" xfId="18165"/>
    <cellStyle name="Normal 14 3 2 2 2 3 3" xfId="7132"/>
    <cellStyle name="Normal 14 3 2 2 2 3 3 2" xfId="10200"/>
    <cellStyle name="Normal 14 3 2 2 2 3 3 3" xfId="10204"/>
    <cellStyle name="Normal 14 3 2 2 2 3 4" xfId="7136"/>
    <cellStyle name="Normal 14 3 2 2 2 3 5" xfId="7141"/>
    <cellStyle name="Normal 14 3 2 2 2 3 6" xfId="7952"/>
    <cellStyle name="Normal 14 3 2 2 2 4" xfId="13726"/>
    <cellStyle name="Normal 14 3 2 2 2 4 2" xfId="18167"/>
    <cellStyle name="Normal 14 3 2 2 2 4 3" xfId="7148"/>
    <cellStyle name="Normal 14 3 2 2 2 4 4" xfId="7154"/>
    <cellStyle name="Normal 14 3 2 2 2 5" xfId="18170"/>
    <cellStyle name="Normal 14 3 2 2 2 5 2" xfId="18171"/>
    <cellStyle name="Normal 14 3 2 2 2 5 3" xfId="18173"/>
    <cellStyle name="Normal 14 3 2 2 2 5 4" xfId="18176"/>
    <cellStyle name="Normal 14 3 2 2 2 6" xfId="18177"/>
    <cellStyle name="Normal 14 3 2 2 2 6 2" xfId="18179"/>
    <cellStyle name="Normal 14 3 2 2 2 6 3" xfId="18181"/>
    <cellStyle name="Normal 14 3 2 2 2 6 4" xfId="18184"/>
    <cellStyle name="Normal 14 3 2 2 2 7" xfId="18187"/>
    <cellStyle name="Normal 14 3 2 2 2 7 2" xfId="18189"/>
    <cellStyle name="Normal 14 3 2 2 2 7 3" xfId="18191"/>
    <cellStyle name="Normal 14 3 2 2 2 8" xfId="18194"/>
    <cellStyle name="Normal 14 3 2 2 2 9" xfId="10435"/>
    <cellStyle name="Normal 14 3 2 2 3" xfId="13730"/>
    <cellStyle name="Normal 14 3 2 2 3 2" xfId="13740"/>
    <cellStyle name="Normal 14 3 2 2 3 2 2" xfId="18196"/>
    <cellStyle name="Normal 14 3 2 2 3 2 2 2" xfId="4919"/>
    <cellStyle name="Normal 14 3 2 2 3 2 2 3" xfId="8767"/>
    <cellStyle name="Normal 14 3 2 2 3 2 2 4" xfId="18201"/>
    <cellStyle name="Normal 14 3 2 2 3 2 3" xfId="18202"/>
    <cellStyle name="Normal 14 3 2 2 3 2 3 2" xfId="7449"/>
    <cellStyle name="Normal 14 3 2 2 3 2 3 3" xfId="7465"/>
    <cellStyle name="Normal 14 3 2 2 3 2 4" xfId="18203"/>
    <cellStyle name="Normal 14 3 2 2 3 2 5" xfId="18205"/>
    <cellStyle name="Normal 14 3 2 2 3 2 6" xfId="14872"/>
    <cellStyle name="Normal 14 3 2 2 3 3" xfId="13745"/>
    <cellStyle name="Normal 14 3 2 2 3 3 2" xfId="18207"/>
    <cellStyle name="Normal 14 3 2 2 3 3 3" xfId="18208"/>
    <cellStyle name="Normal 14 3 2 2 3 3 4" xfId="18210"/>
    <cellStyle name="Normal 14 3 2 2 3 4" xfId="18213"/>
    <cellStyle name="Normal 14 3 2 2 3 4 2" xfId="11493"/>
    <cellStyle name="Normal 14 3 2 2 3 4 3" xfId="11497"/>
    <cellStyle name="Normal 14 3 2 2 3 4 4" xfId="11510"/>
    <cellStyle name="Normal 14 3 2 2 3 5" xfId="18215"/>
    <cellStyle name="Normal 14 3 2 2 3 5 2" xfId="5190"/>
    <cellStyle name="Normal 14 3 2 2 3 5 3" xfId="5208"/>
    <cellStyle name="Normal 14 3 2 2 3 5 4" xfId="11524"/>
    <cellStyle name="Normal 14 3 2 2 3 6" xfId="18216"/>
    <cellStyle name="Normal 14 3 2 2 3 6 2" xfId="18218"/>
    <cellStyle name="Normal 14 3 2 2 3 6 3" xfId="18221"/>
    <cellStyle name="Normal 14 3 2 2 3 7" xfId="18223"/>
    <cellStyle name="Normal 14 3 2 2 3 8" xfId="18226"/>
    <cellStyle name="Normal 14 3 2 2 3 9" xfId="18229"/>
    <cellStyle name="Normal 14 3 2 2 4" xfId="13752"/>
    <cellStyle name="Normal 14 3 2 2 4 2" xfId="18233"/>
    <cellStyle name="Normal 14 3 2 2 4 2 2" xfId="18236"/>
    <cellStyle name="Normal 14 3 2 2 4 2 3" xfId="18237"/>
    <cellStyle name="Normal 14 3 2 2 4 2 4" xfId="18238"/>
    <cellStyle name="Normal 14 3 2 2 4 3" xfId="18239"/>
    <cellStyle name="Normal 14 3 2 2 4 3 2" xfId="18241"/>
    <cellStyle name="Normal 14 3 2 2 4 3 3" xfId="18242"/>
    <cellStyle name="Normal 14 3 2 2 4 4" xfId="17971"/>
    <cellStyle name="Normal 14 3 2 2 4 5" xfId="17973"/>
    <cellStyle name="Normal 14 3 2 2 4 6" xfId="1746"/>
    <cellStyle name="Normal 14 3 2 2 5" xfId="18246"/>
    <cellStyle name="Normal 14 3 2 2 5 2" xfId="18249"/>
    <cellStyle name="Normal 14 3 2 2 5 3" xfId="18252"/>
    <cellStyle name="Normal 14 3 2 2 5 4" xfId="16603"/>
    <cellStyle name="Normal 14 3 2 2 6" xfId="18256"/>
    <cellStyle name="Normal 14 3 2 2 6 2" xfId="18259"/>
    <cellStyle name="Normal 14 3 2 2 6 3" xfId="18262"/>
    <cellStyle name="Normal 14 3 2 2 6 4" xfId="16617"/>
    <cellStyle name="Normal 14 3 2 2 7" xfId="18264"/>
    <cellStyle name="Normal 14 3 2 2 7 2" xfId="18266"/>
    <cellStyle name="Normal 14 3 2 2 7 3" xfId="18268"/>
    <cellStyle name="Normal 14 3 2 2 7 4" xfId="17981"/>
    <cellStyle name="Normal 14 3 2 2 8" xfId="18271"/>
    <cellStyle name="Normal 14 3 2 2 8 2" xfId="7557"/>
    <cellStyle name="Normal 14 3 2 2 8 3" xfId="18273"/>
    <cellStyle name="Normal 14 3 2 2 9" xfId="18277"/>
    <cellStyle name="Normal 14 3 2 3" xfId="18278"/>
    <cellStyle name="Normal 14 3 2 3 10" xfId="18281"/>
    <cellStyle name="Normal 14 3 2 3 2" xfId="13952"/>
    <cellStyle name="Normal 14 3 2 3 2 2" xfId="13963"/>
    <cellStyle name="Normal 14 3 2 3 2 2 2" xfId="16927"/>
    <cellStyle name="Normal 14 3 2 3 2 2 2 2" xfId="16929"/>
    <cellStyle name="Normal 14 3 2 3 2 2 2 3" xfId="16932"/>
    <cellStyle name="Normal 14 3 2 3 2 2 2 4" xfId="16936"/>
    <cellStyle name="Normal 14 3 2 3 2 2 3" xfId="16939"/>
    <cellStyle name="Normal 14 3 2 3 2 2 3 2" xfId="3096"/>
    <cellStyle name="Normal 14 3 2 3 2 2 3 3" xfId="3109"/>
    <cellStyle name="Normal 14 3 2 3 2 2 4" xfId="16941"/>
    <cellStyle name="Normal 14 3 2 3 2 2 5" xfId="16943"/>
    <cellStyle name="Normal 14 3 2 3 2 2 6" xfId="16946"/>
    <cellStyle name="Normal 14 3 2 3 2 3" xfId="13970"/>
    <cellStyle name="Normal 14 3 2 3 2 3 2" xfId="16966"/>
    <cellStyle name="Normal 14 3 2 3 2 3 3" xfId="16968"/>
    <cellStyle name="Normal 14 3 2 3 2 3 4" xfId="16970"/>
    <cellStyle name="Normal 14 3 2 3 2 4" xfId="18286"/>
    <cellStyle name="Normal 14 3 2 3 2 4 2" xfId="16976"/>
    <cellStyle name="Normal 14 3 2 3 2 4 3" xfId="18288"/>
    <cellStyle name="Normal 14 3 2 3 2 4 4" xfId="18289"/>
    <cellStyle name="Normal 14 3 2 3 2 5" xfId="18292"/>
    <cellStyle name="Normal 14 3 2 3 2 5 2" xfId="16980"/>
    <cellStyle name="Normal 14 3 2 3 2 5 3" xfId="18293"/>
    <cellStyle name="Normal 14 3 2 3 2 5 4" xfId="18295"/>
    <cellStyle name="Normal 14 3 2 3 2 6" xfId="18296"/>
    <cellStyle name="Normal 14 3 2 3 2 6 2" xfId="16985"/>
    <cellStyle name="Normal 14 3 2 3 2 6 3" xfId="18298"/>
    <cellStyle name="Normal 14 3 2 3 2 7" xfId="18303"/>
    <cellStyle name="Normal 14 3 2 3 2 8" xfId="18306"/>
    <cellStyle name="Normal 14 3 2 3 2 9" xfId="18309"/>
    <cellStyle name="Normal 14 3 2 3 3" xfId="13977"/>
    <cellStyle name="Normal 14 3 2 3 3 2" xfId="18315"/>
    <cellStyle name="Normal 14 3 2 3 3 2 2" xfId="17003"/>
    <cellStyle name="Normal 14 3 2 3 3 2 3" xfId="17006"/>
    <cellStyle name="Normal 14 3 2 3 3 2 4" xfId="17009"/>
    <cellStyle name="Normal 14 3 2 3 3 3" xfId="18320"/>
    <cellStyle name="Normal 14 3 2 3 3 3 2" xfId="17020"/>
    <cellStyle name="Normal 14 3 2 3 3 3 3" xfId="18323"/>
    <cellStyle name="Normal 14 3 2 3 3 4" xfId="18328"/>
    <cellStyle name="Normal 14 3 2 3 3 5" xfId="92"/>
    <cellStyle name="Normal 14 3 2 3 3 6" xfId="18330"/>
    <cellStyle name="Normal 14 3 2 3 4" xfId="13993"/>
    <cellStyle name="Normal 14 3 2 3 4 2" xfId="18336"/>
    <cellStyle name="Normal 14 3 2 3 4 3" xfId="8414"/>
    <cellStyle name="Normal 14 3 2 3 4 4" xfId="8421"/>
    <cellStyle name="Normal 14 3 2 3 5" xfId="18340"/>
    <cellStyle name="Normal 14 3 2 3 5 2" xfId="18345"/>
    <cellStyle name="Normal 14 3 2 3 5 3" xfId="1312"/>
    <cellStyle name="Normal 14 3 2 3 5 4" xfId="8432"/>
    <cellStyle name="Normal 14 3 2 3 6" xfId="18349"/>
    <cellStyle name="Normal 14 3 2 3 6 2" xfId="18353"/>
    <cellStyle name="Normal 14 3 2 3 6 3" xfId="11634"/>
    <cellStyle name="Normal 14 3 2 3 6 4" xfId="11639"/>
    <cellStyle name="Normal 14 3 2 3 7" xfId="18357"/>
    <cellStyle name="Normal 14 3 2 3 7 2" xfId="18360"/>
    <cellStyle name="Normal 14 3 2 3 7 3" xfId="11504"/>
    <cellStyle name="Normal 14 3 2 3 8" xfId="18363"/>
    <cellStyle name="Normal 14 3 2 3 9" xfId="18365"/>
    <cellStyle name="Normal 14 3 2 4" xfId="18366"/>
    <cellStyle name="Normal 14 3 2 4 2" xfId="14124"/>
    <cellStyle name="Normal 14 3 2 4 2 2" xfId="18367"/>
    <cellStyle name="Normal 14 3 2 4 2 2 2" xfId="17062"/>
    <cellStyle name="Normal 14 3 2 4 2 2 3" xfId="17065"/>
    <cellStyle name="Normal 14 3 2 4 2 2 4" xfId="16903"/>
    <cellStyle name="Normal 14 3 2 4 2 3" xfId="18370"/>
    <cellStyle name="Normal 14 3 2 4 2 3 2" xfId="17072"/>
    <cellStyle name="Normal 14 3 2 4 2 3 3" xfId="18372"/>
    <cellStyle name="Normal 14 3 2 4 2 4" xfId="18374"/>
    <cellStyle name="Normal 14 3 2 4 2 5" xfId="18377"/>
    <cellStyle name="Normal 14 3 2 4 2 6" xfId="18378"/>
    <cellStyle name="Normal 14 3 2 4 3" xfId="14135"/>
    <cellStyle name="Normal 14 3 2 4 3 2" xfId="18382"/>
    <cellStyle name="Normal 14 3 2 4 3 3" xfId="18387"/>
    <cellStyle name="Normal 14 3 2 4 3 4" xfId="18390"/>
    <cellStyle name="Normal 14 3 2 4 4" xfId="14150"/>
    <cellStyle name="Normal 14 3 2 4 4 2" xfId="18392"/>
    <cellStyle name="Normal 14 3 2 4 4 3" xfId="18393"/>
    <cellStyle name="Normal 14 3 2 4 4 4" xfId="18397"/>
    <cellStyle name="Normal 14 3 2 4 5" xfId="18401"/>
    <cellStyle name="Normal 14 3 2 4 5 2" xfId="18405"/>
    <cellStyle name="Normal 14 3 2 4 5 3" xfId="18407"/>
    <cellStyle name="Normal 14 3 2 4 5 4" xfId="18410"/>
    <cellStyle name="Normal 14 3 2 4 6" xfId="18411"/>
    <cellStyle name="Normal 14 3 2 4 6 2" xfId="18415"/>
    <cellStyle name="Normal 14 3 2 4 6 3" xfId="18417"/>
    <cellStyle name="Normal 14 3 2 4 7" xfId="18420"/>
    <cellStyle name="Normal 14 3 2 4 8" xfId="18422"/>
    <cellStyle name="Normal 14 3 2 4 9" xfId="18424"/>
    <cellStyle name="Normal 14 3 2 5" xfId="18425"/>
    <cellStyle name="Normal 14 3 2 5 2" xfId="18426"/>
    <cellStyle name="Normal 14 3 2 5 2 2" xfId="18427"/>
    <cellStyle name="Normal 14 3 2 5 2 2 2" xfId="17170"/>
    <cellStyle name="Normal 14 3 2 5 2 2 3" xfId="18429"/>
    <cellStyle name="Normal 14 3 2 5 2 2 4" xfId="18431"/>
    <cellStyle name="Normal 14 3 2 5 2 3" xfId="18432"/>
    <cellStyle name="Normal 14 3 2 5 2 3 2" xfId="18433"/>
    <cellStyle name="Normal 14 3 2 5 2 3 3" xfId="18434"/>
    <cellStyle name="Normal 14 3 2 5 2 4" xfId="18435"/>
    <cellStyle name="Normal 14 3 2 5 2 5" xfId="18436"/>
    <cellStyle name="Normal 14 3 2 5 2 6" xfId="13294"/>
    <cellStyle name="Normal 14 3 2 5 3" xfId="18438"/>
    <cellStyle name="Normal 14 3 2 5 3 2" xfId="18441"/>
    <cellStyle name="Normal 14 3 2 5 3 3" xfId="18442"/>
    <cellStyle name="Normal 14 3 2 5 3 4" xfId="18443"/>
    <cellStyle name="Normal 14 3 2 5 4" xfId="18445"/>
    <cellStyle name="Normal 14 3 2 5 4 2" xfId="18116"/>
    <cellStyle name="Normal 14 3 2 5 4 3" xfId="18130"/>
    <cellStyle name="Normal 14 3 2 5 4 4" xfId="18137"/>
    <cellStyle name="Normal 14 3 2 5 5" xfId="1267"/>
    <cellStyle name="Normal 14 3 2 5 5 2" xfId="10057"/>
    <cellStyle name="Normal 14 3 2 5 5 3" xfId="10073"/>
    <cellStyle name="Normal 14 3 2 5 5 4" xfId="10083"/>
    <cellStyle name="Normal 14 3 2 5 6" xfId="1283"/>
    <cellStyle name="Normal 14 3 2 5 6 2" xfId="10093"/>
    <cellStyle name="Normal 14 3 2 5 6 3" xfId="13029"/>
    <cellStyle name="Normal 14 3 2 5 7" xfId="13037"/>
    <cellStyle name="Normal 14 3 2 5 8" xfId="13045"/>
    <cellStyle name="Normal 14 3 2 5 9" xfId="13054"/>
    <cellStyle name="Normal 14 3 2 6" xfId="18448"/>
    <cellStyle name="Normal 14 3 2 6 2" xfId="18449"/>
    <cellStyle name="Normal 14 3 2 6 2 2" xfId="18450"/>
    <cellStyle name="Normal 14 3 2 6 2 2 2" xfId="17234"/>
    <cellStyle name="Normal 14 3 2 6 2 2 3" xfId="18451"/>
    <cellStyle name="Normal 14 3 2 6 2 2 4" xfId="18452"/>
    <cellStyle name="Normal 14 3 2 6 2 3" xfId="18454"/>
    <cellStyle name="Normal 14 3 2 6 2 3 2" xfId="18455"/>
    <cellStyle name="Normal 14 3 2 6 2 3 3" xfId="18456"/>
    <cellStyle name="Normal 14 3 2 6 2 4" xfId="18458"/>
    <cellStyle name="Normal 14 3 2 6 2 5" xfId="18460"/>
    <cellStyle name="Normal 14 3 2 6 2 6" xfId="13307"/>
    <cellStyle name="Normal 14 3 2 6 3" xfId="18462"/>
    <cellStyle name="Normal 14 3 2 6 3 2" xfId="18465"/>
    <cellStyle name="Normal 14 3 2 6 3 3" xfId="18466"/>
    <cellStyle name="Normal 14 3 2 6 3 4" xfId="18467"/>
    <cellStyle name="Normal 14 3 2 6 4" xfId="18470"/>
    <cellStyle name="Normal 14 3 2 6 4 2" xfId="18160"/>
    <cellStyle name="Normal 14 3 2 6 4 3" xfId="18163"/>
    <cellStyle name="Normal 14 3 2 6 4 4" xfId="18472"/>
    <cellStyle name="Normal 14 3 2 6 5" xfId="13061"/>
    <cellStyle name="Normal 14 3 2 6 5 2" xfId="10201"/>
    <cellStyle name="Normal 14 3 2 6 5 3" xfId="18473"/>
    <cellStyle name="Normal 14 3 2 6 6" xfId="13069"/>
    <cellStyle name="Normal 14 3 2 6 7" xfId="13077"/>
    <cellStyle name="Normal 14 3 2 6 8" xfId="17056"/>
    <cellStyle name="Normal 14 3 2 7" xfId="18475"/>
    <cellStyle name="Normal 14 3 2 7 2" xfId="18476"/>
    <cellStyle name="Normal 14 3 2 7 2 2" xfId="18477"/>
    <cellStyle name="Normal 14 3 2 7 2 3" xfId="14259"/>
    <cellStyle name="Normal 14 3 2 7 2 4" xfId="14262"/>
    <cellStyle name="Normal 14 3 2 7 3" xfId="18479"/>
    <cellStyle name="Normal 14 3 2 7 3 2" xfId="18481"/>
    <cellStyle name="Normal 14 3 2 7 3 3" xfId="14269"/>
    <cellStyle name="Normal 14 3 2 7 4" xfId="18484"/>
    <cellStyle name="Normal 14 3 2 7 5" xfId="13086"/>
    <cellStyle name="Normal 14 3 2 7 6" xfId="13089"/>
    <cellStyle name="Normal 14 3 2 8" xfId="18485"/>
    <cellStyle name="Normal 14 3 2 8 2" xfId="18486"/>
    <cellStyle name="Normal 14 3 2 8 3" xfId="18487"/>
    <cellStyle name="Normal 14 3 2 8 4" xfId="18488"/>
    <cellStyle name="Normal 14 3 2 9" xfId="18489"/>
    <cellStyle name="Normal 14 3 2 9 2" xfId="18490"/>
    <cellStyle name="Normal 14 3 2 9 3" xfId="18491"/>
    <cellStyle name="Normal 14 3 2 9 4" xfId="18492"/>
    <cellStyle name="Normal 14 3 3" xfId="18493"/>
    <cellStyle name="Normal 14 3 3 10" xfId="18496"/>
    <cellStyle name="Normal 14 3 3 10 2" xfId="18440"/>
    <cellStyle name="Normal 14 3 3 10 3" xfId="18447"/>
    <cellStyle name="Normal 14 3 3 10 4" xfId="1268"/>
    <cellStyle name="Normal 14 3 3 11" xfId="18497"/>
    <cellStyle name="Normal 14 3 3 11 2" xfId="18464"/>
    <cellStyle name="Normal 14 3 3 11 3" xfId="18471"/>
    <cellStyle name="Normal 14 3 3 12" xfId="18499"/>
    <cellStyle name="Normal 14 3 3 13" xfId="18501"/>
    <cellStyle name="Normal 14 3 3 14" xfId="18503"/>
    <cellStyle name="Normal 14 3 3 2" xfId="18504"/>
    <cellStyle name="Normal 14 3 3 2 10" xfId="18506"/>
    <cellStyle name="Normal 14 3 3 2 11" xfId="18507"/>
    <cellStyle name="Normal 14 3 3 2 2" xfId="15894"/>
    <cellStyle name="Normal 14 3 3 2 2 10" xfId="18509"/>
    <cellStyle name="Normal 14 3 3 2 2 2" xfId="5984"/>
    <cellStyle name="Normal 14 3 3 2 2 2 2" xfId="3022"/>
    <cellStyle name="Normal 14 3 3 2 2 2 2 2" xfId="18510"/>
    <cellStyle name="Normal 14 3 3 2 2 2 2 2 2" xfId="1559"/>
    <cellStyle name="Normal 14 3 3 2 2 2 2 2 3" xfId="18514"/>
    <cellStyle name="Normal 14 3 3 2 2 2 2 2 4" xfId="18518"/>
    <cellStyle name="Normal 14 3 3 2 2 2 2 3" xfId="18519"/>
    <cellStyle name="Normal 14 3 3 2 2 2 2 3 2" xfId="18524"/>
    <cellStyle name="Normal 14 3 3 2 2 2 2 3 3" xfId="18526"/>
    <cellStyle name="Normal 14 3 3 2 2 2 2 4" xfId="18530"/>
    <cellStyle name="Normal 14 3 3 2 2 2 2 5" xfId="13022"/>
    <cellStyle name="Normal 14 3 3 2 2 2 2 6" xfId="13024"/>
    <cellStyle name="Normal 14 3 3 2 2 2 3" xfId="3028"/>
    <cellStyle name="Normal 14 3 3 2 2 2 3 2" xfId="12914"/>
    <cellStyle name="Normal 14 3 3 2 2 2 3 3" xfId="12923"/>
    <cellStyle name="Normal 14 3 3 2 2 2 3 4" xfId="12925"/>
    <cellStyle name="Normal 14 3 3 2 2 2 4" xfId="3032"/>
    <cellStyle name="Normal 14 3 3 2 2 2 4 2" xfId="12929"/>
    <cellStyle name="Normal 14 3 3 2 2 2 4 3" xfId="12931"/>
    <cellStyle name="Normal 14 3 3 2 2 2 4 4" xfId="18531"/>
    <cellStyle name="Normal 14 3 3 2 2 2 5" xfId="11613"/>
    <cellStyle name="Normal 14 3 3 2 2 2 5 2" xfId="12938"/>
    <cellStyle name="Normal 14 3 3 2 2 2 5 3" xfId="12940"/>
    <cellStyle name="Normal 14 3 3 2 2 2 5 4" xfId="18532"/>
    <cellStyle name="Normal 14 3 3 2 2 2 6" xfId="11616"/>
    <cellStyle name="Normal 14 3 3 2 2 2 6 2" xfId="12950"/>
    <cellStyle name="Normal 14 3 3 2 2 2 6 3" xfId="12954"/>
    <cellStyle name="Normal 14 3 3 2 2 2 7" xfId="18534"/>
    <cellStyle name="Normal 14 3 3 2 2 2 8" xfId="11583"/>
    <cellStyle name="Normal 14 3 3 2 2 2 9" xfId="11588"/>
    <cellStyle name="Normal 14 3 3 2 2 3" xfId="6000"/>
    <cellStyle name="Normal 14 3 3 2 2 3 2" xfId="6036"/>
    <cellStyle name="Normal 14 3 3 2 2 3 2 2" xfId="18536"/>
    <cellStyle name="Normal 14 3 3 2 2 3 2 3" xfId="18538"/>
    <cellStyle name="Normal 14 3 3 2 2 3 2 4" xfId="18540"/>
    <cellStyle name="Normal 14 3 3 2 2 3 3" xfId="6047"/>
    <cellStyle name="Normal 14 3 3 2 2 3 3 2" xfId="5941"/>
    <cellStyle name="Normal 14 3 3 2 2 3 3 3" xfId="5969"/>
    <cellStyle name="Normal 14 3 3 2 2 3 4" xfId="4495"/>
    <cellStyle name="Normal 14 3 3 2 2 3 5" xfId="4509"/>
    <cellStyle name="Normal 14 3 3 2 2 3 6" xfId="7498"/>
    <cellStyle name="Normal 14 3 3 2 2 4" xfId="8398"/>
    <cellStyle name="Normal 14 3 3 2 2 4 2" xfId="6069"/>
    <cellStyle name="Normal 14 3 3 2 2 4 3" xfId="6080"/>
    <cellStyle name="Normal 14 3 3 2 2 4 4" xfId="2888"/>
    <cellStyle name="Normal 14 3 3 2 2 5" xfId="8402"/>
    <cellStyle name="Normal 14 3 3 2 2 5 2" xfId="6105"/>
    <cellStyle name="Normal 14 3 3 2 2 5 3" xfId="6117"/>
    <cellStyle name="Normal 14 3 3 2 2 5 4" xfId="744"/>
    <cellStyle name="Normal 14 3 3 2 2 6" xfId="8404"/>
    <cellStyle name="Normal 14 3 3 2 2 6 2" xfId="18544"/>
    <cellStyle name="Normal 14 3 3 2 2 6 3" xfId="6165"/>
    <cellStyle name="Normal 14 3 3 2 2 6 4" xfId="8742"/>
    <cellStyle name="Normal 14 3 3 2 2 7" xfId="1919"/>
    <cellStyle name="Normal 14 3 3 2 2 7 2" xfId="18550"/>
    <cellStyle name="Normal 14 3 3 2 2 7 3" xfId="8799"/>
    <cellStyle name="Normal 14 3 3 2 2 8" xfId="7818"/>
    <cellStyle name="Normal 14 3 3 2 2 9" xfId="11984"/>
    <cellStyle name="Normal 14 3 3 2 3" xfId="9235"/>
    <cellStyle name="Normal 14 3 3 2 3 2" xfId="8443"/>
    <cellStyle name="Normal 14 3 3 2 3 2 2" xfId="1408"/>
    <cellStyle name="Normal 14 3 3 2 3 2 2 2" xfId="18128"/>
    <cellStyle name="Normal 14 3 3 2 3 2 2 3" xfId="18134"/>
    <cellStyle name="Normal 14 3 3 2 3 2 2 4" xfId="18140"/>
    <cellStyle name="Normal 14 3 3 2 3 2 3" xfId="1424"/>
    <cellStyle name="Normal 14 3 3 2 3 2 3 2" xfId="10071"/>
    <cellStyle name="Normal 14 3 3 2 3 2 3 3" xfId="10076"/>
    <cellStyle name="Normal 14 3 3 2 3 2 4" xfId="1432"/>
    <cellStyle name="Normal 14 3 3 2 3 2 5" xfId="7980"/>
    <cellStyle name="Normal 14 3 3 2 3 2 6" xfId="7988"/>
    <cellStyle name="Normal 14 3 3 2 3 3" xfId="8446"/>
    <cellStyle name="Normal 14 3 3 2 3 3 2" xfId="1442"/>
    <cellStyle name="Normal 14 3 3 2 3 3 3" xfId="4623"/>
    <cellStyle name="Normal 14 3 3 2 3 3 4" xfId="2508"/>
    <cellStyle name="Normal 14 3 3 2 3 4" xfId="8450"/>
    <cellStyle name="Normal 14 3 3 2 3 4 2" xfId="6246"/>
    <cellStyle name="Normal 14 3 3 2 3 4 3" xfId="8458"/>
    <cellStyle name="Normal 14 3 3 2 3 4 4" xfId="9407"/>
    <cellStyle name="Normal 14 3 3 2 3 5" xfId="8466"/>
    <cellStyle name="Normal 14 3 3 2 3 5 2" xfId="14325"/>
    <cellStyle name="Normal 14 3 3 2 3 5 3" xfId="14329"/>
    <cellStyle name="Normal 14 3 3 2 3 5 4" xfId="14337"/>
    <cellStyle name="Normal 14 3 3 2 3 6" xfId="8468"/>
    <cellStyle name="Normal 14 3 3 2 3 6 2" xfId="18554"/>
    <cellStyle name="Normal 14 3 3 2 3 6 3" xfId="18559"/>
    <cellStyle name="Normal 14 3 3 2 3 7" xfId="8473"/>
    <cellStyle name="Normal 14 3 3 2 3 8" xfId="18563"/>
    <cellStyle name="Normal 14 3 3 2 3 9" xfId="18565"/>
    <cellStyle name="Normal 14 3 3 2 4" xfId="10861"/>
    <cellStyle name="Normal 14 3 3 2 4 2" xfId="8485"/>
    <cellStyle name="Normal 14 3 3 2 4 2 2" xfId="18567"/>
    <cellStyle name="Normal 14 3 3 2 4 2 3" xfId="18568"/>
    <cellStyle name="Normal 14 3 3 2 4 2 4" xfId="18569"/>
    <cellStyle name="Normal 14 3 3 2 4 3" xfId="1961"/>
    <cellStyle name="Normal 14 3 3 2 4 3 2" xfId="18570"/>
    <cellStyle name="Normal 14 3 3 2 4 3 3" xfId="18572"/>
    <cellStyle name="Normal 14 3 3 2 4 4" xfId="1985"/>
    <cellStyle name="Normal 14 3 3 2 4 5" xfId="18577"/>
    <cellStyle name="Normal 14 3 3 2 4 6" xfId="18582"/>
    <cellStyle name="Normal 14 3 3 2 5" xfId="18585"/>
    <cellStyle name="Normal 14 3 3 2 5 2" xfId="8496"/>
    <cellStyle name="Normal 14 3 3 2 5 3" xfId="18590"/>
    <cellStyle name="Normal 14 3 3 2 5 4" xfId="18597"/>
    <cellStyle name="Normal 14 3 3 2 6" xfId="18598"/>
    <cellStyle name="Normal 14 3 3 2 6 2" xfId="8508"/>
    <cellStyle name="Normal 14 3 3 2 6 3" xfId="18602"/>
    <cellStyle name="Normal 14 3 3 2 6 4" xfId="18606"/>
    <cellStyle name="Normal 14 3 3 2 7" xfId="18615"/>
    <cellStyle name="Normal 14 3 3 2 7 2" xfId="3242"/>
    <cellStyle name="Normal 14 3 3 2 7 3" xfId="3256"/>
    <cellStyle name="Normal 14 3 3 2 7 4" xfId="3295"/>
    <cellStyle name="Normal 14 3 3 2 8" xfId="18620"/>
    <cellStyle name="Normal 14 3 3 2 8 2" xfId="10254"/>
    <cellStyle name="Normal 14 3 3 2 8 3" xfId="18624"/>
    <cellStyle name="Normal 14 3 3 2 9" xfId="18629"/>
    <cellStyle name="Normal 14 3 3 3" xfId="18630"/>
    <cellStyle name="Normal 14 3 3 3 10" xfId="18113"/>
    <cellStyle name="Normal 14 3 3 3 2" xfId="16009"/>
    <cellStyle name="Normal 14 3 3 3 2 2" xfId="8525"/>
    <cellStyle name="Normal 14 3 3 3 2 2 2" xfId="5301"/>
    <cellStyle name="Normal 14 3 3 3 2 2 2 2" xfId="17352"/>
    <cellStyle name="Normal 14 3 3 3 2 2 2 3" xfId="2876"/>
    <cellStyle name="Normal 14 3 3 3 2 2 2 4" xfId="4359"/>
    <cellStyle name="Normal 14 3 3 3 2 2 3" xfId="7930"/>
    <cellStyle name="Normal 14 3 3 3 2 2 3 2" xfId="13251"/>
    <cellStyle name="Normal 14 3 3 3 2 2 3 3" xfId="13268"/>
    <cellStyle name="Normal 14 3 3 3 2 2 4" xfId="7934"/>
    <cellStyle name="Normal 14 3 3 3 2 2 5" xfId="11736"/>
    <cellStyle name="Normal 14 3 3 3 2 2 6" xfId="11740"/>
    <cellStyle name="Normal 14 3 3 3 2 3" xfId="8530"/>
    <cellStyle name="Normal 14 3 3 3 2 3 2" xfId="4987"/>
    <cellStyle name="Normal 14 3 3 3 2 3 3" xfId="5007"/>
    <cellStyle name="Normal 14 3 3 3 2 3 4" xfId="7773"/>
    <cellStyle name="Normal 14 3 3 3 2 4" xfId="8535"/>
    <cellStyle name="Normal 14 3 3 3 2 4 2" xfId="5328"/>
    <cellStyle name="Normal 14 3 3 3 2 4 3" xfId="7831"/>
    <cellStyle name="Normal 14 3 3 3 2 4 4" xfId="11627"/>
    <cellStyle name="Normal 14 3 3 3 2 5" xfId="8540"/>
    <cellStyle name="Normal 14 3 3 3 2 5 2" xfId="7948"/>
    <cellStyle name="Normal 14 3 3 3 2 5 3" xfId="18633"/>
    <cellStyle name="Normal 14 3 3 3 2 5 4" xfId="11754"/>
    <cellStyle name="Normal 14 3 3 3 2 6" xfId="8547"/>
    <cellStyle name="Normal 14 3 3 3 2 6 2" xfId="17368"/>
    <cellStyle name="Normal 14 3 3 3 2 6 3" xfId="18638"/>
    <cellStyle name="Normal 14 3 3 3 2 7" xfId="8554"/>
    <cellStyle name="Normal 14 3 3 3 2 8" xfId="18647"/>
    <cellStyle name="Normal 14 3 3 3 2 9" xfId="12047"/>
    <cellStyle name="Normal 14 3 3 3 3" xfId="16017"/>
    <cellStyle name="Normal 14 3 3 3 3 2" xfId="8562"/>
    <cellStyle name="Normal 14 3 3 3 3 2 2" xfId="5465"/>
    <cellStyle name="Normal 14 3 3 3 3 2 3" xfId="17385"/>
    <cellStyle name="Normal 14 3 3 3 3 2 4" xfId="11766"/>
    <cellStyle name="Normal 14 3 3 3 3 3" xfId="8565"/>
    <cellStyle name="Normal 14 3 3 3 3 3 2" xfId="5477"/>
    <cellStyle name="Normal 14 3 3 3 3 3 3" xfId="18649"/>
    <cellStyle name="Normal 14 3 3 3 3 4" xfId="8570"/>
    <cellStyle name="Normal 14 3 3 3 3 5" xfId="18653"/>
    <cellStyle name="Normal 14 3 3 3 3 6" xfId="18657"/>
    <cellStyle name="Normal 14 3 3 3 4" xfId="18660"/>
    <cellStyle name="Normal 14 3 3 3 4 2" xfId="8585"/>
    <cellStyle name="Normal 14 3 3 3 4 3" xfId="18662"/>
    <cellStyle name="Normal 14 3 3 3 4 4" xfId="18667"/>
    <cellStyle name="Normal 14 3 3 3 5" xfId="18670"/>
    <cellStyle name="Normal 14 3 3 3 5 2" xfId="8606"/>
    <cellStyle name="Normal 14 3 3 3 5 3" xfId="18675"/>
    <cellStyle name="Normal 14 3 3 3 5 4" xfId="18681"/>
    <cellStyle name="Normal 14 3 3 3 6" xfId="18682"/>
    <cellStyle name="Normal 14 3 3 3 6 2" xfId="8621"/>
    <cellStyle name="Normal 14 3 3 3 6 3" xfId="18685"/>
    <cellStyle name="Normal 14 3 3 3 6 4" xfId="18689"/>
    <cellStyle name="Normal 14 3 3 3 7" xfId="18693"/>
    <cellStyle name="Normal 14 3 3 3 7 2" xfId="18698"/>
    <cellStyle name="Normal 14 3 3 3 7 3" xfId="18699"/>
    <cellStyle name="Normal 14 3 3 3 8" xfId="18705"/>
    <cellStyle name="Normal 14 3 3 3 9" xfId="18709"/>
    <cellStyle name="Normal 14 3 3 4" xfId="18710"/>
    <cellStyle name="Normal 14 3 3 4 2" xfId="18713"/>
    <cellStyle name="Normal 14 3 3 4 2 2" xfId="5913"/>
    <cellStyle name="Normal 14 3 3 4 2 2 2" xfId="3655"/>
    <cellStyle name="Normal 14 3 3 4 2 2 3" xfId="10746"/>
    <cellStyle name="Normal 14 3 3 4 2 2 4" xfId="10759"/>
    <cellStyle name="Normal 14 3 3 4 2 3" xfId="3161"/>
    <cellStyle name="Normal 14 3 3 4 2 3 2" xfId="3185"/>
    <cellStyle name="Normal 14 3 3 4 2 3 3" xfId="18095"/>
    <cellStyle name="Normal 14 3 3 4 2 4" xfId="3204"/>
    <cellStyle name="Normal 14 3 3 4 2 5" xfId="18101"/>
    <cellStyle name="Normal 14 3 3 4 2 6" xfId="18106"/>
    <cellStyle name="Normal 14 3 3 4 3" xfId="18716"/>
    <cellStyle name="Normal 14 3 3 4 3 2" xfId="8683"/>
    <cellStyle name="Normal 14 3 3 4 3 3" xfId="18719"/>
    <cellStyle name="Normal 14 3 3 4 3 4" xfId="18723"/>
    <cellStyle name="Normal 14 3 3 4 4" xfId="18726"/>
    <cellStyle name="Normal 14 3 3 4 4 2" xfId="2645"/>
    <cellStyle name="Normal 14 3 3 4 4 3" xfId="18728"/>
    <cellStyle name="Normal 14 3 3 4 4 4" xfId="18733"/>
    <cellStyle name="Normal 14 3 3 4 5" xfId="18735"/>
    <cellStyle name="Normal 14 3 3 4 5 2" xfId="8698"/>
    <cellStyle name="Normal 14 3 3 4 5 3" xfId="18739"/>
    <cellStyle name="Normal 14 3 3 4 5 4" xfId="18745"/>
    <cellStyle name="Normal 14 3 3 4 6" xfId="17050"/>
    <cellStyle name="Normal 14 3 3 4 6 2" xfId="14169"/>
    <cellStyle name="Normal 14 3 3 4 6 3" xfId="14182"/>
    <cellStyle name="Normal 14 3 3 4 7" xfId="18748"/>
    <cellStyle name="Normal 14 3 3 4 8" xfId="18751"/>
    <cellStyle name="Normal 14 3 3 4 9" xfId="18753"/>
    <cellStyle name="Normal 14 3 3 5" xfId="18754"/>
    <cellStyle name="Normal 14 3 3 5 2" xfId="18758"/>
    <cellStyle name="Normal 14 3 3 5 2 2" xfId="7172"/>
    <cellStyle name="Normal 14 3 3 5 2 2 2" xfId="13341"/>
    <cellStyle name="Normal 14 3 3 5 2 2 3" xfId="2488"/>
    <cellStyle name="Normal 14 3 3 5 2 2 4" xfId="13351"/>
    <cellStyle name="Normal 14 3 3 5 2 3" xfId="7180"/>
    <cellStyle name="Normal 14 3 3 5 2 3 2" xfId="13369"/>
    <cellStyle name="Normal 14 3 3 5 2 3 3" xfId="18762"/>
    <cellStyle name="Normal 14 3 3 5 2 4" xfId="7185"/>
    <cellStyle name="Normal 14 3 3 5 2 5" xfId="18765"/>
    <cellStyle name="Normal 14 3 3 5 2 6" xfId="13556"/>
    <cellStyle name="Normal 14 3 3 5 3" xfId="18767"/>
    <cellStyle name="Normal 14 3 3 5 3 2" xfId="1280"/>
    <cellStyle name="Normal 14 3 3 5 3 3" xfId="18769"/>
    <cellStyle name="Normal 14 3 3 5 3 4" xfId="18771"/>
    <cellStyle name="Normal 14 3 3 5 4" xfId="16069"/>
    <cellStyle name="Normal 14 3 3 5 4 2" xfId="8765"/>
    <cellStyle name="Normal 14 3 3 5 4 3" xfId="18199"/>
    <cellStyle name="Normal 14 3 3 5 4 4" xfId="18774"/>
    <cellStyle name="Normal 14 3 3 5 5" xfId="13137"/>
    <cellStyle name="Normal 14 3 3 5 5 2" xfId="7462"/>
    <cellStyle name="Normal 14 3 3 5 5 3" xfId="18778"/>
    <cellStyle name="Normal 14 3 3 5 5 4" xfId="18783"/>
    <cellStyle name="Normal 14 3 3 5 6" xfId="13143"/>
    <cellStyle name="Normal 14 3 3 5 6 2" xfId="18786"/>
    <cellStyle name="Normal 14 3 3 5 6 3" xfId="18789"/>
    <cellStyle name="Normal 14 3 3 5 7" xfId="13149"/>
    <cellStyle name="Normal 14 3 3 5 8" xfId="18790"/>
    <cellStyle name="Normal 14 3 3 5 9" xfId="18793"/>
    <cellStyle name="Normal 14 3 3 6" xfId="18795"/>
    <cellStyle name="Normal 14 3 3 6 2" xfId="18798"/>
    <cellStyle name="Normal 14 3 3 6 2 2" xfId="8858"/>
    <cellStyle name="Normal 14 3 3 6 2 2 2" xfId="15822"/>
    <cellStyle name="Normal 14 3 3 6 2 2 3" xfId="18801"/>
    <cellStyle name="Normal 14 3 3 6 2 2 4" xfId="18803"/>
    <cellStyle name="Normal 14 3 3 6 2 3" xfId="8865"/>
    <cellStyle name="Normal 14 3 3 6 2 3 2" xfId="15837"/>
    <cellStyle name="Normal 14 3 3 6 2 3 3" xfId="18806"/>
    <cellStyle name="Normal 14 3 3 6 2 4" xfId="8868"/>
    <cellStyle name="Normal 14 3 3 6 2 5" xfId="18811"/>
    <cellStyle name="Normal 14 3 3 6 2 6" xfId="13638"/>
    <cellStyle name="Normal 14 3 3 6 3" xfId="18813"/>
    <cellStyle name="Normal 14 3 3 6 3 2" xfId="8897"/>
    <cellStyle name="Normal 14 3 3 6 3 3" xfId="18816"/>
    <cellStyle name="Normal 14 3 3 6 3 4" xfId="18818"/>
    <cellStyle name="Normal 14 3 3 6 4" xfId="16076"/>
    <cellStyle name="Normal 14 3 3 6 4 2" xfId="8904"/>
    <cellStyle name="Normal 14 3 3 6 4 3" xfId="18820"/>
    <cellStyle name="Normal 14 3 3 6 4 4" xfId="18822"/>
    <cellStyle name="Normal 14 3 3 6 5" xfId="13159"/>
    <cellStyle name="Normal 14 3 3 6 5 2" xfId="18826"/>
    <cellStyle name="Normal 14 3 3 6 5 3" xfId="18830"/>
    <cellStyle name="Normal 14 3 3 6 6" xfId="13162"/>
    <cellStyle name="Normal 14 3 3 6 7" xfId="18831"/>
    <cellStyle name="Normal 14 3 3 6 8" xfId="17163"/>
    <cellStyle name="Normal 14 3 3 7" xfId="18833"/>
    <cellStyle name="Normal 14 3 3 7 2" xfId="18835"/>
    <cellStyle name="Normal 14 3 3 7 2 2" xfId="2003"/>
    <cellStyle name="Normal 14 3 3 7 2 3" xfId="5580"/>
    <cellStyle name="Normal 14 3 3 7 2 4" xfId="14457"/>
    <cellStyle name="Normal 14 3 3 7 3" xfId="18837"/>
    <cellStyle name="Normal 14 3 3 7 3 2" xfId="4028"/>
    <cellStyle name="Normal 14 3 3 7 3 3" xfId="4325"/>
    <cellStyle name="Normal 14 3 3 7 4" xfId="18839"/>
    <cellStyle name="Normal 14 3 3 7 5" xfId="18841"/>
    <cellStyle name="Normal 14 3 3 7 6" xfId="18843"/>
    <cellStyle name="Normal 14 3 3 8" xfId="18845"/>
    <cellStyle name="Normal 14 3 3 8 2" xfId="18847"/>
    <cellStyle name="Normal 14 3 3 8 3" xfId="18849"/>
    <cellStyle name="Normal 14 3 3 8 4" xfId="18851"/>
    <cellStyle name="Normal 14 3 3 9" xfId="18852"/>
    <cellStyle name="Normal 14 3 3 9 2" xfId="18856"/>
    <cellStyle name="Normal 14 3 3 9 3" xfId="18860"/>
    <cellStyle name="Normal 14 3 3 9 4" xfId="18864"/>
    <cellStyle name="Normal 14 3 4" xfId="18866"/>
    <cellStyle name="Normal 14 3 4 10" xfId="18867"/>
    <cellStyle name="Normal 14 3 4 11" xfId="18868"/>
    <cellStyle name="Normal 14 3 4 2" xfId="18869"/>
    <cellStyle name="Normal 14 3 4 2 10" xfId="10125"/>
    <cellStyle name="Normal 14 3 4 2 2" xfId="14950"/>
    <cellStyle name="Normal 14 3 4 2 2 2" xfId="9120"/>
    <cellStyle name="Normal 14 3 4 2 2 2 2" xfId="3443"/>
    <cellStyle name="Normal 14 3 4 2 2 2 2 2" xfId="18873"/>
    <cellStyle name="Normal 14 3 4 2 2 2 2 3" xfId="12757"/>
    <cellStyle name="Normal 14 3 4 2 2 2 2 4" xfId="12762"/>
    <cellStyle name="Normal 14 3 4 2 2 2 3" xfId="9123"/>
    <cellStyle name="Normal 14 3 4 2 2 2 3 2" xfId="15643"/>
    <cellStyle name="Normal 14 3 4 2 2 2 3 3" xfId="15649"/>
    <cellStyle name="Normal 14 3 4 2 2 2 4" xfId="3001"/>
    <cellStyle name="Normal 14 3 4 2 2 2 5" xfId="2685"/>
    <cellStyle name="Normal 14 3 4 2 2 2 6" xfId="12386"/>
    <cellStyle name="Normal 14 3 4 2 2 3" xfId="9127"/>
    <cellStyle name="Normal 14 3 4 2 2 3 2" xfId="9130"/>
    <cellStyle name="Normal 14 3 4 2 2 3 3" xfId="9132"/>
    <cellStyle name="Normal 14 3 4 2 2 3 4" xfId="9141"/>
    <cellStyle name="Normal 14 3 4 2 2 4" xfId="1771"/>
    <cellStyle name="Normal 14 3 4 2 2 4 2" xfId="9150"/>
    <cellStyle name="Normal 14 3 4 2 2 4 3" xfId="9152"/>
    <cellStyle name="Normal 14 3 4 2 2 4 4" xfId="9159"/>
    <cellStyle name="Normal 14 3 4 2 2 5" xfId="1790"/>
    <cellStyle name="Normal 14 3 4 2 2 5 2" xfId="9166"/>
    <cellStyle name="Normal 14 3 4 2 2 5 3" xfId="9168"/>
    <cellStyle name="Normal 14 3 4 2 2 5 4" xfId="12402"/>
    <cellStyle name="Normal 14 3 4 2 2 6" xfId="9173"/>
    <cellStyle name="Normal 14 3 4 2 2 6 2" xfId="18874"/>
    <cellStyle name="Normal 14 3 4 2 2 6 3" xfId="12637"/>
    <cellStyle name="Normal 14 3 4 2 2 7" xfId="9176"/>
    <cellStyle name="Normal 14 3 4 2 2 8" xfId="18877"/>
    <cellStyle name="Normal 14 3 4 2 2 9" xfId="12565"/>
    <cellStyle name="Normal 14 3 4 2 3" xfId="18879"/>
    <cellStyle name="Normal 14 3 4 2 3 2" xfId="9206"/>
    <cellStyle name="Normal 14 3 4 2 3 2 2" xfId="1523"/>
    <cellStyle name="Normal 14 3 4 2 3 2 3" xfId="9208"/>
    <cellStyle name="Normal 14 3 4 2 3 2 4" xfId="9210"/>
    <cellStyle name="Normal 14 3 4 2 3 3" xfId="9222"/>
    <cellStyle name="Normal 14 3 4 2 3 3 2" xfId="9224"/>
    <cellStyle name="Normal 14 3 4 2 3 3 3" xfId="9230"/>
    <cellStyle name="Normal 14 3 4 2 3 4" xfId="9244"/>
    <cellStyle name="Normal 14 3 4 2 3 5" xfId="9251"/>
    <cellStyle name="Normal 14 3 4 2 3 6" xfId="9252"/>
    <cellStyle name="Normal 14 3 4 2 4" xfId="18883"/>
    <cellStyle name="Normal 14 3 4 2 4 2" xfId="9272"/>
    <cellStyle name="Normal 14 3 4 2 4 3" xfId="9274"/>
    <cellStyle name="Normal 14 3 4 2 4 4" xfId="9276"/>
    <cellStyle name="Normal 14 3 4 2 5" xfId="18885"/>
    <cellStyle name="Normal 14 3 4 2 5 2" xfId="9293"/>
    <cellStyle name="Normal 14 3 4 2 5 3" xfId="18888"/>
    <cellStyle name="Normal 14 3 4 2 5 4" xfId="18893"/>
    <cellStyle name="Normal 14 3 4 2 6" xfId="18894"/>
    <cellStyle name="Normal 14 3 4 2 6 2" xfId="9307"/>
    <cellStyle name="Normal 14 3 4 2 6 3" xfId="18898"/>
    <cellStyle name="Normal 14 3 4 2 6 4" xfId="18901"/>
    <cellStyle name="Normal 14 3 4 2 7" xfId="18902"/>
    <cellStyle name="Normal 14 3 4 2 7 2" xfId="9328"/>
    <cellStyle name="Normal 14 3 4 2 7 3" xfId="18907"/>
    <cellStyle name="Normal 14 3 4 2 8" xfId="18908"/>
    <cellStyle name="Normal 14 3 4 2 9" xfId="18910"/>
    <cellStyle name="Normal 14 3 4 3" xfId="18913"/>
    <cellStyle name="Normal 14 3 4 3 2" xfId="18917"/>
    <cellStyle name="Normal 14 3 4 3 2 2" xfId="9362"/>
    <cellStyle name="Normal 14 3 4 3 2 2 2" xfId="6270"/>
    <cellStyle name="Normal 14 3 4 3 2 2 3" xfId="9368"/>
    <cellStyle name="Normal 14 3 4 3 2 2 4" xfId="797"/>
    <cellStyle name="Normal 14 3 4 3 2 3" xfId="9381"/>
    <cellStyle name="Normal 14 3 4 3 2 3 2" xfId="6309"/>
    <cellStyle name="Normal 14 3 4 3 2 3 3" xfId="9388"/>
    <cellStyle name="Normal 14 3 4 3 2 4" xfId="9390"/>
    <cellStyle name="Normal 14 3 4 3 2 5" xfId="137"/>
    <cellStyle name="Normal 14 3 4 3 2 6" xfId="8298"/>
    <cellStyle name="Normal 14 3 4 3 3" xfId="18920"/>
    <cellStyle name="Normal 14 3 4 3 3 2" xfId="9424"/>
    <cellStyle name="Normal 14 3 4 3 3 3" xfId="9432"/>
    <cellStyle name="Normal 14 3 4 3 3 4" xfId="9436"/>
    <cellStyle name="Normal 14 3 4 3 4" xfId="18923"/>
    <cellStyle name="Normal 14 3 4 3 4 2" xfId="9452"/>
    <cellStyle name="Normal 14 3 4 3 4 3" xfId="18927"/>
    <cellStyle name="Normal 14 3 4 3 4 4" xfId="18931"/>
    <cellStyle name="Normal 14 3 4 3 5" xfId="18933"/>
    <cellStyle name="Normal 14 3 4 3 5 2" xfId="9475"/>
    <cellStyle name="Normal 14 3 4 3 5 3" xfId="18938"/>
    <cellStyle name="Normal 14 3 4 3 5 4" xfId="18943"/>
    <cellStyle name="Normal 14 3 4 3 6" xfId="18944"/>
    <cellStyle name="Normal 14 3 4 3 6 2" xfId="9496"/>
    <cellStyle name="Normal 14 3 4 3 6 3" xfId="18948"/>
    <cellStyle name="Normal 14 3 4 3 7" xfId="18949"/>
    <cellStyle name="Normal 14 3 4 3 8" xfId="18950"/>
    <cellStyle name="Normal 14 3 4 3 9" xfId="18952"/>
    <cellStyle name="Normal 14 3 4 4" xfId="4055"/>
    <cellStyle name="Normal 14 3 4 4 2" xfId="2849"/>
    <cellStyle name="Normal 14 3 4 4 2 2" xfId="3333"/>
    <cellStyle name="Normal 14 3 4 4 2 3" xfId="4766"/>
    <cellStyle name="Normal 14 3 4 4 2 4" xfId="4780"/>
    <cellStyle name="Normal 14 3 4 4 3" xfId="1887"/>
    <cellStyle name="Normal 14 3 4 4 3 2" xfId="1903"/>
    <cellStyle name="Normal 14 3 4 4 3 3" xfId="1929"/>
    <cellStyle name="Normal 14 3 4 4 4" xfId="1951"/>
    <cellStyle name="Normal 14 3 4 4 5" xfId="1976"/>
    <cellStyle name="Normal 14 3 4 4 6" xfId="2008"/>
    <cellStyle name="Normal 14 3 4 5" xfId="18954"/>
    <cellStyle name="Normal 14 3 4 5 2" xfId="18958"/>
    <cellStyle name="Normal 14 3 4 5 3" xfId="18960"/>
    <cellStyle name="Normal 14 3 4 5 4" xfId="2042"/>
    <cellStyle name="Normal 14 3 4 6" xfId="18962"/>
    <cellStyle name="Normal 14 3 4 6 2" xfId="18964"/>
    <cellStyle name="Normal 14 3 4 6 3" xfId="18965"/>
    <cellStyle name="Normal 14 3 4 6 4" xfId="11148"/>
    <cellStyle name="Normal 14 3 4 7" xfId="18966"/>
    <cellStyle name="Normal 14 3 4 7 2" xfId="7286"/>
    <cellStyle name="Normal 14 3 4 7 3" xfId="18968"/>
    <cellStyle name="Normal 14 3 4 7 4" xfId="18969"/>
    <cellStyle name="Normal 14 3 4 8" xfId="18970"/>
    <cellStyle name="Normal 14 3 4 8 2" xfId="18973"/>
    <cellStyle name="Normal 14 3 4 8 3" xfId="18974"/>
    <cellStyle name="Normal 14 3 4 9" xfId="18975"/>
    <cellStyle name="Normal 14 3 5" xfId="18977"/>
    <cellStyle name="Normal 14 3 5 10" xfId="18979"/>
    <cellStyle name="Normal 14 3 5 11" xfId="18982"/>
    <cellStyle name="Normal 14 3 5 2" xfId="13592"/>
    <cellStyle name="Normal 14 3 5 2 10" xfId="13531"/>
    <cellStyle name="Normal 14 3 5 2 2" xfId="13598"/>
    <cellStyle name="Normal 14 3 5 2 2 2" xfId="9863"/>
    <cellStyle name="Normal 14 3 5 2 2 2 2" xfId="3199"/>
    <cellStyle name="Normal 14 3 5 2 2 2 2 2" xfId="10768"/>
    <cellStyle name="Normal 14 3 5 2 2 2 2 3" xfId="12326"/>
    <cellStyle name="Normal 14 3 5 2 2 2 2 4" xfId="14469"/>
    <cellStyle name="Normal 14 3 5 2 2 2 3" xfId="9866"/>
    <cellStyle name="Normal 14 3 5 2 2 2 3 2" xfId="10790"/>
    <cellStyle name="Normal 14 3 5 2 2 2 3 3" xfId="14555"/>
    <cellStyle name="Normal 14 3 5 2 2 2 4" xfId="9870"/>
    <cellStyle name="Normal 14 3 5 2 2 2 5" xfId="18984"/>
    <cellStyle name="Normal 14 3 5 2 2 2 6" xfId="18985"/>
    <cellStyle name="Normal 14 3 5 2 2 3" xfId="1665"/>
    <cellStyle name="Normal 14 3 5 2 2 3 2" xfId="1620"/>
    <cellStyle name="Normal 14 3 5 2 2 3 3" xfId="1363"/>
    <cellStyle name="Normal 14 3 5 2 2 3 4" xfId="9873"/>
    <cellStyle name="Normal 14 3 5 2 2 4" xfId="2098"/>
    <cellStyle name="Normal 14 3 5 2 2 4 2" xfId="9878"/>
    <cellStyle name="Normal 14 3 5 2 2 4 3" xfId="9880"/>
    <cellStyle name="Normal 14 3 5 2 2 4 4" xfId="18987"/>
    <cellStyle name="Normal 14 3 5 2 2 5" xfId="2111"/>
    <cellStyle name="Normal 14 3 5 2 2 5 2" xfId="18988"/>
    <cellStyle name="Normal 14 3 5 2 2 5 3" xfId="18990"/>
    <cellStyle name="Normal 14 3 5 2 2 5 4" xfId="18992"/>
    <cellStyle name="Normal 14 3 5 2 2 6" xfId="630"/>
    <cellStyle name="Normal 14 3 5 2 2 6 2" xfId="18993"/>
    <cellStyle name="Normal 14 3 5 2 2 6 3" xfId="18996"/>
    <cellStyle name="Normal 14 3 5 2 2 7" xfId="9881"/>
    <cellStyle name="Normal 14 3 5 2 2 8" xfId="18998"/>
    <cellStyle name="Normal 14 3 5 2 2 9" xfId="19002"/>
    <cellStyle name="Normal 14 3 5 2 3" xfId="13602"/>
    <cellStyle name="Normal 14 3 5 2 3 2" xfId="9901"/>
    <cellStyle name="Normal 14 3 5 2 3 2 2" xfId="19005"/>
    <cellStyle name="Normal 14 3 5 2 3 2 3" xfId="19006"/>
    <cellStyle name="Normal 14 3 5 2 3 2 4" xfId="19007"/>
    <cellStyle name="Normal 14 3 5 2 3 3" xfId="2125"/>
    <cellStyle name="Normal 14 3 5 2 3 3 2" xfId="19010"/>
    <cellStyle name="Normal 14 3 5 2 3 3 3" xfId="19013"/>
    <cellStyle name="Normal 14 3 5 2 3 4" xfId="2151"/>
    <cellStyle name="Normal 14 3 5 2 3 5" xfId="19014"/>
    <cellStyle name="Normal 14 3 5 2 3 6" xfId="19016"/>
    <cellStyle name="Normal 14 3 5 2 4" xfId="19020"/>
    <cellStyle name="Normal 14 3 5 2 4 2" xfId="9908"/>
    <cellStyle name="Normal 14 3 5 2 4 3" xfId="19023"/>
    <cellStyle name="Normal 14 3 5 2 4 4" xfId="19027"/>
    <cellStyle name="Normal 14 3 5 2 5" xfId="19029"/>
    <cellStyle name="Normal 14 3 5 2 5 2" xfId="9916"/>
    <cellStyle name="Normal 14 3 5 2 5 3" xfId="19032"/>
    <cellStyle name="Normal 14 3 5 2 5 4" xfId="19036"/>
    <cellStyle name="Normal 14 3 5 2 6" xfId="19037"/>
    <cellStyle name="Normal 14 3 5 2 6 2" xfId="9927"/>
    <cellStyle name="Normal 14 3 5 2 6 3" xfId="19039"/>
    <cellStyle name="Normal 14 3 5 2 6 4" xfId="19041"/>
    <cellStyle name="Normal 14 3 5 2 7" xfId="5092"/>
    <cellStyle name="Normal 14 3 5 2 7 2" xfId="19042"/>
    <cellStyle name="Normal 14 3 5 2 7 3" xfId="19044"/>
    <cellStyle name="Normal 14 3 5 2 8" xfId="7941"/>
    <cellStyle name="Normal 14 3 5 2 9" xfId="11711"/>
    <cellStyle name="Normal 14 3 5 3" xfId="13608"/>
    <cellStyle name="Normal 14 3 5 3 2" xfId="19047"/>
    <cellStyle name="Normal 14 3 5 3 2 2" xfId="3315"/>
    <cellStyle name="Normal 14 3 5 3 2 2 2" xfId="4788"/>
    <cellStyle name="Normal 14 3 5 3 2 2 3" xfId="17668"/>
    <cellStyle name="Normal 14 3 5 3 2 2 4" xfId="17673"/>
    <cellStyle name="Normal 14 3 5 3 2 3" xfId="5805"/>
    <cellStyle name="Normal 14 3 5 3 2 3 2" xfId="4807"/>
    <cellStyle name="Normal 14 3 5 3 2 3 3" xfId="16856"/>
    <cellStyle name="Normal 14 3 5 3 2 4" xfId="5815"/>
    <cellStyle name="Normal 14 3 5 3 2 5" xfId="214"/>
    <cellStyle name="Normal 14 3 5 3 2 6" xfId="19049"/>
    <cellStyle name="Normal 14 3 5 3 3" xfId="19057"/>
    <cellStyle name="Normal 14 3 5 3 3 2" xfId="5455"/>
    <cellStyle name="Normal 14 3 5 3 3 3" xfId="5868"/>
    <cellStyle name="Normal 14 3 5 3 3 4" xfId="19059"/>
    <cellStyle name="Normal 14 3 5 3 4" xfId="19064"/>
    <cellStyle name="Normal 14 3 5 3 4 2" xfId="9948"/>
    <cellStyle name="Normal 14 3 5 3 4 3" xfId="19067"/>
    <cellStyle name="Normal 14 3 5 3 4 4" xfId="19073"/>
    <cellStyle name="Normal 14 3 5 3 5" xfId="19077"/>
    <cellStyle name="Normal 14 3 5 3 5 2" xfId="9963"/>
    <cellStyle name="Normal 14 3 5 3 5 3" xfId="19081"/>
    <cellStyle name="Normal 14 3 5 3 5 4" xfId="19087"/>
    <cellStyle name="Normal 14 3 5 3 6" xfId="19089"/>
    <cellStyle name="Normal 14 3 5 3 6 2" xfId="19090"/>
    <cellStyle name="Normal 14 3 5 3 6 3" xfId="19093"/>
    <cellStyle name="Normal 14 3 5 3 7" xfId="19095"/>
    <cellStyle name="Normal 14 3 5 3 8" xfId="19096"/>
    <cellStyle name="Normal 14 3 5 3 9" xfId="11840"/>
    <cellStyle name="Normal 14 3 5 4" xfId="13614"/>
    <cellStyle name="Normal 14 3 5 4 2" xfId="19101"/>
    <cellStyle name="Normal 14 3 5 4 2 2" xfId="7057"/>
    <cellStyle name="Normal 14 3 5 4 2 3" xfId="7065"/>
    <cellStyle name="Normal 14 3 5 4 2 4" xfId="7073"/>
    <cellStyle name="Normal 14 3 5 4 3" xfId="19106"/>
    <cellStyle name="Normal 14 3 5 4 3 2" xfId="4035"/>
    <cellStyle name="Normal 14 3 5 4 3 3" xfId="7116"/>
    <cellStyle name="Normal 14 3 5 4 4" xfId="19109"/>
    <cellStyle name="Normal 14 3 5 4 5" xfId="19110"/>
    <cellStyle name="Normal 14 3 5 4 6" xfId="19111"/>
    <cellStyle name="Normal 14 3 5 5" xfId="13620"/>
    <cellStyle name="Normal 14 3 5 5 2" xfId="19112"/>
    <cellStyle name="Normal 14 3 5 5 3" xfId="19113"/>
    <cellStyle name="Normal 14 3 5 5 4" xfId="19114"/>
    <cellStyle name="Normal 14 3 5 6" xfId="19116"/>
    <cellStyle name="Normal 14 3 5 6 2" xfId="19119"/>
    <cellStyle name="Normal 14 3 5 6 3" xfId="19122"/>
    <cellStyle name="Normal 14 3 5 6 4" xfId="19123"/>
    <cellStyle name="Normal 14 3 5 7" xfId="19125"/>
    <cellStyle name="Normal 14 3 5 7 2" xfId="19129"/>
    <cellStyle name="Normal 14 3 5 7 3" xfId="19130"/>
    <cellStyle name="Normal 14 3 5 7 4" xfId="19131"/>
    <cellStyle name="Normal 14 3 5 8" xfId="19132"/>
    <cellStyle name="Normal 14 3 5 8 2" xfId="19134"/>
    <cellStyle name="Normal 14 3 5 8 3" xfId="19135"/>
    <cellStyle name="Normal 14 3 5 9" xfId="19136"/>
    <cellStyle name="Normal 14 3 6" xfId="4695"/>
    <cellStyle name="Normal 14 3 6 10" xfId="17771"/>
    <cellStyle name="Normal 14 3 6 11" xfId="19143"/>
    <cellStyle name="Normal 14 3 6 2" xfId="2915"/>
    <cellStyle name="Normal 14 3 6 2 10" xfId="11432"/>
    <cellStyle name="Normal 14 3 6 2 2" xfId="2835"/>
    <cellStyle name="Normal 14 3 6 2 2 2" xfId="6636"/>
    <cellStyle name="Normal 14 3 6 2 2 2 2" xfId="10103"/>
    <cellStyle name="Normal 14 3 6 2 2 2 2 2" xfId="11629"/>
    <cellStyle name="Normal 14 3 6 2 2 2 2 3" xfId="11655"/>
    <cellStyle name="Normal 14 3 6 2 2 2 2 4" xfId="11668"/>
    <cellStyle name="Normal 14 3 6 2 2 2 3" xfId="10107"/>
    <cellStyle name="Normal 14 3 6 2 2 2 3 2" xfId="11748"/>
    <cellStyle name="Normal 14 3 6 2 2 2 3 3" xfId="11758"/>
    <cellStyle name="Normal 14 3 6 2 2 2 4" xfId="10113"/>
    <cellStyle name="Normal 14 3 6 2 2 2 5" xfId="18156"/>
    <cellStyle name="Normal 14 3 6 2 2 2 6" xfId="19144"/>
    <cellStyle name="Normal 14 3 6 2 2 3" xfId="6642"/>
    <cellStyle name="Normal 14 3 6 2 2 3 2" xfId="10116"/>
    <cellStyle name="Normal 14 3 6 2 2 3 3" xfId="10129"/>
    <cellStyle name="Normal 14 3 6 2 2 3 4" xfId="10151"/>
    <cellStyle name="Normal 14 3 6 2 2 4" xfId="6646"/>
    <cellStyle name="Normal 14 3 6 2 2 4 2" xfId="10162"/>
    <cellStyle name="Normal 14 3 6 2 2 4 3" xfId="10171"/>
    <cellStyle name="Normal 14 3 6 2 2 4 4" xfId="19147"/>
    <cellStyle name="Normal 14 3 6 2 2 5" xfId="10176"/>
    <cellStyle name="Normal 14 3 6 2 2 5 2" xfId="19152"/>
    <cellStyle name="Normal 14 3 6 2 2 5 3" xfId="19155"/>
    <cellStyle name="Normal 14 3 6 2 2 5 4" xfId="19157"/>
    <cellStyle name="Normal 14 3 6 2 2 6" xfId="10179"/>
    <cellStyle name="Normal 14 3 6 2 2 6 2" xfId="19161"/>
    <cellStyle name="Normal 14 3 6 2 2 6 3" xfId="19163"/>
    <cellStyle name="Normal 14 3 6 2 2 7" xfId="10183"/>
    <cellStyle name="Normal 14 3 6 2 2 8" xfId="19165"/>
    <cellStyle name="Normal 14 3 6 2 2 9" xfId="19168"/>
    <cellStyle name="Normal 14 3 6 2 3" xfId="6649"/>
    <cellStyle name="Normal 14 3 6 2 3 2" xfId="6653"/>
    <cellStyle name="Normal 14 3 6 2 3 2 2" xfId="17029"/>
    <cellStyle name="Normal 14 3 6 2 3 2 3" xfId="19169"/>
    <cellStyle name="Normal 14 3 6 2 3 2 4" xfId="19170"/>
    <cellStyle name="Normal 14 3 6 2 3 3" xfId="2768"/>
    <cellStyle name="Normal 14 3 6 2 3 3 2" xfId="19174"/>
    <cellStyle name="Normal 14 3 6 2 3 3 3" xfId="19177"/>
    <cellStyle name="Normal 14 3 6 2 3 4" xfId="10218"/>
    <cellStyle name="Normal 14 3 6 2 3 5" xfId="19179"/>
    <cellStyle name="Normal 14 3 6 2 3 6" xfId="19180"/>
    <cellStyle name="Normal 14 3 6 2 4" xfId="3168"/>
    <cellStyle name="Normal 14 3 6 2 4 2" xfId="3195"/>
    <cellStyle name="Normal 14 3 6 2 4 3" xfId="19185"/>
    <cellStyle name="Normal 14 3 6 2 4 4" xfId="19188"/>
    <cellStyle name="Normal 14 3 6 2 5" xfId="3213"/>
    <cellStyle name="Normal 14 3 6 2 5 2" xfId="4589"/>
    <cellStyle name="Normal 14 3 6 2 5 3" xfId="19193"/>
    <cellStyle name="Normal 14 3 6 2 5 4" xfId="19198"/>
    <cellStyle name="Normal 14 3 6 2 6" xfId="6657"/>
    <cellStyle name="Normal 14 3 6 2 6 2" xfId="10249"/>
    <cellStyle name="Normal 14 3 6 2 6 3" xfId="19202"/>
    <cellStyle name="Normal 14 3 6 2 6 4" xfId="19206"/>
    <cellStyle name="Normal 14 3 6 2 7" xfId="7851"/>
    <cellStyle name="Normal 14 3 6 2 7 2" xfId="19210"/>
    <cellStyle name="Normal 14 3 6 2 7 3" xfId="19213"/>
    <cellStyle name="Normal 14 3 6 2 8" xfId="11698"/>
    <cellStyle name="Normal 14 3 6 2 9" xfId="12447"/>
    <cellStyle name="Normal 14 3 6 3" xfId="6678"/>
    <cellStyle name="Normal 14 3 6 3 2" xfId="1562"/>
    <cellStyle name="Normal 14 3 6 3 2 2" xfId="1570"/>
    <cellStyle name="Normal 14 3 6 3 2 2 2" xfId="777"/>
    <cellStyle name="Normal 14 3 6 3 2 2 3" xfId="849"/>
    <cellStyle name="Normal 14 3 6 3 2 2 4" xfId="863"/>
    <cellStyle name="Normal 14 3 6 3 2 3" xfId="1588"/>
    <cellStyle name="Normal 14 3 6 3 2 3 2" xfId="7494"/>
    <cellStyle name="Normal 14 3 6 3 2 3 3" xfId="19219"/>
    <cellStyle name="Normal 14 3 6 3 2 4" xfId="8775"/>
    <cellStyle name="Normal 14 3 6 3 2 5" xfId="18522"/>
    <cellStyle name="Normal 14 3 6 3 2 6" xfId="18528"/>
    <cellStyle name="Normal 14 3 6 3 3" xfId="1597"/>
    <cellStyle name="Normal 14 3 6 3 3 2" xfId="8915"/>
    <cellStyle name="Normal 14 3 6 3 3 3" xfId="8921"/>
    <cellStyle name="Normal 14 3 6 3 3 4" xfId="17536"/>
    <cellStyle name="Normal 14 3 6 3 4" xfId="1602"/>
    <cellStyle name="Normal 14 3 6 3 4 2" xfId="3263"/>
    <cellStyle name="Normal 14 3 6 3 4 3" xfId="5890"/>
    <cellStyle name="Normal 14 3 6 3 4 4" xfId="5904"/>
    <cellStyle name="Normal 14 3 6 3 5" xfId="1612"/>
    <cellStyle name="Normal 14 3 6 3 5 2" xfId="2374"/>
    <cellStyle name="Normal 14 3 6 3 5 3" xfId="19222"/>
    <cellStyle name="Normal 14 3 6 3 5 4" xfId="19227"/>
    <cellStyle name="Normal 14 3 6 3 6" xfId="1369"/>
    <cellStyle name="Normal 14 3 6 3 6 2" xfId="980"/>
    <cellStyle name="Normal 14 3 6 3 6 3" xfId="19230"/>
    <cellStyle name="Normal 14 3 6 3 7" xfId="12527"/>
    <cellStyle name="Normal 14 3 6 3 8" xfId="19234"/>
    <cellStyle name="Normal 14 3 6 3 9" xfId="2609"/>
    <cellStyle name="Normal 14 3 6 4" xfId="6684"/>
    <cellStyle name="Normal 14 3 6 4 2" xfId="6694"/>
    <cellStyle name="Normal 14 3 6 4 2 2" xfId="9682"/>
    <cellStyle name="Normal 14 3 6 4 2 3" xfId="9693"/>
    <cellStyle name="Normal 14 3 6 4 2 4" xfId="9703"/>
    <cellStyle name="Normal 14 3 6 4 3" xfId="2656"/>
    <cellStyle name="Normal 14 3 6 4 3 2" xfId="387"/>
    <cellStyle name="Normal 14 3 6 4 3 3" xfId="423"/>
    <cellStyle name="Normal 14 3 6 4 4" xfId="4543"/>
    <cellStyle name="Normal 14 3 6 4 5" xfId="7193"/>
    <cellStyle name="Normal 14 3 6 4 6" xfId="11143"/>
    <cellStyle name="Normal 14 3 6 5" xfId="6708"/>
    <cellStyle name="Normal 14 3 6 5 2" xfId="3886"/>
    <cellStyle name="Normal 14 3 6 5 3" xfId="1732"/>
    <cellStyle name="Normal 14 3 6 5 4" xfId="6722"/>
    <cellStyle name="Normal 14 3 6 6" xfId="6733"/>
    <cellStyle name="Normal 14 3 6 6 2" xfId="3919"/>
    <cellStyle name="Normal 14 3 6 6 3" xfId="6740"/>
    <cellStyle name="Normal 14 3 6 6 4" xfId="19235"/>
    <cellStyle name="Normal 14 3 6 7" xfId="6744"/>
    <cellStyle name="Normal 14 3 6 7 2" xfId="19241"/>
    <cellStyle name="Normal 14 3 6 7 3" xfId="19243"/>
    <cellStyle name="Normal 14 3 6 7 4" xfId="19247"/>
    <cellStyle name="Normal 14 3 6 8" xfId="6754"/>
    <cellStyle name="Normal 14 3 6 8 2" xfId="18512"/>
    <cellStyle name="Normal 14 3 6 8 3" xfId="18516"/>
    <cellStyle name="Normal 14 3 6 9" xfId="1874"/>
    <cellStyle name="Normal 14 3 7" xfId="4698"/>
    <cellStyle name="Normal 14 3 7 10" xfId="7173"/>
    <cellStyle name="Normal 14 3 7 2" xfId="6760"/>
    <cellStyle name="Normal 14 3 7 2 2" xfId="6766"/>
    <cellStyle name="Normal 14 3 7 2 2 2" xfId="3407"/>
    <cellStyle name="Normal 14 3 7 2 2 2 2" xfId="10394"/>
    <cellStyle name="Normal 14 3 7 2 2 2 3" xfId="10397"/>
    <cellStyle name="Normal 14 3 7 2 2 2 4" xfId="10264"/>
    <cellStyle name="Normal 14 3 7 2 2 3" xfId="10399"/>
    <cellStyle name="Normal 14 3 7 2 2 3 2" xfId="10406"/>
    <cellStyle name="Normal 14 3 7 2 2 3 3" xfId="10411"/>
    <cellStyle name="Normal 14 3 7 2 2 4" xfId="10413"/>
    <cellStyle name="Normal 14 3 7 2 2 5" xfId="10416"/>
    <cellStyle name="Normal 14 3 7 2 2 6" xfId="10418"/>
    <cellStyle name="Normal 14 3 7 2 3" xfId="6768"/>
    <cellStyle name="Normal 14 3 7 2 3 2" xfId="10446"/>
    <cellStyle name="Normal 14 3 7 2 3 3" xfId="10450"/>
    <cellStyle name="Normal 14 3 7 2 3 4" xfId="10456"/>
    <cellStyle name="Normal 14 3 7 2 4" xfId="6773"/>
    <cellStyle name="Normal 14 3 7 2 4 2" xfId="10464"/>
    <cellStyle name="Normal 14 3 7 2 4 3" xfId="19251"/>
    <cellStyle name="Normal 14 3 7 2 4 4" xfId="19254"/>
    <cellStyle name="Normal 14 3 7 2 5" xfId="19258"/>
    <cellStyle name="Normal 14 3 7 2 5 2" xfId="10479"/>
    <cellStyle name="Normal 14 3 7 2 5 3" xfId="19259"/>
    <cellStyle name="Normal 14 3 7 2 5 4" xfId="19261"/>
    <cellStyle name="Normal 14 3 7 2 6" xfId="19266"/>
    <cellStyle name="Normal 14 3 7 2 6 2" xfId="10503"/>
    <cellStyle name="Normal 14 3 7 2 6 3" xfId="17392"/>
    <cellStyle name="Normal 14 3 7 2 7" xfId="11069"/>
    <cellStyle name="Normal 14 3 7 2 8" xfId="11831"/>
    <cellStyle name="Normal 14 3 7 2 9" xfId="12841"/>
    <cellStyle name="Normal 14 3 7 3" xfId="6779"/>
    <cellStyle name="Normal 14 3 7 3 2" xfId="6788"/>
    <cellStyle name="Normal 14 3 7 3 2 2" xfId="10578"/>
    <cellStyle name="Normal 14 3 7 3 2 3" xfId="10584"/>
    <cellStyle name="Normal 14 3 7 3 2 4" xfId="10590"/>
    <cellStyle name="Normal 14 3 7 3 3" xfId="6790"/>
    <cellStyle name="Normal 14 3 7 3 3 2" xfId="10612"/>
    <cellStyle name="Normal 14 3 7 3 3 3" xfId="11990"/>
    <cellStyle name="Normal 14 3 7 3 4" xfId="19271"/>
    <cellStyle name="Normal 14 3 7 3 5" xfId="19275"/>
    <cellStyle name="Normal 14 3 7 3 6" xfId="19280"/>
    <cellStyle name="Normal 14 3 7 4" xfId="6794"/>
    <cellStyle name="Normal 14 3 7 4 2" xfId="19286"/>
    <cellStyle name="Normal 14 3 7 4 3" xfId="19288"/>
    <cellStyle name="Normal 14 3 7 4 4" xfId="19296"/>
    <cellStyle name="Normal 14 3 7 5" xfId="6805"/>
    <cellStyle name="Normal 14 3 7 5 2" xfId="19297"/>
    <cellStyle name="Normal 14 3 7 5 3" xfId="19298"/>
    <cellStyle name="Normal 14 3 7 5 4" xfId="19303"/>
    <cellStyle name="Normal 14 3 7 6" xfId="1299"/>
    <cellStyle name="Normal 14 3 7 6 2" xfId="19304"/>
    <cellStyle name="Normal 14 3 7 6 3" xfId="19305"/>
    <cellStyle name="Normal 14 3 7 6 4" xfId="19306"/>
    <cellStyle name="Normal 14 3 7 7" xfId="8976"/>
    <cellStyle name="Normal 14 3 7 7 2" xfId="12906"/>
    <cellStyle name="Normal 14 3 7 7 3" xfId="12910"/>
    <cellStyle name="Normal 14 3 7 8" xfId="8979"/>
    <cellStyle name="Normal 14 3 7 9" xfId="8985"/>
    <cellStyle name="Normal 14 3 8" xfId="4709"/>
    <cellStyle name="Normal 14 3 8 2" xfId="6814"/>
    <cellStyle name="Normal 14 3 8 2 2" xfId="19307"/>
    <cellStyle name="Normal 14 3 8 2 2 2" xfId="10842"/>
    <cellStyle name="Normal 14 3 8 2 2 3" xfId="6717"/>
    <cellStyle name="Normal 14 3 8 2 2 4" xfId="7312"/>
    <cellStyle name="Normal 14 3 8 2 3" xfId="19309"/>
    <cellStyle name="Normal 14 3 8 2 3 2" xfId="9192"/>
    <cellStyle name="Normal 14 3 8 2 3 3" xfId="16883"/>
    <cellStyle name="Normal 14 3 8 2 4" xfId="19314"/>
    <cellStyle name="Normal 14 3 8 2 5" xfId="7751"/>
    <cellStyle name="Normal 14 3 8 2 6" xfId="7759"/>
    <cellStyle name="Normal 14 3 8 3" xfId="6823"/>
    <cellStyle name="Normal 14 3 8 3 2" xfId="19315"/>
    <cellStyle name="Normal 14 3 8 3 3" xfId="19317"/>
    <cellStyle name="Normal 14 3 8 3 4" xfId="19323"/>
    <cellStyle name="Normal 14 3 8 4" xfId="6829"/>
    <cellStyle name="Normal 14 3 8 4 2" xfId="19324"/>
    <cellStyle name="Normal 14 3 8 4 3" xfId="19326"/>
    <cellStyle name="Normal 14 3 8 4 4" xfId="19332"/>
    <cellStyle name="Normal 14 3 8 5" xfId="17580"/>
    <cellStyle name="Normal 14 3 8 5 2" xfId="19333"/>
    <cellStyle name="Normal 14 3 8 5 3" xfId="19340"/>
    <cellStyle name="Normal 14 3 8 5 4" xfId="19347"/>
    <cellStyle name="Normal 14 3 8 6" xfId="17586"/>
    <cellStyle name="Normal 14 3 8 6 2" xfId="19348"/>
    <cellStyle name="Normal 14 3 8 6 3" xfId="19352"/>
    <cellStyle name="Normal 14 3 8 7" xfId="8994"/>
    <cellStyle name="Normal 14 3 8 8" xfId="8999"/>
    <cellStyle name="Normal 14 3 8 9" xfId="19357"/>
    <cellStyle name="Normal 14 3 9" xfId="6837"/>
    <cellStyle name="Normal 14 3 9 2" xfId="1192"/>
    <cellStyle name="Normal 14 3 9 2 2" xfId="1982"/>
    <cellStyle name="Normal 14 3 9 2 2 2" xfId="10965"/>
    <cellStyle name="Normal 14 3 9 2 2 3" xfId="14464"/>
    <cellStyle name="Normal 14 3 9 2 2 4" xfId="14467"/>
    <cellStyle name="Normal 14 3 9 2 3" xfId="18575"/>
    <cellStyle name="Normal 14 3 9 2 3 2" xfId="19359"/>
    <cellStyle name="Normal 14 3 9 2 3 3" xfId="19363"/>
    <cellStyle name="Normal 14 3 9 2 4" xfId="18580"/>
    <cellStyle name="Normal 14 3 9 2 5" xfId="19368"/>
    <cellStyle name="Normal 14 3 9 2 6" xfId="19373"/>
    <cellStyle name="Normal 14 3 9 3" xfId="6845"/>
    <cellStyle name="Normal 14 3 9 3 2" xfId="18592"/>
    <cellStyle name="Normal 14 3 9 3 3" xfId="19375"/>
    <cellStyle name="Normal 14 3 9 3 4" xfId="19379"/>
    <cellStyle name="Normal 14 3 9 4" xfId="6851"/>
    <cellStyle name="Normal 14 3 9 4 2" xfId="18603"/>
    <cellStyle name="Normal 14 3 9 4 3" xfId="12128"/>
    <cellStyle name="Normal 14 3 9 4 4" xfId="12138"/>
    <cellStyle name="Normal 14 3 9 5" xfId="16663"/>
    <cellStyle name="Normal 14 3 9 5 2" xfId="3286"/>
    <cellStyle name="Normal 14 3 9 5 3" xfId="711"/>
    <cellStyle name="Normal 14 3 9 5 4" xfId="554"/>
    <cellStyle name="Normal 14 3 9 6" xfId="17597"/>
    <cellStyle name="Normal 14 3 9 6 2" xfId="19380"/>
    <cellStyle name="Normal 14 3 9 6 3" xfId="19384"/>
    <cellStyle name="Normal 14 3 9 7" xfId="19390"/>
    <cellStyle name="Normal 14 3 9 8" xfId="19393"/>
    <cellStyle name="Normal 14 3 9 9" xfId="19398"/>
    <cellStyle name="Normal 14 4" xfId="19401"/>
    <cellStyle name="Normal 14 4 10" xfId="19403"/>
    <cellStyle name="Normal 14 4 10 2" xfId="17448"/>
    <cellStyle name="Normal 14 4 10 3" xfId="19404"/>
    <cellStyle name="Normal 14 4 10 4" xfId="18756"/>
    <cellStyle name="Normal 14 4 11" xfId="19406"/>
    <cellStyle name="Normal 14 4 11 2" xfId="19407"/>
    <cellStyle name="Normal 14 4 11 3" xfId="19409"/>
    <cellStyle name="Normal 14 4 12" xfId="19411"/>
    <cellStyle name="Normal 14 4 13" xfId="19412"/>
    <cellStyle name="Normal 14 4 14" xfId="19415"/>
    <cellStyle name="Normal 14 4 2" xfId="9022"/>
    <cellStyle name="Normal 14 4 2 10" xfId="19419"/>
    <cellStyle name="Normal 14 4 2 11" xfId="19423"/>
    <cellStyle name="Normal 14 4 2 2" xfId="9027"/>
    <cellStyle name="Normal 14 4 2 2 10" xfId="19424"/>
    <cellStyle name="Normal 14 4 2 2 2" xfId="14391"/>
    <cellStyle name="Normal 14 4 2 2 2 2" xfId="19426"/>
    <cellStyle name="Normal 14 4 2 2 2 2 2" xfId="16458"/>
    <cellStyle name="Normal 14 4 2 2 2 2 2 2" xfId="9851"/>
    <cellStyle name="Normal 14 4 2 2 2 2 2 3" xfId="9853"/>
    <cellStyle name="Normal 14 4 2 2 2 2 2 4" xfId="11235"/>
    <cellStyle name="Normal 14 4 2 2 2 2 3" xfId="16460"/>
    <cellStyle name="Normal 14 4 2 2 2 2 3 2" xfId="9867"/>
    <cellStyle name="Normal 14 4 2 2 2 2 3 3" xfId="9871"/>
    <cellStyle name="Normal 14 4 2 2 2 2 4" xfId="15224"/>
    <cellStyle name="Normal 14 4 2 2 2 2 5" xfId="15228"/>
    <cellStyle name="Normal 14 4 2 2 2 2 6" xfId="15232"/>
    <cellStyle name="Normal 14 4 2 2 2 3" xfId="19427"/>
    <cellStyle name="Normal 14 4 2 2 2 3 2" xfId="446"/>
    <cellStyle name="Normal 14 4 2 2 2 3 3" xfId="107"/>
    <cellStyle name="Normal 14 4 2 2 2 3 4" xfId="10822"/>
    <cellStyle name="Normal 14 4 2 2 2 4" xfId="19428"/>
    <cellStyle name="Normal 14 4 2 2 2 4 2" xfId="4374"/>
    <cellStyle name="Normal 14 4 2 2 2 4 3" xfId="16464"/>
    <cellStyle name="Normal 14 4 2 2 2 4 4" xfId="10837"/>
    <cellStyle name="Normal 14 4 2 2 2 5" xfId="19429"/>
    <cellStyle name="Normal 14 4 2 2 2 5 2" xfId="16467"/>
    <cellStyle name="Normal 14 4 2 2 2 5 3" xfId="19430"/>
    <cellStyle name="Normal 14 4 2 2 2 5 4" xfId="19432"/>
    <cellStyle name="Normal 14 4 2 2 2 6" xfId="16584"/>
    <cellStyle name="Normal 14 4 2 2 2 6 2" xfId="19433"/>
    <cellStyle name="Normal 14 4 2 2 2 6 3" xfId="19434"/>
    <cellStyle name="Normal 14 4 2 2 2 7" xfId="16587"/>
    <cellStyle name="Normal 14 4 2 2 2 8" xfId="16590"/>
    <cellStyle name="Normal 14 4 2 2 2 9" xfId="19435"/>
    <cellStyle name="Normal 14 4 2 2 3" xfId="650"/>
    <cellStyle name="Normal 14 4 2 2 3 2" xfId="19441"/>
    <cellStyle name="Normal 14 4 2 2 3 2 2" xfId="16571"/>
    <cellStyle name="Normal 14 4 2 2 3 2 3" xfId="16574"/>
    <cellStyle name="Normal 14 4 2 2 3 2 4" xfId="15616"/>
    <cellStyle name="Normal 14 4 2 2 3 3" xfId="19443"/>
    <cellStyle name="Normal 14 4 2 2 3 3 2" xfId="16579"/>
    <cellStyle name="Normal 14 4 2 2 3 3 3" xfId="16581"/>
    <cellStyle name="Normal 14 4 2 2 3 4" xfId="19444"/>
    <cellStyle name="Normal 14 4 2 2 3 5" xfId="19445"/>
    <cellStyle name="Normal 14 4 2 2 3 6" xfId="16593"/>
    <cellStyle name="Normal 14 4 2 2 4" xfId="681"/>
    <cellStyle name="Normal 14 4 2 2 4 2" xfId="19449"/>
    <cellStyle name="Normal 14 4 2 2 4 3" xfId="19450"/>
    <cellStyle name="Normal 14 4 2 2 4 4" xfId="19451"/>
    <cellStyle name="Normal 14 4 2 2 5" xfId="19455"/>
    <cellStyle name="Normal 14 4 2 2 5 2" xfId="19456"/>
    <cellStyle name="Normal 14 4 2 2 5 3" xfId="19457"/>
    <cellStyle name="Normal 14 4 2 2 5 4" xfId="19460"/>
    <cellStyle name="Normal 14 4 2 2 6" xfId="7227"/>
    <cellStyle name="Normal 14 4 2 2 6 2" xfId="6049"/>
    <cellStyle name="Normal 14 4 2 2 6 3" xfId="4498"/>
    <cellStyle name="Normal 14 4 2 2 6 4" xfId="4513"/>
    <cellStyle name="Normal 14 4 2 2 7" xfId="7237"/>
    <cellStyle name="Normal 14 4 2 2 7 2" xfId="6082"/>
    <cellStyle name="Normal 14 4 2 2 7 3" xfId="2893"/>
    <cellStyle name="Normal 14 4 2 2 8" xfId="5862"/>
    <cellStyle name="Normal 14 4 2 2 9" xfId="2140"/>
    <cellStyle name="Normal 14 4 2 3" xfId="9032"/>
    <cellStyle name="Normal 14 4 2 3 2" xfId="14409"/>
    <cellStyle name="Normal 14 4 2 3 2 2" xfId="19463"/>
    <cellStyle name="Normal 14 4 2 3 2 2 2" xfId="18147"/>
    <cellStyle name="Normal 14 4 2 3 2 2 3" xfId="18152"/>
    <cellStyle name="Normal 14 4 2 3 2 2 4" xfId="14775"/>
    <cellStyle name="Normal 14 4 2 3 2 3" xfId="5368"/>
    <cellStyle name="Normal 14 4 2 3 2 3 2" xfId="7134"/>
    <cellStyle name="Normal 14 4 2 3 2 3 3" xfId="7139"/>
    <cellStyle name="Normal 14 4 2 3 2 4" xfId="2804"/>
    <cellStyle name="Normal 14 4 2 3 2 5" xfId="3685"/>
    <cellStyle name="Normal 14 4 2 3 2 6" xfId="3176"/>
    <cellStyle name="Normal 14 4 2 3 3" xfId="19465"/>
    <cellStyle name="Normal 14 4 2 3 3 2" xfId="19467"/>
    <cellStyle name="Normal 14 4 2 3 3 3" xfId="4571"/>
    <cellStyle name="Normal 14 4 2 3 3 4" xfId="3732"/>
    <cellStyle name="Normal 14 4 2 3 4" xfId="19472"/>
    <cellStyle name="Normal 14 4 2 3 4 2" xfId="19473"/>
    <cellStyle name="Normal 14 4 2 3 4 3" xfId="309"/>
    <cellStyle name="Normal 14 4 2 3 4 4" xfId="7977"/>
    <cellStyle name="Normal 14 4 2 3 5" xfId="19476"/>
    <cellStyle name="Normal 14 4 2 3 5 2" xfId="19477"/>
    <cellStyle name="Normal 14 4 2 3 5 3" xfId="1436"/>
    <cellStyle name="Normal 14 4 2 3 5 4" xfId="7985"/>
    <cellStyle name="Normal 14 4 2 3 6" xfId="8934"/>
    <cellStyle name="Normal 14 4 2 3 6 2" xfId="19478"/>
    <cellStyle name="Normal 14 4 2 3 6 3" xfId="2500"/>
    <cellStyle name="Normal 14 4 2 3 7" xfId="19481"/>
    <cellStyle name="Normal 14 4 2 3 8" xfId="19483"/>
    <cellStyle name="Normal 14 4 2 3 9" xfId="4266"/>
    <cellStyle name="Normal 14 4 2 4" xfId="9035"/>
    <cellStyle name="Normal 14 4 2 4 2" xfId="19484"/>
    <cellStyle name="Normal 14 4 2 4 2 2" xfId="19487"/>
    <cellStyle name="Normal 14 4 2 4 2 3" xfId="8043"/>
    <cellStyle name="Normal 14 4 2 4 2 4" xfId="3983"/>
    <cellStyle name="Normal 14 4 2 4 3" xfId="19489"/>
    <cellStyle name="Normal 14 4 2 4 3 2" xfId="19490"/>
    <cellStyle name="Normal 14 4 2 4 3 3" xfId="8048"/>
    <cellStyle name="Normal 14 4 2 4 4" xfId="19494"/>
    <cellStyle name="Normal 14 4 2 4 5" xfId="19496"/>
    <cellStyle name="Normal 14 4 2 4 6" xfId="19497"/>
    <cellStyle name="Normal 14 4 2 5" xfId="19499"/>
    <cellStyle name="Normal 14 4 2 5 2" xfId="19501"/>
    <cellStyle name="Normal 14 4 2 5 3" xfId="19503"/>
    <cellStyle name="Normal 14 4 2 5 4" xfId="1128"/>
    <cellStyle name="Normal 14 4 2 6" xfId="19505"/>
    <cellStyle name="Normal 14 4 2 6 2" xfId="19507"/>
    <cellStyle name="Normal 14 4 2 6 3" xfId="19509"/>
    <cellStyle name="Normal 14 4 2 6 4" xfId="19512"/>
    <cellStyle name="Normal 14 4 2 7" xfId="19514"/>
    <cellStyle name="Normal 14 4 2 7 2" xfId="19515"/>
    <cellStyle name="Normal 14 4 2 7 3" xfId="19516"/>
    <cellStyle name="Normal 14 4 2 7 4" xfId="19517"/>
    <cellStyle name="Normal 14 4 2 8" xfId="19518"/>
    <cellStyle name="Normal 14 4 2 8 2" xfId="18453"/>
    <cellStyle name="Normal 14 4 2 8 3" xfId="18457"/>
    <cellStyle name="Normal 14 4 2 9" xfId="19519"/>
    <cellStyle name="Normal 14 4 3" xfId="9043"/>
    <cellStyle name="Normal 14 4 3 10" xfId="18618"/>
    <cellStyle name="Normal 14 4 3 2" xfId="9049"/>
    <cellStyle name="Normal 14 4 3 2 2" xfId="12353"/>
    <cellStyle name="Normal 14 4 3 2 2 2" xfId="11481"/>
    <cellStyle name="Normal 14 4 3 2 2 2 2" xfId="246"/>
    <cellStyle name="Normal 14 4 3 2 2 2 3" xfId="11483"/>
    <cellStyle name="Normal 14 4 3 2 2 2 4" xfId="11489"/>
    <cellStyle name="Normal 14 4 3 2 2 3" xfId="11491"/>
    <cellStyle name="Normal 14 4 3 2 2 3 2" xfId="1969"/>
    <cellStyle name="Normal 14 4 3 2 2 3 3" xfId="2000"/>
    <cellStyle name="Normal 14 4 3 2 2 4" xfId="10379"/>
    <cellStyle name="Normal 14 4 3 2 2 5" xfId="11494"/>
    <cellStyle name="Normal 14 4 3 2 2 6" xfId="11499"/>
    <cellStyle name="Normal 14 4 3 2 3" xfId="12355"/>
    <cellStyle name="Normal 14 4 3 2 3 2" xfId="5101"/>
    <cellStyle name="Normal 14 4 3 2 3 3" xfId="5140"/>
    <cellStyle name="Normal 14 4 3 2 3 4" xfId="5171"/>
    <cellStyle name="Normal 14 4 3 2 4" xfId="12357"/>
    <cellStyle name="Normal 14 4 3 2 4 2" xfId="1657"/>
    <cellStyle name="Normal 14 4 3 2 4 3" xfId="2094"/>
    <cellStyle name="Normal 14 4 3 2 4 4" xfId="7873"/>
    <cellStyle name="Normal 14 4 3 2 5" xfId="19521"/>
    <cellStyle name="Normal 14 4 3 2 5 2" xfId="7924"/>
    <cellStyle name="Normal 14 4 3 2 5 3" xfId="19523"/>
    <cellStyle name="Normal 14 4 3 2 5 4" xfId="19526"/>
    <cellStyle name="Normal 14 4 3 2 6" xfId="19528"/>
    <cellStyle name="Normal 14 4 3 2 6 2" xfId="5001"/>
    <cellStyle name="Normal 14 4 3 2 6 3" xfId="19530"/>
    <cellStyle name="Normal 14 4 3 2 7" xfId="19534"/>
    <cellStyle name="Normal 14 4 3 2 8" xfId="19538"/>
    <cellStyle name="Normal 14 4 3 2 9" xfId="9816"/>
    <cellStyle name="Normal 14 4 3 3" xfId="9055"/>
    <cellStyle name="Normal 14 4 3 3 2" xfId="12360"/>
    <cellStyle name="Normal 14 4 3 3 2 2" xfId="11609"/>
    <cellStyle name="Normal 14 4 3 3 2 3" xfId="8062"/>
    <cellStyle name="Normal 14 4 3 3 2 4" xfId="8066"/>
    <cellStyle name="Normal 14 4 3 3 3" xfId="12362"/>
    <cellStyle name="Normal 14 4 3 3 3 2" xfId="5398"/>
    <cellStyle name="Normal 14 4 3 3 3 3" xfId="5420"/>
    <cellStyle name="Normal 14 4 3 3 4" xfId="19539"/>
    <cellStyle name="Normal 14 4 3 3 5" xfId="19541"/>
    <cellStyle name="Normal 14 4 3 3 6" xfId="19543"/>
    <cellStyle name="Normal 14 4 3 4" xfId="9059"/>
    <cellStyle name="Normal 14 4 3 4 2" xfId="19546"/>
    <cellStyle name="Normal 14 4 3 4 3" xfId="19547"/>
    <cellStyle name="Normal 14 4 3 4 4" xfId="19548"/>
    <cellStyle name="Normal 14 4 3 5" xfId="12365"/>
    <cellStyle name="Normal 14 4 3 5 2" xfId="14220"/>
    <cellStyle name="Normal 14 4 3 5 3" xfId="14223"/>
    <cellStyle name="Normal 14 4 3 5 4" xfId="14227"/>
    <cellStyle name="Normal 14 4 3 6" xfId="12371"/>
    <cellStyle name="Normal 14 4 3 6 2" xfId="14236"/>
    <cellStyle name="Normal 14 4 3 6 3" xfId="14238"/>
    <cellStyle name="Normal 14 4 3 6 4" xfId="14241"/>
    <cellStyle name="Normal 14 4 3 7" xfId="14245"/>
    <cellStyle name="Normal 14 4 3 7 2" xfId="14248"/>
    <cellStyle name="Normal 14 4 3 7 3" xfId="14252"/>
    <cellStyle name="Normal 14 4 3 8" xfId="1723"/>
    <cellStyle name="Normal 14 4 3 9" xfId="14265"/>
    <cellStyle name="Normal 14 4 4" xfId="123"/>
    <cellStyle name="Normal 14 4 4 2" xfId="2350"/>
    <cellStyle name="Normal 14 4 4 2 2" xfId="19549"/>
    <cellStyle name="Normal 14 4 4 2 2 2" xfId="12295"/>
    <cellStyle name="Normal 14 4 4 2 2 3" xfId="12306"/>
    <cellStyle name="Normal 14 4 4 2 2 4" xfId="8630"/>
    <cellStyle name="Normal 14 4 4 2 3" xfId="19553"/>
    <cellStyle name="Normal 14 4 4 2 3 2" xfId="3457"/>
    <cellStyle name="Normal 14 4 4 2 3 3" xfId="3475"/>
    <cellStyle name="Normal 14 4 4 2 4" xfId="19556"/>
    <cellStyle name="Normal 14 4 4 2 5" xfId="19560"/>
    <cellStyle name="Normal 14 4 4 2 6" xfId="19565"/>
    <cellStyle name="Normal 14 4 4 3" xfId="2360"/>
    <cellStyle name="Normal 14 4 4 3 2" xfId="19567"/>
    <cellStyle name="Normal 14 4 4 3 3" xfId="19570"/>
    <cellStyle name="Normal 14 4 4 3 4" xfId="19571"/>
    <cellStyle name="Normal 14 4 4 4" xfId="608"/>
    <cellStyle name="Normal 14 4 4 4 2" xfId="19573"/>
    <cellStyle name="Normal 14 4 4 4 3" xfId="19575"/>
    <cellStyle name="Normal 14 4 4 4 4" xfId="19576"/>
    <cellStyle name="Normal 14 4 4 5" xfId="14275"/>
    <cellStyle name="Normal 14 4 4 5 2" xfId="14279"/>
    <cellStyle name="Normal 14 4 4 5 3" xfId="14281"/>
    <cellStyle name="Normal 14 4 4 5 4" xfId="14283"/>
    <cellStyle name="Normal 14 4 4 6" xfId="14298"/>
    <cellStyle name="Normal 14 4 4 6 2" xfId="14300"/>
    <cellStyle name="Normal 14 4 4 6 3" xfId="14302"/>
    <cellStyle name="Normal 14 4 4 7" xfId="14307"/>
    <cellStyle name="Normal 14 4 4 8" xfId="14313"/>
    <cellStyle name="Normal 14 4 4 9" xfId="14320"/>
    <cellStyle name="Normal 14 4 5" xfId="9063"/>
    <cellStyle name="Normal 14 4 5 2" xfId="9074"/>
    <cellStyle name="Normal 14 4 5 2 2" xfId="19577"/>
    <cellStyle name="Normal 14 4 5 2 2 2" xfId="12699"/>
    <cellStyle name="Normal 14 4 5 2 2 3" xfId="1472"/>
    <cellStyle name="Normal 14 4 5 2 2 4" xfId="2065"/>
    <cellStyle name="Normal 14 4 5 2 3" xfId="19579"/>
    <cellStyle name="Normal 14 4 5 2 3 2" xfId="8714"/>
    <cellStyle name="Normal 14 4 5 2 3 3" xfId="2226"/>
    <cellStyle name="Normal 14 4 5 2 4" xfId="19580"/>
    <cellStyle name="Normal 14 4 5 2 5" xfId="19583"/>
    <cellStyle name="Normal 14 4 5 2 6" xfId="19587"/>
    <cellStyle name="Normal 14 4 5 3" xfId="959"/>
    <cellStyle name="Normal 14 4 5 3 2" xfId="19588"/>
    <cellStyle name="Normal 14 4 5 3 3" xfId="19590"/>
    <cellStyle name="Normal 14 4 5 3 4" xfId="19591"/>
    <cellStyle name="Normal 14 4 5 4" xfId="874"/>
    <cellStyle name="Normal 14 4 5 4 2" xfId="19592"/>
    <cellStyle name="Normal 14 4 5 4 3" xfId="19595"/>
    <cellStyle name="Normal 14 4 5 4 4" xfId="19596"/>
    <cellStyle name="Normal 14 4 5 5" xfId="14347"/>
    <cellStyle name="Normal 14 4 5 5 2" xfId="14351"/>
    <cellStyle name="Normal 14 4 5 5 3" xfId="14354"/>
    <cellStyle name="Normal 14 4 5 5 4" xfId="14357"/>
    <cellStyle name="Normal 14 4 5 6" xfId="14360"/>
    <cellStyle name="Normal 14 4 5 6 2" xfId="14362"/>
    <cellStyle name="Normal 14 4 5 6 3" xfId="14365"/>
    <cellStyle name="Normal 14 4 5 7" xfId="14369"/>
    <cellStyle name="Normal 14 4 5 8" xfId="14372"/>
    <cellStyle name="Normal 14 4 5 9" xfId="14375"/>
    <cellStyle name="Normal 14 4 6" xfId="4736"/>
    <cellStyle name="Normal 14 4 6 2" xfId="6898"/>
    <cellStyle name="Normal 14 4 6 2 2" xfId="19597"/>
    <cellStyle name="Normal 14 4 6 2 2 2" xfId="12935"/>
    <cellStyle name="Normal 14 4 6 2 2 3" xfId="12944"/>
    <cellStyle name="Normal 14 4 6 2 2 4" xfId="12958"/>
    <cellStyle name="Normal 14 4 6 2 3" xfId="19598"/>
    <cellStyle name="Normal 14 4 6 2 3 2" xfId="8823"/>
    <cellStyle name="Normal 14 4 6 2 3 3" xfId="8832"/>
    <cellStyle name="Normal 14 4 6 2 4" xfId="19599"/>
    <cellStyle name="Normal 14 4 6 2 5" xfId="19602"/>
    <cellStyle name="Normal 14 4 6 2 6" xfId="19607"/>
    <cellStyle name="Normal 14 4 6 3" xfId="6923"/>
    <cellStyle name="Normal 14 4 6 3 2" xfId="19608"/>
    <cellStyle name="Normal 14 4 6 3 3" xfId="19609"/>
    <cellStyle name="Normal 14 4 6 3 4" xfId="19610"/>
    <cellStyle name="Normal 14 4 6 4" xfId="1072"/>
    <cellStyle name="Normal 14 4 6 4 2" xfId="19613"/>
    <cellStyle name="Normal 14 4 6 4 3" xfId="2986"/>
    <cellStyle name="Normal 14 4 6 4 4" xfId="19614"/>
    <cellStyle name="Normal 14 4 6 5" xfId="5689"/>
    <cellStyle name="Normal 14 4 6 5 2" xfId="19615"/>
    <cellStyle name="Normal 14 4 6 5 3" xfId="19616"/>
    <cellStyle name="Normal 14 4 6 6" xfId="6290"/>
    <cellStyle name="Normal 14 4 6 7" xfId="14381"/>
    <cellStyle name="Normal 14 4 6 8" xfId="809"/>
    <cellStyle name="Normal 14 4 7" xfId="4748"/>
    <cellStyle name="Normal 14 4 7 2" xfId="6928"/>
    <cellStyle name="Normal 14 4 7 2 2" xfId="19618"/>
    <cellStyle name="Normal 14 4 7 2 3" xfId="19619"/>
    <cellStyle name="Normal 14 4 7 2 4" xfId="19620"/>
    <cellStyle name="Normal 14 4 7 3" xfId="3049"/>
    <cellStyle name="Normal 14 4 7 3 2" xfId="3090"/>
    <cellStyle name="Normal 14 4 7 3 3" xfId="19621"/>
    <cellStyle name="Normal 14 4 7 4" xfId="1215"/>
    <cellStyle name="Normal 14 4 7 5" xfId="3401"/>
    <cellStyle name="Normal 14 4 7 6" xfId="14390"/>
    <cellStyle name="Normal 14 4 8" xfId="6942"/>
    <cellStyle name="Normal 14 4 8 2" xfId="19622"/>
    <cellStyle name="Normal 14 4 8 3" xfId="2613"/>
    <cellStyle name="Normal 14 4 8 4" xfId="1350"/>
    <cellStyle name="Normal 14 4 9" xfId="6954"/>
    <cellStyle name="Normal 14 4 9 2" xfId="19625"/>
    <cellStyle name="Normal 14 4 9 3" xfId="19626"/>
    <cellStyle name="Normal 14 4 9 4" xfId="19628"/>
    <cellStyle name="Normal 14 5" xfId="19630"/>
    <cellStyle name="Normal 14 5 10" xfId="19634"/>
    <cellStyle name="Normal 14 5 10 2" xfId="19640"/>
    <cellStyle name="Normal 14 5 10 3" xfId="19644"/>
    <cellStyle name="Normal 14 5 10 4" xfId="19336"/>
    <cellStyle name="Normal 14 5 11" xfId="19647"/>
    <cellStyle name="Normal 14 5 11 2" xfId="9938"/>
    <cellStyle name="Normal 14 5 11 3" xfId="19650"/>
    <cellStyle name="Normal 14 5 12" xfId="19653"/>
    <cellStyle name="Normal 14 5 13" xfId="151"/>
    <cellStyle name="Normal 14 5 14" xfId="469"/>
    <cellStyle name="Normal 14 5 2" xfId="1335"/>
    <cellStyle name="Normal 14 5 2 10" xfId="8110"/>
    <cellStyle name="Normal 14 5 2 11" xfId="8122"/>
    <cellStyle name="Normal 14 5 2 2" xfId="9096"/>
    <cellStyle name="Normal 14 5 2 2 10" xfId="11243"/>
    <cellStyle name="Normal 14 5 2 2 2" xfId="19656"/>
    <cellStyle name="Normal 14 5 2 2 2 2" xfId="12601"/>
    <cellStyle name="Normal 14 5 2 2 2 2 2" xfId="12604"/>
    <cellStyle name="Normal 14 5 2 2 2 2 2 2" xfId="9138"/>
    <cellStyle name="Normal 14 5 2 2 2 2 2 3" xfId="9146"/>
    <cellStyle name="Normal 14 5 2 2 2 2 2 4" xfId="12390"/>
    <cellStyle name="Normal 14 5 2 2 2 2 3" xfId="12626"/>
    <cellStyle name="Normal 14 5 2 2 2 2 3 2" xfId="9156"/>
    <cellStyle name="Normal 14 5 2 2 2 2 3 3" xfId="9162"/>
    <cellStyle name="Normal 14 5 2 2 2 2 4" xfId="12629"/>
    <cellStyle name="Normal 14 5 2 2 2 2 5" xfId="12631"/>
    <cellStyle name="Normal 14 5 2 2 2 2 6" xfId="12645"/>
    <cellStyle name="Normal 14 5 2 2 2 3" xfId="12663"/>
    <cellStyle name="Normal 14 5 2 2 2 3 2" xfId="12665"/>
    <cellStyle name="Normal 14 5 2 2 2 3 3" xfId="12668"/>
    <cellStyle name="Normal 14 5 2 2 2 3 4" xfId="12672"/>
    <cellStyle name="Normal 14 5 2 2 2 4" xfId="12683"/>
    <cellStyle name="Normal 14 5 2 2 2 4 2" xfId="12686"/>
    <cellStyle name="Normal 14 5 2 2 2 4 3" xfId="12690"/>
    <cellStyle name="Normal 14 5 2 2 2 4 4" xfId="4048"/>
    <cellStyle name="Normal 14 5 2 2 2 5" xfId="19658"/>
    <cellStyle name="Normal 14 5 2 2 2 5 2" xfId="19660"/>
    <cellStyle name="Normal 14 5 2 2 2 5 3" xfId="19663"/>
    <cellStyle name="Normal 14 5 2 2 2 5 4" xfId="13485"/>
    <cellStyle name="Normal 14 5 2 2 2 6" xfId="19665"/>
    <cellStyle name="Normal 14 5 2 2 2 6 2" xfId="19668"/>
    <cellStyle name="Normal 14 5 2 2 2 6 3" xfId="19670"/>
    <cellStyle name="Normal 14 5 2 2 2 7" xfId="19672"/>
    <cellStyle name="Normal 14 5 2 2 2 8" xfId="19676"/>
    <cellStyle name="Normal 14 5 2 2 2 9" xfId="19680"/>
    <cellStyle name="Normal 14 5 2 2 3" xfId="19683"/>
    <cellStyle name="Normal 14 5 2 2 3 2" xfId="9018"/>
    <cellStyle name="Normal 14 5 2 2 3 2 2" xfId="9023"/>
    <cellStyle name="Normal 14 5 2 2 3 2 3" xfId="9028"/>
    <cellStyle name="Normal 14 5 2 2 3 2 4" xfId="9033"/>
    <cellStyle name="Normal 14 5 2 2 3 3" xfId="9040"/>
    <cellStyle name="Normal 14 5 2 2 3 3 2" xfId="9046"/>
    <cellStyle name="Normal 14 5 2 2 3 3 3" xfId="9052"/>
    <cellStyle name="Normal 14 5 2 2 3 4" xfId="119"/>
    <cellStyle name="Normal 14 5 2 2 3 5" xfId="19685"/>
    <cellStyle name="Normal 14 5 2 2 3 6" xfId="19687"/>
    <cellStyle name="Normal 14 5 2 2 4" xfId="19695"/>
    <cellStyle name="Normal 14 5 2 2 4 2" xfId="13215"/>
    <cellStyle name="Normal 14 5 2 2 4 3" xfId="13224"/>
    <cellStyle name="Normal 14 5 2 2 4 4" xfId="13228"/>
    <cellStyle name="Normal 14 5 2 2 5" xfId="19704"/>
    <cellStyle name="Normal 14 5 2 2 5 2" xfId="13398"/>
    <cellStyle name="Normal 14 5 2 2 5 3" xfId="3013"/>
    <cellStyle name="Normal 14 5 2 2 5 4" xfId="2692"/>
    <cellStyle name="Normal 14 5 2 2 6" xfId="19714"/>
    <cellStyle name="Normal 14 5 2 2 6 2" xfId="13706"/>
    <cellStyle name="Normal 14 5 2 2 6 3" xfId="13737"/>
    <cellStyle name="Normal 14 5 2 2 6 4" xfId="13759"/>
    <cellStyle name="Normal 14 5 2 2 7" xfId="19721"/>
    <cellStyle name="Normal 14 5 2 2 7 2" xfId="13960"/>
    <cellStyle name="Normal 14 5 2 2 7 3" xfId="13987"/>
    <cellStyle name="Normal 14 5 2 2 8" xfId="19727"/>
    <cellStyle name="Normal 14 5 2 2 9" xfId="19733"/>
    <cellStyle name="Normal 14 5 2 3" xfId="9100"/>
    <cellStyle name="Normal 14 5 2 3 2" xfId="19738"/>
    <cellStyle name="Normal 14 5 2 3 2 2" xfId="15205"/>
    <cellStyle name="Normal 14 5 2 3 2 2 2" xfId="15222"/>
    <cellStyle name="Normal 14 5 2 3 2 2 3" xfId="15226"/>
    <cellStyle name="Normal 14 5 2 3 2 2 4" xfId="15229"/>
    <cellStyle name="Normal 14 5 2 3 2 3" xfId="10815"/>
    <cellStyle name="Normal 14 5 2 3 2 3 2" xfId="10819"/>
    <cellStyle name="Normal 14 5 2 3 2 3 3" xfId="10825"/>
    <cellStyle name="Normal 14 5 2 3 2 4" xfId="10834"/>
    <cellStyle name="Normal 14 5 2 3 2 5" xfId="10843"/>
    <cellStyle name="Normal 14 5 2 3 2 6" xfId="6715"/>
    <cellStyle name="Normal 14 5 2 3 3" xfId="19743"/>
    <cellStyle name="Normal 14 5 2 3 3 2" xfId="15610"/>
    <cellStyle name="Normal 14 5 2 3 3 3" xfId="8942"/>
    <cellStyle name="Normal 14 5 2 3 3 4" xfId="8949"/>
    <cellStyle name="Normal 14 5 2 3 4" xfId="19751"/>
    <cellStyle name="Normal 14 5 2 3 4 2" xfId="15792"/>
    <cellStyle name="Normal 14 5 2 3 4 3" xfId="9203"/>
    <cellStyle name="Normal 14 5 2 3 4 4" xfId="292"/>
    <cellStyle name="Normal 14 5 2 3 5" xfId="19759"/>
    <cellStyle name="Normal 14 5 2 3 5 2" xfId="15854"/>
    <cellStyle name="Normal 14 5 2 3 5 3" xfId="9219"/>
    <cellStyle name="Normal 14 5 2 3 5 4" xfId="10851"/>
    <cellStyle name="Normal 14 5 2 3 6" xfId="19764"/>
    <cellStyle name="Normal 14 5 2 3 6 2" xfId="15898"/>
    <cellStyle name="Normal 14 5 2 3 6 3" xfId="9241"/>
    <cellStyle name="Normal 14 5 2 3 7" xfId="19771"/>
    <cellStyle name="Normal 14 5 2 3 8" xfId="19777"/>
    <cellStyle name="Normal 14 5 2 3 9" xfId="19783"/>
    <cellStyle name="Normal 14 5 2 4" xfId="19785"/>
    <cellStyle name="Normal 14 5 2 4 2" xfId="19790"/>
    <cellStyle name="Normal 14 5 2 4 2 2" xfId="14765"/>
    <cellStyle name="Normal 14 5 2 4 2 3" xfId="10883"/>
    <cellStyle name="Normal 14 5 2 4 2 4" xfId="10893"/>
    <cellStyle name="Normal 14 5 2 4 3" xfId="19796"/>
    <cellStyle name="Normal 14 5 2 4 3 2" xfId="19801"/>
    <cellStyle name="Normal 14 5 2 4 3 3" xfId="8253"/>
    <cellStyle name="Normal 14 5 2 4 4" xfId="19807"/>
    <cellStyle name="Normal 14 5 2 4 5" xfId="19812"/>
    <cellStyle name="Normal 14 5 2 4 6" xfId="19818"/>
    <cellStyle name="Normal 14 5 2 5" xfId="19821"/>
    <cellStyle name="Normal 14 5 2 5 2" xfId="19827"/>
    <cellStyle name="Normal 14 5 2 5 3" xfId="19832"/>
    <cellStyle name="Normal 14 5 2 5 4" xfId="19841"/>
    <cellStyle name="Normal 14 5 2 6" xfId="19844"/>
    <cellStyle name="Normal 14 5 2 6 2" xfId="19849"/>
    <cellStyle name="Normal 14 5 2 6 3" xfId="19853"/>
    <cellStyle name="Normal 14 5 2 6 4" xfId="19858"/>
    <cellStyle name="Normal 14 5 2 7" xfId="19861"/>
    <cellStyle name="Normal 14 5 2 7 2" xfId="19865"/>
    <cellStyle name="Normal 14 5 2 7 3" xfId="19867"/>
    <cellStyle name="Normal 14 5 2 7 4" xfId="19870"/>
    <cellStyle name="Normal 14 5 2 8" xfId="19871"/>
    <cellStyle name="Normal 14 5 2 8 2" xfId="8864"/>
    <cellStyle name="Normal 14 5 2 8 3" xfId="8867"/>
    <cellStyle name="Normal 14 5 2 9" xfId="19873"/>
    <cellStyle name="Normal 14 5 3" xfId="9107"/>
    <cellStyle name="Normal 14 5 3 10" xfId="19879"/>
    <cellStyle name="Normal 14 5 3 2" xfId="12376"/>
    <cellStyle name="Normal 14 5 3 2 2" xfId="12170"/>
    <cellStyle name="Normal 14 5 3 2 2 2" xfId="14244"/>
    <cellStyle name="Normal 14 5 3 2 2 2 2" xfId="14247"/>
    <cellStyle name="Normal 14 5 3 2 2 2 3" xfId="14251"/>
    <cellStyle name="Normal 14 5 3 2 2 2 4" xfId="14255"/>
    <cellStyle name="Normal 14 5 3 2 2 3" xfId="1722"/>
    <cellStyle name="Normal 14 5 3 2 2 3 2" xfId="14258"/>
    <cellStyle name="Normal 14 5 3 2 2 3 3" xfId="14261"/>
    <cellStyle name="Normal 14 5 3 2 2 4" xfId="14264"/>
    <cellStyle name="Normal 14 5 3 2 2 5" xfId="6248"/>
    <cellStyle name="Normal 14 5 3 2 2 6" xfId="8460"/>
    <cellStyle name="Normal 14 5 3 2 3" xfId="19881"/>
    <cellStyle name="Normal 14 5 3 2 3 2" xfId="14306"/>
    <cellStyle name="Normal 14 5 3 2 3 3" xfId="14312"/>
    <cellStyle name="Normal 14 5 3 2 3 4" xfId="14319"/>
    <cellStyle name="Normal 14 5 3 2 4" xfId="19883"/>
    <cellStyle name="Normal 14 5 3 2 4 2" xfId="14368"/>
    <cellStyle name="Normal 14 5 3 2 4 3" xfId="14371"/>
    <cellStyle name="Normal 14 5 3 2 4 4" xfId="14374"/>
    <cellStyle name="Normal 14 5 3 2 5" xfId="19887"/>
    <cellStyle name="Normal 14 5 3 2 5 2" xfId="14380"/>
    <cellStyle name="Normal 14 5 3 2 5 3" xfId="808"/>
    <cellStyle name="Normal 14 5 3 2 5 4" xfId="588"/>
    <cellStyle name="Normal 14 5 3 2 6" xfId="19893"/>
    <cellStyle name="Normal 14 5 3 2 6 2" xfId="14394"/>
    <cellStyle name="Normal 14 5 3 2 6 3" xfId="653"/>
    <cellStyle name="Normal 14 5 3 2 7" xfId="19897"/>
    <cellStyle name="Normal 14 5 3 2 8" xfId="19903"/>
    <cellStyle name="Normal 14 5 3 2 9" xfId="19909"/>
    <cellStyle name="Normal 14 5 3 3" xfId="12379"/>
    <cellStyle name="Normal 14 5 3 3 2" xfId="19915"/>
    <cellStyle name="Normal 14 5 3 3 2 2" xfId="14449"/>
    <cellStyle name="Normal 14 5 3 3 2 3" xfId="10955"/>
    <cellStyle name="Normal 14 5 3 3 2 4" xfId="10960"/>
    <cellStyle name="Normal 14 5 3 3 3" xfId="19916"/>
    <cellStyle name="Normal 14 5 3 3 3 2" xfId="14489"/>
    <cellStyle name="Normal 14 5 3 3 3 3" xfId="3812"/>
    <cellStyle name="Normal 14 5 3 3 4" xfId="19917"/>
    <cellStyle name="Normal 14 5 3 3 5" xfId="19919"/>
    <cellStyle name="Normal 14 5 3 3 6" xfId="19922"/>
    <cellStyle name="Normal 14 5 3 4" xfId="12382"/>
    <cellStyle name="Normal 14 5 3 4 2" xfId="19924"/>
    <cellStyle name="Normal 14 5 3 4 3" xfId="19926"/>
    <cellStyle name="Normal 14 5 3 4 4" xfId="19928"/>
    <cellStyle name="Normal 14 5 3 5" xfId="14437"/>
    <cellStyle name="Normal 14 5 3 5 2" xfId="11368"/>
    <cellStyle name="Normal 14 5 3 5 3" xfId="11396"/>
    <cellStyle name="Normal 14 5 3 5 4" xfId="11415"/>
    <cellStyle name="Normal 14 5 3 6" xfId="14443"/>
    <cellStyle name="Normal 14 5 3 6 2" xfId="11469"/>
    <cellStyle name="Normal 14 5 3 6 3" xfId="11473"/>
    <cellStyle name="Normal 14 5 3 6 4" xfId="11478"/>
    <cellStyle name="Normal 14 5 3 7" xfId="14448"/>
    <cellStyle name="Normal 14 5 3 7 2" xfId="11488"/>
    <cellStyle name="Normal 14 5 3 7 3" xfId="14453"/>
    <cellStyle name="Normal 14 5 3 8" xfId="10954"/>
    <cellStyle name="Normal 14 5 3 9" xfId="10959"/>
    <cellStyle name="Normal 14 5 4" xfId="9111"/>
    <cellStyle name="Normal 14 5 4 2" xfId="7780"/>
    <cellStyle name="Normal 14 5 4 2 2" xfId="19929"/>
    <cellStyle name="Normal 14 5 4 2 2 2" xfId="14971"/>
    <cellStyle name="Normal 14 5 4 2 2 3" xfId="5271"/>
    <cellStyle name="Normal 14 5 4 2 2 4" xfId="5498"/>
    <cellStyle name="Normal 14 5 4 2 3" xfId="19932"/>
    <cellStyle name="Normal 14 5 4 2 3 2" xfId="14989"/>
    <cellStyle name="Normal 14 5 4 2 3 3" xfId="6666"/>
    <cellStyle name="Normal 14 5 4 2 4" xfId="19933"/>
    <cellStyle name="Normal 14 5 4 2 5" xfId="19936"/>
    <cellStyle name="Normal 14 5 4 2 6" xfId="19940"/>
    <cellStyle name="Normal 14 5 4 3" xfId="7788"/>
    <cellStyle name="Normal 14 5 4 3 2" xfId="19943"/>
    <cellStyle name="Normal 14 5 4 3 3" xfId="19945"/>
    <cellStyle name="Normal 14 5 4 3 4" xfId="19946"/>
    <cellStyle name="Normal 14 5 4 4" xfId="19948"/>
    <cellStyle name="Normal 14 5 4 4 2" xfId="19950"/>
    <cellStyle name="Normal 14 5 4 4 3" xfId="19952"/>
    <cellStyle name="Normal 14 5 4 4 4" xfId="19954"/>
    <cellStyle name="Normal 14 5 4 5" xfId="14476"/>
    <cellStyle name="Normal 14 5 4 5 2" xfId="5051"/>
    <cellStyle name="Normal 14 5 4 5 3" xfId="5336"/>
    <cellStyle name="Normal 14 5 4 5 4" xfId="7835"/>
    <cellStyle name="Normal 14 5 4 6" xfId="14481"/>
    <cellStyle name="Normal 14 5 4 6 2" xfId="5083"/>
    <cellStyle name="Normal 14 5 4 6 3" xfId="14485"/>
    <cellStyle name="Normal 14 5 4 7" xfId="14488"/>
    <cellStyle name="Normal 14 5 4 8" xfId="3811"/>
    <cellStyle name="Normal 14 5 4 9" xfId="10972"/>
    <cellStyle name="Normal 14 5 5" xfId="9115"/>
    <cellStyle name="Normal 14 5 5 2" xfId="19955"/>
    <cellStyle name="Normal 14 5 5 2 2" xfId="19958"/>
    <cellStyle name="Normal 14 5 5 2 2 2" xfId="15354"/>
    <cellStyle name="Normal 14 5 5 2 2 3" xfId="2311"/>
    <cellStyle name="Normal 14 5 5 2 2 4" xfId="2346"/>
    <cellStyle name="Normal 14 5 5 2 3" xfId="19959"/>
    <cellStyle name="Normal 14 5 5 2 3 2" xfId="15399"/>
    <cellStyle name="Normal 14 5 5 2 3 3" xfId="2422"/>
    <cellStyle name="Normal 14 5 5 2 4" xfId="19960"/>
    <cellStyle name="Normal 14 5 5 2 5" xfId="19963"/>
    <cellStyle name="Normal 14 5 5 2 6" xfId="19967"/>
    <cellStyle name="Normal 14 5 5 3" xfId="19969"/>
    <cellStyle name="Normal 14 5 5 3 2" xfId="19970"/>
    <cellStyle name="Normal 14 5 5 3 3" xfId="19971"/>
    <cellStyle name="Normal 14 5 5 3 4" xfId="19972"/>
    <cellStyle name="Normal 14 5 5 4" xfId="19974"/>
    <cellStyle name="Normal 14 5 5 4 2" xfId="19978"/>
    <cellStyle name="Normal 14 5 5 4 3" xfId="19983"/>
    <cellStyle name="Normal 14 5 5 4 4" xfId="19987"/>
    <cellStyle name="Normal 14 5 5 5" xfId="14499"/>
    <cellStyle name="Normal 14 5 5 5 2" xfId="5505"/>
    <cellStyle name="Normal 14 5 5 5 3" xfId="19991"/>
    <cellStyle name="Normal 14 5 5 5 4" xfId="19993"/>
    <cellStyle name="Normal 14 5 5 6" xfId="14501"/>
    <cellStyle name="Normal 14 5 5 6 2" xfId="19997"/>
    <cellStyle name="Normal 14 5 5 6 3" xfId="20001"/>
    <cellStyle name="Normal 14 5 5 7" xfId="14503"/>
    <cellStyle name="Normal 14 5 5 8" xfId="20003"/>
    <cellStyle name="Normal 14 5 5 9" xfId="20005"/>
    <cellStyle name="Normal 14 5 6" xfId="6988"/>
    <cellStyle name="Normal 14 5 6 2" xfId="20006"/>
    <cellStyle name="Normal 14 5 6 2 2" xfId="20007"/>
    <cellStyle name="Normal 14 5 6 2 2 2" xfId="15658"/>
    <cellStyle name="Normal 14 5 6 2 2 3" xfId="13689"/>
    <cellStyle name="Normal 14 5 6 2 2 4" xfId="13694"/>
    <cellStyle name="Normal 14 5 6 2 3" xfId="20008"/>
    <cellStyle name="Normal 14 5 6 2 3 2" xfId="15670"/>
    <cellStyle name="Normal 14 5 6 2 3 3" xfId="13714"/>
    <cellStyle name="Normal 14 5 6 2 4" xfId="20009"/>
    <cellStyle name="Normal 14 5 6 2 5" xfId="20011"/>
    <cellStyle name="Normal 14 5 6 2 6" xfId="20016"/>
    <cellStyle name="Normal 14 5 6 3" xfId="20018"/>
    <cellStyle name="Normal 14 5 6 3 2" xfId="20021"/>
    <cellStyle name="Normal 14 5 6 3 3" xfId="20024"/>
    <cellStyle name="Normal 14 5 6 3 4" xfId="20028"/>
    <cellStyle name="Normal 14 5 6 4" xfId="20030"/>
    <cellStyle name="Normal 14 5 6 4 2" xfId="20037"/>
    <cellStyle name="Normal 14 5 6 4 3" xfId="20044"/>
    <cellStyle name="Normal 14 5 6 4 4" xfId="20049"/>
    <cellStyle name="Normal 14 5 6 5" xfId="335"/>
    <cellStyle name="Normal 14 5 6 5 2" xfId="2554"/>
    <cellStyle name="Normal 14 5 6 5 3" xfId="20052"/>
    <cellStyle name="Normal 14 5 6 6" xfId="6407"/>
    <cellStyle name="Normal 14 5 6 7" xfId="14514"/>
    <cellStyle name="Normal 14 5 6 8" xfId="20055"/>
    <cellStyle name="Normal 14 5 7" xfId="7022"/>
    <cellStyle name="Normal 14 5 7 2" xfId="20058"/>
    <cellStyle name="Normal 14 5 7 2 2" xfId="20059"/>
    <cellStyle name="Normal 14 5 7 2 3" xfId="20060"/>
    <cellStyle name="Normal 14 5 7 2 4" xfId="20061"/>
    <cellStyle name="Normal 14 5 7 3" xfId="20062"/>
    <cellStyle name="Normal 14 5 7 3 2" xfId="20065"/>
    <cellStyle name="Normal 14 5 7 3 3" xfId="20067"/>
    <cellStyle name="Normal 14 5 7 4" xfId="20068"/>
    <cellStyle name="Normal 14 5 7 5" xfId="14517"/>
    <cellStyle name="Normal 14 5 7 6" xfId="14523"/>
    <cellStyle name="Normal 14 5 8" xfId="20070"/>
    <cellStyle name="Normal 14 5 8 2" xfId="20077"/>
    <cellStyle name="Normal 14 5 8 3" xfId="20078"/>
    <cellStyle name="Normal 14 5 8 4" xfId="20080"/>
    <cellStyle name="Normal 14 5 9" xfId="7039"/>
    <cellStyle name="Normal 14 5 9 2" xfId="6894"/>
    <cellStyle name="Normal 14 5 9 3" xfId="20081"/>
    <cellStyle name="Normal 14 5 9 4" xfId="20083"/>
    <cellStyle name="Normal 14 6" xfId="20085"/>
    <cellStyle name="Normal 14 6 10" xfId="20087"/>
    <cellStyle name="Normal 14 6 11" xfId="20089"/>
    <cellStyle name="Normal 14 6 2" xfId="9121"/>
    <cellStyle name="Normal 14 6 2 10" xfId="13617"/>
    <cellStyle name="Normal 14 6 2 2" xfId="15640"/>
    <cellStyle name="Normal 14 6 2 2 2" xfId="15439"/>
    <cellStyle name="Normal 14 6 2 2 2 2" xfId="20094"/>
    <cellStyle name="Normal 14 6 2 2 2 2 2" xfId="5856"/>
    <cellStyle name="Normal 14 6 2 2 2 2 3" xfId="2129"/>
    <cellStyle name="Normal 14 6 2 2 2 2 4" xfId="8785"/>
    <cellStyle name="Normal 14 6 2 2 2 3" xfId="20096"/>
    <cellStyle name="Normal 14 6 2 2 2 3 2" xfId="4664"/>
    <cellStyle name="Normal 14 6 2 2 2 3 3" xfId="4251"/>
    <cellStyle name="Normal 14 6 2 2 2 4" xfId="20100"/>
    <cellStyle name="Normal 14 6 2 2 2 5" xfId="20103"/>
    <cellStyle name="Normal 14 6 2 2 2 6" xfId="20106"/>
    <cellStyle name="Normal 14 6 2 2 3" xfId="18083"/>
    <cellStyle name="Normal 14 6 2 2 3 2" xfId="20110"/>
    <cellStyle name="Normal 14 6 2 2 3 3" xfId="20111"/>
    <cellStyle name="Normal 14 6 2 2 3 4" xfId="20114"/>
    <cellStyle name="Normal 14 6 2 2 4" xfId="20117"/>
    <cellStyle name="Normal 14 6 2 2 4 2" xfId="9846"/>
    <cellStyle name="Normal 14 6 2 2 4 3" xfId="9859"/>
    <cellStyle name="Normal 14 6 2 2 4 4" xfId="11242"/>
    <cellStyle name="Normal 14 6 2 2 5" xfId="20119"/>
    <cellStyle name="Normal 14 6 2 2 5 2" xfId="20121"/>
    <cellStyle name="Normal 14 6 2 2 5 3" xfId="20124"/>
    <cellStyle name="Normal 14 6 2 2 5 4" xfId="20129"/>
    <cellStyle name="Normal 14 6 2 2 6" xfId="20132"/>
    <cellStyle name="Normal 14 6 2 2 6 2" xfId="20134"/>
    <cellStyle name="Normal 14 6 2 2 6 3" xfId="20136"/>
    <cellStyle name="Normal 14 6 2 2 7" xfId="20143"/>
    <cellStyle name="Normal 14 6 2 2 8" xfId="20149"/>
    <cellStyle name="Normal 14 6 2 2 9" xfId="20153"/>
    <cellStyle name="Normal 14 6 2 3" xfId="15646"/>
    <cellStyle name="Normal 14 6 2 3 2" xfId="20156"/>
    <cellStyle name="Normal 14 6 2 3 2 2" xfId="20157"/>
    <cellStyle name="Normal 14 6 2 3 2 3" xfId="13447"/>
    <cellStyle name="Normal 14 6 2 3 2 4" xfId="13467"/>
    <cellStyle name="Normal 14 6 2 3 3" xfId="20159"/>
    <cellStyle name="Normal 14 6 2 3 3 2" xfId="20160"/>
    <cellStyle name="Normal 14 6 2 3 3 3" xfId="13538"/>
    <cellStyle name="Normal 14 6 2 3 4" xfId="20162"/>
    <cellStyle name="Normal 14 6 2 3 5" xfId="20163"/>
    <cellStyle name="Normal 14 6 2 3 6" xfId="20165"/>
    <cellStyle name="Normal 14 6 2 4" xfId="18086"/>
    <cellStyle name="Normal 14 6 2 4 2" xfId="20166"/>
    <cellStyle name="Normal 14 6 2 4 3" xfId="20167"/>
    <cellStyle name="Normal 14 6 2 4 4" xfId="20168"/>
    <cellStyle name="Normal 14 6 2 5" xfId="16173"/>
    <cellStyle name="Normal 14 6 2 5 2" xfId="20169"/>
    <cellStyle name="Normal 14 6 2 5 3" xfId="20170"/>
    <cellStyle name="Normal 14 6 2 5 4" xfId="20173"/>
    <cellStyle name="Normal 14 6 2 6" xfId="20174"/>
    <cellStyle name="Normal 14 6 2 6 2" xfId="20177"/>
    <cellStyle name="Normal 14 6 2 6 3" xfId="20178"/>
    <cellStyle name="Normal 14 6 2 6 4" xfId="20181"/>
    <cellStyle name="Normal 14 6 2 7" xfId="20185"/>
    <cellStyle name="Normal 14 6 2 7 2" xfId="20188"/>
    <cellStyle name="Normal 14 6 2 7 3" xfId="20191"/>
    <cellStyle name="Normal 14 6 2 8" xfId="20194"/>
    <cellStyle name="Normal 14 6 2 9" xfId="20197"/>
    <cellStyle name="Normal 14 6 3" xfId="2998"/>
    <cellStyle name="Normal 14 6 3 2" xfId="15656"/>
    <cellStyle name="Normal 14 6 3 2 2" xfId="511"/>
    <cellStyle name="Normal 14 6 3 2 2 2" xfId="16079"/>
    <cellStyle name="Normal 14 6 3 2 2 3" xfId="16084"/>
    <cellStyle name="Normal 14 6 3 2 2 4" xfId="16089"/>
    <cellStyle name="Normal 14 6 3 2 3" xfId="527"/>
    <cellStyle name="Normal 14 6 3 2 3 2" xfId="16103"/>
    <cellStyle name="Normal 14 6 3 2 3 3" xfId="20198"/>
    <cellStyle name="Normal 14 6 3 2 4" xfId="544"/>
    <cellStyle name="Normal 14 6 3 2 5" xfId="20201"/>
    <cellStyle name="Normal 14 6 3 2 6" xfId="20203"/>
    <cellStyle name="Normal 14 6 3 3" xfId="20205"/>
    <cellStyle name="Normal 14 6 3 3 2" xfId="8207"/>
    <cellStyle name="Normal 14 6 3 3 3" xfId="8209"/>
    <cellStyle name="Normal 14 6 3 3 4" xfId="20206"/>
    <cellStyle name="Normal 14 6 3 4" xfId="20208"/>
    <cellStyle name="Normal 14 6 3 4 2" xfId="8218"/>
    <cellStyle name="Normal 14 6 3 4 3" xfId="8222"/>
    <cellStyle name="Normal 14 6 3 4 4" xfId="20209"/>
    <cellStyle name="Normal 14 6 3 5" xfId="14562"/>
    <cellStyle name="Normal 14 6 3 5 2" xfId="8234"/>
    <cellStyle name="Normal 14 6 3 5 3" xfId="8362"/>
    <cellStyle name="Normal 14 6 3 5 4" xfId="8348"/>
    <cellStyle name="Normal 14 6 3 6" xfId="14570"/>
    <cellStyle name="Normal 14 6 3 6 2" xfId="8391"/>
    <cellStyle name="Normal 14 6 3 6 3" xfId="11605"/>
    <cellStyle name="Normal 14 6 3 7" xfId="14581"/>
    <cellStyle name="Normal 14 6 3 8" xfId="14592"/>
    <cellStyle name="Normal 14 6 3 9" xfId="14597"/>
    <cellStyle name="Normal 14 6 4" xfId="2682"/>
    <cellStyle name="Normal 14 6 4 2" xfId="20210"/>
    <cellStyle name="Normal 14 6 4 2 2" xfId="3545"/>
    <cellStyle name="Normal 14 6 4 2 3" xfId="3564"/>
    <cellStyle name="Normal 14 6 4 2 4" xfId="20211"/>
    <cellStyle name="Normal 14 6 4 3" xfId="20213"/>
    <cellStyle name="Normal 14 6 4 3 2" xfId="3630"/>
    <cellStyle name="Normal 14 6 4 3 3" xfId="3648"/>
    <cellStyle name="Normal 14 6 4 4" xfId="20215"/>
    <cellStyle name="Normal 14 6 4 5" xfId="14609"/>
    <cellStyle name="Normal 14 6 4 6" xfId="14615"/>
    <cellStyle name="Normal 14 6 5" xfId="12383"/>
    <cellStyle name="Normal 14 6 5 2" xfId="20216"/>
    <cellStyle name="Normal 14 6 5 3" xfId="20218"/>
    <cellStyle name="Normal 14 6 5 4" xfId="20221"/>
    <cellStyle name="Normal 14 6 6" xfId="20223"/>
    <cellStyle name="Normal 14 6 6 2" xfId="20224"/>
    <cellStyle name="Normal 14 6 6 3" xfId="20225"/>
    <cellStyle name="Normal 14 6 6 4" xfId="20226"/>
    <cellStyle name="Normal 14 6 7" xfId="20228"/>
    <cellStyle name="Normal 14 6 7 2" xfId="20230"/>
    <cellStyle name="Normal 14 6 7 3" xfId="20231"/>
    <cellStyle name="Normal 14 6 7 4" xfId="20232"/>
    <cellStyle name="Normal 14 6 8" xfId="20236"/>
    <cellStyle name="Normal 14 6 8 2" xfId="20238"/>
    <cellStyle name="Normal 14 6 8 3" xfId="20240"/>
    <cellStyle name="Normal 14 6 9" xfId="1779"/>
    <cellStyle name="Normal 14 7" xfId="12603"/>
    <cellStyle name="Normal 14 7 10" xfId="20242"/>
    <cellStyle name="Normal 14 7 11" xfId="20244"/>
    <cellStyle name="Normal 14 7 2" xfId="9134"/>
    <cellStyle name="Normal 14 7 2 10" xfId="14875"/>
    <cellStyle name="Normal 14 7 2 2" xfId="9729"/>
    <cellStyle name="Normal 14 7 2 2 2" xfId="20245"/>
    <cellStyle name="Normal 14 7 2 2 2 2" xfId="20247"/>
    <cellStyle name="Normal 14 7 2 2 2 2 2" xfId="7161"/>
    <cellStyle name="Normal 14 7 2 2 2 2 3" xfId="20250"/>
    <cellStyle name="Normal 14 7 2 2 2 2 4" xfId="20254"/>
    <cellStyle name="Normal 14 7 2 2 2 3" xfId="20255"/>
    <cellStyle name="Normal 14 7 2 2 2 3 2" xfId="20258"/>
    <cellStyle name="Normal 14 7 2 2 2 3 3" xfId="20262"/>
    <cellStyle name="Normal 14 7 2 2 2 4" xfId="20263"/>
    <cellStyle name="Normal 14 7 2 2 2 5" xfId="20264"/>
    <cellStyle name="Normal 14 7 2 2 2 6" xfId="20265"/>
    <cellStyle name="Normal 14 7 2 2 3" xfId="18248"/>
    <cellStyle name="Normal 14 7 2 2 3 2" xfId="20266"/>
    <cellStyle name="Normal 14 7 2 2 3 3" xfId="20267"/>
    <cellStyle name="Normal 14 7 2 2 3 4" xfId="20268"/>
    <cellStyle name="Normal 14 7 2 2 4" xfId="18250"/>
    <cellStyle name="Normal 14 7 2 2 4 2" xfId="20269"/>
    <cellStyle name="Normal 14 7 2 2 4 3" xfId="20270"/>
    <cellStyle name="Normal 14 7 2 2 4 4" xfId="20271"/>
    <cellStyle name="Normal 14 7 2 2 5" xfId="16600"/>
    <cellStyle name="Normal 14 7 2 2 5 2" xfId="20274"/>
    <cellStyle name="Normal 14 7 2 2 5 3" xfId="20277"/>
    <cellStyle name="Normal 14 7 2 2 5 4" xfId="20280"/>
    <cellStyle name="Normal 14 7 2 2 6" xfId="13439"/>
    <cellStyle name="Normal 14 7 2 2 6 2" xfId="20284"/>
    <cellStyle name="Normal 14 7 2 2 6 3" xfId="20287"/>
    <cellStyle name="Normal 14 7 2 2 7" xfId="16612"/>
    <cellStyle name="Normal 14 7 2 2 8" xfId="20292"/>
    <cellStyle name="Normal 14 7 2 2 9" xfId="20296"/>
    <cellStyle name="Normal 14 7 2 3" xfId="12608"/>
    <cellStyle name="Normal 14 7 2 3 2" xfId="20297"/>
    <cellStyle name="Normal 14 7 2 3 2 2" xfId="20299"/>
    <cellStyle name="Normal 14 7 2 3 2 3" xfId="15859"/>
    <cellStyle name="Normal 14 7 2 3 2 4" xfId="15861"/>
    <cellStyle name="Normal 14 7 2 3 3" xfId="18258"/>
    <cellStyle name="Normal 14 7 2 3 3 2" xfId="20301"/>
    <cellStyle name="Normal 14 7 2 3 3 3" xfId="15868"/>
    <cellStyle name="Normal 14 7 2 3 4" xfId="18260"/>
    <cellStyle name="Normal 14 7 2 3 5" xfId="16614"/>
    <cellStyle name="Normal 14 7 2 3 6" xfId="16626"/>
    <cellStyle name="Normal 14 7 2 4" xfId="12613"/>
    <cellStyle name="Normal 14 7 2 4 2" xfId="20302"/>
    <cellStyle name="Normal 14 7 2 4 3" xfId="18265"/>
    <cellStyle name="Normal 14 7 2 4 4" xfId="18267"/>
    <cellStyle name="Normal 14 7 2 5" xfId="20303"/>
    <cellStyle name="Normal 14 7 2 5 2" xfId="20304"/>
    <cellStyle name="Normal 14 7 2 5 3" xfId="7556"/>
    <cellStyle name="Normal 14 7 2 5 4" xfId="18272"/>
    <cellStyle name="Normal 14 7 2 6" xfId="20305"/>
    <cellStyle name="Normal 14 7 2 6 2" xfId="20306"/>
    <cellStyle name="Normal 14 7 2 6 3" xfId="20307"/>
    <cellStyle name="Normal 14 7 2 6 4" xfId="20308"/>
    <cellStyle name="Normal 14 7 2 7" xfId="11362"/>
    <cellStyle name="Normal 14 7 2 7 2" xfId="20311"/>
    <cellStyle name="Normal 14 7 2 7 3" xfId="20315"/>
    <cellStyle name="Normal 14 7 2 8" xfId="11365"/>
    <cellStyle name="Normal 14 7 2 9" xfId="10431"/>
    <cellStyle name="Normal 14 7 3" xfId="9142"/>
    <cellStyle name="Normal 14 7 3 2" xfId="12618"/>
    <cellStyle name="Normal 14 7 3 2 2" xfId="20318"/>
    <cellStyle name="Normal 14 7 3 2 2 2" xfId="16271"/>
    <cellStyle name="Normal 14 7 3 2 2 3" xfId="16276"/>
    <cellStyle name="Normal 14 7 3 2 2 4" xfId="16280"/>
    <cellStyle name="Normal 14 7 3 2 3" xfId="18343"/>
    <cellStyle name="Normal 14 7 3 2 3 2" xfId="16293"/>
    <cellStyle name="Normal 14 7 3 2 3 3" xfId="20319"/>
    <cellStyle name="Normal 14 7 3 2 4" xfId="1310"/>
    <cellStyle name="Normal 14 7 3 2 5" xfId="8430"/>
    <cellStyle name="Normal 14 7 3 2 6" xfId="18109"/>
    <cellStyle name="Normal 14 7 3 3" xfId="12621"/>
    <cellStyle name="Normal 14 7 3 3 2" xfId="20321"/>
    <cellStyle name="Normal 14 7 3 3 3" xfId="18352"/>
    <cellStyle name="Normal 14 7 3 3 4" xfId="11633"/>
    <cellStyle name="Normal 14 7 3 4" xfId="20322"/>
    <cellStyle name="Normal 14 7 3 4 2" xfId="20324"/>
    <cellStyle name="Normal 14 7 3 4 3" xfId="18359"/>
    <cellStyle name="Normal 14 7 3 4 4" xfId="11503"/>
    <cellStyle name="Normal 14 7 3 5" xfId="14725"/>
    <cellStyle name="Normal 14 7 3 5 2" xfId="5174"/>
    <cellStyle name="Normal 14 7 3 5 3" xfId="5194"/>
    <cellStyle name="Normal 14 7 3 5 4" xfId="11518"/>
    <cellStyle name="Normal 14 7 3 6" xfId="14732"/>
    <cellStyle name="Normal 14 7 3 6 2" xfId="7878"/>
    <cellStyle name="Normal 14 7 3 6 3" xfId="7889"/>
    <cellStyle name="Normal 14 7 3 7" xfId="11375"/>
    <cellStyle name="Normal 14 7 3 8" xfId="11382"/>
    <cellStyle name="Normal 14 7 3 9" xfId="11389"/>
    <cellStyle name="Normal 14 7 4" xfId="12389"/>
    <cellStyle name="Normal 14 7 4 2" xfId="20325"/>
    <cellStyle name="Normal 14 7 4 2 2" xfId="20328"/>
    <cellStyle name="Normal 14 7 4 2 3" xfId="18404"/>
    <cellStyle name="Normal 14 7 4 2 4" xfId="18406"/>
    <cellStyle name="Normal 14 7 4 3" xfId="20330"/>
    <cellStyle name="Normal 14 7 4 3 2" xfId="20332"/>
    <cellStyle name="Normal 14 7 4 3 3" xfId="18414"/>
    <cellStyle name="Normal 14 7 4 4" xfId="20333"/>
    <cellStyle name="Normal 14 7 4 5" xfId="14747"/>
    <cellStyle name="Normal 14 7 4 6" xfId="14754"/>
    <cellStyle name="Normal 14 7 5" xfId="12394"/>
    <cellStyle name="Normal 14 7 5 2" xfId="20334"/>
    <cellStyle name="Normal 14 7 5 3" xfId="20335"/>
    <cellStyle name="Normal 14 7 5 4" xfId="20336"/>
    <cellStyle name="Normal 14 7 6" xfId="7128"/>
    <cellStyle name="Normal 14 7 6 2" xfId="20337"/>
    <cellStyle name="Normal 14 7 6 3" xfId="20338"/>
    <cellStyle name="Normal 14 7 6 4" xfId="20339"/>
    <cellStyle name="Normal 14 7 7" xfId="20340"/>
    <cellStyle name="Normal 14 7 7 2" xfId="20341"/>
    <cellStyle name="Normal 14 7 7 3" xfId="20342"/>
    <cellStyle name="Normal 14 7 7 4" xfId="20343"/>
    <cellStyle name="Normal 14 7 8" xfId="20344"/>
    <cellStyle name="Normal 14 7 8 2" xfId="20345"/>
    <cellStyle name="Normal 14 7 8 3" xfId="20346"/>
    <cellStyle name="Normal 14 7 9" xfId="20347"/>
    <cellStyle name="Normal 14 8" xfId="12625"/>
    <cellStyle name="Normal 14 8 10" xfId="20348"/>
    <cellStyle name="Normal 14 8 11" xfId="20349"/>
    <cellStyle name="Normal 14 8 2" xfId="9154"/>
    <cellStyle name="Normal 14 8 2 10" xfId="3332"/>
    <cellStyle name="Normal 14 8 2 2" xfId="20351"/>
    <cellStyle name="Normal 14 8 2 2 2" xfId="8489"/>
    <cellStyle name="Normal 14 8 2 2 2 2" xfId="16135"/>
    <cellStyle name="Normal 14 8 2 2 2 2 2" xfId="20352"/>
    <cellStyle name="Normal 14 8 2 2 2 2 3" xfId="20354"/>
    <cellStyle name="Normal 14 8 2 2 2 2 4" xfId="20357"/>
    <cellStyle name="Normal 14 8 2 2 2 3" xfId="16139"/>
    <cellStyle name="Normal 14 8 2 2 2 3 2" xfId="20358"/>
    <cellStyle name="Normal 14 8 2 2 2 3 3" xfId="20359"/>
    <cellStyle name="Normal 14 8 2 2 2 4" xfId="16143"/>
    <cellStyle name="Normal 14 8 2 2 2 5" xfId="20360"/>
    <cellStyle name="Normal 14 8 2 2 2 6" xfId="20362"/>
    <cellStyle name="Normal 14 8 2 2 3" xfId="8492"/>
    <cellStyle name="Normal 14 8 2 2 3 2" xfId="20363"/>
    <cellStyle name="Normal 14 8 2 2 3 3" xfId="20365"/>
    <cellStyle name="Normal 14 8 2 2 3 4" xfId="20367"/>
    <cellStyle name="Normal 14 8 2 2 4" xfId="18586"/>
    <cellStyle name="Normal 14 8 2 2 4 2" xfId="20370"/>
    <cellStyle name="Normal 14 8 2 2 4 3" xfId="20372"/>
    <cellStyle name="Normal 14 8 2 2 4 4" xfId="20374"/>
    <cellStyle name="Normal 14 8 2 2 5" xfId="18593"/>
    <cellStyle name="Normal 14 8 2 2 5 2" xfId="20377"/>
    <cellStyle name="Normal 14 8 2 2 5 3" xfId="20382"/>
    <cellStyle name="Normal 14 8 2 2 5 4" xfId="20387"/>
    <cellStyle name="Normal 14 8 2 2 6" xfId="20389"/>
    <cellStyle name="Normal 14 8 2 2 6 2" xfId="20391"/>
    <cellStyle name="Normal 14 8 2 2 6 3" xfId="20392"/>
    <cellStyle name="Normal 14 8 2 2 7" xfId="20395"/>
    <cellStyle name="Normal 14 8 2 2 8" xfId="20400"/>
    <cellStyle name="Normal 14 8 2 2 9" xfId="20406"/>
    <cellStyle name="Normal 14 8 2 3" xfId="20408"/>
    <cellStyle name="Normal 14 8 2 3 2" xfId="8502"/>
    <cellStyle name="Normal 14 8 2 3 2 2" xfId="20409"/>
    <cellStyle name="Normal 14 8 2 3 2 3" xfId="20411"/>
    <cellStyle name="Normal 14 8 2 3 2 4" xfId="20413"/>
    <cellStyle name="Normal 14 8 2 3 3" xfId="8505"/>
    <cellStyle name="Normal 14 8 2 3 3 2" xfId="20415"/>
    <cellStyle name="Normal 14 8 2 3 3 3" xfId="20417"/>
    <cellStyle name="Normal 14 8 2 3 4" xfId="18599"/>
    <cellStyle name="Normal 14 8 2 3 5" xfId="18610"/>
    <cellStyle name="Normal 14 8 2 3 6" xfId="20422"/>
    <cellStyle name="Normal 14 8 2 4" xfId="20425"/>
    <cellStyle name="Normal 14 8 2 4 2" xfId="324"/>
    <cellStyle name="Normal 14 8 2 4 3" xfId="3238"/>
    <cellStyle name="Normal 14 8 2 4 4" xfId="3253"/>
    <cellStyle name="Normal 14 8 2 5" xfId="12151"/>
    <cellStyle name="Normal 14 8 2 5 2" xfId="8300"/>
    <cellStyle name="Normal 14 8 2 5 3" xfId="10251"/>
    <cellStyle name="Normal 14 8 2 5 4" xfId="18621"/>
    <cellStyle name="Normal 14 8 2 6" xfId="20426"/>
    <cellStyle name="Normal 14 8 2 6 2" xfId="20427"/>
    <cellStyle name="Normal 14 8 2 6 3" xfId="20430"/>
    <cellStyle name="Normal 14 8 2 6 4" xfId="20433"/>
    <cellStyle name="Normal 14 8 2 7" xfId="11461"/>
    <cellStyle name="Normal 14 8 2 7 2" xfId="20439"/>
    <cellStyle name="Normal 14 8 2 7 3" xfId="20444"/>
    <cellStyle name="Normal 14 8 2 8" xfId="11466"/>
    <cellStyle name="Normal 14 8 2 9" xfId="20449"/>
    <cellStyle name="Normal 14 8 3" xfId="9160"/>
    <cellStyle name="Normal 14 8 3 2" xfId="20450"/>
    <cellStyle name="Normal 14 8 3 2 2" xfId="8597"/>
    <cellStyle name="Normal 14 8 3 2 2 2" xfId="8147"/>
    <cellStyle name="Normal 14 8 3 2 2 3" xfId="16306"/>
    <cellStyle name="Normal 14 8 3 2 2 4" xfId="16313"/>
    <cellStyle name="Normal 14 8 3 2 3" xfId="8601"/>
    <cellStyle name="Normal 14 8 3 2 3 2" xfId="7685"/>
    <cellStyle name="Normal 14 8 3 2 3 3" xfId="20451"/>
    <cellStyle name="Normal 14 8 3 2 4" xfId="18671"/>
    <cellStyle name="Normal 14 8 3 2 5" xfId="18677"/>
    <cellStyle name="Normal 14 8 3 2 6" xfId="20455"/>
    <cellStyle name="Normal 14 8 3 3" xfId="20458"/>
    <cellStyle name="Normal 14 8 3 3 2" xfId="8614"/>
    <cellStyle name="Normal 14 8 3 3 3" xfId="8618"/>
    <cellStyle name="Normal 14 8 3 3 4" xfId="18683"/>
    <cellStyle name="Normal 14 8 3 4" xfId="20459"/>
    <cellStyle name="Normal 14 8 3 4 2" xfId="8640"/>
    <cellStyle name="Normal 14 8 3 4 3" xfId="18695"/>
    <cellStyle name="Normal 14 8 3 4 4" xfId="18702"/>
    <cellStyle name="Normal 14 8 3 5" xfId="14830"/>
    <cellStyle name="Normal 14 8 3 5 2" xfId="10544"/>
    <cellStyle name="Normal 14 8 3 5 3" xfId="10557"/>
    <cellStyle name="Normal 14 8 3 5 4" xfId="11859"/>
    <cellStyle name="Normal 14 8 3 6" xfId="14833"/>
    <cellStyle name="Normal 14 8 3 6 2" xfId="10693"/>
    <cellStyle name="Normal 14 8 3 6 3" xfId="10699"/>
    <cellStyle name="Normal 14 8 3 7" xfId="14837"/>
    <cellStyle name="Normal 14 8 3 8" xfId="14843"/>
    <cellStyle name="Normal 14 8 3 9" xfId="14848"/>
    <cellStyle name="Normal 14 8 4" xfId="12397"/>
    <cellStyle name="Normal 14 8 4 2" xfId="20461"/>
    <cellStyle name="Normal 14 8 4 2 2" xfId="3873"/>
    <cellStyle name="Normal 14 8 4 2 3" xfId="8694"/>
    <cellStyle name="Normal 14 8 4 2 4" xfId="18736"/>
    <cellStyle name="Normal 14 8 4 3" xfId="20463"/>
    <cellStyle name="Normal 14 8 4 3 2" xfId="8703"/>
    <cellStyle name="Normal 14 8 4 3 3" xfId="14167"/>
    <cellStyle name="Normal 14 8 4 4" xfId="20464"/>
    <cellStyle name="Normal 14 8 4 5" xfId="14859"/>
    <cellStyle name="Normal 14 8 4 6" xfId="14862"/>
    <cellStyle name="Normal 14 8 5" xfId="12400"/>
    <cellStyle name="Normal 14 8 5 2" xfId="20465"/>
    <cellStyle name="Normal 14 8 5 3" xfId="20466"/>
    <cellStyle name="Normal 14 8 5 4" xfId="20467"/>
    <cellStyle name="Normal 14 8 6" xfId="20468"/>
    <cellStyle name="Normal 14 8 6 2" xfId="20470"/>
    <cellStyle name="Normal 14 8 6 3" xfId="20471"/>
    <cellStyle name="Normal 14 8 6 4" xfId="20472"/>
    <cellStyle name="Normal 14 8 7" xfId="20473"/>
    <cellStyle name="Normal 14 8 7 2" xfId="11498"/>
    <cellStyle name="Normal 14 8 7 3" xfId="11511"/>
    <cellStyle name="Normal 14 8 7 4" xfId="20475"/>
    <cellStyle name="Normal 14 8 8" xfId="20477"/>
    <cellStyle name="Normal 14 8 8 2" xfId="5210"/>
    <cellStyle name="Normal 14 8 8 3" xfId="11526"/>
    <cellStyle name="Normal 14 8 9" xfId="20479"/>
    <cellStyle name="Normal 14 9" xfId="12628"/>
    <cellStyle name="Normal 14 9 10" xfId="20482"/>
    <cellStyle name="Normal 14 9 2" xfId="9170"/>
    <cellStyle name="Normal 14 9 2 2" xfId="20483"/>
    <cellStyle name="Normal 14 9 2 2 2" xfId="9287"/>
    <cellStyle name="Normal 14 9 2 2 2 2" xfId="20139"/>
    <cellStyle name="Normal 14 9 2 2 2 3" xfId="20146"/>
    <cellStyle name="Normal 14 9 2 2 2 4" xfId="20152"/>
    <cellStyle name="Normal 14 9 2 2 3" xfId="9290"/>
    <cellStyle name="Normal 14 9 2 2 3 2" xfId="20485"/>
    <cellStyle name="Normal 14 9 2 2 3 3" xfId="20489"/>
    <cellStyle name="Normal 14 9 2 2 4" xfId="18886"/>
    <cellStyle name="Normal 14 9 2 2 5" xfId="18892"/>
    <cellStyle name="Normal 14 9 2 2 6" xfId="20490"/>
    <cellStyle name="Normal 14 9 2 3" xfId="20493"/>
    <cellStyle name="Normal 14 9 2 3 2" xfId="9299"/>
    <cellStyle name="Normal 14 9 2 3 3" xfId="9303"/>
    <cellStyle name="Normal 14 9 2 3 4" xfId="18895"/>
    <cellStyle name="Normal 14 9 2 4" xfId="20494"/>
    <cellStyle name="Normal 14 9 2 4 2" xfId="9317"/>
    <cellStyle name="Normal 14 9 2 4 3" xfId="9323"/>
    <cellStyle name="Normal 14 9 2 4 4" xfId="18904"/>
    <cellStyle name="Normal 14 9 2 5" xfId="20495"/>
    <cellStyle name="Normal 14 9 2 5 2" xfId="9342"/>
    <cellStyle name="Normal 14 9 2 5 3" xfId="20497"/>
    <cellStyle name="Normal 14 9 2 5 4" xfId="20502"/>
    <cellStyle name="Normal 14 9 2 6" xfId="12702"/>
    <cellStyle name="Normal 14 9 2 6 2" xfId="20504"/>
    <cellStyle name="Normal 14 9 2 6 3" xfId="20508"/>
    <cellStyle name="Normal 14 9 2 7" xfId="12705"/>
    <cellStyle name="Normal 14 9 2 8" xfId="12710"/>
    <cellStyle name="Normal 14 9 2 9" xfId="20515"/>
    <cellStyle name="Normal 14 9 3" xfId="12403"/>
    <cellStyle name="Normal 14 9 3 2" xfId="20516"/>
    <cellStyle name="Normal 14 9 3 2 2" xfId="9466"/>
    <cellStyle name="Normal 14 9 3 2 3" xfId="9472"/>
    <cellStyle name="Normal 14 9 3 2 4" xfId="18934"/>
    <cellStyle name="Normal 14 9 3 3" xfId="20517"/>
    <cellStyle name="Normal 14 9 3 3 2" xfId="9485"/>
    <cellStyle name="Normal 14 9 3 3 3" xfId="9492"/>
    <cellStyle name="Normal 14 9 3 4" xfId="20518"/>
    <cellStyle name="Normal 14 9 3 5" xfId="14901"/>
    <cellStyle name="Normal 14 9 3 6" xfId="2187"/>
    <cellStyle name="Normal 14 9 4" xfId="12406"/>
    <cellStyle name="Normal 14 9 4 2" xfId="20519"/>
    <cellStyle name="Normal 14 9 4 3" xfId="20521"/>
    <cellStyle name="Normal 14 9 4 4" xfId="20523"/>
    <cellStyle name="Normal 14 9 5" xfId="20524"/>
    <cellStyle name="Normal 14 9 5 2" xfId="20525"/>
    <cellStyle name="Normal 14 9 5 3" xfId="20526"/>
    <cellStyle name="Normal 14 9 5 4" xfId="20528"/>
    <cellStyle name="Normal 14 9 6" xfId="20529"/>
    <cellStyle name="Normal 14 9 6 2" xfId="20530"/>
    <cellStyle name="Normal 14 9 6 3" xfId="20531"/>
    <cellStyle name="Normal 14 9 6 4" xfId="20533"/>
    <cellStyle name="Normal 14 9 7" xfId="20534"/>
    <cellStyle name="Normal 14 9 7 2" xfId="11619"/>
    <cellStyle name="Normal 14 9 7 3" xfId="11622"/>
    <cellStyle name="Normal 14 9 8" xfId="20536"/>
    <cellStyle name="Normal 14 9 9" xfId="20538"/>
    <cellStyle name="Normal 140" xfId="16694"/>
    <cellStyle name="Normal 141" xfId="16697"/>
    <cellStyle name="Normal 142" xfId="13401"/>
    <cellStyle name="Normal 143" xfId="13408"/>
    <cellStyle name="Normal 144" xfId="13415"/>
    <cellStyle name="Normal 145" xfId="20542"/>
    <cellStyle name="Normal 146" xfId="20545"/>
    <cellStyle name="Normal 147" xfId="20548"/>
    <cellStyle name="Normal 148" xfId="20551"/>
    <cellStyle name="Normal 149" xfId="10384"/>
    <cellStyle name="Normal 15" xfId="4783"/>
    <cellStyle name="Normal 15 2" xfId="19238"/>
    <cellStyle name="Normal 150" xfId="20541"/>
    <cellStyle name="Normal 151" xfId="20544"/>
    <cellStyle name="Normal 152" xfId="20547"/>
    <cellStyle name="Normal 153" xfId="20550"/>
    <cellStyle name="Normal 154" xfId="10383"/>
    <cellStyle name="Normal 155" xfId="10388"/>
    <cellStyle name="Normal 156" xfId="10043"/>
    <cellStyle name="Normal 157" xfId="10187"/>
    <cellStyle name="Normal 158" xfId="10221"/>
    <cellStyle name="Normal 159" xfId="10229"/>
    <cellStyle name="Normal 16" xfId="16131"/>
    <cellStyle name="Normal 16 10" xfId="20554"/>
    <cellStyle name="Normal 16 10 2" xfId="1726"/>
    <cellStyle name="Normal 16 10 2 2" xfId="20557"/>
    <cellStyle name="Normal 16 10 2 2 2" xfId="255"/>
    <cellStyle name="Normal 16 10 2 2 3" xfId="20561"/>
    <cellStyle name="Normal 16 10 2 2 4" xfId="20563"/>
    <cellStyle name="Normal 16 10 2 3" xfId="20566"/>
    <cellStyle name="Normal 16 10 2 3 2" xfId="17236"/>
    <cellStyle name="Normal 16 10 2 3 3" xfId="17241"/>
    <cellStyle name="Normal 16 10 2 4" xfId="20569"/>
    <cellStyle name="Normal 16 10 2 5" xfId="20574"/>
    <cellStyle name="Normal 16 10 2 6" xfId="20578"/>
    <cellStyle name="Normal 16 10 3" xfId="20579"/>
    <cellStyle name="Normal 16 10 3 2" xfId="11197"/>
    <cellStyle name="Normal 16 10 3 3" xfId="12068"/>
    <cellStyle name="Normal 16 10 3 4" xfId="12092"/>
    <cellStyle name="Normal 16 10 4" xfId="19655"/>
    <cellStyle name="Normal 16 10 4 2" xfId="12599"/>
    <cellStyle name="Normal 16 10 4 3" xfId="12662"/>
    <cellStyle name="Normal 16 10 4 4" xfId="12682"/>
    <cellStyle name="Normal 16 10 5" xfId="19682"/>
    <cellStyle name="Normal 16 10 5 2" xfId="9016"/>
    <cellStyle name="Normal 16 10 5 3" xfId="9039"/>
    <cellStyle name="Normal 16 10 5 4" xfId="117"/>
    <cellStyle name="Normal 16 10 6" xfId="19694"/>
    <cellStyle name="Normal 16 10 6 2" xfId="13213"/>
    <cellStyle name="Normal 16 10 6 3" xfId="13223"/>
    <cellStyle name="Normal 16 10 7" xfId="19702"/>
    <cellStyle name="Normal 16 10 8" xfId="19711"/>
    <cellStyle name="Normal 16 10 9" xfId="19718"/>
    <cellStyle name="Normal 16 11" xfId="20580"/>
    <cellStyle name="Normal 16 11 2" xfId="20583"/>
    <cellStyle name="Normal 16 11 2 2" xfId="16780"/>
    <cellStyle name="Normal 16 11 2 2 2" xfId="15743"/>
    <cellStyle name="Normal 16 11 2 2 3" xfId="15768"/>
    <cellStyle name="Normal 16 11 2 2 4" xfId="15785"/>
    <cellStyle name="Normal 16 11 2 3" xfId="16785"/>
    <cellStyle name="Normal 16 11 2 3 2" xfId="1493"/>
    <cellStyle name="Normal 16 11 2 3 3" xfId="1524"/>
    <cellStyle name="Normal 16 11 2 4" xfId="16789"/>
    <cellStyle name="Normal 16 11 2 5" xfId="16791"/>
    <cellStyle name="Normal 16 11 2 6" xfId="16794"/>
    <cellStyle name="Normal 16 11 3" xfId="20585"/>
    <cellStyle name="Normal 16 11 3 2" xfId="14888"/>
    <cellStyle name="Normal 16 11 3 3" xfId="14919"/>
    <cellStyle name="Normal 16 11 3 4" xfId="14936"/>
    <cellStyle name="Normal 16 11 4" xfId="19736"/>
    <cellStyle name="Normal 16 11 4 2" xfId="15209"/>
    <cellStyle name="Normal 16 11 4 3" xfId="10814"/>
    <cellStyle name="Normal 16 11 4 4" xfId="10833"/>
    <cellStyle name="Normal 16 11 5" xfId="19740"/>
    <cellStyle name="Normal 16 11 5 2" xfId="15613"/>
    <cellStyle name="Normal 16 11 5 3" xfId="8941"/>
    <cellStyle name="Normal 16 11 5 4" xfId="8948"/>
    <cellStyle name="Normal 16 11 6" xfId="19748"/>
    <cellStyle name="Normal 16 11 6 2" xfId="15791"/>
    <cellStyle name="Normal 16 11 6 3" xfId="9201"/>
    <cellStyle name="Normal 16 11 7" xfId="19757"/>
    <cellStyle name="Normal 16 11 8" xfId="19762"/>
    <cellStyle name="Normal 16 11 9" xfId="19768"/>
    <cellStyle name="Normal 16 12" xfId="20586"/>
    <cellStyle name="Normal 16 12 10" xfId="10950"/>
    <cellStyle name="Normal 16 12 2" xfId="20588"/>
    <cellStyle name="Normal 16 12 2 2" xfId="20590"/>
    <cellStyle name="Normal 16 12 2 2 2" xfId="20591"/>
    <cellStyle name="Normal 16 12 2 2 3" xfId="20592"/>
    <cellStyle name="Normal 16 12 2 2 4" xfId="20594"/>
    <cellStyle name="Normal 16 12 2 3" xfId="20597"/>
    <cellStyle name="Normal 16 12 2 3 2" xfId="336"/>
    <cellStyle name="Normal 16 12 2 3 3" xfId="6408"/>
    <cellStyle name="Normal 16 12 2 4" xfId="12442"/>
    <cellStyle name="Normal 16 12 2 5" xfId="20599"/>
    <cellStyle name="Normal 16 12 2 6" xfId="20600"/>
    <cellStyle name="Normal 16 12 3" xfId="20601"/>
    <cellStyle name="Normal 16 12 3 2" xfId="14640"/>
    <cellStyle name="Normal 16 12 3 3" xfId="14661"/>
    <cellStyle name="Normal 16 12 3 4" xfId="14673"/>
    <cellStyle name="Normal 16 12 4" xfId="19787"/>
    <cellStyle name="Normal 16 12 4 2" xfId="14768"/>
    <cellStyle name="Normal 16 12 4 3" xfId="10880"/>
    <cellStyle name="Normal 16 12 4 4" xfId="10890"/>
    <cellStyle name="Normal 16 12 5" xfId="19792"/>
    <cellStyle name="Normal 16 12 5 2" xfId="19799"/>
    <cellStyle name="Normal 16 12 5 3" xfId="8250"/>
    <cellStyle name="Normal 16 12 5 4" xfId="8278"/>
    <cellStyle name="Normal 16 12 6" xfId="19804"/>
    <cellStyle name="Normal 16 12 6 2" xfId="20605"/>
    <cellStyle name="Normal 16 12 6 3" xfId="20607"/>
    <cellStyle name="Normal 16 12 7" xfId="19810"/>
    <cellStyle name="Normal 16 12 8" xfId="19815"/>
    <cellStyle name="Normal 16 12 9" xfId="20612"/>
    <cellStyle name="Normal 16 13" xfId="20614"/>
    <cellStyle name="Normal 16 13 2" xfId="20616"/>
    <cellStyle name="Normal 16 13 2 2" xfId="20618"/>
    <cellStyle name="Normal 16 13 2 2 2" xfId="20626"/>
    <cellStyle name="Normal 16 13 2 2 3" xfId="20628"/>
    <cellStyle name="Normal 16 13 2 2 4" xfId="20629"/>
    <cellStyle name="Normal 16 13 2 3" xfId="20630"/>
    <cellStyle name="Normal 16 13 2 3 2" xfId="20633"/>
    <cellStyle name="Normal 16 13 2 3 3" xfId="20634"/>
    <cellStyle name="Normal 16 13 2 4" xfId="12160"/>
    <cellStyle name="Normal 16 13 2 5" xfId="12175"/>
    <cellStyle name="Normal 16 13 2 6" xfId="12184"/>
    <cellStyle name="Normal 16 13 3" xfId="20635"/>
    <cellStyle name="Normal 16 13 3 2" xfId="15122"/>
    <cellStyle name="Normal 16 13 3 3" xfId="15134"/>
    <cellStyle name="Normal 16 13 3 4" xfId="12192"/>
    <cellStyle name="Normal 16 13 4" xfId="19824"/>
    <cellStyle name="Normal 16 13 4 2" xfId="15174"/>
    <cellStyle name="Normal 16 13 4 3" xfId="16426"/>
    <cellStyle name="Normal 16 13 4 4" xfId="12206"/>
    <cellStyle name="Normal 16 13 5" xfId="19829"/>
    <cellStyle name="Normal 16 13 5 2" xfId="20638"/>
    <cellStyle name="Normal 16 13 5 3" xfId="20639"/>
    <cellStyle name="Normal 16 13 6" xfId="19835"/>
    <cellStyle name="Normal 16 13 7" xfId="20641"/>
    <cellStyle name="Normal 16 13 8" xfId="20643"/>
    <cellStyle name="Normal 16 14" xfId="20646"/>
    <cellStyle name="Normal 16 14 2" xfId="20648"/>
    <cellStyle name="Normal 16 14 2 2" xfId="20651"/>
    <cellStyle name="Normal 16 14 2 3" xfId="20653"/>
    <cellStyle name="Normal 16 14 2 4" xfId="12244"/>
    <cellStyle name="Normal 16 14 3" xfId="20654"/>
    <cellStyle name="Normal 16 14 3 2" xfId="15540"/>
    <cellStyle name="Normal 16 14 3 3" xfId="15555"/>
    <cellStyle name="Normal 16 14 3 4" xfId="12275"/>
    <cellStyle name="Normal 16 14 4" xfId="19847"/>
    <cellStyle name="Normal 16 14 4 2" xfId="15581"/>
    <cellStyle name="Normal 16 14 4 3" xfId="16551"/>
    <cellStyle name="Normal 16 14 5" xfId="19851"/>
    <cellStyle name="Normal 16 14 6" xfId="19855"/>
    <cellStyle name="Normal 16 14 7" xfId="20657"/>
    <cellStyle name="Normal 16 15" xfId="20660"/>
    <cellStyle name="Normal 16 15 2" xfId="20661"/>
    <cellStyle name="Normal 16 15 3" xfId="20662"/>
    <cellStyle name="Normal 16 15 4" xfId="19863"/>
    <cellStyle name="Normal 16 16" xfId="20664"/>
    <cellStyle name="Normal 16 16 2" xfId="8846"/>
    <cellStyle name="Normal 16 16 3" xfId="8855"/>
    <cellStyle name="Normal 16 16 4" xfId="8861"/>
    <cellStyle name="Normal 16 17" xfId="20665"/>
    <cellStyle name="Normal 16 17 2" xfId="8892"/>
    <cellStyle name="Normal 16 17 3" xfId="8894"/>
    <cellStyle name="Normal 16 17 4" xfId="18814"/>
    <cellStyle name="Normal 16 18" xfId="20666"/>
    <cellStyle name="Normal 16 18 2" xfId="8899"/>
    <cellStyle name="Normal 16 18 3" xfId="8901"/>
    <cellStyle name="Normal 16 19" xfId="20469"/>
    <cellStyle name="Normal 16 2" xfId="19250"/>
    <cellStyle name="Normal 16 2 10" xfId="8009"/>
    <cellStyle name="Normal 16 2 10 2" xfId="9400"/>
    <cellStyle name="Normal 16 2 10 2 2" xfId="9413"/>
    <cellStyle name="Normal 16 2 10 2 2 2" xfId="6353"/>
    <cellStyle name="Normal 16 2 10 2 2 3" xfId="6358"/>
    <cellStyle name="Normal 16 2 10 2 2 4" xfId="3806"/>
    <cellStyle name="Normal 16 2 10 2 3" xfId="9418"/>
    <cellStyle name="Normal 16 2 10 2 3 2" xfId="1386"/>
    <cellStyle name="Normal 16 2 10 2 3 3" xfId="9422"/>
    <cellStyle name="Normal 16 2 10 2 4" xfId="9427"/>
    <cellStyle name="Normal 16 2 10 2 5" xfId="9430"/>
    <cellStyle name="Normal 16 2 10 2 6" xfId="9434"/>
    <cellStyle name="Normal 16 2 10 3" xfId="9440"/>
    <cellStyle name="Normal 16 2 10 3 2" xfId="1624"/>
    <cellStyle name="Normal 16 2 10 3 3" xfId="9449"/>
    <cellStyle name="Normal 16 2 10 3 4" xfId="9454"/>
    <cellStyle name="Normal 16 2 10 4" xfId="9460"/>
    <cellStyle name="Normal 16 2 10 4 2" xfId="1719"/>
    <cellStyle name="Normal 16 2 10 4 3" xfId="9471"/>
    <cellStyle name="Normal 16 2 10 4 4" xfId="9478"/>
    <cellStyle name="Normal 16 2 10 5" xfId="9482"/>
    <cellStyle name="Normal 16 2 10 5 2" xfId="1863"/>
    <cellStyle name="Normal 16 2 10 5 3" xfId="9491"/>
    <cellStyle name="Normal 16 2 10 5 4" xfId="9498"/>
    <cellStyle name="Normal 16 2 10 6" xfId="9501"/>
    <cellStyle name="Normal 16 2 10 6 2" xfId="2077"/>
    <cellStyle name="Normal 16 2 10 6 3" xfId="2184"/>
    <cellStyle name="Normal 16 2 10 7" xfId="9510"/>
    <cellStyle name="Normal 16 2 10 8" xfId="9520"/>
    <cellStyle name="Normal 16 2 10 9" xfId="20667"/>
    <cellStyle name="Normal 16 2 11" xfId="8022"/>
    <cellStyle name="Normal 16 2 11 2" xfId="9527"/>
    <cellStyle name="Normal 16 2 11 2 2" xfId="9542"/>
    <cellStyle name="Normal 16 2 11 2 2 2" xfId="6775"/>
    <cellStyle name="Normal 16 2 11 2 2 3" xfId="20669"/>
    <cellStyle name="Normal 16 2 11 2 2 4" xfId="20671"/>
    <cellStyle name="Normal 16 2 11 2 3" xfId="9547"/>
    <cellStyle name="Normal 16 2 11 2 3 2" xfId="20673"/>
    <cellStyle name="Normal 16 2 11 2 3 3" xfId="20674"/>
    <cellStyle name="Normal 16 2 11 2 4" xfId="1905"/>
    <cellStyle name="Normal 16 2 11 2 5" xfId="1931"/>
    <cellStyle name="Normal 16 2 11 2 6" xfId="4804"/>
    <cellStyle name="Normal 16 2 11 3" xfId="9549"/>
    <cellStyle name="Normal 16 2 11 3 2" xfId="242"/>
    <cellStyle name="Normal 16 2 11 3 3" xfId="9554"/>
    <cellStyle name="Normal 16 2 11 3 4" xfId="2979"/>
    <cellStyle name="Normal 16 2 11 4" xfId="9559"/>
    <cellStyle name="Normal 16 2 11 4 2" xfId="9565"/>
    <cellStyle name="Normal 16 2 11 4 3" xfId="9570"/>
    <cellStyle name="Normal 16 2 11 4 4" xfId="9575"/>
    <cellStyle name="Normal 16 2 11 5" xfId="9579"/>
    <cellStyle name="Normal 16 2 11 5 2" xfId="9586"/>
    <cellStyle name="Normal 16 2 11 5 3" xfId="9591"/>
    <cellStyle name="Normal 16 2 11 6" xfId="9594"/>
    <cellStyle name="Normal 16 2 11 7" xfId="9600"/>
    <cellStyle name="Normal 16 2 11 8" xfId="9605"/>
    <cellStyle name="Normal 16 2 12" xfId="8034"/>
    <cellStyle name="Normal 16 2 12 2" xfId="9628"/>
    <cellStyle name="Normal 16 2 12 2 2" xfId="9634"/>
    <cellStyle name="Normal 16 2 12 2 3" xfId="9636"/>
    <cellStyle name="Normal 16 2 12 2 4" xfId="8173"/>
    <cellStyle name="Normal 16 2 12 3" xfId="9638"/>
    <cellStyle name="Normal 16 2 12 3 2" xfId="9642"/>
    <cellStyle name="Normal 16 2 12 3 3" xfId="9644"/>
    <cellStyle name="Normal 16 2 12 3 4" xfId="3361"/>
    <cellStyle name="Normal 16 2 12 4" xfId="9647"/>
    <cellStyle name="Normal 16 2 12 4 2" xfId="7571"/>
    <cellStyle name="Normal 16 2 12 4 3" xfId="9661"/>
    <cellStyle name="Normal 16 2 12 5" xfId="9664"/>
    <cellStyle name="Normal 16 2 12 6" xfId="9688"/>
    <cellStyle name="Normal 16 2 12 7" xfId="9698"/>
    <cellStyle name="Normal 16 2 13" xfId="1641"/>
    <cellStyle name="Normal 16 2 13 2" xfId="1649"/>
    <cellStyle name="Normal 16 2 13 3" xfId="1666"/>
    <cellStyle name="Normal 16 2 13 4" xfId="9753"/>
    <cellStyle name="Normal 16 2 14" xfId="20676"/>
    <cellStyle name="Normal 16 2 14 2" xfId="7232"/>
    <cellStyle name="Normal 16 2 14 3" xfId="5857"/>
    <cellStyle name="Normal 16 2 14 4" xfId="2127"/>
    <cellStyle name="Normal 16 2 15" xfId="1108"/>
    <cellStyle name="Normal 16 2 15 2" xfId="4647"/>
    <cellStyle name="Normal 16 2 15 3" xfId="4661"/>
    <cellStyle name="Normal 16 2 15 4" xfId="4248"/>
    <cellStyle name="Normal 16 2 16" xfId="1120"/>
    <cellStyle name="Normal 16 2 16 2" xfId="4867"/>
    <cellStyle name="Normal 16 2 16 3" xfId="4883"/>
    <cellStyle name="Normal 16 2 17" xfId="3088"/>
    <cellStyle name="Normal 16 2 18" xfId="3106"/>
    <cellStyle name="Normal 16 2 19" xfId="3121"/>
    <cellStyle name="Normal 16 2 2" xfId="20679"/>
    <cellStyle name="Normal 16 2 2 10" xfId="15781"/>
    <cellStyle name="Normal 16 2 2 10 2" xfId="20682"/>
    <cellStyle name="Normal 16 2 2 10 3" xfId="20685"/>
    <cellStyle name="Normal 16 2 2 10 4" xfId="20686"/>
    <cellStyle name="Normal 16 2 2 11" xfId="15377"/>
    <cellStyle name="Normal 16 2 2 11 2" xfId="20689"/>
    <cellStyle name="Normal 16 2 2 11 3" xfId="20691"/>
    <cellStyle name="Normal 16 2 2 12" xfId="15380"/>
    <cellStyle name="Normal 16 2 2 13" xfId="20692"/>
    <cellStyle name="Normal 16 2 2 14" xfId="20693"/>
    <cellStyle name="Normal 16 2 2 2" xfId="6508"/>
    <cellStyle name="Normal 16 2 2 2 10" xfId="623"/>
    <cellStyle name="Normal 16 2 2 2 11" xfId="1655"/>
    <cellStyle name="Normal 16 2 2 2 2" xfId="20697"/>
    <cellStyle name="Normal 16 2 2 2 2 10" xfId="15160"/>
    <cellStyle name="Normal 16 2 2 2 2 2" xfId="20698"/>
    <cellStyle name="Normal 16 2 2 2 2 2 2" xfId="20702"/>
    <cellStyle name="Normal 16 2 2 2 2 2 2 2" xfId="20707"/>
    <cellStyle name="Normal 16 2 2 2 2 2 2 2 2" xfId="18459"/>
    <cellStyle name="Normal 16 2 2 2 2 2 2 2 3" xfId="13306"/>
    <cellStyle name="Normal 16 2 2 2 2 2 2 2 4" xfId="4082"/>
    <cellStyle name="Normal 16 2 2 2 2 2 2 3" xfId="20708"/>
    <cellStyle name="Normal 16 2 2 2 2 2 2 3 2" xfId="20709"/>
    <cellStyle name="Normal 16 2 2 2 2 2 2 3 3" xfId="20710"/>
    <cellStyle name="Normal 16 2 2 2 2 2 2 4" xfId="20713"/>
    <cellStyle name="Normal 16 2 2 2 2 2 2 5" xfId="20718"/>
    <cellStyle name="Normal 16 2 2 2 2 2 2 6" xfId="20722"/>
    <cellStyle name="Normal 16 2 2 2 2 2 3" xfId="13766"/>
    <cellStyle name="Normal 16 2 2 2 2 2 3 2" xfId="13769"/>
    <cellStyle name="Normal 16 2 2 2 2 2 3 3" xfId="13777"/>
    <cellStyle name="Normal 16 2 2 2 2 2 3 4" xfId="13789"/>
    <cellStyle name="Normal 16 2 2 2 2 2 4" xfId="13804"/>
    <cellStyle name="Normal 16 2 2 2 2 2 4 2" xfId="13811"/>
    <cellStyle name="Normal 16 2 2 2 2 2 4 3" xfId="4220"/>
    <cellStyle name="Normal 16 2 2 2 2 2 4 4" xfId="5923"/>
    <cellStyle name="Normal 16 2 2 2 2 2 5" xfId="13814"/>
    <cellStyle name="Normal 16 2 2 2 2 2 5 2" xfId="11559"/>
    <cellStyle name="Normal 16 2 2 2 2 2 5 3" xfId="7216"/>
    <cellStyle name="Normal 16 2 2 2 2 2 5 4" xfId="7241"/>
    <cellStyle name="Normal 16 2 2 2 2 2 6" xfId="13820"/>
    <cellStyle name="Normal 16 2 2 2 2 2 6 2" xfId="11566"/>
    <cellStyle name="Normal 16 2 2 2 2 2 6 3" xfId="7258"/>
    <cellStyle name="Normal 16 2 2 2 2 2 7" xfId="13828"/>
    <cellStyle name="Normal 16 2 2 2 2 2 8" xfId="13841"/>
    <cellStyle name="Normal 16 2 2 2 2 2 9" xfId="13845"/>
    <cellStyle name="Normal 16 2 2 2 2 3" xfId="20725"/>
    <cellStyle name="Normal 16 2 2 2 2 3 2" xfId="20730"/>
    <cellStyle name="Normal 16 2 2 2 2 3 2 2" xfId="20734"/>
    <cellStyle name="Normal 16 2 2 2 2 3 2 3" xfId="20737"/>
    <cellStyle name="Normal 16 2 2 2 2 3 2 4" xfId="20740"/>
    <cellStyle name="Normal 16 2 2 2 2 3 3" xfId="13850"/>
    <cellStyle name="Normal 16 2 2 2 2 3 3 2" xfId="13855"/>
    <cellStyle name="Normal 16 2 2 2 2 3 3 3" xfId="13859"/>
    <cellStyle name="Normal 16 2 2 2 2 3 4" xfId="13867"/>
    <cellStyle name="Normal 16 2 2 2 2 3 5" xfId="13872"/>
    <cellStyle name="Normal 16 2 2 2 2 3 6" xfId="13878"/>
    <cellStyle name="Normal 16 2 2 2 2 4" xfId="20743"/>
    <cellStyle name="Normal 16 2 2 2 2 4 2" xfId="20746"/>
    <cellStyle name="Normal 16 2 2 2 2 4 3" xfId="13886"/>
    <cellStyle name="Normal 16 2 2 2 2 4 4" xfId="13892"/>
    <cellStyle name="Normal 16 2 2 2 2 5" xfId="20748"/>
    <cellStyle name="Normal 16 2 2 2 2 5 2" xfId="20751"/>
    <cellStyle name="Normal 16 2 2 2 2 5 3" xfId="13910"/>
    <cellStyle name="Normal 16 2 2 2 2 5 4" xfId="81"/>
    <cellStyle name="Normal 16 2 2 2 2 6" xfId="20020"/>
    <cellStyle name="Normal 16 2 2 2 2 6 2" xfId="15694"/>
    <cellStyle name="Normal 16 2 2 2 2 6 3" xfId="13932"/>
    <cellStyle name="Normal 16 2 2 2 2 6 4" xfId="13940"/>
    <cellStyle name="Normal 16 2 2 2 2 7" xfId="20023"/>
    <cellStyle name="Normal 16 2 2 2 2 7 2" xfId="20755"/>
    <cellStyle name="Normal 16 2 2 2 2 7 3" xfId="13965"/>
    <cellStyle name="Normal 16 2 2 2 2 8" xfId="20027"/>
    <cellStyle name="Normal 16 2 2 2 2 9" xfId="20759"/>
    <cellStyle name="Normal 16 2 2 2 3" xfId="20762"/>
    <cellStyle name="Normal 16 2 2 2 3 2" xfId="20763"/>
    <cellStyle name="Normal 16 2 2 2 3 2 2" xfId="6528"/>
    <cellStyle name="Normal 16 2 2 2 3 2 2 2" xfId="17959"/>
    <cellStyle name="Normal 16 2 2 2 3 2 2 3" xfId="17966"/>
    <cellStyle name="Normal 16 2 2 2 3 2 2 4" xfId="17970"/>
    <cellStyle name="Normal 16 2 2 2 3 2 3" xfId="6535"/>
    <cellStyle name="Normal 16 2 2 2 3 2 3 2" xfId="14004"/>
    <cellStyle name="Normal 16 2 2 2 3 2 3 3" xfId="14009"/>
    <cellStyle name="Normal 16 2 2 2 3 2 4" xfId="14019"/>
    <cellStyle name="Normal 16 2 2 2 3 2 5" xfId="14025"/>
    <cellStyle name="Normal 16 2 2 2 3 2 6" xfId="14032"/>
    <cellStyle name="Normal 16 2 2 2 3 3" xfId="20765"/>
    <cellStyle name="Normal 16 2 2 2 3 3 2" xfId="16631"/>
    <cellStyle name="Normal 16 2 2 2 3 3 3" xfId="14043"/>
    <cellStyle name="Normal 16 2 2 2 3 3 4" xfId="14053"/>
    <cellStyle name="Normal 16 2 2 2 3 4" xfId="20767"/>
    <cellStyle name="Normal 16 2 2 2 3 4 2" xfId="20769"/>
    <cellStyle name="Normal 16 2 2 2 3 4 3" xfId="14065"/>
    <cellStyle name="Normal 16 2 2 2 3 4 4" xfId="14070"/>
    <cellStyle name="Normal 16 2 2 2 3 5" xfId="20771"/>
    <cellStyle name="Normal 16 2 2 2 3 5 2" xfId="20776"/>
    <cellStyle name="Normal 16 2 2 2 3 5 3" xfId="14083"/>
    <cellStyle name="Normal 16 2 2 2 3 5 4" xfId="14092"/>
    <cellStyle name="Normal 16 2 2 2 3 6" xfId="20032"/>
    <cellStyle name="Normal 16 2 2 2 3 6 2" xfId="20781"/>
    <cellStyle name="Normal 16 2 2 2 3 6 3" xfId="14113"/>
    <cellStyle name="Normal 16 2 2 2 3 7" xfId="20039"/>
    <cellStyle name="Normal 16 2 2 2 3 8" xfId="20046"/>
    <cellStyle name="Normal 16 2 2 2 3 9" xfId="20786"/>
    <cellStyle name="Normal 16 2 2 2 4" xfId="20788"/>
    <cellStyle name="Normal 16 2 2 2 4 2" xfId="20789"/>
    <cellStyle name="Normal 16 2 2 2 4 2 2" xfId="17578"/>
    <cellStyle name="Normal 16 2 2 2 4 2 3" xfId="17587"/>
    <cellStyle name="Normal 16 2 2 2 4 2 4" xfId="8996"/>
    <cellStyle name="Normal 16 2 2 2 4 3" xfId="20791"/>
    <cellStyle name="Normal 16 2 2 2 4 3 2" xfId="16665"/>
    <cellStyle name="Normal 16 2 2 2 4 3 3" xfId="17599"/>
    <cellStyle name="Normal 16 2 2 2 4 4" xfId="20793"/>
    <cellStyle name="Normal 16 2 2 2 4 5" xfId="20795"/>
    <cellStyle name="Normal 16 2 2 2 4 6" xfId="2547"/>
    <cellStyle name="Normal 16 2 2 2 5" xfId="20796"/>
    <cellStyle name="Normal 16 2 2 2 5 2" xfId="14397"/>
    <cellStyle name="Normal 16 2 2 2 5 3" xfId="14419"/>
    <cellStyle name="Normal 16 2 2 2 5 4" xfId="14431"/>
    <cellStyle name="Normal 16 2 2 2 6" xfId="20797"/>
    <cellStyle name="Normal 16 2 2 2 6 2" xfId="14524"/>
    <cellStyle name="Normal 16 2 2 2 6 3" xfId="14538"/>
    <cellStyle name="Normal 16 2 2 2 6 4" xfId="14545"/>
    <cellStyle name="Normal 16 2 2 2 7" xfId="20798"/>
    <cellStyle name="Normal 16 2 2 2 7 2" xfId="14682"/>
    <cellStyle name="Normal 16 2 2 2 7 3" xfId="14689"/>
    <cellStyle name="Normal 16 2 2 2 7 4" xfId="14696"/>
    <cellStyle name="Normal 16 2 2 2 8" xfId="20799"/>
    <cellStyle name="Normal 16 2 2 2 8 2" xfId="10898"/>
    <cellStyle name="Normal 16 2 2 2 8 3" xfId="14801"/>
    <cellStyle name="Normal 16 2 2 2 9" xfId="20800"/>
    <cellStyle name="Normal 16 2 2 3" xfId="17942"/>
    <cellStyle name="Normal 16 2 2 3 10" xfId="3365"/>
    <cellStyle name="Normal 16 2 2 3 2" xfId="20804"/>
    <cellStyle name="Normal 16 2 2 3 2 2" xfId="20807"/>
    <cellStyle name="Normal 16 2 2 3 2 2 2" xfId="20813"/>
    <cellStyle name="Normal 16 2 2 3 2 2 2 2" xfId="20815"/>
    <cellStyle name="Normal 16 2 2 3 2 2 2 3" xfId="20818"/>
    <cellStyle name="Normal 16 2 2 3 2 2 2 4" xfId="20823"/>
    <cellStyle name="Normal 16 2 2 3 2 2 3" xfId="15904"/>
    <cellStyle name="Normal 16 2 2 3 2 2 3 2" xfId="15909"/>
    <cellStyle name="Normal 16 2 2 3 2 2 3 3" xfId="15917"/>
    <cellStyle name="Normal 16 2 2 3 2 2 4" xfId="15927"/>
    <cellStyle name="Normal 16 2 2 3 2 2 5" xfId="15936"/>
    <cellStyle name="Normal 16 2 2 3 2 2 6" xfId="15945"/>
    <cellStyle name="Normal 16 2 2 3 2 3" xfId="20828"/>
    <cellStyle name="Normal 16 2 2 3 2 3 2" xfId="20832"/>
    <cellStyle name="Normal 16 2 2 3 2 3 3" xfId="15961"/>
    <cellStyle name="Normal 16 2 2 3 2 3 4" xfId="15967"/>
    <cellStyle name="Normal 16 2 2 3 2 4" xfId="20834"/>
    <cellStyle name="Normal 16 2 2 3 2 4 2" xfId="20835"/>
    <cellStyle name="Normal 16 2 2 3 2 4 3" xfId="15974"/>
    <cellStyle name="Normal 16 2 2 3 2 4 4" xfId="15977"/>
    <cellStyle name="Normal 16 2 2 3 2 5" xfId="20837"/>
    <cellStyle name="Normal 16 2 2 3 2 5 2" xfId="20839"/>
    <cellStyle name="Normal 16 2 2 3 2 5 3" xfId="15990"/>
    <cellStyle name="Normal 16 2 2 3 2 5 4" xfId="15995"/>
    <cellStyle name="Normal 16 2 2 3 2 6" xfId="20064"/>
    <cellStyle name="Normal 16 2 2 3 2 6 2" xfId="413"/>
    <cellStyle name="Normal 16 2 2 3 2 6 3" xfId="20842"/>
    <cellStyle name="Normal 16 2 2 3 2 7" xfId="20066"/>
    <cellStyle name="Normal 16 2 2 3 2 8" xfId="20845"/>
    <cellStyle name="Normal 16 2 2 3 2 9" xfId="20847"/>
    <cellStyle name="Normal 16 2 2 3 3" xfId="20853"/>
    <cellStyle name="Normal 16 2 2 3 3 2" xfId="20855"/>
    <cellStyle name="Normal 16 2 2 3 3 2 2" xfId="20857"/>
    <cellStyle name="Normal 16 2 2 3 3 2 3" xfId="16030"/>
    <cellStyle name="Normal 16 2 2 3 3 2 4" xfId="16033"/>
    <cellStyle name="Normal 16 2 2 3 3 3" xfId="20859"/>
    <cellStyle name="Normal 16 2 2 3 3 3 2" xfId="20861"/>
    <cellStyle name="Normal 16 2 2 3 3 3 3" xfId="16040"/>
    <cellStyle name="Normal 16 2 2 3 3 4" xfId="20863"/>
    <cellStyle name="Normal 16 2 2 3 3 5" xfId="20865"/>
    <cellStyle name="Normal 16 2 2 3 3 6" xfId="20867"/>
    <cellStyle name="Normal 16 2 2 3 4" xfId="20873"/>
    <cellStyle name="Normal 16 2 2 3 4 2" xfId="20875"/>
    <cellStyle name="Normal 16 2 2 3 4 3" xfId="20876"/>
    <cellStyle name="Normal 16 2 2 3 4 4" xfId="20878"/>
    <cellStyle name="Normal 16 2 2 3 5" xfId="20883"/>
    <cellStyle name="Normal 16 2 2 3 5 2" xfId="15015"/>
    <cellStyle name="Normal 16 2 2 3 5 3" xfId="15027"/>
    <cellStyle name="Normal 16 2 2 3 5 4" xfId="15031"/>
    <cellStyle name="Normal 16 2 2 3 6" xfId="20884"/>
    <cellStyle name="Normal 16 2 2 3 6 2" xfId="12172"/>
    <cellStyle name="Normal 16 2 2 3 6 3" xfId="12181"/>
    <cellStyle name="Normal 16 2 2 3 6 4" xfId="11323"/>
    <cellStyle name="Normal 16 2 2 3 7" xfId="20885"/>
    <cellStyle name="Normal 16 2 2 3 7 2" xfId="12197"/>
    <cellStyle name="Normal 16 2 2 3 7 3" xfId="4926"/>
    <cellStyle name="Normal 16 2 2 3 8" xfId="20886"/>
    <cellStyle name="Normal 16 2 2 3 9" xfId="20887"/>
    <cellStyle name="Normal 16 2 2 4" xfId="20890"/>
    <cellStyle name="Normal 16 2 2 4 2" xfId="20893"/>
    <cellStyle name="Normal 16 2 2 4 2 2" xfId="1168"/>
    <cellStyle name="Normal 16 2 2 4 2 2 2" xfId="20895"/>
    <cellStyle name="Normal 16 2 2 4 2 2 3" xfId="20896"/>
    <cellStyle name="Normal 16 2 2 4 2 2 4" xfId="20899"/>
    <cellStyle name="Normal 16 2 2 4 2 3" xfId="20900"/>
    <cellStyle name="Normal 16 2 2 4 2 3 2" xfId="20902"/>
    <cellStyle name="Normal 16 2 2 4 2 3 3" xfId="20904"/>
    <cellStyle name="Normal 16 2 2 4 2 4" xfId="20906"/>
    <cellStyle name="Normal 16 2 2 4 2 5" xfId="20909"/>
    <cellStyle name="Normal 16 2 2 4 2 6" xfId="20914"/>
    <cellStyle name="Normal 16 2 2 4 3" xfId="20918"/>
    <cellStyle name="Normal 16 2 2 4 3 2" xfId="20919"/>
    <cellStyle name="Normal 16 2 2 4 3 3" xfId="20920"/>
    <cellStyle name="Normal 16 2 2 4 3 4" xfId="20922"/>
    <cellStyle name="Normal 16 2 2 4 4" xfId="20925"/>
    <cellStyle name="Normal 16 2 2 4 4 2" xfId="20928"/>
    <cellStyle name="Normal 16 2 2 4 4 3" xfId="20930"/>
    <cellStyle name="Normal 16 2 2 4 4 4" xfId="20933"/>
    <cellStyle name="Normal 16 2 2 4 5" xfId="20935"/>
    <cellStyle name="Normal 16 2 2 4 5 2" xfId="15443"/>
    <cellStyle name="Normal 16 2 2 4 5 3" xfId="15454"/>
    <cellStyle name="Normal 16 2 2 4 5 4" xfId="15457"/>
    <cellStyle name="Normal 16 2 2 4 6" xfId="20938"/>
    <cellStyle name="Normal 16 2 2 4 6 2" xfId="12248"/>
    <cellStyle name="Normal 16 2 2 4 6 3" xfId="12259"/>
    <cellStyle name="Normal 16 2 2 4 7" xfId="20941"/>
    <cellStyle name="Normal 16 2 2 4 8" xfId="20943"/>
    <cellStyle name="Normal 16 2 2 4 9" xfId="20945"/>
    <cellStyle name="Normal 16 2 2 5" xfId="20948"/>
    <cellStyle name="Normal 16 2 2 5 2" xfId="20952"/>
    <cellStyle name="Normal 16 2 2 5 2 2" xfId="20957"/>
    <cellStyle name="Normal 16 2 2 5 2 2 2" xfId="20958"/>
    <cellStyle name="Normal 16 2 2 5 2 2 3" xfId="20959"/>
    <cellStyle name="Normal 16 2 2 5 2 2 4" xfId="20965"/>
    <cellStyle name="Normal 16 2 2 5 2 3" xfId="20971"/>
    <cellStyle name="Normal 16 2 2 5 2 3 2" xfId="20972"/>
    <cellStyle name="Normal 16 2 2 5 2 3 3" xfId="20973"/>
    <cellStyle name="Normal 16 2 2 5 2 4" xfId="20975"/>
    <cellStyle name="Normal 16 2 2 5 2 5" xfId="20978"/>
    <cellStyle name="Normal 16 2 2 5 2 6" xfId="20983"/>
    <cellStyle name="Normal 16 2 2 5 3" xfId="20987"/>
    <cellStyle name="Normal 16 2 2 5 3 2" xfId="20994"/>
    <cellStyle name="Normal 16 2 2 5 3 3" xfId="20998"/>
    <cellStyle name="Normal 16 2 2 5 3 4" xfId="21002"/>
    <cellStyle name="Normal 16 2 2 5 4" xfId="21004"/>
    <cellStyle name="Normal 16 2 2 5 4 2" xfId="21013"/>
    <cellStyle name="Normal 16 2 2 5 4 3" xfId="21019"/>
    <cellStyle name="Normal 16 2 2 5 4 4" xfId="21024"/>
    <cellStyle name="Normal 16 2 2 5 5" xfId="21026"/>
    <cellStyle name="Normal 16 2 2 5 5 2" xfId="15299"/>
    <cellStyle name="Normal 16 2 2 5 5 3" xfId="15309"/>
    <cellStyle name="Normal 16 2 2 5 5 4" xfId="15317"/>
    <cellStyle name="Normal 16 2 2 5 6" xfId="21029"/>
    <cellStyle name="Normal 16 2 2 5 6 2" xfId="21031"/>
    <cellStyle name="Normal 16 2 2 5 6 3" xfId="21034"/>
    <cellStyle name="Normal 16 2 2 5 7" xfId="21036"/>
    <cellStyle name="Normal 16 2 2 5 8" xfId="21038"/>
    <cellStyle name="Normal 16 2 2 5 9" xfId="21040"/>
    <cellStyle name="Normal 16 2 2 6" xfId="1044"/>
    <cellStyle name="Normal 16 2 2 6 2" xfId="21043"/>
    <cellStyle name="Normal 16 2 2 6 2 2" xfId="21045"/>
    <cellStyle name="Normal 16 2 2 6 2 2 2" xfId="21047"/>
    <cellStyle name="Normal 16 2 2 6 2 2 3" xfId="21048"/>
    <cellStyle name="Normal 16 2 2 6 2 2 4" xfId="21049"/>
    <cellStyle name="Normal 16 2 2 6 2 3" xfId="21050"/>
    <cellStyle name="Normal 16 2 2 6 2 3 2" xfId="21052"/>
    <cellStyle name="Normal 16 2 2 6 2 3 3" xfId="21054"/>
    <cellStyle name="Normal 16 2 2 6 2 4" xfId="21056"/>
    <cellStyle name="Normal 16 2 2 6 2 5" xfId="21059"/>
    <cellStyle name="Normal 16 2 2 6 2 6" xfId="21062"/>
    <cellStyle name="Normal 16 2 2 6 3" xfId="21070"/>
    <cellStyle name="Normal 16 2 2 6 3 2" xfId="21072"/>
    <cellStyle name="Normal 16 2 2 6 3 3" xfId="21073"/>
    <cellStyle name="Normal 16 2 2 6 3 4" xfId="21075"/>
    <cellStyle name="Normal 16 2 2 6 4" xfId="21078"/>
    <cellStyle name="Normal 16 2 2 6 4 2" xfId="21080"/>
    <cellStyle name="Normal 16 2 2 6 4 3" xfId="21082"/>
    <cellStyle name="Normal 16 2 2 6 4 4" xfId="21084"/>
    <cellStyle name="Normal 16 2 2 6 5" xfId="21088"/>
    <cellStyle name="Normal 16 2 2 6 5 2" xfId="21090"/>
    <cellStyle name="Normal 16 2 2 6 5 3" xfId="21092"/>
    <cellStyle name="Normal 16 2 2 6 6" xfId="21095"/>
    <cellStyle name="Normal 16 2 2 6 7" xfId="11161"/>
    <cellStyle name="Normal 16 2 2 6 8" xfId="21099"/>
    <cellStyle name="Normal 16 2 2 7" xfId="1051"/>
    <cellStyle name="Normal 16 2 2 7 2" xfId="21103"/>
    <cellStyle name="Normal 16 2 2 7 2 2" xfId="21105"/>
    <cellStyle name="Normal 16 2 2 7 2 3" xfId="20257"/>
    <cellStyle name="Normal 16 2 2 7 2 4" xfId="20261"/>
    <cellStyle name="Normal 16 2 2 7 3" xfId="21107"/>
    <cellStyle name="Normal 16 2 2 7 3 2" xfId="21109"/>
    <cellStyle name="Normal 16 2 2 7 3 3" xfId="21111"/>
    <cellStyle name="Normal 16 2 2 7 4" xfId="21115"/>
    <cellStyle name="Normal 16 2 2 7 5" xfId="21119"/>
    <cellStyle name="Normal 16 2 2 7 6" xfId="21122"/>
    <cellStyle name="Normal 16 2 2 8" xfId="10328"/>
    <cellStyle name="Normal 16 2 2 8 2" xfId="21124"/>
    <cellStyle name="Normal 16 2 2 8 3" xfId="21126"/>
    <cellStyle name="Normal 16 2 2 8 4" xfId="21129"/>
    <cellStyle name="Normal 16 2 2 9" xfId="10332"/>
    <cellStyle name="Normal 16 2 2 9 2" xfId="21131"/>
    <cellStyle name="Normal 16 2 2 9 3" xfId="21132"/>
    <cellStyle name="Normal 16 2 2 9 4" xfId="21136"/>
    <cellStyle name="Normal 16 2 3" xfId="21140"/>
    <cellStyle name="Normal 16 2 3 10" xfId="19281"/>
    <cellStyle name="Normal 16 2 3 10 2" xfId="10723"/>
    <cellStyle name="Normal 16 2 3 10 3" xfId="21142"/>
    <cellStyle name="Normal 16 2 3 10 4" xfId="21146"/>
    <cellStyle name="Normal 16 2 3 11" xfId="19287"/>
    <cellStyle name="Normal 16 2 3 11 2" xfId="21148"/>
    <cellStyle name="Normal 16 2 3 11 3" xfId="21150"/>
    <cellStyle name="Normal 16 2 3 12" xfId="19290"/>
    <cellStyle name="Normal 16 2 3 13" xfId="21153"/>
    <cellStyle name="Normal 16 2 3 14" xfId="21155"/>
    <cellStyle name="Normal 16 2 3 2" xfId="17951"/>
    <cellStyle name="Normal 16 2 3 2 10" xfId="21157"/>
    <cellStyle name="Normal 16 2 3 2 11" xfId="4289"/>
    <cellStyle name="Normal 16 2 3 2 2" xfId="4283"/>
    <cellStyle name="Normal 16 2 3 2 2 10" xfId="21164"/>
    <cellStyle name="Normal 16 2 3 2 2 2" xfId="21165"/>
    <cellStyle name="Normal 16 2 3 2 2 2 2" xfId="21166"/>
    <cellStyle name="Normal 16 2 3 2 2 2 2 2" xfId="17565"/>
    <cellStyle name="Normal 16 2 3 2 2 2 2 2 2" xfId="17568"/>
    <cellStyle name="Normal 16 2 3 2 2 2 2 2 3" xfId="13231"/>
    <cellStyle name="Normal 16 2 3 2 2 2 2 2 4" xfId="17573"/>
    <cellStyle name="Normal 16 2 3 2 2 2 2 3" xfId="12100"/>
    <cellStyle name="Normal 16 2 3 2 2 2 2 3 2" xfId="17615"/>
    <cellStyle name="Normal 16 2 3 2 2 2 2 3 3" xfId="17620"/>
    <cellStyle name="Normal 16 2 3 2 2 2 2 4" xfId="10663"/>
    <cellStyle name="Normal 16 2 3 2 2 2 2 5" xfId="10675"/>
    <cellStyle name="Normal 16 2 3 2 2 2 2 6" xfId="17649"/>
    <cellStyle name="Normal 16 2 3 2 2 2 3" xfId="21167"/>
    <cellStyle name="Normal 16 2 3 2 2 2 3 2" xfId="13479"/>
    <cellStyle name="Normal 16 2 3 2 2 2 3 3" xfId="12109"/>
    <cellStyle name="Normal 16 2 3 2 2 2 3 4" xfId="12117"/>
    <cellStyle name="Normal 16 2 3 2 2 2 4" xfId="21172"/>
    <cellStyle name="Normal 16 2 3 2 2 2 4 2" xfId="6234"/>
    <cellStyle name="Normal 16 2 3 2 2 2 4 3" xfId="6262"/>
    <cellStyle name="Normal 16 2 3 2 2 2 4 4" xfId="6298"/>
    <cellStyle name="Normal 16 2 3 2 2 2 5" xfId="21176"/>
    <cellStyle name="Normal 16 2 3 2 2 2 5 2" xfId="6368"/>
    <cellStyle name="Normal 16 2 3 2 2 2 5 3" xfId="193"/>
    <cellStyle name="Normal 16 2 3 2 2 2 5 4" xfId="6411"/>
    <cellStyle name="Normal 16 2 3 2 2 2 6" xfId="21178"/>
    <cellStyle name="Normal 16 2 3 2 2 2 6 2" xfId="6489"/>
    <cellStyle name="Normal 16 2 3 2 2 2 6 3" xfId="6515"/>
    <cellStyle name="Normal 16 2 3 2 2 2 7" xfId="21186"/>
    <cellStyle name="Normal 16 2 3 2 2 2 8" xfId="21194"/>
    <cellStyle name="Normal 16 2 3 2 2 2 9" xfId="21204"/>
    <cellStyle name="Normal 16 2 3 2 2 3" xfId="21208"/>
    <cellStyle name="Normal 16 2 3 2 2 3 2" xfId="21210"/>
    <cellStyle name="Normal 16 2 3 2 2 3 2 2" xfId="18912"/>
    <cellStyle name="Normal 16 2 3 2 2 3 2 3" xfId="4054"/>
    <cellStyle name="Normal 16 2 3 2 2 3 2 4" xfId="18953"/>
    <cellStyle name="Normal 16 2 3 2 2 3 3" xfId="21211"/>
    <cellStyle name="Normal 16 2 3 2 2 3 3 2" xfId="13605"/>
    <cellStyle name="Normal 16 2 3 2 2 3 3 3" xfId="13611"/>
    <cellStyle name="Normal 16 2 3 2 2 3 4" xfId="21215"/>
    <cellStyle name="Normal 16 2 3 2 2 3 5" xfId="21219"/>
    <cellStyle name="Normal 16 2 3 2 2 3 6" xfId="21221"/>
    <cellStyle name="Normal 16 2 3 2 2 4" xfId="21228"/>
    <cellStyle name="Normal 16 2 3 2 2 4 2" xfId="21231"/>
    <cellStyle name="Normal 16 2 3 2 2 4 3" xfId="21234"/>
    <cellStyle name="Normal 16 2 3 2 2 4 4" xfId="21240"/>
    <cellStyle name="Normal 16 2 3 2 2 5" xfId="21242"/>
    <cellStyle name="Normal 16 2 3 2 2 5 2" xfId="21245"/>
    <cellStyle name="Normal 16 2 3 2 2 5 3" xfId="21248"/>
    <cellStyle name="Normal 16 2 3 2 2 5 4" xfId="21255"/>
    <cellStyle name="Normal 16 2 3 2 2 6" xfId="21258"/>
    <cellStyle name="Normal 16 2 3 2 2 6 2" xfId="21260"/>
    <cellStyle name="Normal 16 2 3 2 2 6 3" xfId="21262"/>
    <cellStyle name="Normal 16 2 3 2 2 6 4" xfId="21269"/>
    <cellStyle name="Normal 16 2 3 2 2 7" xfId="21271"/>
    <cellStyle name="Normal 16 2 3 2 2 7 2" xfId="21278"/>
    <cellStyle name="Normal 16 2 3 2 2 7 3" xfId="21286"/>
    <cellStyle name="Normal 16 2 3 2 2 8" xfId="434"/>
    <cellStyle name="Normal 16 2 3 2 2 9" xfId="229"/>
    <cellStyle name="Normal 16 2 3 2 3" xfId="21291"/>
    <cellStyle name="Normal 16 2 3 2 3 2" xfId="21292"/>
    <cellStyle name="Normal 16 2 3 2 3 2 2" xfId="21293"/>
    <cellStyle name="Normal 16 2 3 2 3 2 2 2" xfId="20712"/>
    <cellStyle name="Normal 16 2 3 2 3 2 2 3" xfId="20716"/>
    <cellStyle name="Normal 16 2 3 2 3 2 2 4" xfId="20720"/>
    <cellStyle name="Normal 16 2 3 2 3 2 3" xfId="21295"/>
    <cellStyle name="Normal 16 2 3 2 3 2 3 2" xfId="13788"/>
    <cellStyle name="Normal 16 2 3 2 3 2 3 3" xfId="13794"/>
    <cellStyle name="Normal 16 2 3 2 3 2 4" xfId="21299"/>
    <cellStyle name="Normal 16 2 3 2 3 2 5" xfId="21304"/>
    <cellStyle name="Normal 16 2 3 2 3 2 6" xfId="21308"/>
    <cellStyle name="Normal 16 2 3 2 3 3" xfId="21316"/>
    <cellStyle name="Normal 16 2 3 2 3 3 2" xfId="21317"/>
    <cellStyle name="Normal 16 2 3 2 3 3 3" xfId="21319"/>
    <cellStyle name="Normal 16 2 3 2 3 3 4" xfId="21323"/>
    <cellStyle name="Normal 16 2 3 2 3 4" xfId="21327"/>
    <cellStyle name="Normal 16 2 3 2 3 4 2" xfId="21329"/>
    <cellStyle name="Normal 16 2 3 2 3 4 3" xfId="21332"/>
    <cellStyle name="Normal 16 2 3 2 3 4 4" xfId="21336"/>
    <cellStyle name="Normal 16 2 3 2 3 5" xfId="21338"/>
    <cellStyle name="Normal 16 2 3 2 3 5 2" xfId="21342"/>
    <cellStyle name="Normal 16 2 3 2 3 5 3" xfId="21344"/>
    <cellStyle name="Normal 16 2 3 2 3 5 4" xfId="21349"/>
    <cellStyle name="Normal 16 2 3 2 3 6" xfId="21352"/>
    <cellStyle name="Normal 16 2 3 2 3 6 2" xfId="21354"/>
    <cellStyle name="Normal 16 2 3 2 3 6 3" xfId="21356"/>
    <cellStyle name="Normal 16 2 3 2 3 7" xfId="21357"/>
    <cellStyle name="Normal 16 2 3 2 3 8" xfId="21358"/>
    <cellStyle name="Normal 16 2 3 2 3 9" xfId="21360"/>
    <cellStyle name="Normal 16 2 3 2 4" xfId="8488"/>
    <cellStyle name="Normal 16 2 3 2 4 2" xfId="21361"/>
    <cellStyle name="Normal 16 2 3 2 4 2 2" xfId="21362"/>
    <cellStyle name="Normal 16 2 3 2 4 2 3" xfId="21364"/>
    <cellStyle name="Normal 16 2 3 2 4 2 4" xfId="21366"/>
    <cellStyle name="Normal 16 2 3 2 4 3" xfId="21368"/>
    <cellStyle name="Normal 16 2 3 2 4 3 2" xfId="21369"/>
    <cellStyle name="Normal 16 2 3 2 4 3 3" xfId="21370"/>
    <cellStyle name="Normal 16 2 3 2 4 4" xfId="21371"/>
    <cellStyle name="Normal 16 2 3 2 4 5" xfId="21372"/>
    <cellStyle name="Normal 16 2 3 2 4 6" xfId="21373"/>
    <cellStyle name="Normal 16 2 3 2 5" xfId="8491"/>
    <cellStyle name="Normal 16 2 3 2 5 2" xfId="16136"/>
    <cellStyle name="Normal 16 2 3 2 5 3" xfId="16140"/>
    <cellStyle name="Normal 16 2 3 2 5 4" xfId="16144"/>
    <cellStyle name="Normal 16 2 3 2 6" xfId="8495"/>
    <cellStyle name="Normal 16 2 3 2 6 2" xfId="20364"/>
    <cellStyle name="Normal 16 2 3 2 6 3" xfId="20366"/>
    <cellStyle name="Normal 16 2 3 2 6 4" xfId="20369"/>
    <cellStyle name="Normal 16 2 3 2 7" xfId="18588"/>
    <cellStyle name="Normal 16 2 3 2 7 2" xfId="20371"/>
    <cellStyle name="Normal 16 2 3 2 7 3" xfId="20373"/>
    <cellStyle name="Normal 16 2 3 2 7 4" xfId="20376"/>
    <cellStyle name="Normal 16 2 3 2 8" xfId="18594"/>
    <cellStyle name="Normal 16 2 3 2 8 2" xfId="20379"/>
    <cellStyle name="Normal 16 2 3 2 8 3" xfId="20384"/>
    <cellStyle name="Normal 16 2 3 2 9" xfId="20390"/>
    <cellStyle name="Normal 16 2 3 3" xfId="17956"/>
    <cellStyle name="Normal 16 2 3 3 10" xfId="16576"/>
    <cellStyle name="Normal 16 2 3 3 2" xfId="21377"/>
    <cellStyle name="Normal 16 2 3 3 2 2" xfId="21378"/>
    <cellStyle name="Normal 16 2 3 3 2 2 2" xfId="21381"/>
    <cellStyle name="Normal 16 2 3 3 2 2 2 2" xfId="21382"/>
    <cellStyle name="Normal 16 2 3 3 2 2 2 3" xfId="21383"/>
    <cellStyle name="Normal 16 2 3 3 2 2 2 4" xfId="21385"/>
    <cellStyle name="Normal 16 2 3 3 2 2 3" xfId="21386"/>
    <cellStyle name="Normal 16 2 3 3 2 2 3 2" xfId="15863"/>
    <cellStyle name="Normal 16 2 3 3 2 2 3 3" xfId="21387"/>
    <cellStyle name="Normal 16 2 3 3 2 2 4" xfId="21390"/>
    <cellStyle name="Normal 16 2 3 3 2 2 5" xfId="21393"/>
    <cellStyle name="Normal 16 2 3 3 2 2 6" xfId="21395"/>
    <cellStyle name="Normal 16 2 3 3 2 3" xfId="21400"/>
    <cellStyle name="Normal 16 2 3 3 2 3 2" xfId="20907"/>
    <cellStyle name="Normal 16 2 3 3 2 3 3" xfId="20910"/>
    <cellStyle name="Normal 16 2 3 3 2 3 4" xfId="21403"/>
    <cellStyle name="Normal 16 2 3 3 2 4" xfId="21405"/>
    <cellStyle name="Normal 16 2 3 3 2 4 2" xfId="21408"/>
    <cellStyle name="Normal 16 2 3 3 2 4 3" xfId="21411"/>
    <cellStyle name="Normal 16 2 3 3 2 4 4" xfId="21414"/>
    <cellStyle name="Normal 16 2 3 3 2 5" xfId="21417"/>
    <cellStyle name="Normal 16 2 3 3 2 5 2" xfId="21420"/>
    <cellStyle name="Normal 16 2 3 3 2 5 3" xfId="21422"/>
    <cellStyle name="Normal 16 2 3 3 2 5 4" xfId="21425"/>
    <cellStyle name="Normal 16 2 3 3 2 6" xfId="21428"/>
    <cellStyle name="Normal 16 2 3 3 2 6 2" xfId="21430"/>
    <cellStyle name="Normal 16 2 3 3 2 6 3" xfId="21432"/>
    <cellStyle name="Normal 16 2 3 3 2 7" xfId="1750"/>
    <cellStyle name="Normal 16 2 3 3 2 8" xfId="1801"/>
    <cellStyle name="Normal 16 2 3 3 2 9" xfId="21435"/>
    <cellStyle name="Normal 16 2 3 3 3" xfId="21439"/>
    <cellStyle name="Normal 16 2 3 3 3 2" xfId="21440"/>
    <cellStyle name="Normal 16 2 3 3 3 2 2" xfId="21441"/>
    <cellStyle name="Normal 16 2 3 3 3 2 3" xfId="21443"/>
    <cellStyle name="Normal 16 2 3 3 3 2 4" xfId="21445"/>
    <cellStyle name="Normal 16 2 3 3 3 3" xfId="21446"/>
    <cellStyle name="Normal 16 2 3 3 3 3 2" xfId="20976"/>
    <cellStyle name="Normal 16 2 3 3 3 3 3" xfId="20979"/>
    <cellStyle name="Normal 16 2 3 3 3 4" xfId="21448"/>
    <cellStyle name="Normal 16 2 3 3 3 5" xfId="21450"/>
    <cellStyle name="Normal 16 2 3 3 3 6" xfId="21452"/>
    <cellStyle name="Normal 16 2 3 3 4" xfId="8501"/>
    <cellStyle name="Normal 16 2 3 3 4 2" xfId="21453"/>
    <cellStyle name="Normal 16 2 3 3 4 3" xfId="21454"/>
    <cellStyle name="Normal 16 2 3 3 4 4" xfId="2950"/>
    <cellStyle name="Normal 16 2 3 3 5" xfId="8504"/>
    <cellStyle name="Normal 16 2 3 3 5 2" xfId="20410"/>
    <cellStyle name="Normal 16 2 3 3 5 3" xfId="20412"/>
    <cellStyle name="Normal 16 2 3 3 5 4" xfId="20414"/>
    <cellStyle name="Normal 16 2 3 3 6" xfId="8507"/>
    <cellStyle name="Normal 16 2 3 3 6 2" xfId="20416"/>
    <cellStyle name="Normal 16 2 3 3 6 3" xfId="20418"/>
    <cellStyle name="Normal 16 2 3 3 6 4" xfId="21455"/>
    <cellStyle name="Normal 16 2 3 3 7" xfId="18600"/>
    <cellStyle name="Normal 16 2 3 3 7 2" xfId="21458"/>
    <cellStyle name="Normal 16 2 3 3 7 3" xfId="21459"/>
    <cellStyle name="Normal 16 2 3 3 8" xfId="18611"/>
    <cellStyle name="Normal 16 2 3 3 9" xfId="20423"/>
    <cellStyle name="Normal 16 2 3 4" xfId="21461"/>
    <cellStyle name="Normal 16 2 3 4 2" xfId="21463"/>
    <cellStyle name="Normal 16 2 3 4 2 2" xfId="4457"/>
    <cellStyle name="Normal 16 2 3 4 2 2 2" xfId="21466"/>
    <cellStyle name="Normal 16 2 3 4 2 2 3" xfId="21468"/>
    <cellStyle name="Normal 16 2 3 4 2 2 4" xfId="21472"/>
    <cellStyle name="Normal 16 2 3 4 2 3" xfId="4464"/>
    <cellStyle name="Normal 16 2 3 4 2 3 2" xfId="21475"/>
    <cellStyle name="Normal 16 2 3 4 2 3 3" xfId="21480"/>
    <cellStyle name="Normal 16 2 3 4 2 4" xfId="21482"/>
    <cellStyle name="Normal 16 2 3 4 2 5" xfId="21474"/>
    <cellStyle name="Normal 16 2 3 4 2 6" xfId="21479"/>
    <cellStyle name="Normal 16 2 3 4 3" xfId="21484"/>
    <cellStyle name="Normal 16 2 3 4 3 2" xfId="1785"/>
    <cellStyle name="Normal 16 2 3 4 3 3" xfId="21485"/>
    <cellStyle name="Normal 16 2 3 4 3 4" xfId="21487"/>
    <cellStyle name="Normal 16 2 3 4 4" xfId="3228"/>
    <cellStyle name="Normal 16 2 3 4 4 2" xfId="21489"/>
    <cellStyle name="Normal 16 2 3 4 4 3" xfId="21491"/>
    <cellStyle name="Normal 16 2 3 4 4 4" xfId="21493"/>
    <cellStyle name="Normal 16 2 3 4 5" xfId="327"/>
    <cellStyle name="Normal 16 2 3 4 5 2" xfId="21495"/>
    <cellStyle name="Normal 16 2 3 4 5 3" xfId="21497"/>
    <cellStyle name="Normal 16 2 3 4 5 4" xfId="21499"/>
    <cellStyle name="Normal 16 2 3 4 6" xfId="3241"/>
    <cellStyle name="Normal 16 2 3 4 6 2" xfId="21501"/>
    <cellStyle name="Normal 16 2 3 4 6 3" xfId="21503"/>
    <cellStyle name="Normal 16 2 3 4 7" xfId="3255"/>
    <cellStyle name="Normal 16 2 3 4 8" xfId="3299"/>
    <cellStyle name="Normal 16 2 3 4 9" xfId="21506"/>
    <cellStyle name="Normal 16 2 3 5" xfId="21507"/>
    <cellStyle name="Normal 16 2 3 5 2" xfId="21508"/>
    <cellStyle name="Normal 16 2 3 5 2 2" xfId="3724"/>
    <cellStyle name="Normal 16 2 3 5 2 2 2" xfId="21509"/>
    <cellStyle name="Normal 16 2 3 5 2 2 3" xfId="21510"/>
    <cellStyle name="Normal 16 2 3 5 2 2 4" xfId="21513"/>
    <cellStyle name="Normal 16 2 3 5 2 3" xfId="3761"/>
    <cellStyle name="Normal 16 2 3 5 2 3 2" xfId="21514"/>
    <cellStyle name="Normal 16 2 3 5 2 3 3" xfId="21515"/>
    <cellStyle name="Normal 16 2 3 5 2 4" xfId="4590"/>
    <cellStyle name="Normal 16 2 3 5 2 5" xfId="21516"/>
    <cellStyle name="Normal 16 2 3 5 2 6" xfId="21519"/>
    <cellStyle name="Normal 16 2 3 5 3" xfId="21520"/>
    <cellStyle name="Normal 16 2 3 5 3 2" xfId="143"/>
    <cellStyle name="Normal 16 2 3 5 3 3" xfId="21521"/>
    <cellStyle name="Normal 16 2 3 5 3 4" xfId="21522"/>
    <cellStyle name="Normal 16 2 3 5 4" xfId="6622"/>
    <cellStyle name="Normal 16 2 3 5 4 2" xfId="4600"/>
    <cellStyle name="Normal 16 2 3 5 4 3" xfId="21524"/>
    <cellStyle name="Normal 16 2 3 5 4 4" xfId="21526"/>
    <cellStyle name="Normal 16 2 3 5 5" xfId="8303"/>
    <cellStyle name="Normal 16 2 3 5 5 2" xfId="4644"/>
    <cellStyle name="Normal 16 2 3 5 5 3" xfId="21528"/>
    <cellStyle name="Normal 16 2 3 5 5 4" xfId="21530"/>
    <cellStyle name="Normal 16 2 3 5 6" xfId="10253"/>
    <cellStyle name="Normal 16 2 3 5 6 2" xfId="21532"/>
    <cellStyle name="Normal 16 2 3 5 6 3" xfId="21534"/>
    <cellStyle name="Normal 16 2 3 5 7" xfId="18623"/>
    <cellStyle name="Normal 16 2 3 5 8" xfId="21536"/>
    <cellStyle name="Normal 16 2 3 5 9" xfId="21538"/>
    <cellStyle name="Normal 16 2 3 6" xfId="21539"/>
    <cellStyle name="Normal 16 2 3 6 2" xfId="21540"/>
    <cellStyle name="Normal 16 2 3 6 2 2" xfId="2286"/>
    <cellStyle name="Normal 16 2 3 6 2 2 2" xfId="21542"/>
    <cellStyle name="Normal 16 2 3 6 2 2 3" xfId="21544"/>
    <cellStyle name="Normal 16 2 3 6 2 2 4" xfId="21546"/>
    <cellStyle name="Normal 16 2 3 6 2 3" xfId="2324"/>
    <cellStyle name="Normal 16 2 3 6 2 3 2" xfId="21548"/>
    <cellStyle name="Normal 16 2 3 6 2 3 3" xfId="21549"/>
    <cellStyle name="Normal 16 2 3 6 2 4" xfId="2376"/>
    <cellStyle name="Normal 16 2 3 6 2 5" xfId="21550"/>
    <cellStyle name="Normal 16 2 3 6 2 6" xfId="21553"/>
    <cellStyle name="Normal 16 2 3 6 3" xfId="21554"/>
    <cellStyle name="Normal 16 2 3 6 3 2" xfId="2401"/>
    <cellStyle name="Normal 16 2 3 6 3 3" xfId="21555"/>
    <cellStyle name="Normal 16 2 3 6 3 4" xfId="21556"/>
    <cellStyle name="Normal 16 2 3 6 4" xfId="21558"/>
    <cellStyle name="Normal 16 2 3 6 4 2" xfId="4814"/>
    <cellStyle name="Normal 16 2 3 6 4 3" xfId="21560"/>
    <cellStyle name="Normal 16 2 3 6 4 4" xfId="21562"/>
    <cellStyle name="Normal 16 2 3 6 5" xfId="20429"/>
    <cellStyle name="Normal 16 2 3 6 5 2" xfId="21565"/>
    <cellStyle name="Normal 16 2 3 6 5 3" xfId="21567"/>
    <cellStyle name="Normal 16 2 3 6 6" xfId="20432"/>
    <cellStyle name="Normal 16 2 3 6 7" xfId="20435"/>
    <cellStyle name="Normal 16 2 3 6 8" xfId="21569"/>
    <cellStyle name="Normal 16 2 3 7" xfId="21570"/>
    <cellStyle name="Normal 16 2 3 7 2" xfId="21572"/>
    <cellStyle name="Normal 16 2 3 7 2 2" xfId="4253"/>
    <cellStyle name="Normal 16 2 3 7 2 3" xfId="21574"/>
    <cellStyle name="Normal 16 2 3 7 2 4" xfId="21576"/>
    <cellStyle name="Normal 16 2 3 7 3" xfId="21578"/>
    <cellStyle name="Normal 16 2 3 7 3 2" xfId="2715"/>
    <cellStyle name="Normal 16 2 3 7 3 3" xfId="21582"/>
    <cellStyle name="Normal 16 2 3 7 4" xfId="21585"/>
    <cellStyle name="Normal 16 2 3 7 5" xfId="20437"/>
    <cellStyle name="Normal 16 2 3 7 6" xfId="20442"/>
    <cellStyle name="Normal 16 2 3 8" xfId="10351"/>
    <cellStyle name="Normal 16 2 3 8 2" xfId="21587"/>
    <cellStyle name="Normal 16 2 3 8 3" xfId="21589"/>
    <cellStyle name="Normal 16 2 3 8 4" xfId="7"/>
    <cellStyle name="Normal 16 2 3 9" xfId="10354"/>
    <cellStyle name="Normal 16 2 3 9 2" xfId="21591"/>
    <cellStyle name="Normal 16 2 3 9 3" xfId="21594"/>
    <cellStyle name="Normal 16 2 3 9 4" xfId="21597"/>
    <cellStyle name="Normal 16 2 4" xfId="21599"/>
    <cellStyle name="Normal 16 2 4 10" xfId="21601"/>
    <cellStyle name="Normal 16 2 4 11" xfId="21604"/>
    <cellStyle name="Normal 16 2 4 2" xfId="17964"/>
    <cellStyle name="Normal 16 2 4 2 10" xfId="7278"/>
    <cellStyle name="Normal 16 2 4 2 2" xfId="21607"/>
    <cellStyle name="Normal 16 2 4 2 2 2" xfId="15238"/>
    <cellStyle name="Normal 16 2 4 2 2 2 2" xfId="16982"/>
    <cellStyle name="Normal 16 2 4 2 2 2 2 2" xfId="2409"/>
    <cellStyle name="Normal 16 2 4 2 2 2 2 3" xfId="921"/>
    <cellStyle name="Normal 16 2 4 2 2 2 2 4" xfId="976"/>
    <cellStyle name="Normal 16 2 4 2 2 2 3" xfId="16984"/>
    <cellStyle name="Normal 16 2 4 2 2 2 3 2" xfId="4821"/>
    <cellStyle name="Normal 16 2 4 2 2 2 3 3" xfId="1020"/>
    <cellStyle name="Normal 16 2 4 2 2 2 4" xfId="16989"/>
    <cellStyle name="Normal 16 2 4 2 2 2 5" xfId="18301"/>
    <cellStyle name="Normal 16 2 4 2 2 2 6" xfId="21608"/>
    <cellStyle name="Normal 16 2 4 2 2 3" xfId="16991"/>
    <cellStyle name="Normal 16 2 4 2 2 3 2" xfId="16709"/>
    <cellStyle name="Normal 16 2 4 2 2 3 3" xfId="16714"/>
    <cellStyle name="Normal 16 2 4 2 2 3 4" xfId="21616"/>
    <cellStyle name="Normal 16 2 4 2 2 4" xfId="16993"/>
    <cellStyle name="Normal 16 2 4 2 2 4 2" xfId="21618"/>
    <cellStyle name="Normal 16 2 4 2 2 4 3" xfId="21620"/>
    <cellStyle name="Normal 16 2 4 2 2 4 4" xfId="21624"/>
    <cellStyle name="Normal 16 2 4 2 2 5" xfId="10207"/>
    <cellStyle name="Normal 16 2 4 2 2 5 2" xfId="21627"/>
    <cellStyle name="Normal 16 2 4 2 2 5 3" xfId="21632"/>
    <cellStyle name="Normal 16 2 4 2 2 5 4" xfId="21638"/>
    <cellStyle name="Normal 16 2 4 2 2 6" xfId="21642"/>
    <cellStyle name="Normal 16 2 4 2 2 6 2" xfId="14816"/>
    <cellStyle name="Normal 16 2 4 2 2 6 3" xfId="14890"/>
    <cellStyle name="Normal 16 2 4 2 2 7" xfId="21643"/>
    <cellStyle name="Normal 16 2 4 2 2 8" xfId="21645"/>
    <cellStyle name="Normal 16 2 4 2 2 9" xfId="21647"/>
    <cellStyle name="Normal 16 2 4 2 3" xfId="21649"/>
    <cellStyle name="Normal 16 2 4 2 3 2" xfId="17024"/>
    <cellStyle name="Normal 16 2 4 2 3 2 2" xfId="10647"/>
    <cellStyle name="Normal 16 2 4 2 3 2 3" xfId="10682"/>
    <cellStyle name="Normal 16 2 4 2 3 2 4" xfId="21651"/>
    <cellStyle name="Normal 16 2 4 2 3 3" xfId="17026"/>
    <cellStyle name="Normal 16 2 4 2 3 3 2" xfId="21653"/>
    <cellStyle name="Normal 16 2 4 2 3 3 3" xfId="21654"/>
    <cellStyle name="Normal 16 2 4 2 3 4" xfId="17028"/>
    <cellStyle name="Normal 16 2 4 2 3 5" xfId="17031"/>
    <cellStyle name="Normal 16 2 4 2 3 6" xfId="21655"/>
    <cellStyle name="Normal 16 2 4 2 4" xfId="8595"/>
    <cellStyle name="Normal 16 2 4 2 4 2" xfId="8115"/>
    <cellStyle name="Normal 16 2 4 2 4 3" xfId="21656"/>
    <cellStyle name="Normal 16 2 4 2 4 4" xfId="21657"/>
    <cellStyle name="Normal 16 2 4 2 5" xfId="8599"/>
    <cellStyle name="Normal 16 2 4 2 5 2" xfId="8150"/>
    <cellStyle name="Normal 16 2 4 2 5 3" xfId="16309"/>
    <cellStyle name="Normal 16 2 4 2 5 4" xfId="16315"/>
    <cellStyle name="Normal 16 2 4 2 6" xfId="8603"/>
    <cellStyle name="Normal 16 2 4 2 6 2" xfId="7687"/>
    <cellStyle name="Normal 16 2 4 2 6 3" xfId="20453"/>
    <cellStyle name="Normal 16 2 4 2 6 4" xfId="21659"/>
    <cellStyle name="Normal 16 2 4 2 7" xfId="18672"/>
    <cellStyle name="Normal 16 2 4 2 7 2" xfId="2902"/>
    <cellStyle name="Normal 16 2 4 2 7 3" xfId="21661"/>
    <cellStyle name="Normal 16 2 4 2 8" xfId="18678"/>
    <cellStyle name="Normal 16 2 4 2 9" xfId="20457"/>
    <cellStyle name="Normal 16 2 4 3" xfId="17968"/>
    <cellStyle name="Normal 16 2 4 3 2" xfId="21662"/>
    <cellStyle name="Normal 16 2 4 3 2 2" xfId="17087"/>
    <cellStyle name="Normal 16 2 4 3 2 2 2" xfId="17089"/>
    <cellStyle name="Normal 16 2 4 3 2 2 3" xfId="17091"/>
    <cellStyle name="Normal 16 2 4 3 2 2 4" xfId="21663"/>
    <cellStyle name="Normal 16 2 4 3 2 3" xfId="17093"/>
    <cellStyle name="Normal 16 2 4 3 2 3 2" xfId="21665"/>
    <cellStyle name="Normal 16 2 4 3 2 3 3" xfId="21668"/>
    <cellStyle name="Normal 16 2 4 3 2 4" xfId="17098"/>
    <cellStyle name="Normal 16 2 4 3 2 5" xfId="17103"/>
    <cellStyle name="Normal 16 2 4 3 2 6" xfId="21673"/>
    <cellStyle name="Normal 16 2 4 3 3" xfId="21674"/>
    <cellStyle name="Normal 16 2 4 3 3 2" xfId="2254"/>
    <cellStyle name="Normal 16 2 4 3 3 3" xfId="21675"/>
    <cellStyle name="Normal 16 2 4 3 3 4" xfId="21678"/>
    <cellStyle name="Normal 16 2 4 3 4" xfId="8612"/>
    <cellStyle name="Normal 16 2 4 3 4 2" xfId="21679"/>
    <cellStyle name="Normal 16 2 4 3 4 3" xfId="21680"/>
    <cellStyle name="Normal 16 2 4 3 4 4" xfId="21683"/>
    <cellStyle name="Normal 16 2 4 3 5" xfId="8616"/>
    <cellStyle name="Normal 16 2 4 3 5 2" xfId="16493"/>
    <cellStyle name="Normal 16 2 4 3 5 3" xfId="21685"/>
    <cellStyle name="Normal 16 2 4 3 5 4" xfId="21690"/>
    <cellStyle name="Normal 16 2 4 3 6" xfId="8620"/>
    <cellStyle name="Normal 16 2 4 3 6 2" xfId="21695"/>
    <cellStyle name="Normal 16 2 4 3 6 3" xfId="21697"/>
    <cellStyle name="Normal 16 2 4 3 7" xfId="18684"/>
    <cellStyle name="Normal 16 2 4 3 8" xfId="18686"/>
    <cellStyle name="Normal 16 2 4 3 9" xfId="21701"/>
    <cellStyle name="Normal 16 2 4 4" xfId="21703"/>
    <cellStyle name="Normal 16 2 4 4 2" xfId="21704"/>
    <cellStyle name="Normal 16 2 4 4 2 2" xfId="17184"/>
    <cellStyle name="Normal 16 2 4 4 2 3" xfId="21705"/>
    <cellStyle name="Normal 16 2 4 4 2 4" xfId="21707"/>
    <cellStyle name="Normal 16 2 4 4 3" xfId="21708"/>
    <cellStyle name="Normal 16 2 4 4 3 2" xfId="16994"/>
    <cellStyle name="Normal 16 2 4 4 3 3" xfId="17032"/>
    <cellStyle name="Normal 16 2 4 4 4" xfId="8635"/>
    <cellStyle name="Normal 16 2 4 4 5" xfId="8643"/>
    <cellStyle name="Normal 16 2 4 4 6" xfId="18697"/>
    <cellStyle name="Normal 16 2 4 5" xfId="21709"/>
    <cellStyle name="Normal 16 2 4 5 2" xfId="3461"/>
    <cellStyle name="Normal 16 2 4 5 3" xfId="3478"/>
    <cellStyle name="Normal 16 2 4 5 4" xfId="10514"/>
    <cellStyle name="Normal 16 2 4 6" xfId="21710"/>
    <cellStyle name="Normal 16 2 4 6 2" xfId="8374"/>
    <cellStyle name="Normal 16 2 4 6 3" xfId="10656"/>
    <cellStyle name="Normal 16 2 4 6 4" xfId="10689"/>
    <cellStyle name="Normal 16 2 4 7" xfId="21711"/>
    <cellStyle name="Normal 16 2 4 7 2" xfId="10744"/>
    <cellStyle name="Normal 16 2 4 7 3" xfId="10755"/>
    <cellStyle name="Normal 16 2 4 7 4" xfId="11870"/>
    <cellStyle name="Normal 16 2 4 8" xfId="10364"/>
    <cellStyle name="Normal 16 2 4 8 2" xfId="18093"/>
    <cellStyle name="Normal 16 2 4 8 3" xfId="11884"/>
    <cellStyle name="Normal 16 2 4 9" xfId="10367"/>
    <cellStyle name="Normal 16 2 5" xfId="21713"/>
    <cellStyle name="Normal 16 2 5 10" xfId="3251"/>
    <cellStyle name="Normal 16 2 5 11" xfId="3284"/>
    <cellStyle name="Normal 16 2 5 2" xfId="14006"/>
    <cellStyle name="Normal 16 2 5 2 10" xfId="21611"/>
    <cellStyle name="Normal 16 2 5 2 2" xfId="2766"/>
    <cellStyle name="Normal 16 2 5 2 2 2" xfId="1235"/>
    <cellStyle name="Normal 16 2 5 2 2 2 2" xfId="5119"/>
    <cellStyle name="Normal 16 2 5 2 2 2 2 2" xfId="21714"/>
    <cellStyle name="Normal 16 2 5 2 2 2 2 3" xfId="21715"/>
    <cellStyle name="Normal 16 2 5 2 2 2 2 4" xfId="21718"/>
    <cellStyle name="Normal 16 2 5 2 2 2 3" xfId="5122"/>
    <cellStyle name="Normal 16 2 5 2 2 2 3 2" xfId="12966"/>
    <cellStyle name="Normal 16 2 5 2 2 2 3 3" xfId="12969"/>
    <cellStyle name="Normal 16 2 5 2 2 2 4" xfId="17372"/>
    <cellStyle name="Normal 16 2 5 2 2 2 5" xfId="18641"/>
    <cellStyle name="Normal 16 2 5 2 2 2 6" xfId="21723"/>
    <cellStyle name="Normal 16 2 5 2 2 3" xfId="5349"/>
    <cellStyle name="Normal 16 2 5 2 2 3 2" xfId="17377"/>
    <cellStyle name="Normal 16 2 5 2 2 3 3" xfId="17382"/>
    <cellStyle name="Normal 16 2 5 2 2 3 4" xfId="21731"/>
    <cellStyle name="Normal 16 2 5 2 2 4" xfId="7527"/>
    <cellStyle name="Normal 16 2 5 2 2 4 2" xfId="21734"/>
    <cellStyle name="Normal 16 2 5 2 2 4 3" xfId="21738"/>
    <cellStyle name="Normal 16 2 5 2 2 4 4" xfId="21741"/>
    <cellStyle name="Normal 16 2 5 2 2 5" xfId="7653"/>
    <cellStyle name="Normal 16 2 5 2 2 5 2" xfId="21744"/>
    <cellStyle name="Normal 16 2 5 2 2 5 3" xfId="21750"/>
    <cellStyle name="Normal 16 2 5 2 2 5 4" xfId="21757"/>
    <cellStyle name="Normal 16 2 5 2 2 6" xfId="21763"/>
    <cellStyle name="Normal 16 2 5 2 2 6 2" xfId="21764"/>
    <cellStyle name="Normal 16 2 5 2 2 6 3" xfId="21768"/>
    <cellStyle name="Normal 16 2 5 2 2 7" xfId="21773"/>
    <cellStyle name="Normal 16 2 5 2 2 8" xfId="21774"/>
    <cellStyle name="Normal 16 2 5 2 2 9" xfId="21775"/>
    <cellStyle name="Normal 16 2 5 2 3" xfId="21777"/>
    <cellStyle name="Normal 16 2 5 2 3 2" xfId="5516"/>
    <cellStyle name="Normal 16 2 5 2 3 2 2" xfId="17387"/>
    <cellStyle name="Normal 16 2 5 2 3 2 3" xfId="17391"/>
    <cellStyle name="Normal 16 2 5 2 3 2 4" xfId="21779"/>
    <cellStyle name="Normal 16 2 5 2 3 3" xfId="5528"/>
    <cellStyle name="Normal 16 2 5 2 3 3 2" xfId="21780"/>
    <cellStyle name="Normal 16 2 5 2 3 3 3" xfId="21781"/>
    <cellStyle name="Normal 16 2 5 2 3 4" xfId="7666"/>
    <cellStyle name="Normal 16 2 5 2 3 5" xfId="7677"/>
    <cellStyle name="Normal 16 2 5 2 3 6" xfId="21782"/>
    <cellStyle name="Normal 16 2 5 2 4" xfId="3855"/>
    <cellStyle name="Normal 16 2 5 2 4 2" xfId="489"/>
    <cellStyle name="Normal 16 2 5 2 4 3" xfId="21785"/>
    <cellStyle name="Normal 16 2 5 2 4 4" xfId="21789"/>
    <cellStyle name="Normal 16 2 5 2 5" xfId="3875"/>
    <cellStyle name="Normal 16 2 5 2 5 2" xfId="4393"/>
    <cellStyle name="Normal 16 2 5 2 5 3" xfId="8168"/>
    <cellStyle name="Normal 16 2 5 2 5 4" xfId="16489"/>
    <cellStyle name="Normal 16 2 5 2 6" xfId="8696"/>
    <cellStyle name="Normal 16 2 5 2 6 2" xfId="21790"/>
    <cellStyle name="Normal 16 2 5 2 6 3" xfId="21795"/>
    <cellStyle name="Normal 16 2 5 2 6 4" xfId="21799"/>
    <cellStyle name="Normal 16 2 5 2 7" xfId="18737"/>
    <cellStyle name="Normal 16 2 5 2 7 2" xfId="21804"/>
    <cellStyle name="Normal 16 2 5 2 7 3" xfId="21807"/>
    <cellStyle name="Normal 16 2 5 2 8" xfId="18740"/>
    <cellStyle name="Normal 16 2 5 2 9" xfId="21810"/>
    <cellStyle name="Normal 16 2 5 3" xfId="14012"/>
    <cellStyle name="Normal 16 2 5 3 2" xfId="21813"/>
    <cellStyle name="Normal 16 2 5 3 2 2" xfId="3783"/>
    <cellStyle name="Normal 16 2 5 3 2 2 2" xfId="10801"/>
    <cellStyle name="Normal 16 2 5 3 2 2 3" xfId="10805"/>
    <cellStyle name="Normal 16 2 5 3 2 2 4" xfId="21815"/>
    <cellStyle name="Normal 16 2 5 3 2 3" xfId="3796"/>
    <cellStyle name="Normal 16 2 5 3 2 3 2" xfId="17873"/>
    <cellStyle name="Normal 16 2 5 3 2 3 3" xfId="21817"/>
    <cellStyle name="Normal 16 2 5 3 2 4" xfId="17406"/>
    <cellStyle name="Normal 16 2 5 3 2 5" xfId="5825"/>
    <cellStyle name="Normal 16 2 5 3 2 6" xfId="21820"/>
    <cellStyle name="Normal 16 2 5 3 3" xfId="21821"/>
    <cellStyle name="Normal 16 2 5 3 3 2" xfId="2435"/>
    <cellStyle name="Normal 16 2 5 3 3 3" xfId="21824"/>
    <cellStyle name="Normal 16 2 5 3 3 4" xfId="21829"/>
    <cellStyle name="Normal 16 2 5 3 4" xfId="8700"/>
    <cellStyle name="Normal 16 2 5 3 4 2" xfId="21831"/>
    <cellStyle name="Normal 16 2 5 3 4 3" xfId="21836"/>
    <cellStyle name="Normal 16 2 5 3 4 4" xfId="21842"/>
    <cellStyle name="Normal 16 2 5 3 5" xfId="8705"/>
    <cellStyle name="Normal 16 2 5 3 5 2" xfId="21844"/>
    <cellStyle name="Normal 16 2 5 3 5 3" xfId="21849"/>
    <cellStyle name="Normal 16 2 5 3 5 4" xfId="21854"/>
    <cellStyle name="Normal 16 2 5 3 6" xfId="14168"/>
    <cellStyle name="Normal 16 2 5 3 6 2" xfId="21857"/>
    <cellStyle name="Normal 16 2 5 3 6 3" xfId="21859"/>
    <cellStyle name="Normal 16 2 5 3 7" xfId="14181"/>
    <cellStyle name="Normal 16 2 5 3 8" xfId="21861"/>
    <cellStyle name="Normal 16 2 5 3 9" xfId="21864"/>
    <cellStyle name="Normal 16 2 5 4" xfId="21867"/>
    <cellStyle name="Normal 16 2 5 4 2" xfId="21868"/>
    <cellStyle name="Normal 16 2 5 4 2 2" xfId="3004"/>
    <cellStyle name="Normal 16 2 5 4 2 3" xfId="21870"/>
    <cellStyle name="Normal 16 2 5 4 2 4" xfId="21874"/>
    <cellStyle name="Normal 16 2 5 4 3" xfId="21876"/>
    <cellStyle name="Normal 16 2 5 4 3 2" xfId="13729"/>
    <cellStyle name="Normal 16 2 5 4 3 3" xfId="13751"/>
    <cellStyle name="Normal 16 2 5 4 4" xfId="21878"/>
    <cellStyle name="Normal 16 2 5 4 5" xfId="21880"/>
    <cellStyle name="Normal 16 2 5 4 6" xfId="18495"/>
    <cellStyle name="Normal 16 2 5 5" xfId="21882"/>
    <cellStyle name="Normal 16 2 5 5 2" xfId="21883"/>
    <cellStyle name="Normal 16 2 5 5 3" xfId="1554"/>
    <cellStyle name="Normal 16 2 5 5 4" xfId="8106"/>
    <cellStyle name="Normal 16 2 5 6" xfId="21884"/>
    <cellStyle name="Normal 16 2 5 6 2" xfId="21885"/>
    <cellStyle name="Normal 16 2 5 6 3" xfId="10912"/>
    <cellStyle name="Normal 16 2 5 6 4" xfId="11918"/>
    <cellStyle name="Normal 16 2 5 7" xfId="21886"/>
    <cellStyle name="Normal 16 2 5 7 2" xfId="18028"/>
    <cellStyle name="Normal 16 2 5 7 3" xfId="18032"/>
    <cellStyle name="Normal 16 2 5 7 4" xfId="18037"/>
    <cellStyle name="Normal 16 2 5 8" xfId="3042"/>
    <cellStyle name="Normal 16 2 5 8 2" xfId="18062"/>
    <cellStyle name="Normal 16 2 5 8 3" xfId="18067"/>
    <cellStyle name="Normal 16 2 5 9" xfId="10372"/>
    <cellStyle name="Normal 16 2 6" xfId="21887"/>
    <cellStyle name="Normal 16 2 6 10" xfId="21888"/>
    <cellStyle name="Normal 16 2 6 11" xfId="21889"/>
    <cellStyle name="Normal 16 2 6 2" xfId="7431"/>
    <cellStyle name="Normal 16 2 6 2 10" xfId="21071"/>
    <cellStyle name="Normal 16 2 6 2 2" xfId="21891"/>
    <cellStyle name="Normal 16 2 6 2 2 2" xfId="6342"/>
    <cellStyle name="Normal 16 2 6 2 2 2 2" xfId="17553"/>
    <cellStyle name="Normal 16 2 6 2 2 2 2 2" xfId="21895"/>
    <cellStyle name="Normal 16 2 6 2 2 2 2 3" xfId="21896"/>
    <cellStyle name="Normal 16 2 6 2 2 2 2 4" xfId="21897"/>
    <cellStyle name="Normal 16 2 6 2 2 2 3" xfId="17557"/>
    <cellStyle name="Normal 16 2 6 2 2 2 3 2" xfId="21900"/>
    <cellStyle name="Normal 16 2 6 2 2 2 3 3" xfId="21901"/>
    <cellStyle name="Normal 16 2 6 2 2 2 4" xfId="21906"/>
    <cellStyle name="Normal 16 2 6 2 2 2 5" xfId="21911"/>
    <cellStyle name="Normal 16 2 6 2 2 2 6" xfId="21916"/>
    <cellStyle name="Normal 16 2 6 2 2 3" xfId="1745"/>
    <cellStyle name="Normal 16 2 6 2 2 3 2" xfId="19053"/>
    <cellStyle name="Normal 16 2 6 2 2 3 3" xfId="21921"/>
    <cellStyle name="Normal 16 2 6 2 2 3 4" xfId="21928"/>
    <cellStyle name="Normal 16 2 6 2 2 4" xfId="7437"/>
    <cellStyle name="Normal 16 2 6 2 2 4 2" xfId="21933"/>
    <cellStyle name="Normal 16 2 6 2 2 4 3" xfId="21936"/>
    <cellStyle name="Normal 16 2 6 2 2 4 4" xfId="21938"/>
    <cellStyle name="Normal 16 2 6 2 2 5" xfId="11276"/>
    <cellStyle name="Normal 16 2 6 2 2 5 2" xfId="21941"/>
    <cellStyle name="Normal 16 2 6 2 2 5 3" xfId="21943"/>
    <cellStyle name="Normal 16 2 6 2 2 5 4" xfId="21946"/>
    <cellStyle name="Normal 16 2 6 2 2 6" xfId="21949"/>
    <cellStyle name="Normal 16 2 6 2 2 6 2" xfId="21952"/>
    <cellStyle name="Normal 16 2 6 2 2 6 3" xfId="21953"/>
    <cellStyle name="Normal 16 2 6 2 2 7" xfId="21955"/>
    <cellStyle name="Normal 16 2 6 2 2 8" xfId="21956"/>
    <cellStyle name="Normal 16 2 6 2 2 9" xfId="21958"/>
    <cellStyle name="Normal 16 2 6 2 3" xfId="21961"/>
    <cellStyle name="Normal 16 2 6 2 3 2" xfId="6461"/>
    <cellStyle name="Normal 16 2 6 2 3 2 2" xfId="21962"/>
    <cellStyle name="Normal 16 2 6 2 3 2 3" xfId="13255"/>
    <cellStyle name="Normal 16 2 6 2 3 2 4" xfId="13260"/>
    <cellStyle name="Normal 16 2 6 2 3 3" xfId="6467"/>
    <cellStyle name="Normal 16 2 6 2 3 3 2" xfId="21964"/>
    <cellStyle name="Normal 16 2 6 2 3 3 3" xfId="21965"/>
    <cellStyle name="Normal 16 2 6 2 3 4" xfId="21967"/>
    <cellStyle name="Normal 16 2 6 2 3 5" xfId="21969"/>
    <cellStyle name="Normal 16 2 6 2 3 6" xfId="21970"/>
    <cellStyle name="Normal 16 2 6 2 4" xfId="7441"/>
    <cellStyle name="Normal 16 2 6 2 4 2" xfId="21971"/>
    <cellStyle name="Normal 16 2 6 2 4 3" xfId="21976"/>
    <cellStyle name="Normal 16 2 6 2 4 4" xfId="21981"/>
    <cellStyle name="Normal 16 2 6 2 5" xfId="7453"/>
    <cellStyle name="Normal 16 2 6 2 5 2" xfId="21983"/>
    <cellStyle name="Normal 16 2 6 2 5 3" xfId="21987"/>
    <cellStyle name="Normal 16 2 6 2 5 4" xfId="21991"/>
    <cellStyle name="Normal 16 2 6 2 6" xfId="7458"/>
    <cellStyle name="Normal 16 2 6 2 6 2" xfId="21995"/>
    <cellStyle name="Normal 16 2 6 2 6 3" xfId="2022"/>
    <cellStyle name="Normal 16 2 6 2 6 4" xfId="22002"/>
    <cellStyle name="Normal 16 2 6 2 7" xfId="18776"/>
    <cellStyle name="Normal 16 2 6 2 7 2" xfId="22008"/>
    <cellStyle name="Normal 16 2 6 2 7 3" xfId="22016"/>
    <cellStyle name="Normal 16 2 6 2 8" xfId="18781"/>
    <cellStyle name="Normal 16 2 6 2 9" xfId="22019"/>
    <cellStyle name="Normal 16 2 6 3" xfId="22023"/>
    <cellStyle name="Normal 16 2 6 3 2" xfId="22024"/>
    <cellStyle name="Normal 16 2 6 3 2 2" xfId="6755"/>
    <cellStyle name="Normal 16 2 6 3 2 2 2" xfId="18513"/>
    <cellStyle name="Normal 16 2 6 3 2 2 3" xfId="18517"/>
    <cellStyle name="Normal 16 2 6 3 2 2 4" xfId="22025"/>
    <cellStyle name="Normal 16 2 6 3 2 3" xfId="1877"/>
    <cellStyle name="Normal 16 2 6 3 2 3 2" xfId="18525"/>
    <cellStyle name="Normal 16 2 6 3 2 3 3" xfId="22026"/>
    <cellStyle name="Normal 16 2 6 3 2 4" xfId="18549"/>
    <cellStyle name="Normal 16 2 6 3 2 5" xfId="8798"/>
    <cellStyle name="Normal 16 2 6 3 2 6" xfId="22028"/>
    <cellStyle name="Normal 16 2 6 3 3" xfId="22030"/>
    <cellStyle name="Normal 16 2 6 3 3 2" xfId="8980"/>
    <cellStyle name="Normal 16 2 6 3 3 3" xfId="8989"/>
    <cellStyle name="Normal 16 2 6 3 3 4" xfId="22034"/>
    <cellStyle name="Normal 16 2 6 3 4" xfId="7477"/>
    <cellStyle name="Normal 16 2 6 3 4 2" xfId="9000"/>
    <cellStyle name="Normal 16 2 6 3 4 3" xfId="22040"/>
    <cellStyle name="Normal 16 2 6 3 4 4" xfId="22045"/>
    <cellStyle name="Normal 16 2 6 3 5" xfId="8770"/>
    <cellStyle name="Normal 16 2 6 3 5 2" xfId="22049"/>
    <cellStyle name="Normal 16 2 6 3 5 3" xfId="22054"/>
    <cellStyle name="Normal 16 2 6 3 5 4" xfId="22057"/>
    <cellStyle name="Normal 16 2 6 3 6" xfId="18785"/>
    <cellStyle name="Normal 16 2 6 3 6 2" xfId="22061"/>
    <cellStyle name="Normal 16 2 6 3 6 3" xfId="2534"/>
    <cellStyle name="Normal 16 2 6 3 7" xfId="18788"/>
    <cellStyle name="Normal 16 2 6 3 8" xfId="22063"/>
    <cellStyle name="Normal 16 2 6 3 9" xfId="22064"/>
    <cellStyle name="Normal 16 2 6 4" xfId="765"/>
    <cellStyle name="Normal 16 2 6 4 2" xfId="772"/>
    <cellStyle name="Normal 16 2 6 4 2 2" xfId="22065"/>
    <cellStyle name="Normal 16 2 6 4 2 3" xfId="22068"/>
    <cellStyle name="Normal 16 2 6 4 2 4" xfId="22071"/>
    <cellStyle name="Normal 16 2 6 4 3" xfId="838"/>
    <cellStyle name="Normal 16 2 6 4 3 2" xfId="649"/>
    <cellStyle name="Normal 16 2 6 4 3 3" xfId="680"/>
    <cellStyle name="Normal 16 2 6 4 4" xfId="787"/>
    <cellStyle name="Normal 16 2 6 4 5" xfId="22075"/>
    <cellStyle name="Normal 16 2 6 4 6" xfId="22078"/>
    <cellStyle name="Normal 16 2 6 5" xfId="6044"/>
    <cellStyle name="Normal 16 2 6 5 2" xfId="4126"/>
    <cellStyle name="Normal 16 2 6 5 3" xfId="4152"/>
    <cellStyle name="Normal 16 2 6 5 4" xfId="22080"/>
    <cellStyle name="Normal 16 2 6 6" xfId="6055"/>
    <cellStyle name="Normal 16 2 6 6 2" xfId="5959"/>
    <cellStyle name="Normal 16 2 6 6 3" xfId="5981"/>
    <cellStyle name="Normal 16 2 6 6 4" xfId="5995"/>
    <cellStyle name="Normal 16 2 6 7" xfId="4504"/>
    <cellStyle name="Normal 16 2 6 7 2" xfId="22083"/>
    <cellStyle name="Normal 16 2 6 7 3" xfId="22085"/>
    <cellStyle name="Normal 16 2 6 7 4" xfId="22087"/>
    <cellStyle name="Normal 16 2 6 8" xfId="4521"/>
    <cellStyle name="Normal 16 2 6 8 2" xfId="22091"/>
    <cellStyle name="Normal 16 2 6 8 3" xfId="22093"/>
    <cellStyle name="Normal 16 2 6 9" xfId="22094"/>
    <cellStyle name="Normal 16 2 7" xfId="22095"/>
    <cellStyle name="Normal 16 2 7 10" xfId="22096"/>
    <cellStyle name="Normal 16 2 7 2" xfId="22099"/>
    <cellStyle name="Normal 16 2 7 2 2" xfId="22100"/>
    <cellStyle name="Normal 16 2 7 2 2 2" xfId="2013"/>
    <cellStyle name="Normal 16 2 7 2 2 2 2" xfId="17703"/>
    <cellStyle name="Normal 16 2 7 2 2 2 3" xfId="17709"/>
    <cellStyle name="Normal 16 2 7 2 2 2 4" xfId="22106"/>
    <cellStyle name="Normal 16 2 7 2 2 3" xfId="5591"/>
    <cellStyle name="Normal 16 2 7 2 2 3 2" xfId="22111"/>
    <cellStyle name="Normal 16 2 7 2 2 3 3" xfId="22115"/>
    <cellStyle name="Normal 16 2 7 2 2 4" xfId="17714"/>
    <cellStyle name="Normal 16 2 7 2 2 5" xfId="17718"/>
    <cellStyle name="Normal 16 2 7 2 2 6" xfId="22117"/>
    <cellStyle name="Normal 16 2 7 2 3" xfId="22118"/>
    <cellStyle name="Normal 16 2 7 2 3 2" xfId="4021"/>
    <cellStyle name="Normal 16 2 7 2 3 3" xfId="22119"/>
    <cellStyle name="Normal 16 2 7 2 3 4" xfId="22121"/>
    <cellStyle name="Normal 16 2 7 2 4" xfId="7519"/>
    <cellStyle name="Normal 16 2 7 2 4 2" xfId="22124"/>
    <cellStyle name="Normal 16 2 7 2 4 3" xfId="22128"/>
    <cellStyle name="Normal 16 2 7 2 4 4" xfId="22134"/>
    <cellStyle name="Normal 16 2 7 2 5" xfId="8906"/>
    <cellStyle name="Normal 16 2 7 2 5 2" xfId="22139"/>
    <cellStyle name="Normal 16 2 7 2 5 3" xfId="574"/>
    <cellStyle name="Normal 16 2 7 2 5 4" xfId="22143"/>
    <cellStyle name="Normal 16 2 7 2 6" xfId="18824"/>
    <cellStyle name="Normal 16 2 7 2 6 2" xfId="22149"/>
    <cellStyle name="Normal 16 2 7 2 6 3" xfId="22155"/>
    <cellStyle name="Normal 16 2 7 2 7" xfId="18828"/>
    <cellStyle name="Normal 16 2 7 2 8" xfId="22157"/>
    <cellStyle name="Normal 16 2 7 2 9" xfId="22159"/>
    <cellStyle name="Normal 16 2 7 3" xfId="22161"/>
    <cellStyle name="Normal 16 2 7 3 2" xfId="5346"/>
    <cellStyle name="Normal 16 2 7 3 2 2" xfId="17373"/>
    <cellStyle name="Normal 16 2 7 3 2 3" xfId="17378"/>
    <cellStyle name="Normal 16 2 7 3 2 4" xfId="21728"/>
    <cellStyle name="Normal 16 2 7 3 3" xfId="7525"/>
    <cellStyle name="Normal 16 2 7 3 3 2" xfId="21732"/>
    <cellStyle name="Normal 16 2 7 3 3 3" xfId="21736"/>
    <cellStyle name="Normal 16 2 7 3 4" xfId="7651"/>
    <cellStyle name="Normal 16 2 7 3 5" xfId="21762"/>
    <cellStyle name="Normal 16 2 7 3 6" xfId="21772"/>
    <cellStyle name="Normal 16 2 7 4" xfId="6066"/>
    <cellStyle name="Normal 16 2 7 4 2" xfId="5526"/>
    <cellStyle name="Normal 16 2 7 4 3" xfId="7664"/>
    <cellStyle name="Normal 16 2 7 4 4" xfId="7675"/>
    <cellStyle name="Normal 16 2 7 5" xfId="6076"/>
    <cellStyle name="Normal 16 2 7 5 2" xfId="21783"/>
    <cellStyle name="Normal 16 2 7 5 3" xfId="21787"/>
    <cellStyle name="Normal 16 2 7 5 4" xfId="22164"/>
    <cellStyle name="Normal 16 2 7 6" xfId="6088"/>
    <cellStyle name="Normal 16 2 7 6 2" xfId="8166"/>
    <cellStyle name="Normal 16 2 7 6 3" xfId="16487"/>
    <cellStyle name="Normal 16 2 7 6 4" xfId="22166"/>
    <cellStyle name="Normal 16 2 7 7" xfId="22167"/>
    <cellStyle name="Normal 16 2 7 7 2" xfId="21793"/>
    <cellStyle name="Normal 16 2 7 7 3" xfId="21802"/>
    <cellStyle name="Normal 16 2 7 8" xfId="22168"/>
    <cellStyle name="Normal 16 2 7 9" xfId="22169"/>
    <cellStyle name="Normal 16 2 8" xfId="22170"/>
    <cellStyle name="Normal 16 2 8 2" xfId="22171"/>
    <cellStyle name="Normal 16 2 8 2 2" xfId="22173"/>
    <cellStyle name="Normal 16 2 8 2 2 2" xfId="4517"/>
    <cellStyle name="Normal 16 2 8 2 2 3" xfId="7506"/>
    <cellStyle name="Normal 16 2 8 2 2 4" xfId="11251"/>
    <cellStyle name="Normal 16 2 8 2 3" xfId="22174"/>
    <cellStyle name="Normal 16 2 8 2 3 2" xfId="17872"/>
    <cellStyle name="Normal 16 2 8 2 3 3" xfId="22175"/>
    <cellStyle name="Normal 16 2 8 2 4" xfId="22176"/>
    <cellStyle name="Normal 16 2 8 2 5" xfId="22177"/>
    <cellStyle name="Normal 16 2 8 2 6" xfId="22178"/>
    <cellStyle name="Normal 16 2 8 3" xfId="22179"/>
    <cellStyle name="Normal 16 2 8 3 2" xfId="3795"/>
    <cellStyle name="Normal 16 2 8 3 3" xfId="17404"/>
    <cellStyle name="Normal 16 2 8 3 4" xfId="5823"/>
    <cellStyle name="Normal 16 2 8 4" xfId="6101"/>
    <cellStyle name="Normal 16 2 8 4 2" xfId="21823"/>
    <cellStyle name="Normal 16 2 8 4 3" xfId="21827"/>
    <cellStyle name="Normal 16 2 8 4 4" xfId="22182"/>
    <cellStyle name="Normal 16 2 8 5" xfId="6113"/>
    <cellStyle name="Normal 16 2 8 5 2" xfId="21834"/>
    <cellStyle name="Normal 16 2 8 5 3" xfId="21839"/>
    <cellStyle name="Normal 16 2 8 5 4" xfId="22184"/>
    <cellStyle name="Normal 16 2 8 6" xfId="6132"/>
    <cellStyle name="Normal 16 2 8 6 2" xfId="21847"/>
    <cellStyle name="Normal 16 2 8 6 3" xfId="21852"/>
    <cellStyle name="Normal 16 2 8 7" xfId="22185"/>
    <cellStyle name="Normal 16 2 8 8" xfId="22186"/>
    <cellStyle name="Normal 16 2 8 9" xfId="22187"/>
    <cellStyle name="Normal 16 2 9" xfId="22188"/>
    <cellStyle name="Normal 16 2 9 2" xfId="22190"/>
    <cellStyle name="Normal 16 2 9 2 2" xfId="22192"/>
    <cellStyle name="Normal 16 2 9 2 2 2" xfId="7784"/>
    <cellStyle name="Normal 16 2 9 2 2 3" xfId="7791"/>
    <cellStyle name="Normal 16 2 9 2 2 4" xfId="6346"/>
    <cellStyle name="Normal 16 2 9 2 3" xfId="22193"/>
    <cellStyle name="Normal 16 2 9 2 3 2" xfId="22195"/>
    <cellStyle name="Normal 16 2 9 2 3 3" xfId="22197"/>
    <cellStyle name="Normal 16 2 9 2 4" xfId="21541"/>
    <cellStyle name="Normal 16 2 9 2 5" xfId="21543"/>
    <cellStyle name="Normal 16 2 9 2 6" xfId="21545"/>
    <cellStyle name="Normal 16 2 9 3" xfId="22198"/>
    <cellStyle name="Normal 16 2 9 3 2" xfId="21869"/>
    <cellStyle name="Normal 16 2 9 3 3" xfId="21872"/>
    <cellStyle name="Normal 16 2 9 3 4" xfId="21547"/>
    <cellStyle name="Normal 16 2 9 4" xfId="6151"/>
    <cellStyle name="Normal 16 2 9 4 2" xfId="13750"/>
    <cellStyle name="Normal 16 2 9 4 3" xfId="18244"/>
    <cellStyle name="Normal 16 2 9 4 4" xfId="18254"/>
    <cellStyle name="Normal 16 2 9 5" xfId="6160"/>
    <cellStyle name="Normal 16 2 9 5 2" xfId="13990"/>
    <cellStyle name="Normal 16 2 9 5 3" xfId="18337"/>
    <cellStyle name="Normal 16 2 9 5 4" xfId="18346"/>
    <cellStyle name="Normal 16 2 9 6" xfId="6188"/>
    <cellStyle name="Normal 16 2 9 6 2" xfId="14147"/>
    <cellStyle name="Normal 16 2 9 6 3" xfId="18398"/>
    <cellStyle name="Normal 16 2 9 7" xfId="22200"/>
    <cellStyle name="Normal 16 2 9 8" xfId="22201"/>
    <cellStyle name="Normal 16 2 9 9" xfId="22202"/>
    <cellStyle name="Normal 16 20" xfId="20659"/>
    <cellStyle name="Normal 16 21" xfId="20663"/>
    <cellStyle name="Normal 16 3" xfId="22207"/>
    <cellStyle name="Normal 16 3 10" xfId="22212"/>
    <cellStyle name="Normal 16 3 10 2" xfId="10991"/>
    <cellStyle name="Normal 16 3 10 2 2" xfId="22215"/>
    <cellStyle name="Normal 16 3 10 2 2 2" xfId="9284"/>
    <cellStyle name="Normal 16 3 10 2 2 3" xfId="22218"/>
    <cellStyle name="Normal 16 3 10 2 2 4" xfId="22219"/>
    <cellStyle name="Normal 16 3 10 2 3" xfId="22222"/>
    <cellStyle name="Normal 16 3 10 2 3 2" xfId="22223"/>
    <cellStyle name="Normal 16 3 10 2 3 3" xfId="22224"/>
    <cellStyle name="Normal 16 3 10 2 4" xfId="22228"/>
    <cellStyle name="Normal 16 3 10 2 5" xfId="22232"/>
    <cellStyle name="Normal 16 3 10 2 6" xfId="22234"/>
    <cellStyle name="Normal 16 3 10 3" xfId="4187"/>
    <cellStyle name="Normal 16 3 10 3 2" xfId="22237"/>
    <cellStyle name="Normal 16 3 10 3 3" xfId="22240"/>
    <cellStyle name="Normal 16 3 10 3 4" xfId="22241"/>
    <cellStyle name="Normal 16 3 10 4" xfId="5955"/>
    <cellStyle name="Normal 16 3 10 4 2" xfId="22245"/>
    <cellStyle name="Normal 16 3 10 4 3" xfId="22247"/>
    <cellStyle name="Normal 16 3 10 4 4" xfId="22248"/>
    <cellStyle name="Normal 16 3 10 5" xfId="5977"/>
    <cellStyle name="Normal 16 3 10 5 2" xfId="22250"/>
    <cellStyle name="Normal 16 3 10 5 3" xfId="22252"/>
    <cellStyle name="Normal 16 3 10 5 4" xfId="22253"/>
    <cellStyle name="Normal 16 3 10 6" xfId="5987"/>
    <cellStyle name="Normal 16 3 10 6 2" xfId="22256"/>
    <cellStyle name="Normal 16 3 10 6 3" xfId="22257"/>
    <cellStyle name="Normal 16 3 10 7" xfId="22259"/>
    <cellStyle name="Normal 16 3 10 8" xfId="22264"/>
    <cellStyle name="Normal 16 3 10 9" xfId="22265"/>
    <cellStyle name="Normal 16 3 11" xfId="22267"/>
    <cellStyle name="Normal 16 3 11 2" xfId="10999"/>
    <cellStyle name="Normal 16 3 11 2 2" xfId="11406"/>
    <cellStyle name="Normal 16 3 11 2 2 2" xfId="11782"/>
    <cellStyle name="Normal 16 3 11 2 2 3" xfId="22268"/>
    <cellStyle name="Normal 16 3 11 2 2 4" xfId="2564"/>
    <cellStyle name="Normal 16 3 11 2 3" xfId="11411"/>
    <cellStyle name="Normal 16 3 11 2 3 2" xfId="22270"/>
    <cellStyle name="Normal 16 3 11 2 3 3" xfId="22273"/>
    <cellStyle name="Normal 16 3 11 2 4" xfId="12129"/>
    <cellStyle name="Normal 16 3 11 2 5" xfId="3602"/>
    <cellStyle name="Normal 16 3 11 2 6" xfId="3632"/>
    <cellStyle name="Normal 16 3 11 3" xfId="11004"/>
    <cellStyle name="Normal 16 3 11 3 2" xfId="11428"/>
    <cellStyle name="Normal 16 3 11 3 3" xfId="22274"/>
    <cellStyle name="Normal 16 3 11 3 4" xfId="12139"/>
    <cellStyle name="Normal 16 3 11 4" xfId="17841"/>
    <cellStyle name="Normal 16 3 11 4 2" xfId="22277"/>
    <cellStyle name="Normal 16 3 11 4 3" xfId="22280"/>
    <cellStyle name="Normal 16 3 11 4 4" xfId="12145"/>
    <cellStyle name="Normal 16 3 11 5" xfId="17845"/>
    <cellStyle name="Normal 16 3 11 5 2" xfId="22283"/>
    <cellStyle name="Normal 16 3 11 5 3" xfId="22286"/>
    <cellStyle name="Normal 16 3 11 6" xfId="17852"/>
    <cellStyle name="Normal 16 3 11 7" xfId="22289"/>
    <cellStyle name="Normal 16 3 11 8" xfId="22292"/>
    <cellStyle name="Normal 16 3 12" xfId="22295"/>
    <cellStyle name="Normal 16 3 12 2" xfId="11023"/>
    <cellStyle name="Normal 16 3 12 2 2" xfId="22298"/>
    <cellStyle name="Normal 16 3 12 2 3" xfId="22301"/>
    <cellStyle name="Normal 16 3 12 2 4" xfId="22302"/>
    <cellStyle name="Normal 16 3 12 3" xfId="11030"/>
    <cellStyle name="Normal 16 3 12 3 2" xfId="2966"/>
    <cellStyle name="Normal 16 3 12 3 3" xfId="22303"/>
    <cellStyle name="Normal 16 3 12 3 4" xfId="16684"/>
    <cellStyle name="Normal 16 3 12 4" xfId="17858"/>
    <cellStyle name="Normal 16 3 12 4 2" xfId="22306"/>
    <cellStyle name="Normal 16 3 12 4 3" xfId="22309"/>
    <cellStyle name="Normal 16 3 12 5" xfId="17862"/>
    <cellStyle name="Normal 16 3 12 6" xfId="22311"/>
    <cellStyle name="Normal 16 3 12 7" xfId="22315"/>
    <cellStyle name="Normal 16 3 13" xfId="22320"/>
    <cellStyle name="Normal 16 3 13 2" xfId="4293"/>
    <cellStyle name="Normal 16 3 13 3" xfId="22323"/>
    <cellStyle name="Normal 16 3 13 4" xfId="22327"/>
    <cellStyle name="Normal 16 3 14" xfId="22330"/>
    <cellStyle name="Normal 16 3 14 2" xfId="22333"/>
    <cellStyle name="Normal 16 3 14 3" xfId="22335"/>
    <cellStyle name="Normal 16 3 14 4" xfId="22338"/>
    <cellStyle name="Normal 16 3 15" xfId="22341"/>
    <cellStyle name="Normal 16 3 15 2" xfId="22344"/>
    <cellStyle name="Normal 16 3 15 3" xfId="22346"/>
    <cellStyle name="Normal 16 3 15 4" xfId="22349"/>
    <cellStyle name="Normal 16 3 16" xfId="5963"/>
    <cellStyle name="Normal 16 3 16 2" xfId="8188"/>
    <cellStyle name="Normal 16 3 16 3" xfId="8192"/>
    <cellStyle name="Normal 16 3 17" xfId="2279"/>
    <cellStyle name="Normal 16 3 18" xfId="8325"/>
    <cellStyle name="Normal 16 3 19" xfId="8227"/>
    <cellStyle name="Normal 16 3 2" xfId="22351"/>
    <cellStyle name="Normal 16 3 2 10" xfId="16828"/>
    <cellStyle name="Normal 16 3 2 10 2" xfId="13203"/>
    <cellStyle name="Normal 16 3 2 10 3" xfId="22353"/>
    <cellStyle name="Normal 16 3 2 10 4" xfId="22354"/>
    <cellStyle name="Normal 16 3 2 11" xfId="22355"/>
    <cellStyle name="Normal 16 3 2 11 2" xfId="13220"/>
    <cellStyle name="Normal 16 3 2 11 3" xfId="22356"/>
    <cellStyle name="Normal 16 3 2 12" xfId="13550"/>
    <cellStyle name="Normal 16 3 2 13" xfId="4343"/>
    <cellStyle name="Normal 16 3 2 14" xfId="6361"/>
    <cellStyle name="Normal 16 3 2 2" xfId="13437"/>
    <cellStyle name="Normal 16 3 2 2 10" xfId="21300"/>
    <cellStyle name="Normal 16 3 2 2 11" xfId="21306"/>
    <cellStyle name="Normal 16 3 2 2 2" xfId="10141"/>
    <cellStyle name="Normal 16 3 2 2 2 10" xfId="13275"/>
    <cellStyle name="Normal 16 3 2 2 2 2" xfId="22360"/>
    <cellStyle name="Normal 16 3 2 2 2 2 2" xfId="351"/>
    <cellStyle name="Normal 16 3 2 2 2 2 2 2" xfId="3810"/>
    <cellStyle name="Normal 16 3 2 2 2 2 2 2 2" xfId="6548"/>
    <cellStyle name="Normal 16 3 2 2 2 2 2 2 3" xfId="22362"/>
    <cellStyle name="Normal 16 3 2 2 2 2 2 2 4" xfId="18505"/>
    <cellStyle name="Normal 16 3 2 2 2 2 2 3" xfId="10971"/>
    <cellStyle name="Normal 16 3 2 2 2 2 2 3 2" xfId="22366"/>
    <cellStyle name="Normal 16 3 2 2 2 2 2 3 3" xfId="22368"/>
    <cellStyle name="Normal 16 3 2 2 2 2 2 4" xfId="19360"/>
    <cellStyle name="Normal 16 3 2 2 2 2 2 5" xfId="19365"/>
    <cellStyle name="Normal 16 3 2 2 2 2 2 6" xfId="22372"/>
    <cellStyle name="Normal 16 3 2 2 2 2 3" xfId="10981"/>
    <cellStyle name="Normal 16 3 2 2 2 2 3 2" xfId="20002"/>
    <cellStyle name="Normal 16 3 2 2 2 2 3 3" xfId="20004"/>
    <cellStyle name="Normal 16 3 2 2 2 2 3 4" xfId="22375"/>
    <cellStyle name="Normal 16 3 2 2 2 2 4" xfId="4118"/>
    <cellStyle name="Normal 16 3 2 2 2 2 4 2" xfId="20054"/>
    <cellStyle name="Normal 16 3 2 2 2 2 4 3" xfId="22378"/>
    <cellStyle name="Normal 16 3 2 2 2 2 4 4" xfId="22383"/>
    <cellStyle name="Normal 16 3 2 2 2 2 5" xfId="4141"/>
    <cellStyle name="Normal 16 3 2 2 2 2 5 2" xfId="22386"/>
    <cellStyle name="Normal 16 3 2 2 2 2 5 3" xfId="22390"/>
    <cellStyle name="Normal 16 3 2 2 2 2 5 4" xfId="22392"/>
    <cellStyle name="Normal 16 3 2 2 2 2 6" xfId="7490"/>
    <cellStyle name="Normal 16 3 2 2 2 2 6 2" xfId="22400"/>
    <cellStyle name="Normal 16 3 2 2 2 2 6 3" xfId="22403"/>
    <cellStyle name="Normal 16 3 2 2 2 2 7" xfId="19215"/>
    <cellStyle name="Normal 16 3 2 2 2 2 8" xfId="22406"/>
    <cellStyle name="Normal 16 3 2 2 2 2 9" xfId="22412"/>
    <cellStyle name="Normal 16 3 2 2 2 3" xfId="22211"/>
    <cellStyle name="Normal 16 3 2 2 2 3 2" xfId="10990"/>
    <cellStyle name="Normal 16 3 2 2 2 3 2 2" xfId="22214"/>
    <cellStyle name="Normal 16 3 2 2 2 3 2 3" xfId="22221"/>
    <cellStyle name="Normal 16 3 2 2 2 3 2 4" xfId="22227"/>
    <cellStyle name="Normal 16 3 2 2 2 3 3" xfId="4186"/>
    <cellStyle name="Normal 16 3 2 2 2 3 3 2" xfId="22236"/>
    <cellStyle name="Normal 16 3 2 2 2 3 3 3" xfId="22239"/>
    <cellStyle name="Normal 16 3 2 2 2 3 4" xfId="5954"/>
    <cellStyle name="Normal 16 3 2 2 2 3 5" xfId="5976"/>
    <cellStyle name="Normal 16 3 2 2 2 3 6" xfId="5986"/>
    <cellStyle name="Normal 16 3 2 2 2 4" xfId="22266"/>
    <cellStyle name="Normal 16 3 2 2 2 4 2" xfId="10998"/>
    <cellStyle name="Normal 16 3 2 2 2 4 3" xfId="11003"/>
    <cellStyle name="Normal 16 3 2 2 2 4 4" xfId="17840"/>
    <cellStyle name="Normal 16 3 2 2 2 5" xfId="22294"/>
    <cellStyle name="Normal 16 3 2 2 2 5 2" xfId="11022"/>
    <cellStyle name="Normal 16 3 2 2 2 5 3" xfId="11029"/>
    <cellStyle name="Normal 16 3 2 2 2 5 4" xfId="17857"/>
    <cellStyle name="Normal 16 3 2 2 2 6" xfId="22319"/>
    <cellStyle name="Normal 16 3 2 2 2 6 2" xfId="4292"/>
    <cellStyle name="Normal 16 3 2 2 2 6 3" xfId="22322"/>
    <cellStyle name="Normal 16 3 2 2 2 6 4" xfId="22326"/>
    <cellStyle name="Normal 16 3 2 2 2 7" xfId="22329"/>
    <cellStyle name="Normal 16 3 2 2 2 7 2" xfId="22332"/>
    <cellStyle name="Normal 16 3 2 2 2 7 3" xfId="22334"/>
    <cellStyle name="Normal 16 3 2 2 2 8" xfId="22340"/>
    <cellStyle name="Normal 16 3 2 2 2 9" xfId="5962"/>
    <cellStyle name="Normal 16 3 2 2 3" xfId="10145"/>
    <cellStyle name="Normal 16 3 2 2 3 2" xfId="22415"/>
    <cellStyle name="Normal 16 3 2 2 3 2 2" xfId="95"/>
    <cellStyle name="Normal 16 3 2 2 3 2 2 2" xfId="11063"/>
    <cellStyle name="Normal 16 3 2 2 3 2 2 3" xfId="11074"/>
    <cellStyle name="Normal 16 3 2 2 3 2 2 4" xfId="22417"/>
    <cellStyle name="Normal 16 3 2 2 3 2 3" xfId="490"/>
    <cellStyle name="Normal 16 3 2 2 3 2 3 2" xfId="22418"/>
    <cellStyle name="Normal 16 3 2 2 3 2 3 3" xfId="22420"/>
    <cellStyle name="Normal 16 3 2 2 3 2 4" xfId="376"/>
    <cellStyle name="Normal 16 3 2 2 3 2 5" xfId="421"/>
    <cellStyle name="Normal 16 3 2 2 3 2 6" xfId="22422"/>
    <cellStyle name="Normal 16 3 2 2 3 3" xfId="22425"/>
    <cellStyle name="Normal 16 3 2 2 3 3 2" xfId="4386"/>
    <cellStyle name="Normal 16 3 2 2 3 3 3" xfId="4396"/>
    <cellStyle name="Normal 16 3 2 2 3 3 4" xfId="8169"/>
    <cellStyle name="Normal 16 3 2 2 3 4" xfId="22426"/>
    <cellStyle name="Normal 16 3 2 2 3 4 2" xfId="209"/>
    <cellStyle name="Normal 16 3 2 2 3 4 3" xfId="11077"/>
    <cellStyle name="Normal 16 3 2 2 3 4 4" xfId="22427"/>
    <cellStyle name="Normal 16 3 2 2 3 5" xfId="22429"/>
    <cellStyle name="Normal 16 3 2 2 3 5 2" xfId="11094"/>
    <cellStyle name="Normal 16 3 2 2 3 5 3" xfId="11102"/>
    <cellStyle name="Normal 16 3 2 2 3 5 4" xfId="22431"/>
    <cellStyle name="Normal 16 3 2 2 3 6" xfId="22434"/>
    <cellStyle name="Normal 16 3 2 2 3 6 2" xfId="11112"/>
    <cellStyle name="Normal 16 3 2 2 3 6 3" xfId="22435"/>
    <cellStyle name="Normal 16 3 2 2 3 7" xfId="22438"/>
    <cellStyle name="Normal 16 3 2 2 3 8" xfId="22439"/>
    <cellStyle name="Normal 16 3 2 2 3 9" xfId="8368"/>
    <cellStyle name="Normal 16 3 2 2 4" xfId="11797"/>
    <cellStyle name="Normal 16 3 2 2 4 2" xfId="22440"/>
    <cellStyle name="Normal 16 3 2 2 4 2 2" xfId="11041"/>
    <cellStyle name="Normal 16 3 2 2 4 2 3" xfId="11047"/>
    <cellStyle name="Normal 16 3 2 2 4 2 4" xfId="11054"/>
    <cellStyle name="Normal 16 3 2 2 4 3" xfId="22441"/>
    <cellStyle name="Normal 16 3 2 2 4 3 2" xfId="11118"/>
    <cellStyle name="Normal 16 3 2 2 4 3 3" xfId="11126"/>
    <cellStyle name="Normal 16 3 2 2 4 4" xfId="22442"/>
    <cellStyle name="Normal 16 3 2 2 4 5" xfId="22443"/>
    <cellStyle name="Normal 16 3 2 2 4 6" xfId="22444"/>
    <cellStyle name="Normal 16 3 2 2 5" xfId="22445"/>
    <cellStyle name="Normal 16 3 2 2 5 2" xfId="19717"/>
    <cellStyle name="Normal 16 3 2 2 5 3" xfId="19723"/>
    <cellStyle name="Normal 16 3 2 2 5 4" xfId="19729"/>
    <cellStyle name="Normal 16 3 2 2 6" xfId="22446"/>
    <cellStyle name="Normal 16 3 2 2 6 2" xfId="19767"/>
    <cellStyle name="Normal 16 3 2 2 6 3" xfId="19773"/>
    <cellStyle name="Normal 16 3 2 2 6 4" xfId="19780"/>
    <cellStyle name="Normal 16 3 2 2 7" xfId="22447"/>
    <cellStyle name="Normal 16 3 2 2 7 2" xfId="20611"/>
    <cellStyle name="Normal 16 3 2 2 7 3" xfId="4063"/>
    <cellStyle name="Normal 16 3 2 2 7 4" xfId="22451"/>
    <cellStyle name="Normal 16 3 2 2 8" xfId="22453"/>
    <cellStyle name="Normal 16 3 2 2 8 2" xfId="22455"/>
    <cellStyle name="Normal 16 3 2 2 8 3" xfId="22458"/>
    <cellStyle name="Normal 16 3 2 2 9" xfId="22461"/>
    <cellStyle name="Normal 16 3 2 3" xfId="16608"/>
    <cellStyle name="Normal 16 3 2 3 10" xfId="22462"/>
    <cellStyle name="Normal 16 3 2 3 2" xfId="22464"/>
    <cellStyle name="Normal 16 3 2 3 2 2" xfId="22470"/>
    <cellStyle name="Normal 16 3 2 3 2 2 2" xfId="13803"/>
    <cellStyle name="Normal 16 3 2 3 2 2 2 2" xfId="13808"/>
    <cellStyle name="Normal 16 3 2 3 2 2 2 3" xfId="4218"/>
    <cellStyle name="Normal 16 3 2 3 2 2 2 4" xfId="5922"/>
    <cellStyle name="Normal 16 3 2 3 2 2 3" xfId="13813"/>
    <cellStyle name="Normal 16 3 2 3 2 2 3 2" xfId="11558"/>
    <cellStyle name="Normal 16 3 2 3 2 2 3 3" xfId="7215"/>
    <cellStyle name="Normal 16 3 2 3 2 2 4" xfId="13819"/>
    <cellStyle name="Normal 16 3 2 3 2 2 5" xfId="13824"/>
    <cellStyle name="Normal 16 3 2 3 2 2 6" xfId="13836"/>
    <cellStyle name="Normal 16 3 2 3 2 3" xfId="22473"/>
    <cellStyle name="Normal 16 3 2 3 2 3 2" xfId="13864"/>
    <cellStyle name="Normal 16 3 2 3 2 3 3" xfId="13871"/>
    <cellStyle name="Normal 16 3 2 3 2 3 4" xfId="13877"/>
    <cellStyle name="Normal 16 3 2 3 2 4" xfId="22475"/>
    <cellStyle name="Normal 16 3 2 3 2 4 2" xfId="13891"/>
    <cellStyle name="Normal 16 3 2 3 2 4 3" xfId="13896"/>
    <cellStyle name="Normal 16 3 2 3 2 4 4" xfId="22476"/>
    <cellStyle name="Normal 16 3 2 3 2 5" xfId="22479"/>
    <cellStyle name="Normal 16 3 2 3 2 5 2" xfId="88"/>
    <cellStyle name="Normal 16 3 2 3 2 5 3" xfId="13916"/>
    <cellStyle name="Normal 16 3 2 3 2 5 4" xfId="22481"/>
    <cellStyle name="Normal 16 3 2 3 2 6" xfId="22483"/>
    <cellStyle name="Normal 16 3 2 3 2 6 2" xfId="13939"/>
    <cellStyle name="Normal 16 3 2 3 2 6 3" xfId="13946"/>
    <cellStyle name="Normal 16 3 2 3 2 7" xfId="22484"/>
    <cellStyle name="Normal 16 3 2 3 2 8" xfId="22485"/>
    <cellStyle name="Normal 16 3 2 3 2 9" xfId="8411"/>
    <cellStyle name="Normal 16 3 2 3 3" xfId="22488"/>
    <cellStyle name="Normal 16 3 2 3 3 2" xfId="22490"/>
    <cellStyle name="Normal 16 3 2 3 3 2 2" xfId="14015"/>
    <cellStyle name="Normal 16 3 2 3 3 2 3" xfId="14023"/>
    <cellStyle name="Normal 16 3 2 3 3 2 4" xfId="14030"/>
    <cellStyle name="Normal 16 3 2 3 3 3" xfId="22491"/>
    <cellStyle name="Normal 16 3 2 3 3 3 2" xfId="14048"/>
    <cellStyle name="Normal 16 3 2 3 3 3 3" xfId="14056"/>
    <cellStyle name="Normal 16 3 2 3 3 4" xfId="22492"/>
    <cellStyle name="Normal 16 3 2 3 3 5" xfId="22495"/>
    <cellStyle name="Normal 16 3 2 3 3 6" xfId="22498"/>
    <cellStyle name="Normal 16 3 2 3 4" xfId="22504"/>
    <cellStyle name="Normal 16 3 2 3 4 2" xfId="22507"/>
    <cellStyle name="Normal 16 3 2 3 4 3" xfId="22515"/>
    <cellStyle name="Normal 16 3 2 3 4 4" xfId="22520"/>
    <cellStyle name="Normal 16 3 2 3 5" xfId="22525"/>
    <cellStyle name="Normal 16 3 2 3 5 2" xfId="19899"/>
    <cellStyle name="Normal 16 3 2 3 5 3" xfId="19905"/>
    <cellStyle name="Normal 16 3 2 3 5 4" xfId="19911"/>
    <cellStyle name="Normal 16 3 2 3 6" xfId="22527"/>
    <cellStyle name="Normal 16 3 2 3 6 2" xfId="22532"/>
    <cellStyle name="Normal 16 3 2 3 6 3" xfId="22536"/>
    <cellStyle name="Normal 16 3 2 3 6 4" xfId="22542"/>
    <cellStyle name="Normal 16 3 2 3 7" xfId="22545"/>
    <cellStyle name="Normal 16 3 2 3 7 2" xfId="22551"/>
    <cellStyle name="Normal 16 3 2 3 7 3" xfId="22554"/>
    <cellStyle name="Normal 16 3 2 3 8" xfId="22557"/>
    <cellStyle name="Normal 16 3 2 3 9" xfId="22560"/>
    <cellStyle name="Normal 16 3 2 4" xfId="22562"/>
    <cellStyle name="Normal 16 3 2 4 2" xfId="22564"/>
    <cellStyle name="Normal 16 3 2 4 2 2" xfId="1324"/>
    <cellStyle name="Normal 16 3 2 4 2 2 2" xfId="15930"/>
    <cellStyle name="Normal 16 3 2 4 2 2 3" xfId="15943"/>
    <cellStyle name="Normal 16 3 2 4 2 2 4" xfId="15951"/>
    <cellStyle name="Normal 16 3 2 4 2 3" xfId="22568"/>
    <cellStyle name="Normal 16 3 2 4 2 3 2" xfId="15963"/>
    <cellStyle name="Normal 16 3 2 4 2 3 3" xfId="15969"/>
    <cellStyle name="Normal 16 3 2 4 2 4" xfId="22569"/>
    <cellStyle name="Normal 16 3 2 4 2 5" xfId="21664"/>
    <cellStyle name="Normal 16 3 2 4 2 6" xfId="21667"/>
    <cellStyle name="Normal 16 3 2 4 3" xfId="22572"/>
    <cellStyle name="Normal 16 3 2 4 3 2" xfId="22574"/>
    <cellStyle name="Normal 16 3 2 4 3 3" xfId="22576"/>
    <cellStyle name="Normal 16 3 2 4 3 4" xfId="22578"/>
    <cellStyle name="Normal 16 3 2 4 4" xfId="22581"/>
    <cellStyle name="Normal 16 3 2 4 4 2" xfId="22587"/>
    <cellStyle name="Normal 16 3 2 4 4 3" xfId="22593"/>
    <cellStyle name="Normal 16 3 2 4 4 4" xfId="22599"/>
    <cellStyle name="Normal 16 3 2 4 5" xfId="22602"/>
    <cellStyle name="Normal 16 3 2 4 5 2" xfId="22608"/>
    <cellStyle name="Normal 16 3 2 4 5 3" xfId="22612"/>
    <cellStyle name="Normal 16 3 2 4 5 4" xfId="22615"/>
    <cellStyle name="Normal 16 3 2 4 6" xfId="22619"/>
    <cellStyle name="Normal 16 3 2 4 6 2" xfId="22625"/>
    <cellStyle name="Normal 16 3 2 4 6 3" xfId="22626"/>
    <cellStyle name="Normal 16 3 2 4 7" xfId="22630"/>
    <cellStyle name="Normal 16 3 2 4 8" xfId="22633"/>
    <cellStyle name="Normal 16 3 2 4 9" xfId="22635"/>
    <cellStyle name="Normal 16 3 2 5" xfId="22636"/>
    <cellStyle name="Normal 16 3 2 5 2" xfId="22642"/>
    <cellStyle name="Normal 16 3 2 5 2 2" xfId="22645"/>
    <cellStyle name="Normal 16 3 2 5 2 2 2" xfId="20898"/>
    <cellStyle name="Normal 16 3 2 5 2 2 3" xfId="22649"/>
    <cellStyle name="Normal 16 3 2 5 2 2 4" xfId="22652"/>
    <cellStyle name="Normal 16 3 2 5 2 3" xfId="22653"/>
    <cellStyle name="Normal 16 3 2 5 2 3 2" xfId="22655"/>
    <cellStyle name="Normal 16 3 2 5 2 3 3" xfId="22658"/>
    <cellStyle name="Normal 16 3 2 5 2 4" xfId="22659"/>
    <cellStyle name="Normal 16 3 2 5 2 5" xfId="22660"/>
    <cellStyle name="Normal 16 3 2 5 2 6" xfId="22663"/>
    <cellStyle name="Normal 16 3 2 5 3" xfId="22668"/>
    <cellStyle name="Normal 16 3 2 5 3 2" xfId="22670"/>
    <cellStyle name="Normal 16 3 2 5 3 3" xfId="22672"/>
    <cellStyle name="Normal 16 3 2 5 3 4" xfId="12746"/>
    <cellStyle name="Normal 16 3 2 5 4" xfId="22675"/>
    <cellStyle name="Normal 16 3 2 5 4 2" xfId="22679"/>
    <cellStyle name="Normal 16 3 2 5 4 3" xfId="22682"/>
    <cellStyle name="Normal 16 3 2 5 4 4" xfId="16149"/>
    <cellStyle name="Normal 16 3 2 5 5" xfId="22685"/>
    <cellStyle name="Normal 16 3 2 5 5 2" xfId="22687"/>
    <cellStyle name="Normal 16 3 2 5 5 3" xfId="22688"/>
    <cellStyle name="Normal 16 3 2 5 5 4" xfId="16178"/>
    <cellStyle name="Normal 16 3 2 5 6" xfId="22692"/>
    <cellStyle name="Normal 16 3 2 5 6 2" xfId="22694"/>
    <cellStyle name="Normal 16 3 2 5 6 3" xfId="22695"/>
    <cellStyle name="Normal 16 3 2 5 7" xfId="22697"/>
    <cellStyle name="Normal 16 3 2 5 8" xfId="22698"/>
    <cellStyle name="Normal 16 3 2 5 9" xfId="22700"/>
    <cellStyle name="Normal 16 3 2 6" xfId="22701"/>
    <cellStyle name="Normal 16 3 2 6 2" xfId="22704"/>
    <cellStyle name="Normal 16 3 2 6 2 2" xfId="22707"/>
    <cellStyle name="Normal 16 3 2 6 2 2 2" xfId="20964"/>
    <cellStyle name="Normal 16 3 2 6 2 2 3" xfId="22712"/>
    <cellStyle name="Normal 16 3 2 6 2 2 4" xfId="22717"/>
    <cellStyle name="Normal 16 3 2 6 2 3" xfId="22720"/>
    <cellStyle name="Normal 16 3 2 6 2 3 2" xfId="22724"/>
    <cellStyle name="Normal 16 3 2 6 2 3 3" xfId="22729"/>
    <cellStyle name="Normal 16 3 2 6 2 4" xfId="22731"/>
    <cellStyle name="Normal 16 3 2 6 2 5" xfId="22734"/>
    <cellStyle name="Normal 16 3 2 6 2 6" xfId="22737"/>
    <cellStyle name="Normal 16 3 2 6 3" xfId="22741"/>
    <cellStyle name="Normal 16 3 2 6 3 2" xfId="22742"/>
    <cellStyle name="Normal 16 3 2 6 3 3" xfId="22743"/>
    <cellStyle name="Normal 16 3 2 6 3 4" xfId="16195"/>
    <cellStyle name="Normal 16 3 2 6 4" xfId="22746"/>
    <cellStyle name="Normal 16 3 2 6 4 2" xfId="22748"/>
    <cellStyle name="Normal 16 3 2 6 4 3" xfId="22750"/>
    <cellStyle name="Normal 16 3 2 6 4 4" xfId="16214"/>
    <cellStyle name="Normal 16 3 2 6 5" xfId="22753"/>
    <cellStyle name="Normal 16 3 2 6 5 2" xfId="22757"/>
    <cellStyle name="Normal 16 3 2 6 5 3" xfId="22758"/>
    <cellStyle name="Normal 16 3 2 6 6" xfId="22762"/>
    <cellStyle name="Normal 16 3 2 6 7" xfId="22763"/>
    <cellStyle name="Normal 16 3 2 6 8" xfId="19461"/>
    <cellStyle name="Normal 16 3 2 7" xfId="22764"/>
    <cellStyle name="Normal 16 3 2 7 2" xfId="22769"/>
    <cellStyle name="Normal 16 3 2 7 2 2" xfId="22772"/>
    <cellStyle name="Normal 16 3 2 7 2 3" xfId="22776"/>
    <cellStyle name="Normal 16 3 2 7 2 4" xfId="22778"/>
    <cellStyle name="Normal 16 3 2 7 3" xfId="22780"/>
    <cellStyle name="Normal 16 3 2 7 3 2" xfId="22784"/>
    <cellStyle name="Normal 16 3 2 7 3 3" xfId="22787"/>
    <cellStyle name="Normal 16 3 2 7 4" xfId="22791"/>
    <cellStyle name="Normal 16 3 2 7 5" xfId="22795"/>
    <cellStyle name="Normal 16 3 2 7 6" xfId="22800"/>
    <cellStyle name="Normal 16 3 2 8" xfId="2821"/>
    <cellStyle name="Normal 16 3 2 8 2" xfId="22802"/>
    <cellStyle name="Normal 16 3 2 8 3" xfId="22804"/>
    <cellStyle name="Normal 16 3 2 8 4" xfId="22808"/>
    <cellStyle name="Normal 16 3 2 9" xfId="3702"/>
    <cellStyle name="Normal 16 3 2 9 2" xfId="22810"/>
    <cellStyle name="Normal 16 3 2 9 3" xfId="22813"/>
    <cellStyle name="Normal 16 3 2 9 4" xfId="22815"/>
    <cellStyle name="Normal 16 3 3" xfId="22816"/>
    <cellStyle name="Normal 16 3 3 10" xfId="22817"/>
    <cellStyle name="Normal 16 3 3 10 2" xfId="22819"/>
    <cellStyle name="Normal 16 3 3 10 3" xfId="22820"/>
    <cellStyle name="Normal 16 3 3 10 4" xfId="13291"/>
    <cellStyle name="Normal 16 3 3 11" xfId="22821"/>
    <cellStyle name="Normal 16 3 3 11 2" xfId="22823"/>
    <cellStyle name="Normal 16 3 3 11 3" xfId="22825"/>
    <cellStyle name="Normal 16 3 3 12" xfId="22827"/>
    <cellStyle name="Normal 16 3 3 13" xfId="22829"/>
    <cellStyle name="Normal 16 3 3 14" xfId="22832"/>
    <cellStyle name="Normal 16 3 3 2" xfId="16624"/>
    <cellStyle name="Normal 16 3 3 2 10" xfId="22837"/>
    <cellStyle name="Normal 16 3 3 2 11" xfId="1511"/>
    <cellStyle name="Normal 16 3 3 2 2" xfId="22839"/>
    <cellStyle name="Normal 16 3 3 2 2 10" xfId="17266"/>
    <cellStyle name="Normal 16 3 3 2 2 2" xfId="22841"/>
    <cellStyle name="Normal 16 3 3 2 2 2 2" xfId="19308"/>
    <cellStyle name="Normal 16 3 3 2 2 2 2 2" xfId="9190"/>
    <cellStyle name="Normal 16 3 3 2 2 2 2 2 2" xfId="22842"/>
    <cellStyle name="Normal 16 3 3 2 2 2 2 2 3" xfId="1479"/>
    <cellStyle name="Normal 16 3 3 2 2 2 2 2 4" xfId="1560"/>
    <cellStyle name="Normal 16 3 3 2 2 2 2 3" xfId="16881"/>
    <cellStyle name="Normal 16 3 3 2 2 2 2 3 2" xfId="22843"/>
    <cellStyle name="Normal 16 3 3 2 2 2 2 3 3" xfId="22844"/>
    <cellStyle name="Normal 16 3 3 2 2 2 2 4" xfId="22845"/>
    <cellStyle name="Normal 16 3 3 2 2 2 2 5" xfId="22847"/>
    <cellStyle name="Normal 16 3 3 2 2 2 2 6" xfId="22849"/>
    <cellStyle name="Normal 16 3 3 2 2 2 3" xfId="19312"/>
    <cellStyle name="Normal 16 3 3 2 2 2 3 2" xfId="20"/>
    <cellStyle name="Normal 16 3 3 2 2 2 3 3" xfId="22850"/>
    <cellStyle name="Normal 16 3 3 2 2 2 3 4" xfId="22852"/>
    <cellStyle name="Normal 16 3 3 2 2 2 4" xfId="7747"/>
    <cellStyle name="Normal 16 3 3 2 2 2 4 2" xfId="10855"/>
    <cellStyle name="Normal 16 3 3 2 2 2 4 3" xfId="22855"/>
    <cellStyle name="Normal 16 3 3 2 2 2 4 4" xfId="19632"/>
    <cellStyle name="Normal 16 3 3 2 2 2 5" xfId="7752"/>
    <cellStyle name="Normal 16 3 3 2 2 2 5 2" xfId="22857"/>
    <cellStyle name="Normal 16 3 3 2 2 2 5 3" xfId="22859"/>
    <cellStyle name="Normal 16 3 3 2 2 2 5 4" xfId="22861"/>
    <cellStyle name="Normal 16 3 3 2 2 2 6" xfId="7760"/>
    <cellStyle name="Normal 16 3 3 2 2 2 6 2" xfId="22863"/>
    <cellStyle name="Normal 16 3 3 2 2 2 6 3" xfId="22865"/>
    <cellStyle name="Normal 16 3 3 2 2 2 7" xfId="19875"/>
    <cellStyle name="Normal 16 3 3 2 2 2 8" xfId="13131"/>
    <cellStyle name="Normal 16 3 3 2 2 2 9" xfId="13153"/>
    <cellStyle name="Normal 16 3 3 2 2 3" xfId="22869"/>
    <cellStyle name="Normal 16 3 3 2 2 3 2" xfId="19316"/>
    <cellStyle name="Normal 16 3 3 2 2 3 2 2" xfId="22870"/>
    <cellStyle name="Normal 16 3 3 2 2 3 2 3" xfId="22871"/>
    <cellStyle name="Normal 16 3 3 2 2 3 2 4" xfId="22873"/>
    <cellStyle name="Normal 16 3 3 2 2 3 3" xfId="19320"/>
    <cellStyle name="Normal 16 3 3 2 2 3 3 2" xfId="22875"/>
    <cellStyle name="Normal 16 3 3 2 2 3 3 3" xfId="22877"/>
    <cellStyle name="Normal 16 3 3 2 2 3 4" xfId="7766"/>
    <cellStyle name="Normal 16 3 3 2 2 3 5" xfId="7768"/>
    <cellStyle name="Normal 16 3 3 2 2 3 6" xfId="22878"/>
    <cellStyle name="Normal 16 3 3 2 2 4" xfId="22881"/>
    <cellStyle name="Normal 16 3 3 2 2 4 2" xfId="19325"/>
    <cellStyle name="Normal 16 3 3 2 2 4 3" xfId="19328"/>
    <cellStyle name="Normal 16 3 3 2 2 4 4" xfId="22883"/>
    <cellStyle name="Normal 16 3 3 2 2 5" xfId="22884"/>
    <cellStyle name="Normal 16 3 3 2 2 5 2" xfId="19339"/>
    <cellStyle name="Normal 16 3 3 2 2 5 3" xfId="19343"/>
    <cellStyle name="Normal 16 3 3 2 2 5 4" xfId="22887"/>
    <cellStyle name="Normal 16 3 3 2 2 6" xfId="22888"/>
    <cellStyle name="Normal 16 3 3 2 2 6 2" xfId="19351"/>
    <cellStyle name="Normal 16 3 3 2 2 6 3" xfId="22892"/>
    <cellStyle name="Normal 16 3 3 2 2 6 4" xfId="22895"/>
    <cellStyle name="Normal 16 3 3 2 2 7" xfId="4934"/>
    <cellStyle name="Normal 16 3 3 2 2 7 2" xfId="4939"/>
    <cellStyle name="Normal 16 3 3 2 2 7 3" xfId="4956"/>
    <cellStyle name="Normal 16 3 3 2 2 8" xfId="5025"/>
    <cellStyle name="Normal 16 3 3 2 2 9" xfId="5062"/>
    <cellStyle name="Normal 16 3 3 2 3" xfId="22897"/>
    <cellStyle name="Normal 16 3 3 2 3 2" xfId="22898"/>
    <cellStyle name="Normal 16 3 3 2 3 2 2" xfId="18574"/>
    <cellStyle name="Normal 16 3 3 2 3 2 2 2" xfId="19358"/>
    <cellStyle name="Normal 16 3 3 2 3 2 2 3" xfId="19361"/>
    <cellStyle name="Normal 16 3 3 2 3 2 2 4" xfId="22369"/>
    <cellStyle name="Normal 16 3 3 2 3 2 3" xfId="18578"/>
    <cellStyle name="Normal 16 3 3 2 3 2 3 2" xfId="22374"/>
    <cellStyle name="Normal 16 3 3 2 3 2 3 3" xfId="22899"/>
    <cellStyle name="Normal 16 3 3 2 3 2 4" xfId="19366"/>
    <cellStyle name="Normal 16 3 3 2 3 2 5" xfId="19369"/>
    <cellStyle name="Normal 16 3 3 2 3 2 6" xfId="22902"/>
    <cellStyle name="Normal 16 3 3 2 3 3" xfId="22905"/>
    <cellStyle name="Normal 16 3 3 2 3 3 2" xfId="19374"/>
    <cellStyle name="Normal 16 3 3 2 3 3 3" xfId="19376"/>
    <cellStyle name="Normal 16 3 3 2 3 3 4" xfId="22906"/>
    <cellStyle name="Normal 16 3 3 2 3 4" xfId="22907"/>
    <cellStyle name="Normal 16 3 3 2 3 4 2" xfId="12127"/>
    <cellStyle name="Normal 16 3 3 2 3 4 3" xfId="12134"/>
    <cellStyle name="Normal 16 3 3 2 3 4 4" xfId="12144"/>
    <cellStyle name="Normal 16 3 3 2 3 5" xfId="22908"/>
    <cellStyle name="Normal 16 3 3 2 3 5 2" xfId="710"/>
    <cellStyle name="Normal 16 3 3 2 3 5 3" xfId="559"/>
    <cellStyle name="Normal 16 3 3 2 3 5 4" xfId="3310"/>
    <cellStyle name="Normal 16 3 3 2 3 6" xfId="22909"/>
    <cellStyle name="Normal 16 3 3 2 3 6 2" xfId="19388"/>
    <cellStyle name="Normal 16 3 3 2 3 6 3" xfId="22913"/>
    <cellStyle name="Normal 16 3 3 2 3 7" xfId="5219"/>
    <cellStyle name="Normal 16 3 3 2 3 8" xfId="5266"/>
    <cellStyle name="Normal 16 3 3 2 3 9" xfId="5282"/>
    <cellStyle name="Normal 16 3 3 2 4" xfId="9286"/>
    <cellStyle name="Normal 16 3 3 2 4 2" xfId="22914"/>
    <cellStyle name="Normal 16 3 3 2 4 2 2" xfId="22915"/>
    <cellStyle name="Normal 16 3 3 2 4 2 3" xfId="22917"/>
    <cellStyle name="Normal 16 3 3 2 4 2 4" xfId="22919"/>
    <cellStyle name="Normal 16 3 3 2 4 3" xfId="22922"/>
    <cellStyle name="Normal 16 3 3 2 4 3 2" xfId="22923"/>
    <cellStyle name="Normal 16 3 3 2 4 3 3" xfId="22925"/>
    <cellStyle name="Normal 16 3 3 2 4 4" xfId="22926"/>
    <cellStyle name="Normal 16 3 3 2 4 5" xfId="22927"/>
    <cellStyle name="Normal 16 3 3 2 4 6" xfId="22928"/>
    <cellStyle name="Normal 16 3 3 2 5" xfId="9289"/>
    <cellStyle name="Normal 16 3 3 2 5 2" xfId="20140"/>
    <cellStyle name="Normal 16 3 3 2 5 3" xfId="20144"/>
    <cellStyle name="Normal 16 3 3 2 5 4" xfId="20150"/>
    <cellStyle name="Normal 16 3 3 2 6" xfId="9292"/>
    <cellStyle name="Normal 16 3 3 2 6 2" xfId="20486"/>
    <cellStyle name="Normal 16 3 3 2 6 3" xfId="20487"/>
    <cellStyle name="Normal 16 3 3 2 6 4" xfId="22930"/>
    <cellStyle name="Normal 16 3 3 2 7" xfId="18887"/>
    <cellStyle name="Normal 16 3 3 2 7 2" xfId="22932"/>
    <cellStyle name="Normal 16 3 3 2 7 3" xfId="22933"/>
    <cellStyle name="Normal 16 3 3 2 7 4" xfId="22936"/>
    <cellStyle name="Normal 16 3 3 2 8" xfId="18890"/>
    <cellStyle name="Normal 16 3 3 2 8 2" xfId="22939"/>
    <cellStyle name="Normal 16 3 3 2 8 3" xfId="22940"/>
    <cellStyle name="Normal 16 3 3 2 9" xfId="20492"/>
    <cellStyle name="Normal 16 3 3 3" xfId="17979"/>
    <cellStyle name="Normal 16 3 3 3 10" xfId="975"/>
    <cellStyle name="Normal 16 3 3 3 2" xfId="22944"/>
    <cellStyle name="Normal 16 3 3 3 2 2" xfId="22946"/>
    <cellStyle name="Normal 16 3 3 3 2 2 2" xfId="21171"/>
    <cellStyle name="Normal 16 3 3 3 2 2 2 2" xfId="6230"/>
    <cellStyle name="Normal 16 3 3 3 2 2 2 3" xfId="6256"/>
    <cellStyle name="Normal 16 3 3 3 2 2 2 4" xfId="6292"/>
    <cellStyle name="Normal 16 3 3 3 2 2 3" xfId="21175"/>
    <cellStyle name="Normal 16 3 3 3 2 2 3 2" xfId="6363"/>
    <cellStyle name="Normal 16 3 3 3 2 2 3 3" xfId="187"/>
    <cellStyle name="Normal 16 3 3 3 2 2 4" xfId="21184"/>
    <cellStyle name="Normal 16 3 3 3 2 2 5" xfId="21189"/>
    <cellStyle name="Normal 16 3 3 3 2 2 6" xfId="21198"/>
    <cellStyle name="Normal 16 3 3 3 2 3" xfId="22950"/>
    <cellStyle name="Normal 16 3 3 3 2 3 2" xfId="21214"/>
    <cellStyle name="Normal 16 3 3 3 2 3 3" xfId="21218"/>
    <cellStyle name="Normal 16 3 3 3 2 3 4" xfId="21227"/>
    <cellStyle name="Normal 16 3 3 3 2 4" xfId="22952"/>
    <cellStyle name="Normal 16 3 3 3 2 4 2" xfId="21238"/>
    <cellStyle name="Normal 16 3 3 3 2 4 3" xfId="3377"/>
    <cellStyle name="Normal 16 3 3 3 2 4 4" xfId="2591"/>
    <cellStyle name="Normal 16 3 3 3 2 5" xfId="22954"/>
    <cellStyle name="Normal 16 3 3 3 2 5 2" xfId="21253"/>
    <cellStyle name="Normal 16 3 3 3 2 5 3" xfId="3514"/>
    <cellStyle name="Normal 16 3 3 3 2 5 4" xfId="3543"/>
    <cellStyle name="Normal 16 3 3 3 2 6" xfId="22955"/>
    <cellStyle name="Normal 16 3 3 3 2 6 2" xfId="21267"/>
    <cellStyle name="Normal 16 3 3 3 2 6 3" xfId="3592"/>
    <cellStyle name="Normal 16 3 3 3 2 7" xfId="5362"/>
    <cellStyle name="Normal 16 3 3 3 2 8" xfId="5382"/>
    <cellStyle name="Normal 16 3 3 3 2 9" xfId="5390"/>
    <cellStyle name="Normal 16 3 3 3 3" xfId="22958"/>
    <cellStyle name="Normal 16 3 3 3 3 2" xfId="22959"/>
    <cellStyle name="Normal 16 3 3 3 3 2 2" xfId="21297"/>
    <cellStyle name="Normal 16 3 3 3 3 2 3" xfId="21302"/>
    <cellStyle name="Normal 16 3 3 3 3 2 4" xfId="21313"/>
    <cellStyle name="Normal 16 3 3 3 3 3" xfId="22961"/>
    <cellStyle name="Normal 16 3 3 3 3 3 2" xfId="21321"/>
    <cellStyle name="Normal 16 3 3 3 3 3 3" xfId="22963"/>
    <cellStyle name="Normal 16 3 3 3 3 4" xfId="22965"/>
    <cellStyle name="Normal 16 3 3 3 3 5" xfId="22966"/>
    <cellStyle name="Normal 16 3 3 3 3 6" xfId="22967"/>
    <cellStyle name="Normal 16 3 3 3 4" xfId="9298"/>
    <cellStyle name="Normal 16 3 3 3 4 2" xfId="22971"/>
    <cellStyle name="Normal 16 3 3 3 4 3" xfId="22975"/>
    <cellStyle name="Normal 16 3 3 3 4 4" xfId="22979"/>
    <cellStyle name="Normal 16 3 3 3 5" xfId="9302"/>
    <cellStyle name="Normal 16 3 3 3 5 2" xfId="22982"/>
    <cellStyle name="Normal 16 3 3 3 5 3" xfId="22985"/>
    <cellStyle name="Normal 16 3 3 3 5 4" xfId="22989"/>
    <cellStyle name="Normal 16 3 3 3 6" xfId="9306"/>
    <cellStyle name="Normal 16 3 3 3 6 2" xfId="22993"/>
    <cellStyle name="Normal 16 3 3 3 6 3" xfId="22996"/>
    <cellStyle name="Normal 16 3 3 3 6 4" xfId="23000"/>
    <cellStyle name="Normal 16 3 3 3 7" xfId="18897"/>
    <cellStyle name="Normal 16 3 3 3 7 2" xfId="23004"/>
    <cellStyle name="Normal 16 3 3 3 7 3" xfId="23005"/>
    <cellStyle name="Normal 16 3 3 3 8" xfId="18900"/>
    <cellStyle name="Normal 16 3 3 3 9" xfId="23008"/>
    <cellStyle name="Normal 16 3 3 4" xfId="23009"/>
    <cellStyle name="Normal 16 3 3 4 2" xfId="23014"/>
    <cellStyle name="Normal 16 3 3 4 2 2" xfId="23016"/>
    <cellStyle name="Normal 16 3 3 4 2 2 2" xfId="21389"/>
    <cellStyle name="Normal 16 3 3 4 2 2 3" xfId="21392"/>
    <cellStyle name="Normal 16 3 3 4 2 2 4" xfId="21399"/>
    <cellStyle name="Normal 16 3 3 4 2 3" xfId="23019"/>
    <cellStyle name="Normal 16 3 3 4 2 3 2" xfId="21402"/>
    <cellStyle name="Normal 16 3 3 4 2 3 3" xfId="23021"/>
    <cellStyle name="Normal 16 3 3 4 2 4" xfId="23022"/>
    <cellStyle name="Normal 16 3 3 4 2 5" xfId="23023"/>
    <cellStyle name="Normal 16 3 3 4 2 6" xfId="23025"/>
    <cellStyle name="Normal 16 3 3 4 3" xfId="23026"/>
    <cellStyle name="Normal 16 3 3 4 3 2" xfId="23028"/>
    <cellStyle name="Normal 16 3 3 4 3 3" xfId="23029"/>
    <cellStyle name="Normal 16 3 3 4 3 4" xfId="23030"/>
    <cellStyle name="Normal 16 3 3 4 4" xfId="9316"/>
    <cellStyle name="Normal 16 3 3 4 4 2" xfId="23035"/>
    <cellStyle name="Normal 16 3 3 4 4 3" xfId="23039"/>
    <cellStyle name="Normal 16 3 3 4 4 4" xfId="23043"/>
    <cellStyle name="Normal 16 3 3 4 5" xfId="9321"/>
    <cellStyle name="Normal 16 3 3 4 5 2" xfId="23046"/>
    <cellStyle name="Normal 16 3 3 4 5 3" xfId="23050"/>
    <cellStyle name="Normal 16 3 3 4 5 4" xfId="23054"/>
    <cellStyle name="Normal 16 3 3 4 6" xfId="9327"/>
    <cellStyle name="Normal 16 3 3 4 6 2" xfId="23058"/>
    <cellStyle name="Normal 16 3 3 4 6 3" xfId="23059"/>
    <cellStyle name="Normal 16 3 3 4 7" xfId="18906"/>
    <cellStyle name="Normal 16 3 3 4 8" xfId="23062"/>
    <cellStyle name="Normal 16 3 3 4 9" xfId="23064"/>
    <cellStyle name="Normal 16 3 3 5" xfId="23065"/>
    <cellStyle name="Normal 16 3 3 5 2" xfId="23067"/>
    <cellStyle name="Normal 16 3 3 5 2 2" xfId="23068"/>
    <cellStyle name="Normal 16 3 3 5 2 2 2" xfId="21470"/>
    <cellStyle name="Normal 16 3 3 5 2 2 3" xfId="23071"/>
    <cellStyle name="Normal 16 3 3 5 2 2 4" xfId="23077"/>
    <cellStyle name="Normal 16 3 3 5 2 3" xfId="23081"/>
    <cellStyle name="Normal 16 3 3 5 2 3 2" xfId="23083"/>
    <cellStyle name="Normal 16 3 3 5 2 3 3" xfId="23086"/>
    <cellStyle name="Normal 16 3 3 5 2 4" xfId="23087"/>
    <cellStyle name="Normal 16 3 3 5 2 5" xfId="17035"/>
    <cellStyle name="Normal 16 3 3 5 2 6" xfId="17042"/>
    <cellStyle name="Normal 16 3 3 5 3" xfId="23088"/>
    <cellStyle name="Normal 16 3 3 5 3 2" xfId="23089"/>
    <cellStyle name="Normal 16 3 3 5 3 3" xfId="23090"/>
    <cellStyle name="Normal 16 3 3 5 3 4" xfId="13017"/>
    <cellStyle name="Normal 16 3 3 5 4" xfId="9337"/>
    <cellStyle name="Normal 16 3 3 5 4 2" xfId="23092"/>
    <cellStyle name="Normal 16 3 3 5 4 3" xfId="23095"/>
    <cellStyle name="Normal 16 3 3 5 4 4" xfId="9790"/>
    <cellStyle name="Normal 16 3 3 5 5" xfId="9346"/>
    <cellStyle name="Normal 16 3 3 5 5 2" xfId="23097"/>
    <cellStyle name="Normal 16 3 3 5 5 3" xfId="23098"/>
    <cellStyle name="Normal 16 3 3 5 5 4" xfId="16334"/>
    <cellStyle name="Normal 16 3 3 5 6" xfId="20500"/>
    <cellStyle name="Normal 16 3 3 5 6 2" xfId="23101"/>
    <cellStyle name="Normal 16 3 3 5 6 3" xfId="23102"/>
    <cellStyle name="Normal 16 3 3 5 7" xfId="20503"/>
    <cellStyle name="Normal 16 3 3 5 8" xfId="23104"/>
    <cellStyle name="Normal 16 3 3 5 9" xfId="23106"/>
    <cellStyle name="Normal 16 3 3 6" xfId="23107"/>
    <cellStyle name="Normal 16 3 3 6 2" xfId="23109"/>
    <cellStyle name="Normal 16 3 3 6 2 2" xfId="23110"/>
    <cellStyle name="Normal 16 3 3 6 2 2 2" xfId="21512"/>
    <cellStyle name="Normal 16 3 3 6 2 2 3" xfId="23113"/>
    <cellStyle name="Normal 16 3 3 6 2 2 4" xfId="23116"/>
    <cellStyle name="Normal 16 3 3 6 2 3" xfId="23119"/>
    <cellStyle name="Normal 16 3 3 6 2 3 2" xfId="23122"/>
    <cellStyle name="Normal 16 3 3 6 2 3 3" xfId="23125"/>
    <cellStyle name="Normal 16 3 3 6 2 4" xfId="23126"/>
    <cellStyle name="Normal 16 3 3 6 2 5" xfId="17129"/>
    <cellStyle name="Normal 16 3 3 6 2 6" xfId="17133"/>
    <cellStyle name="Normal 16 3 3 6 3" xfId="23127"/>
    <cellStyle name="Normal 16 3 3 6 3 2" xfId="23128"/>
    <cellStyle name="Normal 16 3 3 6 3 3" xfId="23129"/>
    <cellStyle name="Normal 16 3 3 6 3 4" xfId="16356"/>
    <cellStyle name="Normal 16 3 3 6 4" xfId="23132"/>
    <cellStyle name="Normal 16 3 3 6 4 2" xfId="23134"/>
    <cellStyle name="Normal 16 3 3 6 4 3" xfId="23137"/>
    <cellStyle name="Normal 16 3 3 6 4 4" xfId="16393"/>
    <cellStyle name="Normal 16 3 3 6 5" xfId="20507"/>
    <cellStyle name="Normal 16 3 3 6 5 2" xfId="23141"/>
    <cellStyle name="Normal 16 3 3 6 5 3" xfId="23142"/>
    <cellStyle name="Normal 16 3 3 6 6" xfId="20511"/>
    <cellStyle name="Normal 16 3 3 6 7" xfId="23144"/>
    <cellStyle name="Normal 16 3 3 6 8" xfId="19485"/>
    <cellStyle name="Normal 16 3 3 7" xfId="23145"/>
    <cellStyle name="Normal 16 3 3 7 2" xfId="23148"/>
    <cellStyle name="Normal 16 3 3 7 2 2" xfId="23149"/>
    <cellStyle name="Normal 16 3 3 7 2 3" xfId="23157"/>
    <cellStyle name="Normal 16 3 3 7 2 4" xfId="23160"/>
    <cellStyle name="Normal 16 3 3 7 3" xfId="23162"/>
    <cellStyle name="Normal 16 3 3 7 3 2" xfId="23164"/>
    <cellStyle name="Normal 16 3 3 7 3 3" xfId="23170"/>
    <cellStyle name="Normal 16 3 3 7 4" xfId="23174"/>
    <cellStyle name="Normal 16 3 3 7 5" xfId="23177"/>
    <cellStyle name="Normal 16 3 3 7 6" xfId="23181"/>
    <cellStyle name="Normal 16 3 3 8" xfId="3741"/>
    <cellStyle name="Normal 16 3 3 8 2" xfId="23185"/>
    <cellStyle name="Normal 16 3 3 8 3" xfId="23187"/>
    <cellStyle name="Normal 16 3 3 8 4" xfId="23190"/>
    <cellStyle name="Normal 16 3 3 9" xfId="3756"/>
    <cellStyle name="Normal 16 3 3 9 2" xfId="23192"/>
    <cellStyle name="Normal 16 3 3 9 3" xfId="23194"/>
    <cellStyle name="Normal 16 3 3 9 4" xfId="23196"/>
    <cellStyle name="Normal 16 3 4" xfId="23198"/>
    <cellStyle name="Normal 16 3 4 10" xfId="23199"/>
    <cellStyle name="Normal 16 3 4 11" xfId="23201"/>
    <cellStyle name="Normal 16 3 4 2" xfId="17987"/>
    <cellStyle name="Normal 16 3 4 2 10" xfId="23203"/>
    <cellStyle name="Normal 16 3 4 2 2" xfId="23206"/>
    <cellStyle name="Normal 16 3 4 2 2 2" xfId="18178"/>
    <cellStyle name="Normal 16 3 4 2 2 2 2" xfId="18180"/>
    <cellStyle name="Normal 16 3 4 2 2 2 2 2" xfId="10455"/>
    <cellStyle name="Normal 16 3 4 2 2 2 2 3" xfId="23208"/>
    <cellStyle name="Normal 16 3 4 2 2 2 2 4" xfId="23210"/>
    <cellStyle name="Normal 16 3 4 2 2 2 3" xfId="18182"/>
    <cellStyle name="Normal 16 3 4 2 2 2 3 2" xfId="19253"/>
    <cellStyle name="Normal 16 3 4 2 2 2 3 3" xfId="23213"/>
    <cellStyle name="Normal 16 3 4 2 2 2 4" xfId="18186"/>
    <cellStyle name="Normal 16 3 4 2 2 2 5" xfId="23216"/>
    <cellStyle name="Normal 16 3 4 2 2 2 6" xfId="23220"/>
    <cellStyle name="Normal 16 3 4 2 2 3" xfId="18188"/>
    <cellStyle name="Normal 16 3 4 2 2 3 2" xfId="18190"/>
    <cellStyle name="Normal 16 3 4 2 2 3 3" xfId="18192"/>
    <cellStyle name="Normal 16 3 4 2 2 3 4" xfId="23222"/>
    <cellStyle name="Normal 16 3 4 2 2 4" xfId="18195"/>
    <cellStyle name="Normal 16 3 4 2 2 4 2" xfId="23225"/>
    <cellStyle name="Normal 16 3 4 2 2 4 3" xfId="23230"/>
    <cellStyle name="Normal 16 3 4 2 2 4 4" xfId="23232"/>
    <cellStyle name="Normal 16 3 4 2 2 5" xfId="10436"/>
    <cellStyle name="Normal 16 3 4 2 2 5 2" xfId="23234"/>
    <cellStyle name="Normal 16 3 4 2 2 5 3" xfId="23237"/>
    <cellStyle name="Normal 16 3 4 2 2 5 4" xfId="23240"/>
    <cellStyle name="Normal 16 3 4 2 2 6" xfId="23243"/>
    <cellStyle name="Normal 16 3 4 2 2 6 2" xfId="23246"/>
    <cellStyle name="Normal 16 3 4 2 2 6 3" xfId="23250"/>
    <cellStyle name="Normal 16 3 4 2 2 7" xfId="3387"/>
    <cellStyle name="Normal 16 3 4 2 2 8" xfId="2603"/>
    <cellStyle name="Normal 16 3 4 2 2 9" xfId="3426"/>
    <cellStyle name="Normal 16 3 4 2 3" xfId="23251"/>
    <cellStyle name="Normal 16 3 4 2 3 2" xfId="18217"/>
    <cellStyle name="Normal 16 3 4 2 3 2 2" xfId="18220"/>
    <cellStyle name="Normal 16 3 4 2 3 2 3" xfId="18222"/>
    <cellStyle name="Normal 16 3 4 2 3 2 4" xfId="23253"/>
    <cellStyle name="Normal 16 3 4 2 3 3" xfId="18224"/>
    <cellStyle name="Normal 16 3 4 2 3 3 2" xfId="23256"/>
    <cellStyle name="Normal 16 3 4 2 3 3 3" xfId="23257"/>
    <cellStyle name="Normal 16 3 4 2 3 4" xfId="18227"/>
    <cellStyle name="Normal 16 3 4 2 3 5" xfId="18230"/>
    <cellStyle name="Normal 16 3 4 2 3 6" xfId="23258"/>
    <cellStyle name="Normal 16 3 4 2 4" xfId="1715"/>
    <cellStyle name="Normal 16 3 4 2 4 2" xfId="1747"/>
    <cellStyle name="Normal 16 3 4 2 4 3" xfId="23259"/>
    <cellStyle name="Normal 16 3 4 2 4 4" xfId="23260"/>
    <cellStyle name="Normal 16 3 4 2 5" xfId="9468"/>
    <cellStyle name="Normal 16 3 4 2 5 2" xfId="16611"/>
    <cellStyle name="Normal 16 3 4 2 5 3" xfId="20289"/>
    <cellStyle name="Normal 16 3 4 2 5 4" xfId="20293"/>
    <cellStyle name="Normal 16 3 4 2 6" xfId="9474"/>
    <cellStyle name="Normal 16 3 4 2 6 2" xfId="23261"/>
    <cellStyle name="Normal 16 3 4 2 6 3" xfId="23262"/>
    <cellStyle name="Normal 16 3 4 2 6 4" xfId="23265"/>
    <cellStyle name="Normal 16 3 4 2 7" xfId="18935"/>
    <cellStyle name="Normal 16 3 4 2 7 2" xfId="23267"/>
    <cellStyle name="Normal 16 3 4 2 7 3" xfId="23268"/>
    <cellStyle name="Normal 16 3 4 2 8" xfId="18939"/>
    <cellStyle name="Normal 16 3 4 2 9" xfId="23272"/>
    <cellStyle name="Normal 16 3 4 3" xfId="17993"/>
    <cellStyle name="Normal 16 3 4 3 2" xfId="23274"/>
    <cellStyle name="Normal 16 3 4 3 2 2" xfId="18297"/>
    <cellStyle name="Normal 16 3 4 3 2 2 2" xfId="16987"/>
    <cellStyle name="Normal 16 3 4 3 2 2 3" xfId="18300"/>
    <cellStyle name="Normal 16 3 4 3 2 2 4" xfId="21613"/>
    <cellStyle name="Normal 16 3 4 3 2 3" xfId="18304"/>
    <cellStyle name="Normal 16 3 4 3 2 3 2" xfId="21615"/>
    <cellStyle name="Normal 16 3 4 3 2 3 3" xfId="23276"/>
    <cellStyle name="Normal 16 3 4 3 2 4" xfId="18307"/>
    <cellStyle name="Normal 16 3 4 3 2 5" xfId="18311"/>
    <cellStyle name="Normal 16 3 4 3 2 6" xfId="23279"/>
    <cellStyle name="Normal 16 3 4 3 3" xfId="23280"/>
    <cellStyle name="Normal 16 3 4 3 3 2" xfId="18331"/>
    <cellStyle name="Normal 16 3 4 3 3 3" xfId="23281"/>
    <cellStyle name="Normal 16 3 4 3 3 4" xfId="23284"/>
    <cellStyle name="Normal 16 3 4 3 4" xfId="1859"/>
    <cellStyle name="Normal 16 3 4 3 4 2" xfId="23288"/>
    <cellStyle name="Normal 16 3 4 3 4 3" xfId="23292"/>
    <cellStyle name="Normal 16 3 4 3 4 4" xfId="23296"/>
    <cellStyle name="Normal 16 3 4 3 5" xfId="9488"/>
    <cellStyle name="Normal 16 3 4 3 5 2" xfId="23299"/>
    <cellStyle name="Normal 16 3 4 3 5 3" xfId="23302"/>
    <cellStyle name="Normal 16 3 4 3 5 4" xfId="23307"/>
    <cellStyle name="Normal 16 3 4 3 6" xfId="9495"/>
    <cellStyle name="Normal 16 3 4 3 6 2" xfId="23312"/>
    <cellStyle name="Normal 16 3 4 3 6 3" xfId="23313"/>
    <cellStyle name="Normal 16 3 4 3 7" xfId="18946"/>
    <cellStyle name="Normal 16 3 4 3 8" xfId="23318"/>
    <cellStyle name="Normal 16 3 4 3 9" xfId="23321"/>
    <cellStyle name="Normal 16 3 4 4" xfId="23325"/>
    <cellStyle name="Normal 16 3 4 4 2" xfId="23328"/>
    <cellStyle name="Normal 16 3 4 4 2 2" xfId="18379"/>
    <cellStyle name="Normal 16 3 4 4 2 3" xfId="23329"/>
    <cellStyle name="Normal 16 3 4 4 2 4" xfId="23331"/>
    <cellStyle name="Normal 16 3 4 4 3" xfId="23332"/>
    <cellStyle name="Normal 16 3 4 4 3 2" xfId="23333"/>
    <cellStyle name="Normal 16 3 4 4 3 3" xfId="23334"/>
    <cellStyle name="Normal 16 3 4 4 4" xfId="2075"/>
    <cellStyle name="Normal 16 3 4 4 5" xfId="2182"/>
    <cellStyle name="Normal 16 3 4 4 6" xfId="23337"/>
    <cellStyle name="Normal 16 3 4 5" xfId="23339"/>
    <cellStyle name="Normal 16 3 4 5 2" xfId="8720"/>
    <cellStyle name="Normal 16 3 4 5 3" xfId="2233"/>
    <cellStyle name="Normal 16 3 4 5 4" xfId="827"/>
    <cellStyle name="Normal 16 3 4 6" xfId="23342"/>
    <cellStyle name="Normal 16 3 4 6 2" xfId="8736"/>
    <cellStyle name="Normal 16 3 4 6 3" xfId="11964"/>
    <cellStyle name="Normal 16 3 4 6 4" xfId="666"/>
    <cellStyle name="Normal 16 3 4 7" xfId="310"/>
    <cellStyle name="Normal 16 3 4 7 2" xfId="2487"/>
    <cellStyle name="Normal 16 3 4 7 3" xfId="13350"/>
    <cellStyle name="Normal 16 3 4 7 4" xfId="23346"/>
    <cellStyle name="Normal 16 3 4 8" xfId="10778"/>
    <cellStyle name="Normal 16 3 4 8 2" xfId="18761"/>
    <cellStyle name="Normal 16 3 4 8 3" xfId="23348"/>
    <cellStyle name="Normal 16 3 4 9" xfId="10787"/>
    <cellStyle name="Normal 16 3 5" xfId="23350"/>
    <cellStyle name="Normal 16 3 5 10" xfId="5233"/>
    <cellStyle name="Normal 16 3 5 11" xfId="5250"/>
    <cellStyle name="Normal 16 3 5 2" xfId="18000"/>
    <cellStyle name="Normal 16 3 5 2 10" xfId="23351"/>
    <cellStyle name="Normal 16 3 5 2 2" xfId="23353"/>
    <cellStyle name="Normal 16 3 5 2 2 2" xfId="8407"/>
    <cellStyle name="Normal 16 3 5 2 2 2 2" xfId="18546"/>
    <cellStyle name="Normal 16 3 5 2 2 2 2 2" xfId="19182"/>
    <cellStyle name="Normal 16 3 5 2 2 2 2 3" xfId="23355"/>
    <cellStyle name="Normal 16 3 5 2 2 2 2 4" xfId="23356"/>
    <cellStyle name="Normal 16 3 5 2 2 2 3" xfId="6167"/>
    <cellStyle name="Normal 16 3 5 2 2 2 3 2" xfId="23357"/>
    <cellStyle name="Normal 16 3 5 2 2 2 3 3" xfId="23359"/>
    <cellStyle name="Normal 16 3 5 2 2 2 4" xfId="8743"/>
    <cellStyle name="Normal 16 3 5 2 2 2 5" xfId="23362"/>
    <cellStyle name="Normal 16 3 5 2 2 2 6" xfId="23365"/>
    <cellStyle name="Normal 16 3 5 2 2 3" xfId="1922"/>
    <cellStyle name="Normal 16 3 5 2 2 3 2" xfId="18552"/>
    <cellStyle name="Normal 16 3 5 2 2 3 3" xfId="8800"/>
    <cellStyle name="Normal 16 3 5 2 2 3 4" xfId="22029"/>
    <cellStyle name="Normal 16 3 5 2 2 4" xfId="7820"/>
    <cellStyle name="Normal 16 3 5 2 2 4 2" xfId="22035"/>
    <cellStyle name="Normal 16 3 5 2 2 4 3" xfId="23371"/>
    <cellStyle name="Normal 16 3 5 2 2 4 4" xfId="23373"/>
    <cellStyle name="Normal 16 3 5 2 2 5" xfId="11985"/>
    <cellStyle name="Normal 16 3 5 2 2 5 2" xfId="22047"/>
    <cellStyle name="Normal 16 3 5 2 2 5 3" xfId="23381"/>
    <cellStyle name="Normal 16 3 5 2 2 5 4" xfId="23384"/>
    <cellStyle name="Normal 16 3 5 2 2 6" xfId="11987"/>
    <cellStyle name="Normal 16 3 5 2 2 6 2" xfId="22058"/>
    <cellStyle name="Normal 16 3 5 2 2 6 3" xfId="23386"/>
    <cellStyle name="Normal 16 3 5 2 2 7" xfId="5673"/>
    <cellStyle name="Normal 16 3 5 2 2 8" xfId="1091"/>
    <cellStyle name="Normal 16 3 5 2 2 9" xfId="5697"/>
    <cellStyle name="Normal 16 3 5 2 3" xfId="23388"/>
    <cellStyle name="Normal 16 3 5 2 3 2" xfId="8470"/>
    <cellStyle name="Normal 16 3 5 2 3 2 2" xfId="18556"/>
    <cellStyle name="Normal 16 3 5 2 3 2 3" xfId="18561"/>
    <cellStyle name="Normal 16 3 5 2 3 2 4" xfId="23391"/>
    <cellStyle name="Normal 16 3 5 2 3 3" xfId="8474"/>
    <cellStyle name="Normal 16 3 5 2 3 3 2" xfId="22073"/>
    <cellStyle name="Normal 16 3 5 2 3 3 3" xfId="23395"/>
    <cellStyle name="Normal 16 3 5 2 3 4" xfId="18564"/>
    <cellStyle name="Normal 16 3 5 2 3 5" xfId="18566"/>
    <cellStyle name="Normal 16 3 5 2 3 6" xfId="23396"/>
    <cellStyle name="Normal 16 3 5 2 4" xfId="9564"/>
    <cellStyle name="Normal 16 3 5 2 4 2" xfId="18584"/>
    <cellStyle name="Normal 16 3 5 2 4 3" xfId="23398"/>
    <cellStyle name="Normal 16 3 5 2 4 4" xfId="23403"/>
    <cellStyle name="Normal 16 3 5 2 5" xfId="9569"/>
    <cellStyle name="Normal 16 3 5 2 5 2" xfId="20394"/>
    <cellStyle name="Normal 16 3 5 2 5 3" xfId="20397"/>
    <cellStyle name="Normal 16 3 5 2 5 4" xfId="20402"/>
    <cellStyle name="Normal 16 3 5 2 6" xfId="9573"/>
    <cellStyle name="Normal 16 3 5 2 6 2" xfId="23406"/>
    <cellStyle name="Normal 16 3 5 2 6 3" xfId="23408"/>
    <cellStyle name="Normal 16 3 5 2 6 4" xfId="23413"/>
    <cellStyle name="Normal 16 3 5 2 7" xfId="23416"/>
    <cellStyle name="Normal 16 3 5 2 7 2" xfId="23417"/>
    <cellStyle name="Normal 16 3 5 2 7 3" xfId="23419"/>
    <cellStyle name="Normal 16 3 5 2 8" xfId="23422"/>
    <cellStyle name="Normal 16 3 5 2 9" xfId="23425"/>
    <cellStyle name="Normal 16 3 5 3" xfId="23428"/>
    <cellStyle name="Normal 16 3 5 3 2" xfId="23430"/>
    <cellStyle name="Normal 16 3 5 3 2 2" xfId="8543"/>
    <cellStyle name="Normal 16 3 5 3 2 2 2" xfId="17365"/>
    <cellStyle name="Normal 16 3 5 3 2 2 3" xfId="18635"/>
    <cellStyle name="Normal 16 3 5 3 2 2 4" xfId="21719"/>
    <cellStyle name="Normal 16 3 5 3 2 3" xfId="8550"/>
    <cellStyle name="Normal 16 3 5 3 2 3 2" xfId="21725"/>
    <cellStyle name="Normal 16 3 5 3 2 3 3" xfId="23431"/>
    <cellStyle name="Normal 16 3 5 3 2 4" xfId="18643"/>
    <cellStyle name="Normal 16 3 5 3 2 5" xfId="12044"/>
    <cellStyle name="Normal 16 3 5 3 2 6" xfId="12051"/>
    <cellStyle name="Normal 16 3 5 3 3" xfId="23436"/>
    <cellStyle name="Normal 16 3 5 3 3 2" xfId="18654"/>
    <cellStyle name="Normal 16 3 5 3 3 3" xfId="23437"/>
    <cellStyle name="Normal 16 3 5 3 3 4" xfId="23439"/>
    <cellStyle name="Normal 16 3 5 3 4" xfId="9585"/>
    <cellStyle name="Normal 16 3 5 3 4 2" xfId="23443"/>
    <cellStyle name="Normal 16 3 5 3 4 3" xfId="23448"/>
    <cellStyle name="Normal 16 3 5 3 4 4" xfId="23454"/>
    <cellStyle name="Normal 16 3 5 3 5" xfId="9590"/>
    <cellStyle name="Normal 16 3 5 3 5 2" xfId="23459"/>
    <cellStyle name="Normal 16 3 5 3 5 3" xfId="23464"/>
    <cellStyle name="Normal 16 3 5 3 5 4" xfId="23471"/>
    <cellStyle name="Normal 16 3 5 3 6" xfId="23477"/>
    <cellStyle name="Normal 16 3 5 3 6 2" xfId="23481"/>
    <cellStyle name="Normal 16 3 5 3 6 3" xfId="23482"/>
    <cellStyle name="Normal 16 3 5 3 7" xfId="23487"/>
    <cellStyle name="Normal 16 3 5 3 8" xfId="23489"/>
    <cellStyle name="Normal 16 3 5 3 9" xfId="23492"/>
    <cellStyle name="Normal 16 3 5 4" xfId="23495"/>
    <cellStyle name="Normal 16 3 5 4 2" xfId="23497"/>
    <cellStyle name="Normal 16 3 5 4 2 2" xfId="18102"/>
    <cellStyle name="Normal 16 3 5 4 2 3" xfId="23498"/>
    <cellStyle name="Normal 16 3 5 4 2 4" xfId="23500"/>
    <cellStyle name="Normal 16 3 5 4 3" xfId="23503"/>
    <cellStyle name="Normal 16 3 5 4 3 2" xfId="23504"/>
    <cellStyle name="Normal 16 3 5 4 3 3" xfId="23506"/>
    <cellStyle name="Normal 16 3 5 4 4" xfId="23510"/>
    <cellStyle name="Normal 16 3 5 4 5" xfId="23513"/>
    <cellStyle name="Normal 16 3 5 4 6" xfId="23516"/>
    <cellStyle name="Normal 16 3 5 5" xfId="23518"/>
    <cellStyle name="Normal 16 3 5 5 2" xfId="23519"/>
    <cellStyle name="Normal 16 3 5 5 3" xfId="23520"/>
    <cellStyle name="Normal 16 3 5 5 4" xfId="23523"/>
    <cellStyle name="Normal 16 3 5 6" xfId="23524"/>
    <cellStyle name="Normal 16 3 5 6 2" xfId="23525"/>
    <cellStyle name="Normal 16 3 5 6 3" xfId="23526"/>
    <cellStyle name="Normal 16 3 5 6 4" xfId="23528"/>
    <cellStyle name="Normal 16 3 5 7" xfId="1437"/>
    <cellStyle name="Normal 16 3 5 7 2" xfId="2462"/>
    <cellStyle name="Normal 16 3 5 7 3" xfId="23530"/>
    <cellStyle name="Normal 16 3 5 7 4" xfId="23532"/>
    <cellStyle name="Normal 16 3 5 8" xfId="10803"/>
    <cellStyle name="Normal 16 3 5 8 2" xfId="23535"/>
    <cellStyle name="Normal 16 3 5 8 3" xfId="23538"/>
    <cellStyle name="Normal 16 3 5 9" xfId="10808"/>
    <cellStyle name="Normal 16 3 6" xfId="23540"/>
    <cellStyle name="Normal 16 3 6 10" xfId="23543"/>
    <cellStyle name="Normal 16 3 6 11" xfId="23546"/>
    <cellStyle name="Normal 16 3 6 2" xfId="23547"/>
    <cellStyle name="Normal 16 3 6 2 10" xfId="19931"/>
    <cellStyle name="Normal 16 3 6 2 2" xfId="4911"/>
    <cellStyle name="Normal 16 3 6 2 2 2" xfId="9174"/>
    <cellStyle name="Normal 16 3 6 2 2 2 2" xfId="18876"/>
    <cellStyle name="Normal 16 3 6 2 2 2 2 2" xfId="23550"/>
    <cellStyle name="Normal 16 3 6 2 2 2 2 3" xfId="23552"/>
    <cellStyle name="Normal 16 3 6 2 2 2 2 4" xfId="23553"/>
    <cellStyle name="Normal 16 3 6 2 2 2 3" xfId="12639"/>
    <cellStyle name="Normal 16 3 6 2 2 2 3 2" xfId="23555"/>
    <cellStyle name="Normal 16 3 6 2 2 2 3 3" xfId="23556"/>
    <cellStyle name="Normal 16 3 6 2 2 2 4" xfId="12643"/>
    <cellStyle name="Normal 16 3 6 2 2 2 5" xfId="23557"/>
    <cellStyle name="Normal 16 3 6 2 2 2 6" xfId="23559"/>
    <cellStyle name="Normal 16 3 6 2 2 3" xfId="9177"/>
    <cellStyle name="Normal 16 3 6 2 2 3 2" xfId="23565"/>
    <cellStyle name="Normal 16 3 6 2 2 3 3" xfId="23570"/>
    <cellStyle name="Normal 16 3 6 2 2 3 4" xfId="23571"/>
    <cellStyle name="Normal 16 3 6 2 2 4" xfId="18878"/>
    <cellStyle name="Normal 16 3 6 2 2 4 2" xfId="23576"/>
    <cellStyle name="Normal 16 3 6 2 2 4 3" xfId="23579"/>
    <cellStyle name="Normal 16 3 6 2 2 4 4" xfId="23581"/>
    <cellStyle name="Normal 16 3 6 2 2 5" xfId="12563"/>
    <cellStyle name="Normal 16 3 6 2 2 5 2" xfId="23585"/>
    <cellStyle name="Normal 16 3 6 2 2 5 3" xfId="23591"/>
    <cellStyle name="Normal 16 3 6 2 2 5 4" xfId="23596"/>
    <cellStyle name="Normal 16 3 6 2 2 6" xfId="12569"/>
    <cellStyle name="Normal 16 3 6 2 2 6 2" xfId="23603"/>
    <cellStyle name="Normal 16 3 6 2 2 6 3" xfId="23608"/>
    <cellStyle name="Normal 16 3 6 2 2 7" xfId="5757"/>
    <cellStyle name="Normal 16 3 6 2 2 8" xfId="5772"/>
    <cellStyle name="Normal 16 3 6 2 2 9" xfId="2640"/>
    <cellStyle name="Normal 16 3 6 2 3" xfId="4893"/>
    <cellStyle name="Normal 16 3 6 2 3 2" xfId="9253"/>
    <cellStyle name="Normal 16 3 6 2 3 2 2" xfId="23609"/>
    <cellStyle name="Normal 16 3 6 2 3 2 3" xfId="13452"/>
    <cellStyle name="Normal 16 3 6 2 3 2 4" xfId="13455"/>
    <cellStyle name="Normal 16 3 6 2 3 3" xfId="9255"/>
    <cellStyle name="Normal 16 3 6 2 3 3 2" xfId="23610"/>
    <cellStyle name="Normal 16 3 6 2 3 3 3" xfId="23613"/>
    <cellStyle name="Normal 16 3 6 2 3 4" xfId="23614"/>
    <cellStyle name="Normal 16 3 6 2 3 5" xfId="23615"/>
    <cellStyle name="Normal 16 3 6 2 3 6" xfId="23616"/>
    <cellStyle name="Normal 16 3 6 2 4" xfId="7570"/>
    <cellStyle name="Normal 16 3 6 2 4 2" xfId="23617"/>
    <cellStyle name="Normal 16 3 6 2 4 3" xfId="23619"/>
    <cellStyle name="Normal 16 3 6 2 4 4" xfId="23622"/>
    <cellStyle name="Normal 16 3 6 2 5" xfId="9660"/>
    <cellStyle name="Normal 16 3 6 2 5 2" xfId="23624"/>
    <cellStyle name="Normal 16 3 6 2 5 3" xfId="23626"/>
    <cellStyle name="Normal 16 3 6 2 5 4" xfId="23630"/>
    <cellStyle name="Normal 16 3 6 2 6" xfId="461"/>
    <cellStyle name="Normal 16 3 6 2 6 2" xfId="23635"/>
    <cellStyle name="Normal 16 3 6 2 6 3" xfId="23637"/>
    <cellStyle name="Normal 16 3 6 2 6 4" xfId="23641"/>
    <cellStyle name="Normal 16 3 6 2 7" xfId="23646"/>
    <cellStyle name="Normal 16 3 6 2 7 2" xfId="23648"/>
    <cellStyle name="Normal 16 3 6 2 7 3" xfId="23650"/>
    <cellStyle name="Normal 16 3 6 2 8" xfId="23655"/>
    <cellStyle name="Normal 16 3 6 2 9" xfId="23656"/>
    <cellStyle name="Normal 16 3 6 3" xfId="23659"/>
    <cellStyle name="Normal 16 3 6 3 2" xfId="1635"/>
    <cellStyle name="Normal 16 3 6 3 2 2" xfId="8295"/>
    <cellStyle name="Normal 16 3 6 3 2 2 2" xfId="21902"/>
    <cellStyle name="Normal 16 3 6 3 2 2 3" xfId="21907"/>
    <cellStyle name="Normal 16 3 6 3 2 2 4" xfId="21913"/>
    <cellStyle name="Normal 16 3 6 3 2 3" xfId="9395"/>
    <cellStyle name="Normal 16 3 6 3 2 3 2" xfId="21923"/>
    <cellStyle name="Normal 16 3 6 3 2 3 3" xfId="23660"/>
    <cellStyle name="Normal 16 3 6 3 2 4" xfId="23562"/>
    <cellStyle name="Normal 16 3 6 3 2 5" xfId="23567"/>
    <cellStyle name="Normal 16 3 6 3 2 6" xfId="23572"/>
    <cellStyle name="Normal 16 3 6 3 3" xfId="23663"/>
    <cellStyle name="Normal 16 3 6 3 3 2" xfId="23664"/>
    <cellStyle name="Normal 16 3 6 3 3 3" xfId="23667"/>
    <cellStyle name="Normal 16 3 6 3 3 4" xfId="23574"/>
    <cellStyle name="Normal 16 3 6 3 4" xfId="9675"/>
    <cellStyle name="Normal 16 3 6 3 4 2" xfId="23672"/>
    <cellStyle name="Normal 16 3 6 3 4 3" xfId="23674"/>
    <cellStyle name="Normal 16 3 6 3 4 4" xfId="23582"/>
    <cellStyle name="Normal 16 3 6 3 5" xfId="9678"/>
    <cellStyle name="Normal 16 3 6 3 5 2" xfId="23682"/>
    <cellStyle name="Normal 16 3 6 3 5 3" xfId="23684"/>
    <cellStyle name="Normal 16 3 6 3 5 4" xfId="23599"/>
    <cellStyle name="Normal 16 3 6 3 6" xfId="23692"/>
    <cellStyle name="Normal 16 3 6 3 6 2" xfId="23696"/>
    <cellStyle name="Normal 16 3 6 3 6 3" xfId="23698"/>
    <cellStyle name="Normal 16 3 6 3 7" xfId="23702"/>
    <cellStyle name="Normal 16 3 6 3 8" xfId="23703"/>
    <cellStyle name="Normal 16 3 6 3 9" xfId="4202"/>
    <cellStyle name="Normal 16 3 6 4" xfId="908"/>
    <cellStyle name="Normal 16 3 6 4 2" xfId="23704"/>
    <cellStyle name="Normal 16 3 6 4 2 2" xfId="23706"/>
    <cellStyle name="Normal 16 3 6 4 2 3" xfId="23708"/>
    <cellStyle name="Normal 16 3 6 4 2 4" xfId="23612"/>
    <cellStyle name="Normal 16 3 6 4 3" xfId="23709"/>
    <cellStyle name="Normal 16 3 6 4 3 2" xfId="23711"/>
    <cellStyle name="Normal 16 3 6 4 3 3" xfId="23713"/>
    <cellStyle name="Normal 16 3 6 4 4" xfId="23715"/>
    <cellStyle name="Normal 16 3 6 4 5" xfId="23717"/>
    <cellStyle name="Normal 16 3 6 4 6" xfId="23718"/>
    <cellStyle name="Normal 16 3 6 5" xfId="1453"/>
    <cellStyle name="Normal 16 3 6 5 2" xfId="23720"/>
    <cellStyle name="Normal 16 3 6 5 3" xfId="23721"/>
    <cellStyle name="Normal 16 3 6 5 4" xfId="23722"/>
    <cellStyle name="Normal 16 3 6 6" xfId="4631"/>
    <cellStyle name="Normal 16 3 6 6 2" xfId="23723"/>
    <cellStyle name="Normal 16 3 6 6 3" xfId="23724"/>
    <cellStyle name="Normal 16 3 6 6 4" xfId="23725"/>
    <cellStyle name="Normal 16 3 6 7" xfId="2514"/>
    <cellStyle name="Normal 16 3 6 7 2" xfId="2519"/>
    <cellStyle name="Normal 16 3 6 7 3" xfId="23728"/>
    <cellStyle name="Normal 16 3 6 7 4" xfId="23730"/>
    <cellStyle name="Normal 16 3 6 8" xfId="23733"/>
    <cellStyle name="Normal 16 3 6 8 2" xfId="23738"/>
    <cellStyle name="Normal 16 3 6 8 3" xfId="23741"/>
    <cellStyle name="Normal 16 3 6 9" xfId="23744"/>
    <cellStyle name="Normal 16 3 7" xfId="23746"/>
    <cellStyle name="Normal 16 3 7 10" xfId="23748"/>
    <cellStyle name="Normal 16 3 7 2" xfId="23749"/>
    <cellStyle name="Normal 16 3 7 2 2" xfId="23750"/>
    <cellStyle name="Normal 16 3 7 2 2 2" xfId="632"/>
    <cellStyle name="Normal 16 3 7 2 2 2 2" xfId="18994"/>
    <cellStyle name="Normal 16 3 7 2 2 2 3" xfId="18997"/>
    <cellStyle name="Normal 16 3 7 2 2 2 4" xfId="23751"/>
    <cellStyle name="Normal 16 3 7 2 2 3" xfId="9884"/>
    <cellStyle name="Normal 16 3 7 2 2 3 2" xfId="23752"/>
    <cellStyle name="Normal 16 3 7 2 2 3 3" xfId="23753"/>
    <cellStyle name="Normal 16 3 7 2 2 4" xfId="19001"/>
    <cellStyle name="Normal 16 3 7 2 2 5" xfId="19004"/>
    <cellStyle name="Normal 16 3 7 2 2 6" xfId="23755"/>
    <cellStyle name="Normal 16 3 7 2 3" xfId="23756"/>
    <cellStyle name="Normal 16 3 7 2 3 2" xfId="19018"/>
    <cellStyle name="Normal 16 3 7 2 3 3" xfId="23757"/>
    <cellStyle name="Normal 16 3 7 2 3 4" xfId="23549"/>
    <cellStyle name="Normal 16 3 7 2 4" xfId="9762"/>
    <cellStyle name="Normal 16 3 7 2 4 2" xfId="23758"/>
    <cellStyle name="Normal 16 3 7 2 4 3" xfId="23760"/>
    <cellStyle name="Normal 16 3 7 2 4 4" xfId="23554"/>
    <cellStyle name="Normal 16 3 7 2 5" xfId="9766"/>
    <cellStyle name="Normal 16 3 7 2 5 2" xfId="23761"/>
    <cellStyle name="Normal 16 3 7 2 5 3" xfId="23762"/>
    <cellStyle name="Normal 16 3 7 2 5 4" xfId="23764"/>
    <cellStyle name="Normal 16 3 7 2 6" xfId="23766"/>
    <cellStyle name="Normal 16 3 7 2 6 2" xfId="23768"/>
    <cellStyle name="Normal 16 3 7 2 6 3" xfId="23771"/>
    <cellStyle name="Normal 16 3 7 2 7" xfId="23774"/>
    <cellStyle name="Normal 16 3 7 2 8" xfId="23775"/>
    <cellStyle name="Normal 16 3 7 2 9" xfId="23776"/>
    <cellStyle name="Normal 16 3 7 3" xfId="23778"/>
    <cellStyle name="Normal 16 3 7 3 2" xfId="1743"/>
    <cellStyle name="Normal 16 3 7 3 2 2" xfId="19052"/>
    <cellStyle name="Normal 16 3 7 3 2 3" xfId="21919"/>
    <cellStyle name="Normal 16 3 7 3 2 4" xfId="21926"/>
    <cellStyle name="Normal 16 3 7 3 3" xfId="7435"/>
    <cellStyle name="Normal 16 3 7 3 3 2" xfId="21932"/>
    <cellStyle name="Normal 16 3 7 3 3 3" xfId="21934"/>
    <cellStyle name="Normal 16 3 7 3 4" xfId="11274"/>
    <cellStyle name="Normal 16 3 7 3 5" xfId="21948"/>
    <cellStyle name="Normal 16 3 7 3 6" xfId="21954"/>
    <cellStyle name="Normal 16 3 7 4" xfId="6243"/>
    <cellStyle name="Normal 16 3 7 4 2" xfId="6466"/>
    <cellStyle name="Normal 16 3 7 4 3" xfId="21966"/>
    <cellStyle name="Normal 16 3 7 4 4" xfId="21968"/>
    <cellStyle name="Normal 16 3 7 5" xfId="6254"/>
    <cellStyle name="Normal 16 3 7 5 2" xfId="21974"/>
    <cellStyle name="Normal 16 3 7 5 3" xfId="21979"/>
    <cellStyle name="Normal 16 3 7 5 4" xfId="23780"/>
    <cellStyle name="Normal 16 3 7 6" xfId="23781"/>
    <cellStyle name="Normal 16 3 7 6 2" xfId="21985"/>
    <cellStyle name="Normal 16 3 7 6 3" xfId="21989"/>
    <cellStyle name="Normal 16 3 7 6 4" xfId="23783"/>
    <cellStyle name="Normal 16 3 7 7" xfId="2528"/>
    <cellStyle name="Normal 16 3 7 7 2" xfId="2019"/>
    <cellStyle name="Normal 16 3 7 7 3" xfId="21999"/>
    <cellStyle name="Normal 16 3 7 8" xfId="23785"/>
    <cellStyle name="Normal 16 3 7 9" xfId="23789"/>
    <cellStyle name="Normal 16 3 8" xfId="23791"/>
    <cellStyle name="Normal 16 3 8 2" xfId="23792"/>
    <cellStyle name="Normal 16 3 8 2 2" xfId="23794"/>
    <cellStyle name="Normal 16 3 8 2 2 2" xfId="10180"/>
    <cellStyle name="Normal 16 3 8 2 2 3" xfId="10184"/>
    <cellStyle name="Normal 16 3 8 2 2 4" xfId="19166"/>
    <cellStyle name="Normal 16 3 8 2 3" xfId="18542"/>
    <cellStyle name="Normal 16 3 8 2 3 2" xfId="19181"/>
    <cellStyle name="Normal 16 3 8 2 3 3" xfId="23354"/>
    <cellStyle name="Normal 16 3 8 2 4" xfId="6163"/>
    <cellStyle name="Normal 16 3 8 2 5" xfId="8740"/>
    <cellStyle name="Normal 16 3 8 2 6" xfId="23361"/>
    <cellStyle name="Normal 16 3 8 3" xfId="23795"/>
    <cellStyle name="Normal 16 3 8 3 2" xfId="1876"/>
    <cellStyle name="Normal 16 3 8 3 3" xfId="18547"/>
    <cellStyle name="Normal 16 3 8 3 4" xfId="8796"/>
    <cellStyle name="Normal 16 3 8 4" xfId="23796"/>
    <cellStyle name="Normal 16 3 8 4 2" xfId="8988"/>
    <cellStyle name="Normal 16 3 8 4 3" xfId="22032"/>
    <cellStyle name="Normal 16 3 8 4 4" xfId="23369"/>
    <cellStyle name="Normal 16 3 8 5" xfId="23797"/>
    <cellStyle name="Normal 16 3 8 5 2" xfId="22038"/>
    <cellStyle name="Normal 16 3 8 5 3" xfId="22043"/>
    <cellStyle name="Normal 16 3 8 5 4" xfId="23378"/>
    <cellStyle name="Normal 16 3 8 6" xfId="23798"/>
    <cellStyle name="Normal 16 3 8 6 2" xfId="22052"/>
    <cellStyle name="Normal 16 3 8 6 3" xfId="22055"/>
    <cellStyle name="Normal 16 3 8 7" xfId="1171"/>
    <cellStyle name="Normal 16 3 8 8" xfId="23799"/>
    <cellStyle name="Normal 16 3 8 9" xfId="23802"/>
    <cellStyle name="Normal 16 3 9" xfId="23805"/>
    <cellStyle name="Normal 16 3 9 2" xfId="23807"/>
    <cellStyle name="Normal 16 3 9 2 2" xfId="23808"/>
    <cellStyle name="Normal 16 3 9 2 2 2" xfId="10419"/>
    <cellStyle name="Normal 16 3 9 2 2 3" xfId="10421"/>
    <cellStyle name="Normal 16 3 9 2 2 4" xfId="7230"/>
    <cellStyle name="Normal 16 3 9 2 3" xfId="18553"/>
    <cellStyle name="Normal 16 3 9 2 3 2" xfId="23212"/>
    <cellStyle name="Normal 16 3 9 2 3 3" xfId="23810"/>
    <cellStyle name="Normal 16 3 9 2 4" xfId="18558"/>
    <cellStyle name="Normal 16 3 9 2 5" xfId="23390"/>
    <cellStyle name="Normal 16 3 9 2 6" xfId="23812"/>
    <cellStyle name="Normal 16 3 9 3" xfId="23814"/>
    <cellStyle name="Normal 16 3 9 3 2" xfId="22067"/>
    <cellStyle name="Normal 16 3 9 3 3" xfId="22070"/>
    <cellStyle name="Normal 16 3 9 3 4" xfId="23394"/>
    <cellStyle name="Normal 16 3 9 4" xfId="23815"/>
    <cellStyle name="Normal 16 3 9 4 2" xfId="679"/>
    <cellStyle name="Normal 16 3 9 4 3" xfId="19453"/>
    <cellStyle name="Normal 16 3 9 4 4" xfId="7224"/>
    <cellStyle name="Normal 16 3 9 5" xfId="23816"/>
    <cellStyle name="Normal 16 3 9 5 2" xfId="19470"/>
    <cellStyle name="Normal 16 3 9 5 3" xfId="19474"/>
    <cellStyle name="Normal 16 3 9 5 4" xfId="8933"/>
    <cellStyle name="Normal 16 3 9 6" xfId="23817"/>
    <cellStyle name="Normal 16 3 9 6 2" xfId="19492"/>
    <cellStyle name="Normal 16 3 9 6 3" xfId="19495"/>
    <cellStyle name="Normal 16 3 9 7" xfId="2535"/>
    <cellStyle name="Normal 16 3 9 8" xfId="23818"/>
    <cellStyle name="Normal 16 3 9 9" xfId="23822"/>
    <cellStyle name="Normal 16 4" xfId="23827"/>
    <cellStyle name="Normal 16 4 10" xfId="4062"/>
    <cellStyle name="Normal 16 4 10 2" xfId="2855"/>
    <cellStyle name="Normal 16 4 10 3" xfId="23833"/>
    <cellStyle name="Normal 16 4 10 4" xfId="23838"/>
    <cellStyle name="Normal 16 4 11" xfId="22450"/>
    <cellStyle name="Normal 16 4 11 2" xfId="23841"/>
    <cellStyle name="Normal 16 4 11 3" xfId="23844"/>
    <cellStyle name="Normal 16 4 12" xfId="23848"/>
    <cellStyle name="Normal 16 4 13" xfId="23852"/>
    <cellStyle name="Normal 16 4 14" xfId="23854"/>
    <cellStyle name="Normal 16 4 2" xfId="9263"/>
    <cellStyle name="Normal 16 4 2 10" xfId="23856"/>
    <cellStyle name="Normal 16 4 2 11" xfId="23857"/>
    <cellStyle name="Normal 16 4 2 2" xfId="23860"/>
    <cellStyle name="Normal 16 4 2 2 10" xfId="1831"/>
    <cellStyle name="Normal 16 4 2 2 2" xfId="23862"/>
    <cellStyle name="Normal 16 4 2 2 2 2" xfId="23863"/>
    <cellStyle name="Normal 16 4 2 2 2 2 2" xfId="8079"/>
    <cellStyle name="Normal 16 4 2 2 2 2 2 2" xfId="23866"/>
    <cellStyle name="Normal 16 4 2 2 2 2 2 3" xfId="23867"/>
    <cellStyle name="Normal 16 4 2 2 2 2 2 4" xfId="23872"/>
    <cellStyle name="Normal 16 4 2 2 2 2 3" xfId="8085"/>
    <cellStyle name="Normal 16 4 2 2 2 2 3 2" xfId="23882"/>
    <cellStyle name="Normal 16 4 2 2 2 2 3 3" xfId="23883"/>
    <cellStyle name="Normal 16 4 2 2 2 2 4" xfId="10119"/>
    <cellStyle name="Normal 16 4 2 2 2 2 5" xfId="10131"/>
    <cellStyle name="Normal 16 4 2 2 2 2 6" xfId="10154"/>
    <cellStyle name="Normal 16 4 2 2 2 3" xfId="23890"/>
    <cellStyle name="Normal 16 4 2 2 2 3 2" xfId="23891"/>
    <cellStyle name="Normal 16 4 2 2 2 3 3" xfId="23893"/>
    <cellStyle name="Normal 16 4 2 2 2 3 4" xfId="10165"/>
    <cellStyle name="Normal 16 4 2 2 2 4" xfId="23894"/>
    <cellStyle name="Normal 16 4 2 2 2 4 2" xfId="23895"/>
    <cellStyle name="Normal 16 4 2 2 2 4 3" xfId="23897"/>
    <cellStyle name="Normal 16 4 2 2 2 4 4" xfId="19150"/>
    <cellStyle name="Normal 16 4 2 2 2 5" xfId="23898"/>
    <cellStyle name="Normal 16 4 2 2 2 5 2" xfId="23899"/>
    <cellStyle name="Normal 16 4 2 2 2 5 3" xfId="23901"/>
    <cellStyle name="Normal 16 4 2 2 2 5 4" xfId="19159"/>
    <cellStyle name="Normal 16 4 2 2 2 6" xfId="23904"/>
    <cellStyle name="Normal 16 4 2 2 2 6 2" xfId="23905"/>
    <cellStyle name="Normal 16 4 2 2 2 6 3" xfId="23906"/>
    <cellStyle name="Normal 16 4 2 2 2 7" xfId="23910"/>
    <cellStyle name="Normal 16 4 2 2 2 8" xfId="23913"/>
    <cellStyle name="Normal 16 4 2 2 2 9" xfId="8968"/>
    <cellStyle name="Normal 16 4 2 2 3" xfId="23916"/>
    <cellStyle name="Normal 16 4 2 2 3 2" xfId="23917"/>
    <cellStyle name="Normal 16 4 2 2 3 2 2" xfId="8128"/>
    <cellStyle name="Normal 16 4 2 2 3 2 3" xfId="8133"/>
    <cellStyle name="Normal 16 4 2 2 3 2 4" xfId="19171"/>
    <cellStyle name="Normal 16 4 2 2 3 3" xfId="23918"/>
    <cellStyle name="Normal 16 4 2 2 3 3 2" xfId="23919"/>
    <cellStyle name="Normal 16 4 2 2 3 3 3" xfId="23920"/>
    <cellStyle name="Normal 16 4 2 2 3 4" xfId="23921"/>
    <cellStyle name="Normal 16 4 2 2 3 5" xfId="23922"/>
    <cellStyle name="Normal 16 4 2 2 3 6" xfId="23927"/>
    <cellStyle name="Normal 16 4 2 2 4" xfId="23928"/>
    <cellStyle name="Normal 16 4 2 2 4 2" xfId="23929"/>
    <cellStyle name="Normal 16 4 2 2 4 3" xfId="23930"/>
    <cellStyle name="Normal 16 4 2 2 4 4" xfId="23932"/>
    <cellStyle name="Normal 16 4 2 2 5" xfId="23933"/>
    <cellStyle name="Normal 16 4 2 2 5 2" xfId="23935"/>
    <cellStyle name="Normal 16 4 2 2 5 3" xfId="23937"/>
    <cellStyle name="Normal 16 4 2 2 5 4" xfId="23940"/>
    <cellStyle name="Normal 16 4 2 2 6" xfId="23942"/>
    <cellStyle name="Normal 16 4 2 2 6 2" xfId="23944"/>
    <cellStyle name="Normal 16 4 2 2 6 3" xfId="23946"/>
    <cellStyle name="Normal 16 4 2 2 6 4" xfId="23949"/>
    <cellStyle name="Normal 16 4 2 2 7" xfId="23951"/>
    <cellStyle name="Normal 16 4 2 2 7 2" xfId="23954"/>
    <cellStyle name="Normal 16 4 2 2 7 3" xfId="23957"/>
    <cellStyle name="Normal 16 4 2 2 8" xfId="23959"/>
    <cellStyle name="Normal 16 4 2 2 9" xfId="23960"/>
    <cellStyle name="Normal 16 4 2 3" xfId="23963"/>
    <cellStyle name="Normal 16 4 2 3 2" xfId="23966"/>
    <cellStyle name="Normal 16 4 2 3 2 2" xfId="6039"/>
    <cellStyle name="Normal 16 4 2 3 2 2 2" xfId="4121"/>
    <cellStyle name="Normal 16 4 2 3 2 2 3" xfId="4148"/>
    <cellStyle name="Normal 16 4 2 3 2 2 4" xfId="7487"/>
    <cellStyle name="Normal 16 4 2 3 2 3" xfId="6051"/>
    <cellStyle name="Normal 16 4 2 3 2 3 2" xfId="5951"/>
    <cellStyle name="Normal 16 4 2 3 2 3 3" xfId="5974"/>
    <cellStyle name="Normal 16 4 2 3 2 4" xfId="4500"/>
    <cellStyle name="Normal 16 4 2 3 2 5" xfId="4515"/>
    <cellStyle name="Normal 16 4 2 3 2 6" xfId="7504"/>
    <cellStyle name="Normal 16 4 2 3 3" xfId="23968"/>
    <cellStyle name="Normal 16 4 2 3 3 2" xfId="6072"/>
    <cellStyle name="Normal 16 4 2 3 3 3" xfId="6084"/>
    <cellStyle name="Normal 16 4 2 3 3 4" xfId="17869"/>
    <cellStyle name="Normal 16 4 2 3 4" xfId="23970"/>
    <cellStyle name="Normal 16 4 2 3 4 2" xfId="6110"/>
    <cellStyle name="Normal 16 4 2 3 4 3" xfId="6129"/>
    <cellStyle name="Normal 16 4 2 3 4 4" xfId="756"/>
    <cellStyle name="Normal 16 4 2 3 5" xfId="23972"/>
    <cellStyle name="Normal 16 4 2 3 5 2" xfId="6156"/>
    <cellStyle name="Normal 16 4 2 3 5 3" xfId="6183"/>
    <cellStyle name="Normal 16 4 2 3 5 4" xfId="23976"/>
    <cellStyle name="Normal 16 4 2 3 6" xfId="23979"/>
    <cellStyle name="Normal 16 4 2 3 6 2" xfId="6194"/>
    <cellStyle name="Normal 16 4 2 3 6 3" xfId="12340"/>
    <cellStyle name="Normal 16 4 2 3 7" xfId="23981"/>
    <cellStyle name="Normal 16 4 2 3 8" xfId="23983"/>
    <cellStyle name="Normal 16 4 2 3 9" xfId="23987"/>
    <cellStyle name="Normal 16 4 2 4" xfId="23990"/>
    <cellStyle name="Normal 16 4 2 4 2" xfId="23992"/>
    <cellStyle name="Normal 16 4 2 4 2 2" xfId="1445"/>
    <cellStyle name="Normal 16 4 2 4 2 3" xfId="4626"/>
    <cellStyle name="Normal 16 4 2 4 2 4" xfId="2511"/>
    <cellStyle name="Normal 16 4 2 4 3" xfId="23994"/>
    <cellStyle name="Normal 16 4 2 4 3 2" xfId="6251"/>
    <cellStyle name="Normal 16 4 2 4 3 3" xfId="17877"/>
    <cellStyle name="Normal 16 4 2 4 4" xfId="23998"/>
    <cellStyle name="Normal 16 4 2 4 5" xfId="24001"/>
    <cellStyle name="Normal 16 4 2 4 6" xfId="24004"/>
    <cellStyle name="Normal 16 4 2 5" xfId="24006"/>
    <cellStyle name="Normal 16 4 2 5 2" xfId="24008"/>
    <cellStyle name="Normal 16 4 2 5 3" xfId="24010"/>
    <cellStyle name="Normal 16 4 2 5 4" xfId="24013"/>
    <cellStyle name="Normal 16 4 2 6" xfId="24015"/>
    <cellStyle name="Normal 16 4 2 6 2" xfId="20652"/>
    <cellStyle name="Normal 16 4 2 6 3" xfId="12243"/>
    <cellStyle name="Normal 16 4 2 6 4" xfId="12255"/>
    <cellStyle name="Normal 16 4 2 7" xfId="24017"/>
    <cellStyle name="Normal 16 4 2 7 2" xfId="15552"/>
    <cellStyle name="Normal 16 4 2 7 3" xfId="12271"/>
    <cellStyle name="Normal 16 4 2 7 4" xfId="12281"/>
    <cellStyle name="Normal 16 4 2 8" xfId="10937"/>
    <cellStyle name="Normal 16 4 2 8 2" xfId="16549"/>
    <cellStyle name="Normal 16 4 2 8 3" xfId="16557"/>
    <cellStyle name="Normal 16 4 2 9" xfId="10944"/>
    <cellStyle name="Normal 16 4 3" xfId="8240"/>
    <cellStyle name="Normal 16 4 3 10" xfId="24019"/>
    <cellStyle name="Normal 16 4 3 2" xfId="8257"/>
    <cellStyle name="Normal 16 4 3 2 2" xfId="24021"/>
    <cellStyle name="Normal 16 4 3 2 2 2" xfId="24022"/>
    <cellStyle name="Normal 16 4 3 2 2 2 2" xfId="17935"/>
    <cellStyle name="Normal 16 4 3 2 2 2 3" xfId="17938"/>
    <cellStyle name="Normal 16 4 3 2 2 2 4" xfId="10402"/>
    <cellStyle name="Normal 16 4 3 2 2 3" xfId="24023"/>
    <cellStyle name="Normal 16 4 3 2 2 3 2" xfId="20889"/>
    <cellStyle name="Normal 16 4 3 2 2 3 3" xfId="20947"/>
    <cellStyle name="Normal 16 4 3 2 2 4" xfId="24024"/>
    <cellStyle name="Normal 16 4 3 2 2 5" xfId="24025"/>
    <cellStyle name="Normal 16 4 3 2 2 6" xfId="24026"/>
    <cellStyle name="Normal 16 4 3 2 3" xfId="24027"/>
    <cellStyle name="Normal 16 4 3 2 3 2" xfId="24028"/>
    <cellStyle name="Normal 16 4 3 2 3 3" xfId="24029"/>
    <cellStyle name="Normal 16 4 3 2 3 4" xfId="24030"/>
    <cellStyle name="Normal 16 4 3 2 4" xfId="9911"/>
    <cellStyle name="Normal 16 4 3 2 4 2" xfId="24032"/>
    <cellStyle name="Normal 16 4 3 2 4 3" xfId="24033"/>
    <cellStyle name="Normal 16 4 3 2 4 4" xfId="24034"/>
    <cellStyle name="Normal 16 4 3 2 5" xfId="9913"/>
    <cellStyle name="Normal 16 4 3 2 5 2" xfId="24036"/>
    <cellStyle name="Normal 16 4 3 2 5 3" xfId="24038"/>
    <cellStyle name="Normal 16 4 3 2 5 4" xfId="24040"/>
    <cellStyle name="Normal 16 4 3 2 6" xfId="9915"/>
    <cellStyle name="Normal 16 4 3 2 6 2" xfId="24042"/>
    <cellStyle name="Normal 16 4 3 2 6 3" xfId="24044"/>
    <cellStyle name="Normal 16 4 3 2 7" xfId="19030"/>
    <cellStyle name="Normal 16 4 3 2 8" xfId="19033"/>
    <cellStyle name="Normal 16 4 3 2 9" xfId="24046"/>
    <cellStyle name="Normal 16 4 3 3" xfId="24050"/>
    <cellStyle name="Normal 16 4 3 3 2" xfId="24051"/>
    <cellStyle name="Normal 16 4 3 3 2 2" xfId="4992"/>
    <cellStyle name="Normal 16 4 3 3 2 3" xfId="5009"/>
    <cellStyle name="Normal 16 4 3 3 2 4" xfId="7777"/>
    <cellStyle name="Normal 16 4 3 3 3" xfId="24052"/>
    <cellStyle name="Normal 16 4 3 3 3 2" xfId="5339"/>
    <cellStyle name="Normal 16 4 3 3 3 3" xfId="7838"/>
    <cellStyle name="Normal 16 4 3 3 4" xfId="9920"/>
    <cellStyle name="Normal 16 4 3 3 5" xfId="9923"/>
    <cellStyle name="Normal 16 4 3 3 6" xfId="9926"/>
    <cellStyle name="Normal 16 4 3 4" xfId="24054"/>
    <cellStyle name="Normal 16 4 3 4 2" xfId="24055"/>
    <cellStyle name="Normal 16 4 3 4 3" xfId="24057"/>
    <cellStyle name="Normal 16 4 3 4 4" xfId="9932"/>
    <cellStyle name="Normal 16 4 3 5" xfId="15251"/>
    <cellStyle name="Normal 16 4 3 5 2" xfId="15259"/>
    <cellStyle name="Normal 16 4 3 5 3" xfId="15289"/>
    <cellStyle name="Normal 16 4 3 5 4" xfId="15306"/>
    <cellStyle name="Normal 16 4 3 6" xfId="15328"/>
    <cellStyle name="Normal 16 4 3 6 2" xfId="15334"/>
    <cellStyle name="Normal 16 4 3 6 3" xfId="15341"/>
    <cellStyle name="Normal 16 4 3 6 4" xfId="15346"/>
    <cellStyle name="Normal 16 4 3 7" xfId="15353"/>
    <cellStyle name="Normal 16 4 3 7 2" xfId="15358"/>
    <cellStyle name="Normal 16 4 3 7 3" xfId="15364"/>
    <cellStyle name="Normal 16 4 3 8" xfId="2310"/>
    <cellStyle name="Normal 16 4 3 9" xfId="2345"/>
    <cellStyle name="Normal 16 4 4" xfId="8270"/>
    <cellStyle name="Normal 16 4 4 2" xfId="24060"/>
    <cellStyle name="Normal 16 4 4 2 2" xfId="2928"/>
    <cellStyle name="Normal 16 4 4 2 2 2" xfId="16585"/>
    <cellStyle name="Normal 16 4 4 2 2 3" xfId="16588"/>
    <cellStyle name="Normal 16 4 4 2 2 4" xfId="16591"/>
    <cellStyle name="Normal 16 4 4 2 3" xfId="365"/>
    <cellStyle name="Normal 16 4 4 2 3 2" xfId="16594"/>
    <cellStyle name="Normal 16 4 4 2 3 3" xfId="16596"/>
    <cellStyle name="Normal 16 4 4 2 4" xfId="9955"/>
    <cellStyle name="Normal 16 4 4 2 5" xfId="9959"/>
    <cellStyle name="Normal 16 4 4 2 6" xfId="9962"/>
    <cellStyle name="Normal 16 4 4 3" xfId="24062"/>
    <cellStyle name="Normal 16 4 4 3 2" xfId="3164"/>
    <cellStyle name="Normal 16 4 4 3 3" xfId="3207"/>
    <cellStyle name="Normal 16 4 4 3 4" xfId="9970"/>
    <cellStyle name="Normal 16 4 4 4" xfId="24063"/>
    <cellStyle name="Normal 16 4 4 4 2" xfId="24064"/>
    <cellStyle name="Normal 16 4 4 4 3" xfId="24065"/>
    <cellStyle name="Normal 16 4 4 4 4" xfId="24068"/>
    <cellStyle name="Normal 16 4 4 5" xfId="15390"/>
    <cellStyle name="Normal 16 4 4 5 2" xfId="8826"/>
    <cellStyle name="Normal 16 4 4 5 3" xfId="8838"/>
    <cellStyle name="Normal 16 4 4 5 4" xfId="12005"/>
    <cellStyle name="Normal 16 4 4 6" xfId="15394"/>
    <cellStyle name="Normal 16 4 4 6 2" xfId="8851"/>
    <cellStyle name="Normal 16 4 4 6 3" xfId="12015"/>
    <cellStyle name="Normal 16 4 4 7" xfId="15398"/>
    <cellStyle name="Normal 16 4 4 8" xfId="2421"/>
    <cellStyle name="Normal 16 4 4 9" xfId="939"/>
    <cellStyle name="Normal 16 4 5" xfId="8284"/>
    <cellStyle name="Normal 16 4 5 2" xfId="24071"/>
    <cellStyle name="Normal 16 4 5 2 2" xfId="20474"/>
    <cellStyle name="Normal 16 4 5 2 2 2" xfId="11500"/>
    <cellStyle name="Normal 16 4 5 2 2 3" xfId="11512"/>
    <cellStyle name="Normal 16 4 5 2 2 4" xfId="20476"/>
    <cellStyle name="Normal 16 4 5 2 3" xfId="20478"/>
    <cellStyle name="Normal 16 4 5 2 3 2" xfId="5211"/>
    <cellStyle name="Normal 16 4 5 2 3 3" xfId="11527"/>
    <cellStyle name="Normal 16 4 5 2 4" xfId="20480"/>
    <cellStyle name="Normal 16 4 5 2 5" xfId="24073"/>
    <cellStyle name="Normal 16 4 5 2 6" xfId="24075"/>
    <cellStyle name="Normal 16 4 5 3" xfId="24078"/>
    <cellStyle name="Normal 16 4 5 3 2" xfId="20535"/>
    <cellStyle name="Normal 16 4 5 3 3" xfId="20537"/>
    <cellStyle name="Normal 16 4 5 3 4" xfId="20540"/>
    <cellStyle name="Normal 16 4 5 4" xfId="24080"/>
    <cellStyle name="Normal 16 4 5 4 2" xfId="24082"/>
    <cellStyle name="Normal 16 4 5 4 3" xfId="24083"/>
    <cellStyle name="Normal 16 4 5 4 4" xfId="24086"/>
    <cellStyle name="Normal 16 4 5 5" xfId="15405"/>
    <cellStyle name="Normal 16 4 5 5 2" xfId="24087"/>
    <cellStyle name="Normal 16 4 5 5 3" xfId="24088"/>
    <cellStyle name="Normal 16 4 5 5 4" xfId="24091"/>
    <cellStyle name="Normal 16 4 5 6" xfId="15408"/>
    <cellStyle name="Normal 16 4 5 6 2" xfId="24092"/>
    <cellStyle name="Normal 16 4 5 6 3" xfId="24093"/>
    <cellStyle name="Normal 16 4 5 7" xfId="15411"/>
    <cellStyle name="Normal 16 4 5 8" xfId="24095"/>
    <cellStyle name="Normal 16 4 5 9" xfId="24097"/>
    <cellStyle name="Normal 16 4 6" xfId="24098"/>
    <cellStyle name="Normal 16 4 6 2" xfId="24100"/>
    <cellStyle name="Normal 16 4 6 2 2" xfId="24101"/>
    <cellStyle name="Normal 16 4 6 2 2 2" xfId="12310"/>
    <cellStyle name="Normal 16 4 6 2 2 3" xfId="12314"/>
    <cellStyle name="Normal 16 4 6 2 2 4" xfId="24102"/>
    <cellStyle name="Normal 16 4 6 2 3" xfId="24103"/>
    <cellStyle name="Normal 16 4 6 2 3 2" xfId="10551"/>
    <cellStyle name="Normal 16 4 6 2 3 3" xfId="11849"/>
    <cellStyle name="Normal 16 4 6 2 4" xfId="24104"/>
    <cellStyle name="Normal 16 4 6 2 5" xfId="24105"/>
    <cellStyle name="Normal 16 4 6 2 6" xfId="24106"/>
    <cellStyle name="Normal 16 4 6 3" xfId="24107"/>
    <cellStyle name="Normal 16 4 6 3 2" xfId="24108"/>
    <cellStyle name="Normal 16 4 6 3 3" xfId="24109"/>
    <cellStyle name="Normal 16 4 6 3 4" xfId="24111"/>
    <cellStyle name="Normal 16 4 6 4" xfId="1102"/>
    <cellStyle name="Normal 16 4 6 4 2" xfId="24112"/>
    <cellStyle name="Normal 16 4 6 4 3" xfId="24113"/>
    <cellStyle name="Normal 16 4 6 4 4" xfId="24115"/>
    <cellStyle name="Normal 16 4 6 5" xfId="15422"/>
    <cellStyle name="Normal 16 4 6 5 2" xfId="24116"/>
    <cellStyle name="Normal 16 4 6 5 3" xfId="24118"/>
    <cellStyle name="Normal 16 4 6 6" xfId="15429"/>
    <cellStyle name="Normal 16 4 6 7" xfId="15433"/>
    <cellStyle name="Normal 16 4 6 8" xfId="24120"/>
    <cellStyle name="Normal 16 4 7" xfId="24122"/>
    <cellStyle name="Normal 16 4 7 2" xfId="24123"/>
    <cellStyle name="Normal 16 4 7 2 2" xfId="24124"/>
    <cellStyle name="Normal 16 4 7 2 3" xfId="24126"/>
    <cellStyle name="Normal 16 4 7 2 4" xfId="24128"/>
    <cellStyle name="Normal 16 4 7 3" xfId="1967"/>
    <cellStyle name="Normal 16 4 7 3 2" xfId="5589"/>
    <cellStyle name="Normal 16 4 7 3 3" xfId="17710"/>
    <cellStyle name="Normal 16 4 7 4" xfId="1996"/>
    <cellStyle name="Normal 16 4 7 5" xfId="4094"/>
    <cellStyle name="Normal 16 4 7 6" xfId="4102"/>
    <cellStyle name="Normal 16 4 8" xfId="24130"/>
    <cellStyle name="Normal 16 4 8 2" xfId="24131"/>
    <cellStyle name="Normal 16 4 8 3" xfId="3801"/>
    <cellStyle name="Normal 16 4 8 4" xfId="4015"/>
    <cellStyle name="Normal 16 4 9" xfId="24132"/>
    <cellStyle name="Normal 16 4 9 2" xfId="24134"/>
    <cellStyle name="Normal 16 4 9 3" xfId="24135"/>
    <cellStyle name="Normal 16 4 9 4" xfId="24139"/>
    <cellStyle name="Normal 16 5" xfId="24140"/>
    <cellStyle name="Normal 16 5 10" xfId="6853"/>
    <cellStyle name="Normal 16 5 10 2" xfId="18609"/>
    <cellStyle name="Normal 16 5 10 3" xfId="20421"/>
    <cellStyle name="Normal 16 5 10 4" xfId="23405"/>
    <cellStyle name="Normal 16 5 11" xfId="16667"/>
    <cellStyle name="Normal 16 5 11 2" xfId="3297"/>
    <cellStyle name="Normal 16 5 11 3" xfId="21504"/>
    <cellStyle name="Normal 16 5 12" xfId="17601"/>
    <cellStyle name="Normal 16 5 13" xfId="24142"/>
    <cellStyle name="Normal 16 5 14" xfId="22048"/>
    <cellStyle name="Normal 16 5 2" xfId="9269"/>
    <cellStyle name="Normal 16 5 2 10" xfId="2272"/>
    <cellStyle name="Normal 16 5 2 11" xfId="11966"/>
    <cellStyle name="Normal 16 5 2 2" xfId="24146"/>
    <cellStyle name="Normal 16 5 2 2 10" xfId="23669"/>
    <cellStyle name="Normal 16 5 2 2 2" xfId="24150"/>
    <cellStyle name="Normal 16 5 2 2 2 2" xfId="24152"/>
    <cellStyle name="Normal 16 5 2 2 2 2 2" xfId="24153"/>
    <cellStyle name="Normal 16 5 2 2 2 2 2 2" xfId="18701"/>
    <cellStyle name="Normal 16 5 2 2 2 2 2 3" xfId="24156"/>
    <cellStyle name="Normal 16 5 2 2 2 2 2 4" xfId="18283"/>
    <cellStyle name="Normal 16 5 2 2 2 2 3" xfId="24157"/>
    <cellStyle name="Normal 16 5 2 2 2 2 3 2" xfId="11854"/>
    <cellStyle name="Normal 16 5 2 2 2 2 3 3" xfId="24162"/>
    <cellStyle name="Normal 16 5 2 2 2 2 4" xfId="12946"/>
    <cellStyle name="Normal 16 5 2 2 2 2 5" xfId="12948"/>
    <cellStyle name="Normal 16 5 2 2 2 2 6" xfId="12952"/>
    <cellStyle name="Normal 16 5 2 2 2 3" xfId="24163"/>
    <cellStyle name="Normal 16 5 2 2 2 3 2" xfId="24164"/>
    <cellStyle name="Normal 16 5 2 2 2 3 3" xfId="24165"/>
    <cellStyle name="Normal 16 5 2 2 2 3 4" xfId="12960"/>
    <cellStyle name="Normal 16 5 2 2 2 4" xfId="24166"/>
    <cellStyle name="Normal 16 5 2 2 2 4 2" xfId="24168"/>
    <cellStyle name="Normal 16 5 2 2 2 4 3" xfId="24170"/>
    <cellStyle name="Normal 16 5 2 2 2 4 4" xfId="24172"/>
    <cellStyle name="Normal 16 5 2 2 2 5" xfId="24173"/>
    <cellStyle name="Normal 16 5 2 2 2 5 2" xfId="24176"/>
    <cellStyle name="Normal 16 5 2 2 2 5 3" xfId="24178"/>
    <cellStyle name="Normal 16 5 2 2 2 5 4" xfId="24180"/>
    <cellStyle name="Normal 16 5 2 2 2 6" xfId="24182"/>
    <cellStyle name="Normal 16 5 2 2 2 6 2" xfId="24184"/>
    <cellStyle name="Normal 16 5 2 2 2 6 3" xfId="24185"/>
    <cellStyle name="Normal 16 5 2 2 2 7" xfId="24187"/>
    <cellStyle name="Normal 16 5 2 2 2 8" xfId="24190"/>
    <cellStyle name="Normal 16 5 2 2 2 9" xfId="9802"/>
    <cellStyle name="Normal 16 5 2 2 3" xfId="24193"/>
    <cellStyle name="Normal 16 5 2 2 3 2" xfId="24195"/>
    <cellStyle name="Normal 16 5 2 2 3 2 2" xfId="24196"/>
    <cellStyle name="Normal 16 5 2 2 3 2 3" xfId="24197"/>
    <cellStyle name="Normal 16 5 2 2 3 2 4" xfId="24198"/>
    <cellStyle name="Normal 16 5 2 2 3 3" xfId="24199"/>
    <cellStyle name="Normal 16 5 2 2 3 3 2" xfId="24200"/>
    <cellStyle name="Normal 16 5 2 2 3 3 3" xfId="24201"/>
    <cellStyle name="Normal 16 5 2 2 3 4" xfId="24202"/>
    <cellStyle name="Normal 16 5 2 2 3 5" xfId="24204"/>
    <cellStyle name="Normal 16 5 2 2 3 6" xfId="24206"/>
    <cellStyle name="Normal 16 5 2 2 4" xfId="24208"/>
    <cellStyle name="Normal 16 5 2 2 4 2" xfId="24209"/>
    <cellStyle name="Normal 16 5 2 2 4 3" xfId="24210"/>
    <cellStyle name="Normal 16 5 2 2 4 4" xfId="24211"/>
    <cellStyle name="Normal 16 5 2 2 5" xfId="24212"/>
    <cellStyle name="Normal 16 5 2 2 5 2" xfId="24214"/>
    <cellStyle name="Normal 16 5 2 2 5 3" xfId="24216"/>
    <cellStyle name="Normal 16 5 2 2 5 4" xfId="24218"/>
    <cellStyle name="Normal 16 5 2 2 6" xfId="24219"/>
    <cellStyle name="Normal 16 5 2 2 6 2" xfId="8289"/>
    <cellStyle name="Normal 16 5 2 2 6 3" xfId="2763"/>
    <cellStyle name="Normal 16 5 2 2 6 4" xfId="24221"/>
    <cellStyle name="Normal 16 5 2 2 7" xfId="24213"/>
    <cellStyle name="Normal 16 5 2 2 7 2" xfId="24223"/>
    <cellStyle name="Normal 16 5 2 2 7 3" xfId="24224"/>
    <cellStyle name="Normal 16 5 2 2 8" xfId="24215"/>
    <cellStyle name="Normal 16 5 2 2 9" xfId="24217"/>
    <cellStyle name="Normal 16 5 2 3" xfId="24229"/>
    <cellStyle name="Normal 16 5 2 3 2" xfId="24233"/>
    <cellStyle name="Normal 16 5 2 3 2 2" xfId="6641"/>
    <cellStyle name="Normal 16 5 2 3 2 2 2" xfId="10115"/>
    <cellStyle name="Normal 16 5 2 3 2 2 3" xfId="10128"/>
    <cellStyle name="Normal 16 5 2 3 2 2 4" xfId="10150"/>
    <cellStyle name="Normal 16 5 2 3 2 3" xfId="6645"/>
    <cellStyle name="Normal 16 5 2 3 2 3 2" xfId="10161"/>
    <cellStyle name="Normal 16 5 2 3 2 3 3" xfId="10170"/>
    <cellStyle name="Normal 16 5 2 3 2 4" xfId="10175"/>
    <cellStyle name="Normal 16 5 2 3 2 5" xfId="10178"/>
    <cellStyle name="Normal 16 5 2 3 2 6" xfId="10182"/>
    <cellStyle name="Normal 16 5 2 3 3" xfId="24236"/>
    <cellStyle name="Normal 16 5 2 3 3 2" xfId="2767"/>
    <cellStyle name="Normal 16 5 2 3 3 3" xfId="10217"/>
    <cellStyle name="Normal 16 5 2 3 3 4" xfId="19178"/>
    <cellStyle name="Normal 16 5 2 3 4" xfId="24238"/>
    <cellStyle name="Normal 16 5 2 3 4 2" xfId="19184"/>
    <cellStyle name="Normal 16 5 2 3 4 3" xfId="19187"/>
    <cellStyle name="Normal 16 5 2 3 4 4" xfId="24240"/>
    <cellStyle name="Normal 16 5 2 3 5" xfId="24244"/>
    <cellStyle name="Normal 16 5 2 3 5 2" xfId="19192"/>
    <cellStyle name="Normal 16 5 2 3 5 3" xfId="19197"/>
    <cellStyle name="Normal 16 5 2 3 5 4" xfId="24246"/>
    <cellStyle name="Normal 16 5 2 3 6" xfId="24250"/>
    <cellStyle name="Normal 16 5 2 3 6 2" xfId="19201"/>
    <cellStyle name="Normal 16 5 2 3 6 3" xfId="19205"/>
    <cellStyle name="Normal 16 5 2 3 7" xfId="8294"/>
    <cellStyle name="Normal 16 5 2 3 8" xfId="2762"/>
    <cellStyle name="Normal 16 5 2 3 9" xfId="24222"/>
    <cellStyle name="Normal 16 5 2 4" xfId="24254"/>
    <cellStyle name="Normal 16 5 2 4 2" xfId="24258"/>
    <cellStyle name="Normal 16 5 2 4 2 2" xfId="1586"/>
    <cellStyle name="Normal 16 5 2 4 2 3" xfId="8774"/>
    <cellStyle name="Normal 16 5 2 4 2 4" xfId="18521"/>
    <cellStyle name="Normal 16 5 2 4 3" xfId="24260"/>
    <cellStyle name="Normal 16 5 2 4 3 2" xfId="8920"/>
    <cellStyle name="Normal 16 5 2 4 3 3" xfId="17535"/>
    <cellStyle name="Normal 16 5 2 4 4" xfId="24264"/>
    <cellStyle name="Normal 16 5 2 4 5" xfId="24270"/>
    <cellStyle name="Normal 16 5 2 4 6" xfId="24277"/>
    <cellStyle name="Normal 16 5 2 5" xfId="24282"/>
    <cellStyle name="Normal 16 5 2 5 2" xfId="24285"/>
    <cellStyle name="Normal 16 5 2 5 3" xfId="24287"/>
    <cellStyle name="Normal 16 5 2 5 4" xfId="24292"/>
    <cellStyle name="Normal 16 5 2 6" xfId="24297"/>
    <cellStyle name="Normal 16 5 2 6 2" xfId="11456"/>
    <cellStyle name="Normal 16 5 2 6 3" xfId="2882"/>
    <cellStyle name="Normal 16 5 2 6 4" xfId="24301"/>
    <cellStyle name="Normal 16 5 2 7" xfId="24304"/>
    <cellStyle name="Normal 16 5 2 7 2" xfId="11465"/>
    <cellStyle name="Normal 16 5 2 7 3" xfId="20448"/>
    <cellStyle name="Normal 16 5 2 7 4" xfId="24309"/>
    <cellStyle name="Normal 16 5 2 8" xfId="11015"/>
    <cellStyle name="Normal 16 5 2 8 2" xfId="14842"/>
    <cellStyle name="Normal 16 5 2 8 3" xfId="14847"/>
    <cellStyle name="Normal 16 5 2 9" xfId="11021"/>
    <cellStyle name="Normal 16 5 3" xfId="790"/>
    <cellStyle name="Normal 16 5 3 10" xfId="1231"/>
    <cellStyle name="Normal 16 5 3 2" xfId="24314"/>
    <cellStyle name="Normal 16 5 3 2 2" xfId="24316"/>
    <cellStyle name="Normal 16 5 3 2 2 2" xfId="24317"/>
    <cellStyle name="Normal 16 5 3 2 2 2 2" xfId="24318"/>
    <cellStyle name="Normal 16 5 3 2 2 2 3" xfId="24319"/>
    <cellStyle name="Normal 16 5 3 2 2 2 4" xfId="7603"/>
    <cellStyle name="Normal 16 5 3 2 2 3" xfId="24320"/>
    <cellStyle name="Normal 16 5 3 2 2 3 2" xfId="839"/>
    <cellStyle name="Normal 16 5 3 2 2 3 3" xfId="855"/>
    <cellStyle name="Normal 16 5 3 2 2 4" xfId="24321"/>
    <cellStyle name="Normal 16 5 3 2 2 5" xfId="24322"/>
    <cellStyle name="Normal 16 5 3 2 2 6" xfId="24323"/>
    <cellStyle name="Normal 16 5 3 2 3" xfId="24324"/>
    <cellStyle name="Normal 16 5 3 2 3 2" xfId="24325"/>
    <cellStyle name="Normal 16 5 3 2 3 3" xfId="24326"/>
    <cellStyle name="Normal 16 5 3 2 3 4" xfId="24327"/>
    <cellStyle name="Normal 16 5 3 2 4" xfId="3727"/>
    <cellStyle name="Normal 16 5 3 2 4 2" xfId="24329"/>
    <cellStyle name="Normal 16 5 3 2 4 3" xfId="24330"/>
    <cellStyle name="Normal 16 5 3 2 4 4" xfId="24331"/>
    <cellStyle name="Normal 16 5 3 2 5" xfId="3764"/>
    <cellStyle name="Normal 16 5 3 2 5 2" xfId="24334"/>
    <cellStyle name="Normal 16 5 3 2 5 3" xfId="24336"/>
    <cellStyle name="Normal 16 5 3 2 5 4" xfId="24338"/>
    <cellStyle name="Normal 16 5 3 2 6" xfId="4586"/>
    <cellStyle name="Normal 16 5 3 2 6 2" xfId="24340"/>
    <cellStyle name="Normal 16 5 3 2 6 3" xfId="24343"/>
    <cellStyle name="Normal 16 5 3 2 7" xfId="19189"/>
    <cellStyle name="Normal 16 5 3 2 8" xfId="19194"/>
    <cellStyle name="Normal 16 5 3 2 9" xfId="24245"/>
    <cellStyle name="Normal 16 5 3 3" xfId="24346"/>
    <cellStyle name="Normal 16 5 3 3 2" xfId="24348"/>
    <cellStyle name="Normal 16 5 3 3 2 2" xfId="10398"/>
    <cellStyle name="Normal 16 5 3 3 2 3" xfId="10412"/>
    <cellStyle name="Normal 16 5 3 3 2 4" xfId="10415"/>
    <cellStyle name="Normal 16 5 3 3 3" xfId="24349"/>
    <cellStyle name="Normal 16 5 3 3 3 2" xfId="10449"/>
    <cellStyle name="Normal 16 5 3 3 3 3" xfId="10454"/>
    <cellStyle name="Normal 16 5 3 3 4" xfId="146"/>
    <cellStyle name="Normal 16 5 3 3 5" xfId="10242"/>
    <cellStyle name="Normal 16 5 3 3 6" xfId="10244"/>
    <cellStyle name="Normal 16 5 3 4" xfId="24351"/>
    <cellStyle name="Normal 16 5 3 4 2" xfId="24353"/>
    <cellStyle name="Normal 16 5 3 4 3" xfId="24355"/>
    <cellStyle name="Normal 16 5 3 4 4" xfId="4607"/>
    <cellStyle name="Normal 16 5 3 5" xfId="4610"/>
    <cellStyle name="Normal 16 5 3 5 2" xfId="4634"/>
    <cellStyle name="Normal 16 5 3 5 3" xfId="2495"/>
    <cellStyle name="Normal 16 5 3 5 4" xfId="4641"/>
    <cellStyle name="Normal 16 5 3 6" xfId="4654"/>
    <cellStyle name="Normal 16 5 3 6 2" xfId="2667"/>
    <cellStyle name="Normal 16 5 3 6 3" xfId="2523"/>
    <cellStyle name="Normal 16 5 3 6 4" xfId="24357"/>
    <cellStyle name="Normal 16 5 3 7" xfId="4670"/>
    <cellStyle name="Normal 16 5 3 7 2" xfId="12709"/>
    <cellStyle name="Normal 16 5 3 7 3" xfId="20514"/>
    <cellStyle name="Normal 16 5 3 8" xfId="4274"/>
    <cellStyle name="Normal 16 5 3 9" xfId="4291"/>
    <cellStyle name="Normal 16 5 4" xfId="842"/>
    <cellStyle name="Normal 16 5 4 2" xfId="24358"/>
    <cellStyle name="Normal 16 5 4 2 2" xfId="4681"/>
    <cellStyle name="Normal 16 5 4 2 2 2" xfId="19667"/>
    <cellStyle name="Normal 16 5 4 2 2 3" xfId="19675"/>
    <cellStyle name="Normal 16 5 4 2 2 4" xfId="19679"/>
    <cellStyle name="Normal 16 5 4 2 3" xfId="24362"/>
    <cellStyle name="Normal 16 5 4 2 3 2" xfId="19689"/>
    <cellStyle name="Normal 16 5 4 2 3 3" xfId="24365"/>
    <cellStyle name="Normal 16 5 4 2 4" xfId="2292"/>
    <cellStyle name="Normal 16 5 4 2 5" xfId="2331"/>
    <cellStyle name="Normal 16 5 4 2 6" xfId="2371"/>
    <cellStyle name="Normal 16 5 4 3" xfId="24366"/>
    <cellStyle name="Normal 16 5 4 3 2" xfId="4758"/>
    <cellStyle name="Normal 16 5 4 3 3" xfId="24370"/>
    <cellStyle name="Normal 16 5 4 3 4" xfId="2406"/>
    <cellStyle name="Normal 16 5 4 4" xfId="24372"/>
    <cellStyle name="Normal 16 5 4 4 2" xfId="24375"/>
    <cellStyle name="Normal 16 5 4 4 3" xfId="24379"/>
    <cellStyle name="Normal 16 5 4 4 4" xfId="4818"/>
    <cellStyle name="Normal 16 5 4 5" xfId="4826"/>
    <cellStyle name="Normal 16 5 4 5 2" xfId="4840"/>
    <cellStyle name="Normal 16 5 4 5 3" xfId="4858"/>
    <cellStyle name="Normal 16 5 4 5 4" xfId="5307"/>
    <cellStyle name="Normal 16 5 4 6" xfId="4872"/>
    <cellStyle name="Normal 16 5 4 6 2" xfId="24380"/>
    <cellStyle name="Normal 16 5 4 6 3" xfId="5423"/>
    <cellStyle name="Normal 16 5 4 7" xfId="4887"/>
    <cellStyle name="Normal 16 5 4 8" xfId="24382"/>
    <cellStyle name="Normal 16 5 4 9" xfId="22331"/>
    <cellStyle name="Normal 16 5 5" xfId="24383"/>
    <cellStyle name="Normal 16 5 5 2" xfId="24384"/>
    <cellStyle name="Normal 16 5 5 2 2" xfId="24389"/>
    <cellStyle name="Normal 16 5 5 2 2 2" xfId="8462"/>
    <cellStyle name="Normal 16 5 5 2 2 3" xfId="9409"/>
    <cellStyle name="Normal 16 5 5 2 2 4" xfId="24391"/>
    <cellStyle name="Normal 16 5 5 2 3" xfId="24396"/>
    <cellStyle name="Normal 16 5 5 2 3 2" xfId="14331"/>
    <cellStyle name="Normal 16 5 5 2 3 3" xfId="14340"/>
    <cellStyle name="Normal 16 5 5 2 4" xfId="4257"/>
    <cellStyle name="Normal 16 5 5 2 5" xfId="9713"/>
    <cellStyle name="Normal 16 5 5 2 6" xfId="7200"/>
    <cellStyle name="Normal 16 5 5 3" xfId="24397"/>
    <cellStyle name="Normal 16 5 5 3 2" xfId="24402"/>
    <cellStyle name="Normal 16 5 5 3 3" xfId="24406"/>
    <cellStyle name="Normal 16 5 5 3 4" xfId="2721"/>
    <cellStyle name="Normal 16 5 5 4" xfId="24408"/>
    <cellStyle name="Normal 16 5 5 4 2" xfId="24412"/>
    <cellStyle name="Normal 16 5 5 4 3" xfId="24417"/>
    <cellStyle name="Normal 16 5 5 4 4" xfId="10315"/>
    <cellStyle name="Normal 16 5 5 5" xfId="3101"/>
    <cellStyle name="Normal 16 5 5 5 2" xfId="24421"/>
    <cellStyle name="Normal 16 5 5 5 3" xfId="24425"/>
    <cellStyle name="Normal 16 5 5 5 4" xfId="24426"/>
    <cellStyle name="Normal 16 5 5 6" xfId="3116"/>
    <cellStyle name="Normal 16 5 5 6 2" xfId="24429"/>
    <cellStyle name="Normal 16 5 5 6 3" xfId="24430"/>
    <cellStyle name="Normal 16 5 5 7" xfId="3138"/>
    <cellStyle name="Normal 16 5 5 8" xfId="24432"/>
    <cellStyle name="Normal 16 5 5 9" xfId="22343"/>
    <cellStyle name="Normal 16 5 6" xfId="24433"/>
    <cellStyle name="Normal 16 5 6 2" xfId="24434"/>
    <cellStyle name="Normal 16 5 6 2 2" xfId="24437"/>
    <cellStyle name="Normal 16 5 6 2 2 2" xfId="14977"/>
    <cellStyle name="Normal 16 5 6 2 2 3" xfId="11787"/>
    <cellStyle name="Normal 16 5 6 2 2 4" xfId="24438"/>
    <cellStyle name="Normal 16 5 6 2 3" xfId="24441"/>
    <cellStyle name="Normal 16 5 6 2 3 2" xfId="24442"/>
    <cellStyle name="Normal 16 5 6 2 3 3" xfId="24443"/>
    <cellStyle name="Normal 16 5 6 2 4" xfId="55"/>
    <cellStyle name="Normal 16 5 6 2 5" xfId="11219"/>
    <cellStyle name="Normal 16 5 6 2 6" xfId="18090"/>
    <cellStyle name="Normal 16 5 6 3" xfId="24444"/>
    <cellStyle name="Normal 16 5 6 3 2" xfId="23903"/>
    <cellStyle name="Normal 16 5 6 3 3" xfId="23909"/>
    <cellStyle name="Normal 16 5 6 3 4" xfId="23912"/>
    <cellStyle name="Normal 16 5 6 4" xfId="24446"/>
    <cellStyle name="Normal 16 5 6 4 2" xfId="23926"/>
    <cellStyle name="Normal 16 5 6 4 3" xfId="24447"/>
    <cellStyle name="Normal 16 5 6 4 4" xfId="24448"/>
    <cellStyle name="Normal 16 5 6 5" xfId="15475"/>
    <cellStyle name="Normal 16 5 6 5 2" xfId="24449"/>
    <cellStyle name="Normal 16 5 6 5 3" xfId="24450"/>
    <cellStyle name="Normal 16 5 6 6" xfId="8179"/>
    <cellStyle name="Normal 16 5 6 7" xfId="8182"/>
    <cellStyle name="Normal 16 5 6 8" xfId="24452"/>
    <cellStyle name="Normal 16 5 7" xfId="24453"/>
    <cellStyle name="Normal 16 5 7 2" xfId="24454"/>
    <cellStyle name="Normal 16 5 7 2 2" xfId="24455"/>
    <cellStyle name="Normal 16 5 7 2 3" xfId="24458"/>
    <cellStyle name="Normal 16 5 7 2 4" xfId="24462"/>
    <cellStyle name="Normal 16 5 7 3" xfId="24464"/>
    <cellStyle name="Normal 16 5 7 3 2" xfId="7503"/>
    <cellStyle name="Normal 16 5 7 3 3" xfId="11248"/>
    <cellStyle name="Normal 16 5 7 4" xfId="24466"/>
    <cellStyle name="Normal 16 5 7 5" xfId="467"/>
    <cellStyle name="Normal 16 5 7 6" xfId="485"/>
    <cellStyle name="Normal 16 5 8" xfId="24467"/>
    <cellStyle name="Normal 16 5 8 2" xfId="24468"/>
    <cellStyle name="Normal 16 5 8 3" xfId="24469"/>
    <cellStyle name="Normal 16 5 8 4" xfId="24472"/>
    <cellStyle name="Normal 16 5 9" xfId="24473"/>
    <cellStyle name="Normal 16 5 9 2" xfId="24474"/>
    <cellStyle name="Normal 16 5 9 3" xfId="24475"/>
    <cellStyle name="Normal 16 5 9 4" xfId="24478"/>
    <cellStyle name="Normal 16 6" xfId="17300"/>
    <cellStyle name="Normal 16 6 10" xfId="24480"/>
    <cellStyle name="Normal 16 6 11" xfId="24482"/>
    <cellStyle name="Normal 16 6 2" xfId="24483"/>
    <cellStyle name="Normal 16 6 2 10" xfId="24485"/>
    <cellStyle name="Normal 16 6 2 2" xfId="24487"/>
    <cellStyle name="Normal 16 6 2 2 2" xfId="24490"/>
    <cellStyle name="Normal 16 6 2 2 2 2" xfId="24491"/>
    <cellStyle name="Normal 16 6 2 2 2 2 2" xfId="24492"/>
    <cellStyle name="Normal 16 6 2 2 2 2 3" xfId="24493"/>
    <cellStyle name="Normal 16 6 2 2 2 2 4" xfId="24494"/>
    <cellStyle name="Normal 16 6 2 2 2 3" xfId="24495"/>
    <cellStyle name="Normal 16 6 2 2 2 3 2" xfId="24496"/>
    <cellStyle name="Normal 16 6 2 2 2 3 3" xfId="24497"/>
    <cellStyle name="Normal 16 6 2 2 2 4" xfId="24498"/>
    <cellStyle name="Normal 16 6 2 2 2 5" xfId="24499"/>
    <cellStyle name="Normal 16 6 2 2 2 6" xfId="24500"/>
    <cellStyle name="Normal 16 6 2 2 3" xfId="24504"/>
    <cellStyle name="Normal 16 6 2 2 3 2" xfId="24506"/>
    <cellStyle name="Normal 16 6 2 2 3 3" xfId="24508"/>
    <cellStyle name="Normal 16 6 2 2 3 4" xfId="24509"/>
    <cellStyle name="Normal 16 6 2 2 4" xfId="24512"/>
    <cellStyle name="Normal 16 6 2 2 4 2" xfId="24513"/>
    <cellStyle name="Normal 16 6 2 2 4 3" xfId="24514"/>
    <cellStyle name="Normal 16 6 2 2 4 4" xfId="24515"/>
    <cellStyle name="Normal 16 6 2 2 5" xfId="24517"/>
    <cellStyle name="Normal 16 6 2 2 5 2" xfId="24519"/>
    <cellStyle name="Normal 16 6 2 2 5 3" xfId="24523"/>
    <cellStyle name="Normal 16 6 2 2 5 4" xfId="5536"/>
    <cellStyle name="Normal 16 6 2 2 6" xfId="24525"/>
    <cellStyle name="Normal 16 6 2 2 6 2" xfId="24527"/>
    <cellStyle name="Normal 16 6 2 2 6 3" xfId="24531"/>
    <cellStyle name="Normal 16 6 2 2 7" xfId="24333"/>
    <cellStyle name="Normal 16 6 2 2 8" xfId="24335"/>
    <cellStyle name="Normal 16 6 2 2 9" xfId="24337"/>
    <cellStyle name="Normal 16 6 2 3" xfId="24533"/>
    <cellStyle name="Normal 16 6 2 3 2" xfId="24535"/>
    <cellStyle name="Normal 16 6 2 3 2 2" xfId="12943"/>
    <cellStyle name="Normal 16 6 2 3 2 3" xfId="12957"/>
    <cellStyle name="Normal 16 6 2 3 2 4" xfId="12964"/>
    <cellStyle name="Normal 16 6 2 3 3" xfId="24537"/>
    <cellStyle name="Normal 16 6 2 3 3 2" xfId="8831"/>
    <cellStyle name="Normal 16 6 2 3 3 3" xfId="12001"/>
    <cellStyle name="Normal 16 6 2 3 4" xfId="24540"/>
    <cellStyle name="Normal 16 6 2 3 5" xfId="24545"/>
    <cellStyle name="Normal 16 6 2 3 6" xfId="24549"/>
    <cellStyle name="Normal 16 6 2 4" xfId="24551"/>
    <cellStyle name="Normal 16 6 2 4 2" xfId="24553"/>
    <cellStyle name="Normal 16 6 2 4 3" xfId="24555"/>
    <cellStyle name="Normal 16 6 2 4 4" xfId="24559"/>
    <cellStyle name="Normal 16 6 2 5" xfId="24561"/>
    <cellStyle name="Normal 16 6 2 5 2" xfId="24564"/>
    <cellStyle name="Normal 16 6 2 5 3" xfId="24566"/>
    <cellStyle name="Normal 16 6 2 5 4" xfId="24570"/>
    <cellStyle name="Normal 16 6 2 6" xfId="24572"/>
    <cellStyle name="Normal 16 6 2 6 2" xfId="24575"/>
    <cellStyle name="Normal 16 6 2 6 3" xfId="24577"/>
    <cellStyle name="Normal 16 6 2 6 4" xfId="24580"/>
    <cellStyle name="Normal 16 6 2 7" xfId="24586"/>
    <cellStyle name="Normal 16 6 2 7 2" xfId="24590"/>
    <cellStyle name="Normal 16 6 2 7 3" xfId="24594"/>
    <cellStyle name="Normal 16 6 2 8" xfId="4430"/>
    <cellStyle name="Normal 16 6 2 9" xfId="11093"/>
    <cellStyle name="Normal 16 6 3" xfId="24595"/>
    <cellStyle name="Normal 16 6 3 2" xfId="24596"/>
    <cellStyle name="Normal 16 6 3 2 2" xfId="24599"/>
    <cellStyle name="Normal 16 6 3 2 2 2" xfId="24601"/>
    <cellStyle name="Normal 16 6 3 2 2 3" xfId="24602"/>
    <cellStyle name="Normal 16 6 3 2 2 4" xfId="24603"/>
    <cellStyle name="Normal 16 6 3 2 3" xfId="24605"/>
    <cellStyle name="Normal 16 6 3 2 3 2" xfId="24606"/>
    <cellStyle name="Normal 16 6 3 2 3 3" xfId="24607"/>
    <cellStyle name="Normal 16 6 3 2 4" xfId="10470"/>
    <cellStyle name="Normal 16 6 3 2 5" xfId="10474"/>
    <cellStyle name="Normal 16 6 3 2 6" xfId="10476"/>
    <cellStyle name="Normal 16 6 3 3" xfId="24608"/>
    <cellStyle name="Normal 16 6 3 3 2" xfId="24610"/>
    <cellStyle name="Normal 16 6 3 3 3" xfId="24613"/>
    <cellStyle name="Normal 16 6 3 3 4" xfId="10487"/>
    <cellStyle name="Normal 16 6 3 4" xfId="24616"/>
    <cellStyle name="Normal 16 6 3 4 2" xfId="24619"/>
    <cellStyle name="Normal 16 6 3 4 3" xfId="24623"/>
    <cellStyle name="Normal 16 6 3 4 4" xfId="10525"/>
    <cellStyle name="Normal 16 6 3 5" xfId="5618"/>
    <cellStyle name="Normal 16 6 3 5 2" xfId="7644"/>
    <cellStyle name="Normal 16 6 3 5 3" xfId="73"/>
    <cellStyle name="Normal 16 6 3 5 4" xfId="24625"/>
    <cellStyle name="Normal 16 6 3 6" xfId="15493"/>
    <cellStyle name="Normal 16 6 3 6 2" xfId="16797"/>
    <cellStyle name="Normal 16 6 3 6 3" xfId="16804"/>
    <cellStyle name="Normal 16 6 3 7" xfId="15506"/>
    <cellStyle name="Normal 16 6 3 8" xfId="63"/>
    <cellStyle name="Normal 16 6 3 9" xfId="11111"/>
    <cellStyle name="Normal 16 6 4" xfId="24626"/>
    <cellStyle name="Normal 16 6 4 2" xfId="24627"/>
    <cellStyle name="Normal 16 6 4 2 2" xfId="24630"/>
    <cellStyle name="Normal 16 6 4 2 3" xfId="24632"/>
    <cellStyle name="Normal 16 6 4 2 4" xfId="10637"/>
    <cellStyle name="Normal 16 6 4 3" xfId="24633"/>
    <cellStyle name="Normal 16 6 4 3 2" xfId="24635"/>
    <cellStyle name="Normal 16 6 4 3 3" xfId="24637"/>
    <cellStyle name="Normal 16 6 4 4" xfId="24639"/>
    <cellStyle name="Normal 16 6 4 5" xfId="15523"/>
    <cellStyle name="Normal 16 6 4 6" xfId="15531"/>
    <cellStyle name="Normal 16 6 5" xfId="24640"/>
    <cellStyle name="Normal 16 6 5 2" xfId="24641"/>
    <cellStyle name="Normal 16 6 5 3" xfId="24642"/>
    <cellStyle name="Normal 16 6 5 4" xfId="24644"/>
    <cellStyle name="Normal 16 6 6" xfId="24645"/>
    <cellStyle name="Normal 16 6 6 2" xfId="24646"/>
    <cellStyle name="Normal 16 6 6 3" xfId="24647"/>
    <cellStyle name="Normal 16 6 6 4" xfId="24649"/>
    <cellStyle name="Normal 16 6 7" xfId="24650"/>
    <cellStyle name="Normal 16 6 7 2" xfId="24651"/>
    <cellStyle name="Normal 16 6 7 3" xfId="24652"/>
    <cellStyle name="Normal 16 6 7 4" xfId="24654"/>
    <cellStyle name="Normal 16 6 8" xfId="274"/>
    <cellStyle name="Normal 16 6 8 2" xfId="24655"/>
    <cellStyle name="Normal 16 6 8 3" xfId="24656"/>
    <cellStyle name="Normal 16 6 9" xfId="24657"/>
    <cellStyle name="Normal 16 7" xfId="12685"/>
    <cellStyle name="Normal 16 7 10" xfId="10121"/>
    <cellStyle name="Normal 16 7 11" xfId="10136"/>
    <cellStyle name="Normal 16 7 2" xfId="24658"/>
    <cellStyle name="Normal 16 7 2 10" xfId="24659"/>
    <cellStyle name="Normal 16 7 2 2" xfId="24660"/>
    <cellStyle name="Normal 16 7 2 2 2" xfId="3452"/>
    <cellStyle name="Normal 16 7 2 2 2 2" xfId="13378"/>
    <cellStyle name="Normal 16 7 2 2 2 2 2" xfId="24663"/>
    <cellStyle name="Normal 16 7 2 2 2 2 3" xfId="16241"/>
    <cellStyle name="Normal 16 7 2 2 2 2 4" xfId="16245"/>
    <cellStyle name="Normal 16 7 2 2 2 3" xfId="13382"/>
    <cellStyle name="Normal 16 7 2 2 2 3 2" xfId="24664"/>
    <cellStyle name="Normal 16 7 2 2 2 3 3" xfId="5835"/>
    <cellStyle name="Normal 16 7 2 2 2 4" xfId="13386"/>
    <cellStyle name="Normal 16 7 2 2 2 5" xfId="1640"/>
    <cellStyle name="Normal 16 7 2 2 2 6" xfId="1676"/>
    <cellStyle name="Normal 16 7 2 2 3" xfId="13397"/>
    <cellStyle name="Normal 16 7 2 2 3 2" xfId="13406"/>
    <cellStyle name="Normal 16 7 2 2 3 3" xfId="13413"/>
    <cellStyle name="Normal 16 7 2 2 3 4" xfId="13420"/>
    <cellStyle name="Normal 16 7 2 2 4" xfId="3012"/>
    <cellStyle name="Normal 16 7 2 2 4 2" xfId="13426"/>
    <cellStyle name="Normal 16 7 2 2 4 3" xfId="13431"/>
    <cellStyle name="Normal 16 7 2 2 4 4" xfId="24667"/>
    <cellStyle name="Normal 16 7 2 2 5" xfId="2691"/>
    <cellStyle name="Normal 16 7 2 2 5 2" xfId="131"/>
    <cellStyle name="Normal 16 7 2 2 5 3" xfId="24673"/>
    <cellStyle name="Normal 16 7 2 2 5 4" xfId="6480"/>
    <cellStyle name="Normal 16 7 2 2 6" xfId="24679"/>
    <cellStyle name="Normal 16 7 2 2 6 2" xfId="24685"/>
    <cellStyle name="Normal 16 7 2 2 6 3" xfId="24698"/>
    <cellStyle name="Normal 16 7 2 2 7" xfId="24706"/>
    <cellStyle name="Normal 16 7 2 2 8" xfId="24711"/>
    <cellStyle name="Normal 16 7 2 2 9" xfId="24716"/>
    <cellStyle name="Normal 16 7 2 3" xfId="24717"/>
    <cellStyle name="Normal 16 7 2 3 2" xfId="13685"/>
    <cellStyle name="Normal 16 7 2 3 2 2" xfId="13688"/>
    <cellStyle name="Normal 16 7 2 3 2 3" xfId="13693"/>
    <cellStyle name="Normal 16 7 2 3 2 4" xfId="13698"/>
    <cellStyle name="Normal 16 7 2 3 3" xfId="13703"/>
    <cellStyle name="Normal 16 7 2 3 3 2" xfId="13713"/>
    <cellStyle name="Normal 16 7 2 3 3 3" xfId="13721"/>
    <cellStyle name="Normal 16 7 2 3 4" xfId="13734"/>
    <cellStyle name="Normal 16 7 2 3 5" xfId="13756"/>
    <cellStyle name="Normal 16 7 2 3 6" xfId="24720"/>
    <cellStyle name="Normal 16 7 2 4" xfId="24723"/>
    <cellStyle name="Normal 16 7 2 4 2" xfId="13929"/>
    <cellStyle name="Normal 16 7 2 4 3" xfId="13957"/>
    <cellStyle name="Normal 16 7 2 4 4" xfId="13983"/>
    <cellStyle name="Normal 16 7 2 5" xfId="24725"/>
    <cellStyle name="Normal 16 7 2 5 2" xfId="14109"/>
    <cellStyle name="Normal 16 7 2 5 3" xfId="14129"/>
    <cellStyle name="Normal 16 7 2 5 4" xfId="14140"/>
    <cellStyle name="Normal 16 7 2 6" xfId="24727"/>
    <cellStyle name="Normal 16 7 2 6 2" xfId="24729"/>
    <cellStyle name="Normal 16 7 2 6 3" xfId="24732"/>
    <cellStyle name="Normal 16 7 2 6 4" xfId="24737"/>
    <cellStyle name="Normal 16 7 2 7" xfId="24741"/>
    <cellStyle name="Normal 16 7 2 7 2" xfId="24747"/>
    <cellStyle name="Normal 16 7 2 7 3" xfId="24754"/>
    <cellStyle name="Normal 16 7 2 8" xfId="24758"/>
    <cellStyle name="Normal 16 7 2 9" xfId="24760"/>
    <cellStyle name="Normal 16 7 3" xfId="24761"/>
    <cellStyle name="Normal 16 7 3 2" xfId="24762"/>
    <cellStyle name="Normal 16 7 3 2 2" xfId="1530"/>
    <cellStyle name="Normal 16 7 3 2 2 2" xfId="15841"/>
    <cellStyle name="Normal 16 7 3 2 2 3" xfId="15845"/>
    <cellStyle name="Normal 16 7 3 2 2 4" xfId="22097"/>
    <cellStyle name="Normal 16 7 3 2 3" xfId="15853"/>
    <cellStyle name="Normal 16 7 3 2 3 2" xfId="24764"/>
    <cellStyle name="Normal 16 7 3 2 3 3" xfId="24766"/>
    <cellStyle name="Normal 16 7 3 2 4" xfId="9217"/>
    <cellStyle name="Normal 16 7 3 2 5" xfId="10849"/>
    <cellStyle name="Normal 16 7 3 2 6" xfId="10858"/>
    <cellStyle name="Normal 16 7 3 3" xfId="24767"/>
    <cellStyle name="Normal 16 7 3 3 2" xfId="15890"/>
    <cellStyle name="Normal 16 7 3 3 3" xfId="15897"/>
    <cellStyle name="Normal 16 7 3 3 4" xfId="9240"/>
    <cellStyle name="Normal 16 7 3 4" xfId="24769"/>
    <cellStyle name="Normal 16 7 3 4 2" xfId="16004"/>
    <cellStyle name="Normal 16 7 3 4 3" xfId="16012"/>
    <cellStyle name="Normal 16 7 3 4 4" xfId="16021"/>
    <cellStyle name="Normal 16 7 3 5" xfId="24771"/>
    <cellStyle name="Normal 16 7 3 5 2" xfId="16052"/>
    <cellStyle name="Normal 16 7 3 5 3" xfId="24774"/>
    <cellStyle name="Normal 16 7 3 5 4" xfId="24778"/>
    <cellStyle name="Normal 16 7 3 6" xfId="24781"/>
    <cellStyle name="Normal 16 7 3 6 2" xfId="24783"/>
    <cellStyle name="Normal 16 7 3 6 3" xfId="24787"/>
    <cellStyle name="Normal 16 7 3 7" xfId="24790"/>
    <cellStyle name="Normal 16 7 3 8" xfId="24792"/>
    <cellStyle name="Normal 16 7 3 9" xfId="24794"/>
    <cellStyle name="Normal 16 7 4" xfId="24795"/>
    <cellStyle name="Normal 16 7 4 2" xfId="24796"/>
    <cellStyle name="Normal 16 7 4 2 2" xfId="24798"/>
    <cellStyle name="Normal 16 7 4 2 3" xfId="24802"/>
    <cellStyle name="Normal 16 7 4 2 4" xfId="24804"/>
    <cellStyle name="Normal 16 7 4 3" xfId="16895"/>
    <cellStyle name="Normal 16 7 4 3 2" xfId="24806"/>
    <cellStyle name="Normal 16 7 4 3 3" xfId="24810"/>
    <cellStyle name="Normal 16 7 4 4" xfId="16898"/>
    <cellStyle name="Normal 16 7 4 5" xfId="16536"/>
    <cellStyle name="Normal 16 7 4 6" xfId="24812"/>
    <cellStyle name="Normal 16 7 5" xfId="24813"/>
    <cellStyle name="Normal 16 7 5 2" xfId="24815"/>
    <cellStyle name="Normal 16 7 5 3" xfId="16904"/>
    <cellStyle name="Normal 16 7 5 4" xfId="16908"/>
    <cellStyle name="Normal 16 7 6" xfId="24816"/>
    <cellStyle name="Normal 16 7 6 2" xfId="24817"/>
    <cellStyle name="Normal 16 7 6 3" xfId="24818"/>
    <cellStyle name="Normal 16 7 6 4" xfId="24821"/>
    <cellStyle name="Normal 16 7 7" xfId="24823"/>
    <cellStyle name="Normal 16 7 7 2" xfId="24824"/>
    <cellStyle name="Normal 16 7 7 3" xfId="24826"/>
    <cellStyle name="Normal 16 7 7 4" xfId="24828"/>
    <cellStyle name="Normal 16 7 8" xfId="24829"/>
    <cellStyle name="Normal 16 7 8 2" xfId="24830"/>
    <cellStyle name="Normal 16 7 8 3" xfId="24832"/>
    <cellStyle name="Normal 16 7 9" xfId="24833"/>
    <cellStyle name="Normal 16 8" xfId="12689"/>
    <cellStyle name="Normal 16 8 10" xfId="22472"/>
    <cellStyle name="Normal 16 8 11" xfId="22474"/>
    <cellStyle name="Normal 16 8 2" xfId="24834"/>
    <cellStyle name="Normal 16 8 2 10" xfId="24836"/>
    <cellStyle name="Normal 16 8 2 2" xfId="24838"/>
    <cellStyle name="Normal 16 8 2 2 2" xfId="6287"/>
    <cellStyle name="Normal 16 8 2 2 2 2" xfId="24839"/>
    <cellStyle name="Normal 16 8 2 2 2 2 2" xfId="24840"/>
    <cellStyle name="Normal 16 8 2 2 2 2 3" xfId="24841"/>
    <cellStyle name="Normal 16 8 2 2 2 2 4" xfId="24842"/>
    <cellStyle name="Normal 16 8 2 2 2 3" xfId="24843"/>
    <cellStyle name="Normal 16 8 2 2 2 3 2" xfId="6947"/>
    <cellStyle name="Normal 16 8 2 2 2 3 3" xfId="24844"/>
    <cellStyle name="Normal 16 8 2 2 2 4" xfId="24847"/>
    <cellStyle name="Normal 16 8 2 2 2 5" xfId="24851"/>
    <cellStyle name="Normal 16 8 2 2 2 6" xfId="397"/>
    <cellStyle name="Normal 16 8 2 2 3" xfId="14382"/>
    <cellStyle name="Normal 16 8 2 2 3 2" xfId="24854"/>
    <cellStyle name="Normal 16 8 2 2 3 3" xfId="24857"/>
    <cellStyle name="Normal 16 8 2 2 3 4" xfId="24860"/>
    <cellStyle name="Normal 16 8 2 2 4" xfId="811"/>
    <cellStyle name="Normal 16 8 2 2 4 2" xfId="720"/>
    <cellStyle name="Normal 16 8 2 2 4 3" xfId="547"/>
    <cellStyle name="Normal 16 8 2 2 4 4" xfId="24862"/>
    <cellStyle name="Normal 16 8 2 2 5" xfId="593"/>
    <cellStyle name="Normal 16 8 2 2 5 2" xfId="24866"/>
    <cellStyle name="Normal 16 8 2 2 5 3" xfId="24868"/>
    <cellStyle name="Normal 16 8 2 2 5 4" xfId="24869"/>
    <cellStyle name="Normal 16 8 2 2 6" xfId="735"/>
    <cellStyle name="Normal 16 8 2 2 6 2" xfId="24872"/>
    <cellStyle name="Normal 16 8 2 2 6 3" xfId="24873"/>
    <cellStyle name="Normal 16 8 2 2 7" xfId="624"/>
    <cellStyle name="Normal 16 8 2 2 8" xfId="1654"/>
    <cellStyle name="Normal 16 8 2 2 9" xfId="1670"/>
    <cellStyle name="Normal 16 8 2 3" xfId="24875"/>
    <cellStyle name="Normal 16 8 2 3 2" xfId="14387"/>
    <cellStyle name="Normal 16 8 2 3 2 2" xfId="24876"/>
    <cellStyle name="Normal 16 8 2 3 2 3" xfId="24877"/>
    <cellStyle name="Normal 16 8 2 3 2 4" xfId="24878"/>
    <cellStyle name="Normal 16 8 2 3 3" xfId="14395"/>
    <cellStyle name="Normal 16 8 2 3 3 2" xfId="24880"/>
    <cellStyle name="Normal 16 8 2 3 3 3" xfId="24882"/>
    <cellStyle name="Normal 16 8 2 3 4" xfId="657"/>
    <cellStyle name="Normal 16 8 2 3 5" xfId="685"/>
    <cellStyle name="Normal 16 8 2 3 6" xfId="24884"/>
    <cellStyle name="Normal 16 8 2 4" xfId="24888"/>
    <cellStyle name="Normal 16 8 2 4 2" xfId="14406"/>
    <cellStyle name="Normal 16 8 2 4 3" xfId="14416"/>
    <cellStyle name="Normal 16 8 2 4 4" xfId="24897"/>
    <cellStyle name="Normal 16 8 2 5" xfId="24900"/>
    <cellStyle name="Normal 16 8 2 5 2" xfId="14428"/>
    <cellStyle name="Normal 16 8 2 5 3" xfId="24907"/>
    <cellStyle name="Normal 16 8 2 5 4" xfId="24915"/>
    <cellStyle name="Normal 16 8 2 6" xfId="24919"/>
    <cellStyle name="Normal 16 8 2 6 2" xfId="24922"/>
    <cellStyle name="Normal 16 8 2 6 3" xfId="24927"/>
    <cellStyle name="Normal 16 8 2 6 4" xfId="24932"/>
    <cellStyle name="Normal 16 8 2 7" xfId="24937"/>
    <cellStyle name="Normal 16 8 2 7 2" xfId="24942"/>
    <cellStyle name="Normal 16 8 2 7 3" xfId="24946"/>
    <cellStyle name="Normal 16 8 2 8" xfId="24746"/>
    <cellStyle name="Normal 16 8 2 9" xfId="24753"/>
    <cellStyle name="Normal 16 8 3" xfId="24948"/>
    <cellStyle name="Normal 16 8 3 2" xfId="24951"/>
    <cellStyle name="Normal 16 8 3 2 2" xfId="6404"/>
    <cellStyle name="Normal 16 8 3 2 2 2" xfId="24953"/>
    <cellStyle name="Normal 16 8 3 2 2 3" xfId="24955"/>
    <cellStyle name="Normal 16 8 3 2 2 4" xfId="24957"/>
    <cellStyle name="Normal 16 8 3 2 3" xfId="14515"/>
    <cellStyle name="Normal 16 8 3 2 3 2" xfId="24960"/>
    <cellStyle name="Normal 16 8 3 2 3 3" xfId="24963"/>
    <cellStyle name="Normal 16 8 3 2 4" xfId="20056"/>
    <cellStyle name="Normal 16 8 3 2 5" xfId="22379"/>
    <cellStyle name="Normal 16 8 3 2 6" xfId="22381"/>
    <cellStyle name="Normal 16 8 3 3" xfId="24965"/>
    <cellStyle name="Normal 16 8 3 3 2" xfId="14520"/>
    <cellStyle name="Normal 16 8 3 3 3" xfId="12350"/>
    <cellStyle name="Normal 16 8 3 3 4" xfId="22388"/>
    <cellStyle name="Normal 16 8 3 4" xfId="24968"/>
    <cellStyle name="Normal 16 8 3 4 2" xfId="14533"/>
    <cellStyle name="Normal 16 8 3 4 3" xfId="24971"/>
    <cellStyle name="Normal 16 8 3 4 4" xfId="22394"/>
    <cellStyle name="Normal 16 8 3 5" xfId="24974"/>
    <cellStyle name="Normal 16 8 3 5 2" xfId="24977"/>
    <cellStyle name="Normal 16 8 3 5 3" xfId="24980"/>
    <cellStyle name="Normal 16 8 3 5 4" xfId="24982"/>
    <cellStyle name="Normal 16 8 3 6" xfId="24989"/>
    <cellStyle name="Normal 16 8 3 6 2" xfId="24995"/>
    <cellStyle name="Normal 16 8 3 6 3" xfId="25000"/>
    <cellStyle name="Normal 16 8 3 7" xfId="25004"/>
    <cellStyle name="Normal 16 8 3 8" xfId="25008"/>
    <cellStyle name="Normal 16 8 3 9" xfId="25012"/>
    <cellStyle name="Normal 16 8 4" xfId="25014"/>
    <cellStyle name="Normal 16 8 4 2" xfId="25018"/>
    <cellStyle name="Normal 16 8 4 2 2" xfId="7090"/>
    <cellStyle name="Normal 16 8 4 2 3" xfId="14666"/>
    <cellStyle name="Normal 16 8 4 2 4" xfId="22242"/>
    <cellStyle name="Normal 16 8 4 3" xfId="25022"/>
    <cellStyle name="Normal 16 8 4 3 2" xfId="14680"/>
    <cellStyle name="Normal 16 8 4 3 3" xfId="25024"/>
    <cellStyle name="Normal 16 8 4 4" xfId="25029"/>
    <cellStyle name="Normal 16 8 4 5" xfId="25033"/>
    <cellStyle name="Normal 16 8 4 6" xfId="25036"/>
    <cellStyle name="Normal 16 8 5" xfId="25037"/>
    <cellStyle name="Normal 16 8 5 2" xfId="25039"/>
    <cellStyle name="Normal 16 8 5 3" xfId="25041"/>
    <cellStyle name="Normal 16 8 5 4" xfId="25045"/>
    <cellStyle name="Normal 16 8 6" xfId="25046"/>
    <cellStyle name="Normal 16 8 6 2" xfId="25047"/>
    <cellStyle name="Normal 16 8 6 3" xfId="25048"/>
    <cellStyle name="Normal 16 8 6 4" xfId="21894"/>
    <cellStyle name="Normal 16 8 7" xfId="24125"/>
    <cellStyle name="Normal 16 8 7 2" xfId="2191"/>
    <cellStyle name="Normal 16 8 7 3" xfId="12716"/>
    <cellStyle name="Normal 16 8 7 4" xfId="21898"/>
    <cellStyle name="Normal 16 8 8" xfId="24127"/>
    <cellStyle name="Normal 16 8 8 2" xfId="25049"/>
    <cellStyle name="Normal 16 8 8 3" xfId="25050"/>
    <cellStyle name="Normal 16 8 9" xfId="24129"/>
    <cellStyle name="Normal 16 9" xfId="4051"/>
    <cellStyle name="Normal 16 9 10" xfId="22553"/>
    <cellStyle name="Normal 16 9 2" xfId="2859"/>
    <cellStyle name="Normal 16 9 2 2" xfId="3338"/>
    <cellStyle name="Normal 16 9 2 2 2" xfId="14999"/>
    <cellStyle name="Normal 16 9 2 2 2 2" xfId="4228"/>
    <cellStyle name="Normal 16 9 2 2 2 3" xfId="5932"/>
    <cellStyle name="Normal 16 9 2 2 2 4" xfId="2867"/>
    <cellStyle name="Normal 16 9 2 2 3" xfId="15004"/>
    <cellStyle name="Normal 16 9 2 2 3 2" xfId="7208"/>
    <cellStyle name="Normal 16 9 2 2 3 3" xfId="25052"/>
    <cellStyle name="Normal 16 9 2 2 4" xfId="17667"/>
    <cellStyle name="Normal 16 9 2 2 5" xfId="25055"/>
    <cellStyle name="Normal 16 9 2 2 6" xfId="25056"/>
    <cellStyle name="Normal 16 9 2 3" xfId="4772"/>
    <cellStyle name="Normal 16 9 2 3 2" xfId="15008"/>
    <cellStyle name="Normal 16 9 2 3 3" xfId="15013"/>
    <cellStyle name="Normal 16 9 2 3 4" xfId="23544"/>
    <cellStyle name="Normal 16 9 2 4" xfId="4791"/>
    <cellStyle name="Normal 16 9 2 4 2" xfId="15025"/>
    <cellStyle name="Normal 16 9 2 4 3" xfId="25061"/>
    <cellStyle name="Normal 16 9 2 4 4" xfId="25066"/>
    <cellStyle name="Normal 16 9 2 5" xfId="17671"/>
    <cellStyle name="Normal 16 9 2 5 2" xfId="25071"/>
    <cellStyle name="Normal 16 9 2 5 3" xfId="25077"/>
    <cellStyle name="Normal 16 9 2 5 4" xfId="25082"/>
    <cellStyle name="Normal 16 9 2 6" xfId="17676"/>
    <cellStyle name="Normal 16 9 2 6 2" xfId="25087"/>
    <cellStyle name="Normal 16 9 2 6 3" xfId="25090"/>
    <cellStyle name="Normal 16 9 2 7" xfId="25094"/>
    <cellStyle name="Normal 16 9 2 8" xfId="25097"/>
    <cellStyle name="Normal 16 9 2 9" xfId="25101"/>
    <cellStyle name="Normal 16 9 3" xfId="1890"/>
    <cellStyle name="Normal 16 9 3 2" xfId="1906"/>
    <cellStyle name="Normal 16 9 3 2 2" xfId="15060"/>
    <cellStyle name="Normal 16 9 3 2 3" xfId="15062"/>
    <cellStyle name="Normal 16 9 3 2 4" xfId="25103"/>
    <cellStyle name="Normal 16 9 3 3" xfId="1939"/>
    <cellStyle name="Normal 16 9 3 3 2" xfId="12167"/>
    <cellStyle name="Normal 16 9 3 3 3" xfId="25105"/>
    <cellStyle name="Normal 16 9 3 4" xfId="4810"/>
    <cellStyle name="Normal 16 9 3 5" xfId="16859"/>
    <cellStyle name="Normal 16 9 3 6" xfId="25109"/>
    <cellStyle name="Normal 16 9 4" xfId="1954"/>
    <cellStyle name="Normal 16 9 4 2" xfId="2983"/>
    <cellStyle name="Normal 16 9 4 3" xfId="4847"/>
    <cellStyle name="Normal 16 9 4 4" xfId="17682"/>
    <cellStyle name="Normal 16 9 5" xfId="1977"/>
    <cellStyle name="Normal 16 9 5 2" xfId="17684"/>
    <cellStyle name="Normal 16 9 5 3" xfId="17687"/>
    <cellStyle name="Normal 16 9 5 4" xfId="17692"/>
    <cellStyle name="Normal 16 9 6" xfId="2009"/>
    <cellStyle name="Normal 16 9 6 2" xfId="17698"/>
    <cellStyle name="Normal 16 9 6 3" xfId="17704"/>
    <cellStyle name="Normal 16 9 6 4" xfId="22101"/>
    <cellStyle name="Normal 16 9 7" xfId="5587"/>
    <cellStyle name="Normal 16 9 7 2" xfId="22108"/>
    <cellStyle name="Normal 16 9 7 3" xfId="22112"/>
    <cellStyle name="Normal 16 9 8" xfId="17711"/>
    <cellStyle name="Normal 16 9 9" xfId="17715"/>
    <cellStyle name="Normal 160" xfId="10387"/>
    <cellStyle name="Normal 161" xfId="10042"/>
    <cellStyle name="Normal 162" xfId="10186"/>
    <cellStyle name="Normal 163" xfId="10220"/>
    <cellStyle name="Normal 164" xfId="10228"/>
    <cellStyle name="Normal 165" xfId="10237"/>
    <cellStyle name="Normal 166" xfId="6627"/>
    <cellStyle name="Normal 167" xfId="8309"/>
    <cellStyle name="Normal 168" xfId="10261"/>
    <cellStyle name="Normal 169" xfId="25113"/>
    <cellStyle name="Normal 17" xfId="929"/>
    <cellStyle name="Normal 17 2" xfId="948"/>
    <cellStyle name="Normal 17 2 2" xfId="22868"/>
    <cellStyle name="Normal 17 3" xfId="955"/>
    <cellStyle name="Normal 17 4" xfId="25117"/>
    <cellStyle name="Normal 170" xfId="10236"/>
    <cellStyle name="Normal 171" xfId="6626"/>
    <cellStyle name="Normal 172" xfId="8308"/>
    <cellStyle name="Normal 173" xfId="10260"/>
    <cellStyle name="Normal 174" xfId="25112"/>
    <cellStyle name="Normal 174 2" xfId="25120"/>
    <cellStyle name="Normal 174 2 2" xfId="25121"/>
    <cellStyle name="Normal 174 2 2 2" xfId="25122"/>
    <cellStyle name="Normal 174 2 2 3" xfId="25126"/>
    <cellStyle name="Normal 174 2 3" xfId="25130"/>
    <cellStyle name="Normal 174 2 4" xfId="25131"/>
    <cellStyle name="Normal 174 2 5" xfId="25132"/>
    <cellStyle name="Normal 174 3" xfId="25134"/>
    <cellStyle name="Normal 174 3 2" xfId="25135"/>
    <cellStyle name="Normal 174 3 3" xfId="25136"/>
    <cellStyle name="Normal 174 4" xfId="353"/>
    <cellStyle name="Normal 174 5" xfId="10977"/>
    <cellStyle name="Normal 174 6" xfId="4114"/>
    <cellStyle name="Normal 175" xfId="19383"/>
    <cellStyle name="Normal 175 2" xfId="25137"/>
    <cellStyle name="Normal 175 2 2" xfId="25139"/>
    <cellStyle name="Normal 175 2 2 2" xfId="25140"/>
    <cellStyle name="Normal 175 2 2 3" xfId="25141"/>
    <cellStyle name="Normal 175 2 3" xfId="25142"/>
    <cellStyle name="Normal 175 2 4" xfId="25144"/>
    <cellStyle name="Normal 175 2 5" xfId="25147"/>
    <cellStyle name="Normal 175 3" xfId="25148"/>
    <cellStyle name="Normal 175 3 2" xfId="25149"/>
    <cellStyle name="Normal 175 3 3" xfId="25151"/>
    <cellStyle name="Normal 175 4" xfId="10987"/>
    <cellStyle name="Normal 175 5" xfId="4180"/>
    <cellStyle name="Normal 175 6" xfId="5948"/>
    <cellStyle name="Normal 176" xfId="19387"/>
    <cellStyle name="Normal 176 2" xfId="25152"/>
    <cellStyle name="Normal 176 2 2" xfId="18193"/>
    <cellStyle name="Normal 176 2 2 2" xfId="23224"/>
    <cellStyle name="Normal 176 2 2 3" xfId="23227"/>
    <cellStyle name="Normal 176 2 3" xfId="10434"/>
    <cellStyle name="Normal 176 2 4" xfId="23242"/>
    <cellStyle name="Normal 176 2 5" xfId="3385"/>
    <cellStyle name="Normal 176 3" xfId="25154"/>
    <cellStyle name="Normal 176 3 2" xfId="18225"/>
    <cellStyle name="Normal 176 3 3" xfId="18228"/>
    <cellStyle name="Normal 176 4" xfId="10996"/>
    <cellStyle name="Normal 176 5" xfId="11001"/>
    <cellStyle name="Normal 176 6" xfId="12498"/>
    <cellStyle name="Normal 177" xfId="22911"/>
    <cellStyle name="Normal 177 2" xfId="25155"/>
    <cellStyle name="Normal 177 2 2" xfId="18305"/>
    <cellStyle name="Normal 177 2 2 2" xfId="21623"/>
    <cellStyle name="Normal 177 2 2 3" xfId="25157"/>
    <cellStyle name="Normal 177 2 3" xfId="18308"/>
    <cellStyle name="Normal 177 2 4" xfId="23277"/>
    <cellStyle name="Normal 177 2 5" xfId="3847"/>
    <cellStyle name="Normal 177 3" xfId="25159"/>
    <cellStyle name="Normal 177 3 2" xfId="23283"/>
    <cellStyle name="Normal 177 3 3" xfId="25161"/>
    <cellStyle name="Normal 177 4" xfId="11018"/>
    <cellStyle name="Normal 177 5" xfId="11026"/>
    <cellStyle name="Normal 177 6" xfId="12504"/>
    <cellStyle name="Normal 178" xfId="25163"/>
    <cellStyle name="Normal 178 2" xfId="25165"/>
    <cellStyle name="Normal 178 2 2" xfId="23330"/>
    <cellStyle name="Normal 178 2 2 2" xfId="25168"/>
    <cellStyle name="Normal 178 2 2 3" xfId="25172"/>
    <cellStyle name="Normal 178 2 3" xfId="25174"/>
    <cellStyle name="Normal 178 2 4" xfId="25175"/>
    <cellStyle name="Normal 178 2 5" xfId="25176"/>
    <cellStyle name="Normal 178 3" xfId="21156"/>
    <cellStyle name="Normal 178 3 2" xfId="25178"/>
    <cellStyle name="Normal 178 3 3" xfId="25181"/>
    <cellStyle name="Normal 178 4" xfId="4287"/>
    <cellStyle name="Normal 178 5" xfId="12509"/>
    <cellStyle name="Normal 178 6" xfId="25184"/>
    <cellStyle name="Normal 179" xfId="25185"/>
    <cellStyle name="Normal 179 2" xfId="25186"/>
    <cellStyle name="Normal 18" xfId="988"/>
    <cellStyle name="Normal 18 2" xfId="25191"/>
    <cellStyle name="Normal 18 2 2" xfId="22948"/>
    <cellStyle name="Normal 18 3" xfId="25196"/>
    <cellStyle name="Normal 18 4" xfId="25198"/>
    <cellStyle name="Normal 180" xfId="19382"/>
    <cellStyle name="Normal 181" xfId="19386"/>
    <cellStyle name="Normal 182" xfId="22910"/>
    <cellStyle name="Normal 183" xfId="25162"/>
    <cellStyle name="Normal 19" xfId="897"/>
    <cellStyle name="Normal 19 2" xfId="25202"/>
    <cellStyle name="Normal 19 2 2" xfId="23018"/>
    <cellStyle name="Normal 19 3" xfId="25207"/>
    <cellStyle name="Normal 19 4" xfId="25210"/>
    <cellStyle name="Normal 2" xfId="2582"/>
    <cellStyle name="Normal 2 2" xfId="13317"/>
    <cellStyle name="Normal 2 2 2" xfId="13324"/>
    <cellStyle name="Normal 2 2 2 2" xfId="7702"/>
    <cellStyle name="Normal 2 2 2 3" xfId="25212"/>
    <cellStyle name="Normal 2 2 2 3 2" xfId="25214"/>
    <cellStyle name="Normal 2 2 2 3 2 2" xfId="6996"/>
    <cellStyle name="Normal 2 2 2 3 2 2 2" xfId="25217"/>
    <cellStyle name="Normal 2 2 2 3 2 2 3" xfId="13709"/>
    <cellStyle name="Normal 2 2 2 3 2 3" xfId="7000"/>
    <cellStyle name="Normal 2 2 2 3 2 4" xfId="9724"/>
    <cellStyle name="Normal 2 2 2 3 2 5" xfId="9726"/>
    <cellStyle name="Normal 2 2 2 3 3" xfId="25218"/>
    <cellStyle name="Normal 2 2 2 3 3 2" xfId="7016"/>
    <cellStyle name="Normal 2 2 2 3 3 3" xfId="9732"/>
    <cellStyle name="Normal 2 2 2 3 4" xfId="25219"/>
    <cellStyle name="Normal 2 2 2 3 5" xfId="24505"/>
    <cellStyle name="Normal 2 2 2 3 6" xfId="24507"/>
    <cellStyle name="Normal 2 2 3" xfId="12891"/>
    <cellStyle name="Normal 2 2 3 2" xfId="11943"/>
    <cellStyle name="Normal 2 2 3 2 2" xfId="12902"/>
    <cellStyle name="Normal 2 2 3 2 2 2" xfId="1581"/>
    <cellStyle name="Normal 2 2 3 2 2 3" xfId="12912"/>
    <cellStyle name="Normal 2 2 3 2 2 4" xfId="12920"/>
    <cellStyle name="Normal 2 2 3 2 3" xfId="11159"/>
    <cellStyle name="Normal 2 2 3 2 3 2" xfId="2257"/>
    <cellStyle name="Normal 2 2 3 2 3 3" xfId="12927"/>
    <cellStyle name="Normal 2 2 3 2 4" xfId="12934"/>
    <cellStyle name="Normal 2 2 3 2 5" xfId="12942"/>
    <cellStyle name="Normal 2 2 3 2 6" xfId="12956"/>
    <cellStyle name="Normal 2 2 3 3" xfId="12976"/>
    <cellStyle name="Normal 2 2 3 3 2" xfId="5768"/>
    <cellStyle name="Normal 2 2 3 3 3" xfId="2636"/>
    <cellStyle name="Normal 2 2 3 3 4" xfId="8822"/>
    <cellStyle name="Normal 2 2 3 4" xfId="12984"/>
    <cellStyle name="Normal 2 2 3 4 2" xfId="3876"/>
    <cellStyle name="Normal 2 2 3 4 3" xfId="8687"/>
    <cellStyle name="Normal 2 2 3 4 4" xfId="8848"/>
    <cellStyle name="Normal 2 2 3 5" xfId="12990"/>
    <cellStyle name="Normal 2 2 3 5 2" xfId="12994"/>
    <cellStyle name="Normal 2 2 3 5 3" xfId="12997"/>
    <cellStyle name="Normal 2 2 3 5 4" xfId="13001"/>
    <cellStyle name="Normal 2 2 3 6" xfId="13007"/>
    <cellStyle name="Normal 2 2 3 6 2" xfId="13011"/>
    <cellStyle name="Normal 2 2 3 6 3" xfId="13014"/>
    <cellStyle name="Normal 2 2 3 7" xfId="9338"/>
    <cellStyle name="Normal 2 2 3 8" xfId="9347"/>
    <cellStyle name="Normal 2 2 3 9" xfId="13025"/>
    <cellStyle name="Normal 2 2 4" xfId="1251"/>
    <cellStyle name="Normal 2 2 4 2" xfId="1257"/>
    <cellStyle name="Normal 2 2 4 2 2" xfId="1274"/>
    <cellStyle name="Normal 2 2 4 2 2 2" xfId="10058"/>
    <cellStyle name="Normal 2 2 4 2 2 3" xfId="10065"/>
    <cellStyle name="Normal 2 2 4 2 3" xfId="1285"/>
    <cellStyle name="Normal 2 2 4 2 4" xfId="13039"/>
    <cellStyle name="Normal 2 2 4 2 5" xfId="13048"/>
    <cellStyle name="Normal 2 2 4 3" xfId="1293"/>
    <cellStyle name="Normal 2 2 4 3 2" xfId="13062"/>
    <cellStyle name="Normal 2 2 4 3 3" xfId="13071"/>
    <cellStyle name="Normal 2 2 4 4" xfId="13082"/>
    <cellStyle name="Normal 2 2 4 5" xfId="13097"/>
    <cellStyle name="Normal 2 2 4 6" xfId="13108"/>
    <cellStyle name="Normal 2 3" xfId="13330"/>
    <cellStyle name="Normal 2 3 2" xfId="13337"/>
    <cellStyle name="Normal 2 3 2 2" xfId="11294"/>
    <cellStyle name="Normal 2 3 2 2 2" xfId="25222"/>
    <cellStyle name="Normal 2 3 2 2 2 2" xfId="25223"/>
    <cellStyle name="Normal 2 3 2 2 2 3" xfId="24133"/>
    <cellStyle name="Normal 2 3 2 2 3" xfId="25224"/>
    <cellStyle name="Normal 2 3 2 2 4" xfId="25225"/>
    <cellStyle name="Normal 2 3 2 2 5" xfId="24600"/>
    <cellStyle name="Normal 2 3 2 3" xfId="11304"/>
    <cellStyle name="Normal 2 3 2 3 2" xfId="11308"/>
    <cellStyle name="Normal 2 3 2 3 3" xfId="25226"/>
    <cellStyle name="Normal 2 3 2 4" xfId="25227"/>
    <cellStyle name="Normal 2 3 2 5" xfId="25228"/>
    <cellStyle name="Normal 2 3 2 6" xfId="25229"/>
    <cellStyle name="Normal 2 4" xfId="13345"/>
    <cellStyle name="Normal 2 4 2" xfId="25231"/>
    <cellStyle name="Normal 2 4 2 2" xfId="25235"/>
    <cellStyle name="Normal 2 4 2 2 2" xfId="20097"/>
    <cellStyle name="Normal 2 4 2 2 2 2" xfId="4660"/>
    <cellStyle name="Normal 2 4 2 2 2 3" xfId="4247"/>
    <cellStyle name="Normal 2 4 2 2 3" xfId="20101"/>
    <cellStyle name="Normal 2 4 2 2 4" xfId="20104"/>
    <cellStyle name="Normal 2 4 2 2 5" xfId="20108"/>
    <cellStyle name="Normal 2 4 2 3" xfId="25236"/>
    <cellStyle name="Normal 2 4 2 3 2" xfId="20112"/>
    <cellStyle name="Normal 2 4 2 3 3" xfId="20115"/>
    <cellStyle name="Normal 2 4 2 3 4" xfId="25240"/>
    <cellStyle name="Normal 2 4 2 4" xfId="25241"/>
    <cellStyle name="Normal 2 4 2 4 2" xfId="9861"/>
    <cellStyle name="Normal 2 4 2 4 3" xfId="11245"/>
    <cellStyle name="Normal 2 4 2 5" xfId="1394"/>
    <cellStyle name="Normal 2 4 2 6" xfId="1401"/>
    <cellStyle name="Normal 2 4 2 7" xfId="25245"/>
    <cellStyle name="Normal 2 4 3" xfId="5701"/>
    <cellStyle name="Normal 2 4 3 2" xfId="13445"/>
    <cellStyle name="Normal 2 4 3 2 2" xfId="13448"/>
    <cellStyle name="Normal 2 4 3 2 3" xfId="13469"/>
    <cellStyle name="Normal 2 4 3 2 4" xfId="13481"/>
    <cellStyle name="Normal 2 4 3 3" xfId="13536"/>
    <cellStyle name="Normal 2 4 3 3 2" xfId="13539"/>
    <cellStyle name="Normal 2 4 3 3 3" xfId="6029"/>
    <cellStyle name="Normal 2 4 3 4" xfId="13546"/>
    <cellStyle name="Normal 2 4 3 5" xfId="13551"/>
    <cellStyle name="Normal 2 4 3 6" xfId="13559"/>
    <cellStyle name="Normal 2 4 4" xfId="3500"/>
    <cellStyle name="Normal 2 4 4 2" xfId="13572"/>
    <cellStyle name="Normal 2 4 4 3" xfId="13622"/>
    <cellStyle name="Normal 2 4 4 4" xfId="13627"/>
    <cellStyle name="Normal 2 4 5" xfId="3531"/>
    <cellStyle name="Normal 2 4 5 2" xfId="13650"/>
    <cellStyle name="Normal 2 4 5 3" xfId="13653"/>
    <cellStyle name="Normal 2 4 5 4" xfId="13659"/>
    <cellStyle name="Normal 2 4 6" xfId="13668"/>
    <cellStyle name="Normal 2 4 6 2" xfId="13671"/>
    <cellStyle name="Normal 2 4 6 3" xfId="13675"/>
    <cellStyle name="Normal 2 4 7" xfId="13686"/>
    <cellStyle name="Normal 2 4 8" xfId="13704"/>
    <cellStyle name="Normal 2 4 9" xfId="13735"/>
    <cellStyle name="Normal 20" xfId="4782"/>
    <cellStyle name="Normal 20 2" xfId="19237"/>
    <cellStyle name="Normal 20 2 2" xfId="25248"/>
    <cellStyle name="Normal 20 3" xfId="25250"/>
    <cellStyle name="Normal 20 4" xfId="25252"/>
    <cellStyle name="Normal 21" xfId="16130"/>
    <cellStyle name="Normal 21 2" xfId="19249"/>
    <cellStyle name="Normal 21 2 2" xfId="20678"/>
    <cellStyle name="Normal 21 3" xfId="22206"/>
    <cellStyle name="Normal 21 4" xfId="23826"/>
    <cellStyle name="Normal 22" xfId="928"/>
    <cellStyle name="Normal 22 2" xfId="947"/>
    <cellStyle name="Normal 22 2 2" xfId="22867"/>
    <cellStyle name="Normal 22 3" xfId="954"/>
    <cellStyle name="Normal 22 4" xfId="25116"/>
    <cellStyle name="Normal 23" xfId="987"/>
    <cellStyle name="Normal 23 2" xfId="25190"/>
    <cellStyle name="Normal 23 2 2" xfId="22947"/>
    <cellStyle name="Normal 23 3" xfId="25195"/>
    <cellStyle name="Normal 23 4" xfId="25197"/>
    <cellStyle name="Normal 24" xfId="896"/>
    <cellStyle name="Normal 24 2" xfId="25201"/>
    <cellStyle name="Normal 24 2 2" xfId="23017"/>
    <cellStyle name="Normal 24 3" xfId="25206"/>
    <cellStyle name="Normal 24 4" xfId="25209"/>
    <cellStyle name="Normal 25" xfId="1005"/>
    <cellStyle name="Normal 25 2" xfId="25255"/>
    <cellStyle name="Normal 25 2 2" xfId="23079"/>
    <cellStyle name="Normal 25 3" xfId="25125"/>
    <cellStyle name="Normal 25 4" xfId="25129"/>
    <cellStyle name="Normal 26" xfId="20811"/>
    <cellStyle name="Normal 26 2" xfId="20817"/>
    <cellStyle name="Normal 26 2 2" xfId="23118"/>
    <cellStyle name="Normal 26 3" xfId="20821"/>
    <cellStyle name="Normal 26 4" xfId="20826"/>
    <cellStyle name="Normal 27" xfId="15901"/>
    <cellStyle name="Normal 27 2" xfId="15906"/>
    <cellStyle name="Normal 27 2 2" xfId="23153"/>
    <cellStyle name="Normal 27 3" xfId="15914"/>
    <cellStyle name="Normal 27 4" xfId="15922"/>
    <cellStyle name="Normal 28" xfId="15925"/>
    <cellStyle name="Normal 28 2" xfId="15932"/>
    <cellStyle name="Normal 28 2 2" xfId="25257"/>
    <cellStyle name="Normal 28 3" xfId="9795"/>
    <cellStyle name="Normal 28 4" xfId="25263"/>
    <cellStyle name="Normal 29" xfId="15939"/>
    <cellStyle name="Normal 29 2" xfId="25265"/>
    <cellStyle name="Normal 29 2 2" xfId="25267"/>
    <cellStyle name="Normal 29 3" xfId="25270"/>
    <cellStyle name="Normal 29 4" xfId="25275"/>
    <cellStyle name="Normal 3" xfId="3419"/>
    <cellStyle name="Normal 3 2" xfId="13358"/>
    <cellStyle name="Normal 3 2 2" xfId="25277"/>
    <cellStyle name="Normal 3 2 2 2" xfId="25280"/>
    <cellStyle name="Normal 3 2 3" xfId="14290"/>
    <cellStyle name="Normal 3 2 4" xfId="15679"/>
    <cellStyle name="Normal 3 3" xfId="13365"/>
    <cellStyle name="Normal 3 4" xfId="13373"/>
    <cellStyle name="Normal 3 4 2" xfId="25282"/>
    <cellStyle name="Normal 30" xfId="1004"/>
    <cellStyle name="Normal 30 2" xfId="25254"/>
    <cellStyle name="Normal 30 2 2" xfId="23078"/>
    <cellStyle name="Normal 30 3" xfId="25124"/>
    <cellStyle name="Normal 30 4" xfId="25128"/>
    <cellStyle name="Normal 31" xfId="20810"/>
    <cellStyle name="Normal 31 2" xfId="20816"/>
    <cellStyle name="Normal 31 2 2" xfId="23117"/>
    <cellStyle name="Normal 31 3" xfId="20820"/>
    <cellStyle name="Normal 31 4" xfId="20825"/>
    <cellStyle name="Normal 32" xfId="15900"/>
    <cellStyle name="Normal 32 2" xfId="15905"/>
    <cellStyle name="Normal 32 2 2" xfId="23152"/>
    <cellStyle name="Normal 32 3" xfId="15913"/>
    <cellStyle name="Normal 32 4" xfId="15921"/>
    <cellStyle name="Normal 33" xfId="15924"/>
    <cellStyle name="Normal 33 2" xfId="15931"/>
    <cellStyle name="Normal 33 2 2" xfId="25256"/>
    <cellStyle name="Normal 33 3" xfId="9794"/>
    <cellStyle name="Normal 33 4" xfId="25262"/>
    <cellStyle name="Normal 34" xfId="15938"/>
    <cellStyle name="Normal 34 2" xfId="25264"/>
    <cellStyle name="Normal 34 2 2" xfId="25266"/>
    <cellStyle name="Normal 34 3" xfId="25269"/>
    <cellStyle name="Normal 34 4" xfId="25274"/>
    <cellStyle name="Normal 35" xfId="15947"/>
    <cellStyle name="Normal 35 2" xfId="25283"/>
    <cellStyle name="Normal 35 2 2" xfId="25114"/>
    <cellStyle name="Normal 35 3" xfId="25286"/>
    <cellStyle name="Normal 35 4" xfId="25292"/>
    <cellStyle name="Normal 36" xfId="15955"/>
    <cellStyle name="Normal 36 2" xfId="25294"/>
    <cellStyle name="Normal 36 2 2" xfId="25296"/>
    <cellStyle name="Normal 36 3" xfId="20954"/>
    <cellStyle name="Normal 36 4" xfId="20968"/>
    <cellStyle name="Normal 37" xfId="25298"/>
    <cellStyle name="Normal 37 10" xfId="25301"/>
    <cellStyle name="Normal 37 10 2" xfId="25304"/>
    <cellStyle name="Normal 37 10 2 2" xfId="22494"/>
    <cellStyle name="Normal 37 10 2 2 2" xfId="14091"/>
    <cellStyle name="Normal 37 10 2 2 3" xfId="14100"/>
    <cellStyle name="Normal 37 10 2 2 4" xfId="25307"/>
    <cellStyle name="Normal 37 10 2 3" xfId="22497"/>
    <cellStyle name="Normal 37 10 2 3 2" xfId="14119"/>
    <cellStyle name="Normal 37 10 2 3 3" xfId="25309"/>
    <cellStyle name="Normal 37 10 2 4" xfId="25312"/>
    <cellStyle name="Normal 37 10 2 5" xfId="25314"/>
    <cellStyle name="Normal 37 10 2 6" xfId="8436"/>
    <cellStyle name="Normal 37 10 3" xfId="25316"/>
    <cellStyle name="Normal 37 10 3 2" xfId="25318"/>
    <cellStyle name="Normal 37 10 3 3" xfId="25322"/>
    <cellStyle name="Normal 37 10 3 4" xfId="25326"/>
    <cellStyle name="Normal 37 10 4" xfId="25329"/>
    <cellStyle name="Normal 37 10 4 2" xfId="25331"/>
    <cellStyle name="Normal 37 10 4 3" xfId="25334"/>
    <cellStyle name="Normal 37 10 4 4" xfId="25336"/>
    <cellStyle name="Normal 37 10 5" xfId="25338"/>
    <cellStyle name="Normal 37 10 5 2" xfId="25341"/>
    <cellStyle name="Normal 37 10 5 3" xfId="25344"/>
    <cellStyle name="Normal 37 10 5 4" xfId="25345"/>
    <cellStyle name="Normal 37 10 6" xfId="25346"/>
    <cellStyle name="Normal 37 10 6 2" xfId="25349"/>
    <cellStyle name="Normal 37 10 6 3" xfId="24484"/>
    <cellStyle name="Normal 37 10 7" xfId="25351"/>
    <cellStyle name="Normal 37 10 8" xfId="25354"/>
    <cellStyle name="Normal 37 10 9" xfId="25358"/>
    <cellStyle name="Normal 37 11" xfId="25360"/>
    <cellStyle name="Normal 37 11 2" xfId="17097"/>
    <cellStyle name="Normal 37 11 2 2" xfId="25363"/>
    <cellStyle name="Normal 37 11 2 2 2" xfId="25365"/>
    <cellStyle name="Normal 37 11 2 2 3" xfId="25370"/>
    <cellStyle name="Normal 37 11 2 2 4" xfId="20109"/>
    <cellStyle name="Normal 37 11 2 3" xfId="25372"/>
    <cellStyle name="Normal 37 11 2 3 2" xfId="2925"/>
    <cellStyle name="Normal 37 11 2 3 3" xfId="9842"/>
    <cellStyle name="Normal 37 11 2 4" xfId="25167"/>
    <cellStyle name="Normal 37 11 2 5" xfId="25171"/>
    <cellStyle name="Normal 37 11 2 6" xfId="6908"/>
    <cellStyle name="Normal 37 11 3" xfId="17102"/>
    <cellStyle name="Normal 37 11 3 2" xfId="25375"/>
    <cellStyle name="Normal 37 11 3 3" xfId="25377"/>
    <cellStyle name="Normal 37 11 3 4" xfId="25380"/>
    <cellStyle name="Normal 37 11 4" xfId="21672"/>
    <cellStyle name="Normal 37 11 4 2" xfId="25385"/>
    <cellStyle name="Normal 37 11 4 3" xfId="25387"/>
    <cellStyle name="Normal 37 11 4 4" xfId="25390"/>
    <cellStyle name="Normal 37 11 5" xfId="25392"/>
    <cellStyle name="Normal 37 11 5 2" xfId="25394"/>
    <cellStyle name="Normal 37 11 5 3" xfId="25396"/>
    <cellStyle name="Normal 37 11 5 4" xfId="25399"/>
    <cellStyle name="Normal 37 11 6" xfId="25401"/>
    <cellStyle name="Normal 37 11 6 2" xfId="25403"/>
    <cellStyle name="Normal 37 11 6 3" xfId="25405"/>
    <cellStyle name="Normal 37 11 7" xfId="25408"/>
    <cellStyle name="Normal 37 11 8" xfId="25411"/>
    <cellStyle name="Normal 37 11 9" xfId="25414"/>
    <cellStyle name="Normal 37 12" xfId="25416"/>
    <cellStyle name="Normal 37 12 2" xfId="21677"/>
    <cellStyle name="Normal 37 12 2 2" xfId="16092"/>
    <cellStyle name="Normal 37 12 2 2 2" xfId="16096"/>
    <cellStyle name="Normal 37 12 2 2 3" xfId="5646"/>
    <cellStyle name="Normal 37 12 2 2 4" xfId="16102"/>
    <cellStyle name="Normal 37 12 2 3" xfId="16106"/>
    <cellStyle name="Normal 37 12 2 3 2" xfId="16111"/>
    <cellStyle name="Normal 37 12 2 3 3" xfId="16115"/>
    <cellStyle name="Normal 37 12 2 4" xfId="16120"/>
    <cellStyle name="Normal 37 12 2 5" xfId="16132"/>
    <cellStyle name="Normal 37 12 2 6" xfId="16134"/>
    <cellStyle name="Normal 37 12 3" xfId="25419"/>
    <cellStyle name="Normal 37 12 3 2" xfId="16161"/>
    <cellStyle name="Normal 37 12 3 3" xfId="16168"/>
    <cellStyle name="Normal 37 12 3 4" xfId="1116"/>
    <cellStyle name="Normal 37 12 4" xfId="25421"/>
    <cellStyle name="Normal 37 12 4 2" xfId="16182"/>
    <cellStyle name="Normal 37 12 4 3" xfId="16187"/>
    <cellStyle name="Normal 37 12 4 4" xfId="25422"/>
    <cellStyle name="Normal 37 12 5" xfId="25423"/>
    <cellStyle name="Normal 37 12 5 2" xfId="14576"/>
    <cellStyle name="Normal 37 12 5 3" xfId="14586"/>
    <cellStyle name="Normal 37 12 6" xfId="25424"/>
    <cellStyle name="Normal 37 12 7" xfId="25425"/>
    <cellStyle name="Normal 37 12 8" xfId="25426"/>
    <cellStyle name="Normal 37 13" xfId="7910"/>
    <cellStyle name="Normal 37 13 2" xfId="21682"/>
    <cellStyle name="Normal 37 13 2 2" xfId="16201"/>
    <cellStyle name="Normal 37 13 2 3" xfId="16204"/>
    <cellStyle name="Normal 37 13 2 4" xfId="16207"/>
    <cellStyle name="Normal 37 13 3" xfId="25428"/>
    <cellStyle name="Normal 37 13 3 2" xfId="16216"/>
    <cellStyle name="Normal 37 13 3 3" xfId="11334"/>
    <cellStyle name="Normal 37 13 3 4" xfId="25430"/>
    <cellStyle name="Normal 37 13 4" xfId="25431"/>
    <cellStyle name="Normal 37 13 4 2" xfId="16223"/>
    <cellStyle name="Normal 37 13 4 3" xfId="11356"/>
    <cellStyle name="Normal 37 13 5" xfId="17108"/>
    <cellStyle name="Normal 37 13 6" xfId="17112"/>
    <cellStyle name="Normal 37 13 7" xfId="17116"/>
    <cellStyle name="Normal 37 14" xfId="8095"/>
    <cellStyle name="Normal 37 14 2" xfId="21689"/>
    <cellStyle name="Normal 37 14 3" xfId="25433"/>
    <cellStyle name="Normal 37 14 4" xfId="25437"/>
    <cellStyle name="Normal 37 15" xfId="11814"/>
    <cellStyle name="Normal 37 15 2" xfId="25439"/>
    <cellStyle name="Normal 37 15 3" xfId="25443"/>
    <cellStyle name="Normal 37 15 4" xfId="25447"/>
    <cellStyle name="Normal 37 16" xfId="25449"/>
    <cellStyle name="Normal 37 16 2" xfId="25454"/>
    <cellStyle name="Normal 37 16 3" xfId="25459"/>
    <cellStyle name="Normal 37 16 4" xfId="25465"/>
    <cellStyle name="Normal 37 17" xfId="25469"/>
    <cellStyle name="Normal 37 17 2" xfId="25474"/>
    <cellStyle name="Normal 37 17 3" xfId="25478"/>
    <cellStyle name="Normal 37 18" xfId="22639"/>
    <cellStyle name="Normal 37 19" xfId="22669"/>
    <cellStyle name="Normal 37 2" xfId="25481"/>
    <cellStyle name="Normal 37 2 10" xfId="19545"/>
    <cellStyle name="Normal 37 2 10 2" xfId="11679"/>
    <cellStyle name="Normal 37 2 10 2 2" xfId="21457"/>
    <cellStyle name="Normal 37 2 10 2 2 2" xfId="25486"/>
    <cellStyle name="Normal 37 2 10 2 2 3" xfId="25487"/>
    <cellStyle name="Normal 37 2 10 2 2 4" xfId="25488"/>
    <cellStyle name="Normal 37 2 10 2 3" xfId="25490"/>
    <cellStyle name="Normal 37 2 10 2 3 2" xfId="25491"/>
    <cellStyle name="Normal 37 2 10 2 3 3" xfId="25492"/>
    <cellStyle name="Normal 37 2 10 2 4" xfId="25494"/>
    <cellStyle name="Normal 37 2 10 2 5" xfId="12302"/>
    <cellStyle name="Normal 37 2 10 2 6" xfId="8627"/>
    <cellStyle name="Normal 37 2 10 3" xfId="23880"/>
    <cellStyle name="Normal 37 2 10 3 2" xfId="25497"/>
    <cellStyle name="Normal 37 2 10 3 3" xfId="25500"/>
    <cellStyle name="Normal 37 2 10 3 4" xfId="25502"/>
    <cellStyle name="Normal 37 2 10 4" xfId="23888"/>
    <cellStyle name="Normal 37 2 10 4 2" xfId="25504"/>
    <cellStyle name="Normal 37 2 10 4 3" xfId="25506"/>
    <cellStyle name="Normal 37 2 10 4 4" xfId="25507"/>
    <cellStyle name="Normal 37 2 10 5" xfId="25512"/>
    <cellStyle name="Normal 37 2 10 5 2" xfId="25514"/>
    <cellStyle name="Normal 37 2 10 5 3" xfId="25515"/>
    <cellStyle name="Normal 37 2 10 5 4" xfId="25516"/>
    <cellStyle name="Normal 37 2 10 6" xfId="25522"/>
    <cellStyle name="Normal 37 2 10 6 2" xfId="25524"/>
    <cellStyle name="Normal 37 2 10 6 3" xfId="25525"/>
    <cellStyle name="Normal 37 2 10 7" xfId="25529"/>
    <cellStyle name="Normal 37 2 10 8" xfId="25533"/>
    <cellStyle name="Normal 37 2 10 9" xfId="25537"/>
    <cellStyle name="Normal 37 2 11" xfId="25539"/>
    <cellStyle name="Normal 37 2 11 2" xfId="11690"/>
    <cellStyle name="Normal 37 2 11 2 2" xfId="25542"/>
    <cellStyle name="Normal 37 2 11 2 2 2" xfId="25544"/>
    <cellStyle name="Normal 37 2 11 2 2 3" xfId="25546"/>
    <cellStyle name="Normal 37 2 11 2 2 4" xfId="25550"/>
    <cellStyle name="Normal 37 2 11 2 3" xfId="25551"/>
    <cellStyle name="Normal 37 2 11 2 3 2" xfId="25556"/>
    <cellStyle name="Normal 37 2 11 2 3 3" xfId="25558"/>
    <cellStyle name="Normal 37 2 11 2 4" xfId="25559"/>
    <cellStyle name="Normal 37 2 11 2 5" xfId="25561"/>
    <cellStyle name="Normal 37 2 11 2 6" xfId="25564"/>
    <cellStyle name="Normal 37 2 11 3" xfId="25569"/>
    <cellStyle name="Normal 37 2 11 3 2" xfId="25571"/>
    <cellStyle name="Normal 37 2 11 3 3" xfId="25572"/>
    <cellStyle name="Normal 37 2 11 3 4" xfId="25573"/>
    <cellStyle name="Normal 37 2 11 4" xfId="25579"/>
    <cellStyle name="Normal 37 2 11 4 2" xfId="25581"/>
    <cellStyle name="Normal 37 2 11 4 3" xfId="25583"/>
    <cellStyle name="Normal 37 2 11 4 4" xfId="25585"/>
    <cellStyle name="Normal 37 2 11 5" xfId="25590"/>
    <cellStyle name="Normal 37 2 11 5 2" xfId="25591"/>
    <cellStyle name="Normal 37 2 11 5 3" xfId="25593"/>
    <cellStyle name="Normal 37 2 11 6" xfId="25597"/>
    <cellStyle name="Normal 37 2 11 7" xfId="25601"/>
    <cellStyle name="Normal 37 2 11 8" xfId="11317"/>
    <cellStyle name="Normal 37 2 12" xfId="25603"/>
    <cellStyle name="Normal 37 2 12 2" xfId="25607"/>
    <cellStyle name="Normal 37 2 12 2 2" xfId="1320"/>
    <cellStyle name="Normal 37 2 12 2 3" xfId="25610"/>
    <cellStyle name="Normal 37 2 12 2 4" xfId="25612"/>
    <cellStyle name="Normal 37 2 12 3" xfId="25617"/>
    <cellStyle name="Normal 37 2 12 3 2" xfId="25618"/>
    <cellStyle name="Normal 37 2 12 3 3" xfId="25619"/>
    <cellStyle name="Normal 37 2 12 3 4" xfId="25621"/>
    <cellStyle name="Normal 37 2 12 4" xfId="25629"/>
    <cellStyle name="Normal 37 2 12 4 2" xfId="25631"/>
    <cellStyle name="Normal 37 2 12 4 3" xfId="25633"/>
    <cellStyle name="Normal 37 2 12 5" xfId="25638"/>
    <cellStyle name="Normal 37 2 12 6" xfId="25643"/>
    <cellStyle name="Normal 37 2 12 7" xfId="25648"/>
    <cellStyle name="Normal 37 2 13" xfId="48"/>
    <cellStyle name="Normal 37 2 13 2" xfId="25653"/>
    <cellStyle name="Normal 37 2 13 3" xfId="25663"/>
    <cellStyle name="Normal 37 2 13 4" xfId="25672"/>
    <cellStyle name="Normal 37 2 14" xfId="11211"/>
    <cellStyle name="Normal 37 2 14 2" xfId="25678"/>
    <cellStyle name="Normal 37 2 14 3" xfId="25685"/>
    <cellStyle name="Normal 37 2 14 4" xfId="25689"/>
    <cellStyle name="Normal 37 2 15" xfId="12597"/>
    <cellStyle name="Normal 37 2 15 2" xfId="25691"/>
    <cellStyle name="Normal 37 2 15 3" xfId="25692"/>
    <cellStyle name="Normal 37 2 15 4" xfId="25694"/>
    <cellStyle name="Normal 37 2 16" xfId="25701"/>
    <cellStyle name="Normal 37 2 16 2" xfId="25703"/>
    <cellStyle name="Normal 37 2 16 3" xfId="25704"/>
    <cellStyle name="Normal 37 2 17" xfId="25708"/>
    <cellStyle name="Normal 37 2 18" xfId="25710"/>
    <cellStyle name="Normal 37 2 19" xfId="4690"/>
    <cellStyle name="Normal 37 2 2" xfId="5342"/>
    <cellStyle name="Normal 37 2 2 10" xfId="2185"/>
    <cellStyle name="Normal 37 2 2 10 2" xfId="25714"/>
    <cellStyle name="Normal 37 2 2 10 3" xfId="25718"/>
    <cellStyle name="Normal 37 2 2 10 4" xfId="25720"/>
    <cellStyle name="Normal 37 2 2 11" xfId="2195"/>
    <cellStyle name="Normal 37 2 2 11 2" xfId="25724"/>
    <cellStyle name="Normal 37 2 2 11 3" xfId="25727"/>
    <cellStyle name="Normal 37 2 2 12" xfId="12711"/>
    <cellStyle name="Normal 37 2 2 13" xfId="25728"/>
    <cellStyle name="Normal 37 2 2 14" xfId="25138"/>
    <cellStyle name="Normal 37 2 2 2" xfId="23399"/>
    <cellStyle name="Normal 37 2 2 2 10" xfId="12636"/>
    <cellStyle name="Normal 37 2 2 2 11" xfId="12642"/>
    <cellStyle name="Normal 37 2 2 2 2" xfId="25730"/>
    <cellStyle name="Normal 37 2 2 2 2 10" xfId="3927"/>
    <cellStyle name="Normal 37 2 2 2 2 2" xfId="25731"/>
    <cellStyle name="Normal 37 2 2 2 2 2 2" xfId="11705"/>
    <cellStyle name="Normal 37 2 2 2 2 2 2 2" xfId="12528"/>
    <cellStyle name="Normal 37 2 2 2 2 2 2 2 2" xfId="21563"/>
    <cellStyle name="Normal 37 2 2 2 2 2 2 2 3" xfId="25733"/>
    <cellStyle name="Normal 37 2 2 2 2 2 2 2 4" xfId="25736"/>
    <cellStyle name="Normal 37 2 2 2 2 2 2 3" xfId="25737"/>
    <cellStyle name="Normal 37 2 2 2 2 2 2 3 2" xfId="25738"/>
    <cellStyle name="Normal 37 2 2 2 2 2 2 3 3" xfId="25739"/>
    <cellStyle name="Normal 37 2 2 2 2 2 2 4" xfId="25652"/>
    <cellStyle name="Normal 37 2 2 2 2 2 2 5" xfId="25662"/>
    <cellStyle name="Normal 37 2 2 2 2 2 2 6" xfId="25671"/>
    <cellStyle name="Normal 37 2 2 2 2 2 3" xfId="25740"/>
    <cellStyle name="Normal 37 2 2 2 2 2 3 2" xfId="25741"/>
    <cellStyle name="Normal 37 2 2 2 2 2 3 3" xfId="25742"/>
    <cellStyle name="Normal 37 2 2 2 2 2 3 4" xfId="25677"/>
    <cellStyle name="Normal 37 2 2 2 2 2 4" xfId="24853"/>
    <cellStyle name="Normal 37 2 2 2 2 2 4 2" xfId="25743"/>
    <cellStyle name="Normal 37 2 2 2 2 2 4 3" xfId="25744"/>
    <cellStyle name="Normal 37 2 2 2 2 2 4 4" xfId="25690"/>
    <cellStyle name="Normal 37 2 2 2 2 2 5" xfId="24856"/>
    <cellStyle name="Normal 37 2 2 2 2 2 5 2" xfId="25745"/>
    <cellStyle name="Normal 37 2 2 2 2 2 5 3" xfId="25746"/>
    <cellStyle name="Normal 37 2 2 2 2 2 5 4" xfId="25702"/>
    <cellStyle name="Normal 37 2 2 2 2 2 6" xfId="24859"/>
    <cellStyle name="Normal 37 2 2 2 2 2 6 2" xfId="25747"/>
    <cellStyle name="Normal 37 2 2 2 2 2 6 3" xfId="25748"/>
    <cellStyle name="Normal 37 2 2 2 2 2 7" xfId="25750"/>
    <cellStyle name="Normal 37 2 2 2 2 2 8" xfId="1835"/>
    <cellStyle name="Normal 37 2 2 2 2 2 9" xfId="4372"/>
    <cellStyle name="Normal 37 2 2 2 2 3" xfId="25751"/>
    <cellStyle name="Normal 37 2 2 2 2 3 2" xfId="11835"/>
    <cellStyle name="Normal 37 2 2 2 2 3 2 2" xfId="25752"/>
    <cellStyle name="Normal 37 2 2 2 2 3 2 3" xfId="25753"/>
    <cellStyle name="Normal 37 2 2 2 2 3 2 4" xfId="25755"/>
    <cellStyle name="Normal 37 2 2 2 2 3 3" xfId="25757"/>
    <cellStyle name="Normal 37 2 2 2 2 3 3 2" xfId="25759"/>
    <cellStyle name="Normal 37 2 2 2 2 3 3 3" xfId="25760"/>
    <cellStyle name="Normal 37 2 2 2 2 3 4" xfId="719"/>
    <cellStyle name="Normal 37 2 2 2 2 3 5" xfId="548"/>
    <cellStyle name="Normal 37 2 2 2 2 3 6" xfId="24861"/>
    <cellStyle name="Normal 37 2 2 2 2 4" xfId="25764"/>
    <cellStyle name="Normal 37 2 2 2 2 4 2" xfId="10596"/>
    <cellStyle name="Normal 37 2 2 2 2 4 3" xfId="25767"/>
    <cellStyle name="Normal 37 2 2 2 2 4 4" xfId="24865"/>
    <cellStyle name="Normal 37 2 2 2 2 5" xfId="25773"/>
    <cellStyle name="Normal 37 2 2 2 2 5 2" xfId="11997"/>
    <cellStyle name="Normal 37 2 2 2 2 5 3" xfId="25777"/>
    <cellStyle name="Normal 37 2 2 2 2 5 4" xfId="24871"/>
    <cellStyle name="Normal 37 2 2 2 2 6" xfId="25784"/>
    <cellStyle name="Normal 37 2 2 2 2 6 2" xfId="12058"/>
    <cellStyle name="Normal 37 2 2 2 2 6 3" xfId="25785"/>
    <cellStyle name="Normal 37 2 2 2 2 6 4" xfId="25786"/>
    <cellStyle name="Normal 37 2 2 2 2 7" xfId="25790"/>
    <cellStyle name="Normal 37 2 2 2 2 7 2" xfId="25791"/>
    <cellStyle name="Normal 37 2 2 2 2 7 3" xfId="25792"/>
    <cellStyle name="Normal 37 2 2 2 2 8" xfId="25796"/>
    <cellStyle name="Normal 37 2 2 2 2 9" xfId="25797"/>
    <cellStyle name="Normal 37 2 2 2 3" xfId="25799"/>
    <cellStyle name="Normal 37 2 2 2 3 2" xfId="25801"/>
    <cellStyle name="Normal 37 2 2 2 3 2 2" xfId="1008"/>
    <cellStyle name="Normal 37 2 2 2 3 2 2 2" xfId="12550"/>
    <cellStyle name="Normal 37 2 2 2 3 2 2 3" xfId="16399"/>
    <cellStyle name="Normal 37 2 2 2 3 2 2 4" xfId="15156"/>
    <cellStyle name="Normal 37 2 2 2 3 2 3" xfId="25802"/>
    <cellStyle name="Normal 37 2 2 2 3 2 3 2" xfId="16442"/>
    <cellStyle name="Normal 37 2 2 2 3 2 3 3" xfId="16454"/>
    <cellStyle name="Normal 37 2 2 2 3 2 4" xfId="24879"/>
    <cellStyle name="Normal 37 2 2 2 3 2 5" xfId="24881"/>
    <cellStyle name="Normal 37 2 2 2 3 2 6" xfId="25803"/>
    <cellStyle name="Normal 37 2 2 2 3 3" xfId="25804"/>
    <cellStyle name="Normal 37 2 2 2 3 3 2" xfId="12518"/>
    <cellStyle name="Normal 37 2 2 2 3 3 3" xfId="25805"/>
    <cellStyle name="Normal 37 2 2 2 3 3 4" xfId="25806"/>
    <cellStyle name="Normal 37 2 2 2 3 4" xfId="25811"/>
    <cellStyle name="Normal 37 2 2 2 3 4 2" xfId="12539"/>
    <cellStyle name="Normal 37 2 2 2 3 4 3" xfId="25812"/>
    <cellStyle name="Normal 37 2 2 2 3 4 4" xfId="25814"/>
    <cellStyle name="Normal 37 2 2 2 3 5" xfId="25820"/>
    <cellStyle name="Normal 37 2 2 2 3 5 2" xfId="12581"/>
    <cellStyle name="Normal 37 2 2 2 3 5 3" xfId="25821"/>
    <cellStyle name="Normal 37 2 2 2 3 5 4" xfId="25822"/>
    <cellStyle name="Normal 37 2 2 2 3 6" xfId="25827"/>
    <cellStyle name="Normal 37 2 2 2 3 6 2" xfId="25828"/>
    <cellStyle name="Normal 37 2 2 2 3 6 3" xfId="25829"/>
    <cellStyle name="Normal 37 2 2 2 3 7" xfId="25830"/>
    <cellStyle name="Normal 37 2 2 2 3 8" xfId="25831"/>
    <cellStyle name="Normal 37 2 2 2 3 9" xfId="25832"/>
    <cellStyle name="Normal 37 2 2 2 4" xfId="25838"/>
    <cellStyle name="Normal 37 2 2 2 4 2" xfId="25840"/>
    <cellStyle name="Normal 37 2 2 2 4 2 2" xfId="12831"/>
    <cellStyle name="Normal 37 2 2 2 4 2 3" xfId="21273"/>
    <cellStyle name="Normal 37 2 2 2 4 2 4" xfId="21283"/>
    <cellStyle name="Normal 37 2 2 2 4 3" xfId="24020"/>
    <cellStyle name="Normal 37 2 2 2 4 3 2" xfId="25842"/>
    <cellStyle name="Normal 37 2 2 2 4 3 3" xfId="25843"/>
    <cellStyle name="Normal 37 2 2 2 4 4" xfId="25849"/>
    <cellStyle name="Normal 37 2 2 2 4 5" xfId="25855"/>
    <cellStyle name="Normal 37 2 2 2 4 6" xfId="25862"/>
    <cellStyle name="Normal 37 2 2 2 5" xfId="25867"/>
    <cellStyle name="Normal 37 2 2 2 5 2" xfId="25869"/>
    <cellStyle name="Normal 37 2 2 2 5 3" xfId="25870"/>
    <cellStyle name="Normal 37 2 2 2 5 4" xfId="25876"/>
    <cellStyle name="Normal 37 2 2 2 6" xfId="25880"/>
    <cellStyle name="Normal 37 2 2 2 6 2" xfId="25886"/>
    <cellStyle name="Normal 37 2 2 2 6 3" xfId="25890"/>
    <cellStyle name="Normal 37 2 2 2 6 4" xfId="25896"/>
    <cellStyle name="Normal 37 2 2 2 7" xfId="25898"/>
    <cellStyle name="Normal 37 2 2 2 7 2" xfId="25902"/>
    <cellStyle name="Normal 37 2 2 2 7 3" xfId="25904"/>
    <cellStyle name="Normal 37 2 2 2 7 4" xfId="25905"/>
    <cellStyle name="Normal 37 2 2 2 8" xfId="25907"/>
    <cellStyle name="Normal 37 2 2 2 8 2" xfId="248"/>
    <cellStyle name="Normal 37 2 2 2 8 3" xfId="634"/>
    <cellStyle name="Normal 37 2 2 2 9" xfId="25909"/>
    <cellStyle name="Normal 37 2 2 3" xfId="23400"/>
    <cellStyle name="Normal 37 2 2 3 10" xfId="25912"/>
    <cellStyle name="Normal 37 2 2 3 2" xfId="19520"/>
    <cellStyle name="Normal 37 2 2 3 2 2" xfId="7923"/>
    <cellStyle name="Normal 37 2 2 3 2 2 2" xfId="14544"/>
    <cellStyle name="Normal 37 2 2 3 2 2 2 2" xfId="25913"/>
    <cellStyle name="Normal 37 2 2 3 2 2 2 3" xfId="24990"/>
    <cellStyle name="Normal 37 2 2 3 2 2 2 4" xfId="24997"/>
    <cellStyle name="Normal 37 2 2 3 2 2 3" xfId="25918"/>
    <cellStyle name="Normal 37 2 2 3 2 2 3 2" xfId="25919"/>
    <cellStyle name="Normal 37 2 2 3 2 2 3 3" xfId="25922"/>
    <cellStyle name="Normal 37 2 2 3 2 2 4" xfId="24959"/>
    <cellStyle name="Normal 37 2 2 3 2 2 5" xfId="24962"/>
    <cellStyle name="Normal 37 2 2 3 2 2 6" xfId="25926"/>
    <cellStyle name="Normal 37 2 2 3 2 3" xfId="19522"/>
    <cellStyle name="Normal 37 2 2 3 2 3 2" xfId="14695"/>
    <cellStyle name="Normal 37 2 2 3 2 3 3" xfId="25928"/>
    <cellStyle name="Normal 37 2 2 3 2 3 4" xfId="25930"/>
    <cellStyle name="Normal 37 2 2 3 2 4" xfId="19525"/>
    <cellStyle name="Normal 37 2 2 3 2 4 2" xfId="14808"/>
    <cellStyle name="Normal 37 2 2 3 2 4 3" xfId="25933"/>
    <cellStyle name="Normal 37 2 2 3 2 4 4" xfId="25936"/>
    <cellStyle name="Normal 37 2 2 3 2 5" xfId="25938"/>
    <cellStyle name="Normal 37 2 2 3 2 5 2" xfId="7619"/>
    <cellStyle name="Normal 37 2 2 3 2 5 3" xfId="25941"/>
    <cellStyle name="Normal 37 2 2 3 2 5 4" xfId="25943"/>
    <cellStyle name="Normal 37 2 2 3 2 6" xfId="25947"/>
    <cellStyle name="Normal 37 2 2 3 2 6 2" xfId="25950"/>
    <cellStyle name="Normal 37 2 2 3 2 6 3" xfId="25953"/>
    <cellStyle name="Normal 37 2 2 3 2 7" xfId="25956"/>
    <cellStyle name="Normal 37 2 2 3 2 8" xfId="25959"/>
    <cellStyle name="Normal 37 2 2 3 2 9" xfId="25960"/>
    <cellStyle name="Normal 37 2 2 3 3" xfId="19527"/>
    <cellStyle name="Normal 37 2 2 3 3 2" xfId="5000"/>
    <cellStyle name="Normal 37 2 2 3 3 2 2" xfId="11322"/>
    <cellStyle name="Normal 37 2 2 3 3 2 3" xfId="25961"/>
    <cellStyle name="Normal 37 2 2 3 3 2 4" xfId="25962"/>
    <cellStyle name="Normal 37 2 2 3 3 3" xfId="19529"/>
    <cellStyle name="Normal 37 2 2 3 3 3 2" xfId="5016"/>
    <cellStyle name="Normal 37 2 2 3 3 3 3" xfId="25963"/>
    <cellStyle name="Normal 37 2 2 3 3 4" xfId="25967"/>
    <cellStyle name="Normal 37 2 2 3 3 5" xfId="25971"/>
    <cellStyle name="Normal 37 2 2 3 3 6" xfId="25972"/>
    <cellStyle name="Normal 37 2 2 3 4" xfId="19533"/>
    <cellStyle name="Normal 37 2 2 3 4 2" xfId="7823"/>
    <cellStyle name="Normal 37 2 2 3 4 3" xfId="11630"/>
    <cellStyle name="Normal 37 2 2 3 4 4" xfId="11656"/>
    <cellStyle name="Normal 37 2 2 3 5" xfId="19537"/>
    <cellStyle name="Normal 37 2 2 3 5 2" xfId="25974"/>
    <cellStyle name="Normal 37 2 2 3 5 3" xfId="11749"/>
    <cellStyle name="Normal 37 2 2 3 5 4" xfId="11755"/>
    <cellStyle name="Normal 37 2 2 3 6" xfId="9815"/>
    <cellStyle name="Normal 37 2 2 3 6 2" xfId="11843"/>
    <cellStyle name="Normal 37 2 2 3 6 3" xfId="11910"/>
    <cellStyle name="Normal 37 2 2 3 6 4" xfId="11922"/>
    <cellStyle name="Normal 37 2 2 3 7" xfId="11181"/>
    <cellStyle name="Normal 37 2 2 3 7 2" xfId="11949"/>
    <cellStyle name="Normal 37 2 2 3 7 3" xfId="11969"/>
    <cellStyle name="Normal 37 2 2 3 8" xfId="11191"/>
    <cellStyle name="Normal 37 2 2 3 9" xfId="12064"/>
    <cellStyle name="Normal 37 2 2 4" xfId="25975"/>
    <cellStyle name="Normal 37 2 2 4 2" xfId="19540"/>
    <cellStyle name="Normal 37 2 2 4 2 2" xfId="11672"/>
    <cellStyle name="Normal 37 2 2 4 2 2 2" xfId="20368"/>
    <cellStyle name="Normal 37 2 2 4 2 2 3" xfId="25977"/>
    <cellStyle name="Normal 37 2 2 4 2 2 4" xfId="25978"/>
    <cellStyle name="Normal 37 2 2 4 2 3" xfId="23865"/>
    <cellStyle name="Normal 37 2 2 4 2 3 2" xfId="20375"/>
    <cellStyle name="Normal 37 2 2 4 2 3 3" xfId="25979"/>
    <cellStyle name="Normal 37 2 2 4 2 4" xfId="23871"/>
    <cellStyle name="Normal 37 2 2 4 2 5" xfId="23876"/>
    <cellStyle name="Normal 37 2 2 4 2 6" xfId="25983"/>
    <cellStyle name="Normal 37 2 2 4 3" xfId="19542"/>
    <cellStyle name="Normal 37 2 2 4 3 2" xfId="11681"/>
    <cellStyle name="Normal 37 2 2 4 3 3" xfId="23877"/>
    <cellStyle name="Normal 37 2 2 4 3 4" xfId="23885"/>
    <cellStyle name="Normal 37 2 2 4 4" xfId="25541"/>
    <cellStyle name="Normal 37 2 2 4 4 2" xfId="11693"/>
    <cellStyle name="Normal 37 2 2 4 4 3" xfId="25566"/>
    <cellStyle name="Normal 37 2 2 4 4 4" xfId="25576"/>
    <cellStyle name="Normal 37 2 2 4 5" xfId="25605"/>
    <cellStyle name="Normal 37 2 2 4 5 2" xfId="25609"/>
    <cellStyle name="Normal 37 2 2 4 5 3" xfId="25614"/>
    <cellStyle name="Normal 37 2 2 4 5 4" xfId="25625"/>
    <cellStyle name="Normal 37 2 2 4 6" xfId="51"/>
    <cellStyle name="Normal 37 2 2 4 6 2" xfId="25655"/>
    <cellStyle name="Normal 37 2 2 4 6 3" xfId="25659"/>
    <cellStyle name="Normal 37 2 2 4 7" xfId="11214"/>
    <cellStyle name="Normal 37 2 2 4 8" xfId="12594"/>
    <cellStyle name="Normal 37 2 2 4 9" xfId="25698"/>
    <cellStyle name="Normal 37 2 2 5" xfId="25984"/>
    <cellStyle name="Normal 37 2 2 5 2" xfId="25986"/>
    <cellStyle name="Normal 37 2 2 5 2 2" xfId="11807"/>
    <cellStyle name="Normal 37 2 2 5 2 2 2" xfId="21658"/>
    <cellStyle name="Normal 37 2 2 5 2 2 3" xfId="25987"/>
    <cellStyle name="Normal 37 2 2 5 2 2 4" xfId="25988"/>
    <cellStyle name="Normal 37 2 2 5 2 3" xfId="25990"/>
    <cellStyle name="Normal 37 2 2 5 2 3 2" xfId="25991"/>
    <cellStyle name="Normal 37 2 2 5 2 3 3" xfId="25992"/>
    <cellStyle name="Normal 37 2 2 5 2 4" xfId="25995"/>
    <cellStyle name="Normal 37 2 2 5 2 5" xfId="22567"/>
    <cellStyle name="Normal 37 2 2 5 2 6" xfId="22573"/>
    <cellStyle name="Normal 37 2 2 5 3" xfId="25996"/>
    <cellStyle name="Normal 37 2 2 5 3 2" xfId="11813"/>
    <cellStyle name="Normal 37 2 2 5 3 3" xfId="25448"/>
    <cellStyle name="Normal 37 2 2 5 3 4" xfId="25468"/>
    <cellStyle name="Normal 37 2 2 5 4" xfId="25998"/>
    <cellStyle name="Normal 37 2 2 5 4 2" xfId="11823"/>
    <cellStyle name="Normal 37 2 2 5 4 3" xfId="26000"/>
    <cellStyle name="Normal 37 2 2 5 4 4" xfId="26006"/>
    <cellStyle name="Normal 37 2 2 5 5" xfId="26009"/>
    <cellStyle name="Normal 37 2 2 5 5 2" xfId="26011"/>
    <cellStyle name="Normal 37 2 2 5 5 3" xfId="26013"/>
    <cellStyle name="Normal 37 2 2 5 5 4" xfId="26017"/>
    <cellStyle name="Normal 37 2 2 5 6" xfId="12876"/>
    <cellStyle name="Normal 37 2 2 5 6 2" xfId="25756"/>
    <cellStyle name="Normal 37 2 2 5 6 3" xfId="26019"/>
    <cellStyle name="Normal 37 2 2 5 7" xfId="8965"/>
    <cellStyle name="Normal 37 2 2 5 8" xfId="9014"/>
    <cellStyle name="Normal 37 2 2 5 9" xfId="26020"/>
    <cellStyle name="Normal 37 2 2 6" xfId="13313"/>
    <cellStyle name="Normal 37 2 2 6 2" xfId="13320"/>
    <cellStyle name="Normal 37 2 2 6 2 2" xfId="7692"/>
    <cellStyle name="Normal 37 2 2 6 2 2 2" xfId="21798"/>
    <cellStyle name="Normal 37 2 2 6 2 2 3" xfId="26022"/>
    <cellStyle name="Normal 37 2 2 6 2 2 4" xfId="26023"/>
    <cellStyle name="Normal 37 2 2 6 2 3" xfId="14232"/>
    <cellStyle name="Normal 37 2 2 6 2 3 2" xfId="26025"/>
    <cellStyle name="Normal 37 2 2 6 2 3 3" xfId="26027"/>
    <cellStyle name="Normal 37 2 2 6 2 4" xfId="181"/>
    <cellStyle name="Normal 37 2 2 6 2 5" xfId="23015"/>
    <cellStyle name="Normal 37 2 2 6 2 6" xfId="23027"/>
    <cellStyle name="Normal 37 2 2 6 3" xfId="12886"/>
    <cellStyle name="Normal 37 2 2 6 3 2" xfId="11935"/>
    <cellStyle name="Normal 37 2 2 6 3 3" xfId="12972"/>
    <cellStyle name="Normal 37 2 2 6 3 4" xfId="26028"/>
    <cellStyle name="Normal 37 2 2 6 4" xfId="1245"/>
    <cellStyle name="Normal 37 2 2 6 4 2" xfId="26030"/>
    <cellStyle name="Normal 37 2 2 6 4 3" xfId="26031"/>
    <cellStyle name="Normal 37 2 2 6 4 4" xfId="26032"/>
    <cellStyle name="Normal 37 2 2 6 5" xfId="13124"/>
    <cellStyle name="Normal 37 2 2 6 5 2" xfId="26033"/>
    <cellStyle name="Normal 37 2 2 6 5 3" xfId="26034"/>
    <cellStyle name="Normal 37 2 2 6 6" xfId="13182"/>
    <cellStyle name="Normal 37 2 2 6 7" xfId="13197"/>
    <cellStyle name="Normal 37 2 2 6 8" xfId="13211"/>
    <cellStyle name="Normal 37 2 2 7" xfId="13327"/>
    <cellStyle name="Normal 37 2 2 7 2" xfId="13333"/>
    <cellStyle name="Normal 37 2 2 7 2 2" xfId="11297"/>
    <cellStyle name="Normal 37 2 2 7 2 3" xfId="26035"/>
    <cellStyle name="Normal 37 2 2 7 2 4" xfId="26036"/>
    <cellStyle name="Normal 37 2 2 7 3" xfId="34"/>
    <cellStyle name="Normal 37 2 2 7 3 2" xfId="5671"/>
    <cellStyle name="Normal 37 2 2 7 3 3" xfId="1089"/>
    <cellStyle name="Normal 37 2 2 7 4" xfId="3372"/>
    <cellStyle name="Normal 37 2 2 7 5" xfId="2576"/>
    <cellStyle name="Normal 37 2 2 7 6" xfId="3417"/>
    <cellStyle name="Normal 37 2 2 8" xfId="13339"/>
    <cellStyle name="Normal 37 2 2 8 2" xfId="26037"/>
    <cellStyle name="Normal 37 2 2 8 3" xfId="5704"/>
    <cellStyle name="Normal 37 2 2 8 4" xfId="3504"/>
    <cellStyle name="Normal 37 2 2 9" xfId="2485"/>
    <cellStyle name="Normal 37 2 2 9 2" xfId="13773"/>
    <cellStyle name="Normal 37 2 2 9 3" xfId="5720"/>
    <cellStyle name="Normal 37 2 2 9 4" xfId="3582"/>
    <cellStyle name="Normal 37 2 3" xfId="26043"/>
    <cellStyle name="Normal 37 2 3 10" xfId="26046"/>
    <cellStyle name="Normal 37 2 3 10 2" xfId="26047"/>
    <cellStyle name="Normal 37 2 3 10 3" xfId="26048"/>
    <cellStyle name="Normal 37 2 3 10 4" xfId="2728"/>
    <cellStyle name="Normal 37 2 3 11" xfId="26051"/>
    <cellStyle name="Normal 37 2 3 11 2" xfId="26052"/>
    <cellStyle name="Normal 37 2 3 11 3" xfId="26054"/>
    <cellStyle name="Normal 37 2 3 12" xfId="26057"/>
    <cellStyle name="Normal 37 2 3 13" xfId="26058"/>
    <cellStyle name="Normal 37 2 3 14" xfId="26059"/>
    <cellStyle name="Normal 37 2 3 2" xfId="20399"/>
    <cellStyle name="Normal 37 2 3 2 10" xfId="26061"/>
    <cellStyle name="Normal 37 2 3 2 11" xfId="12165"/>
    <cellStyle name="Normal 37 2 3 2 2" xfId="26063"/>
    <cellStyle name="Normal 37 2 3 2 2 10" xfId="62"/>
    <cellStyle name="Normal 37 2 3 2 2 2" xfId="16707"/>
    <cellStyle name="Normal 37 2 3 2 2 2 2" xfId="4263"/>
    <cellStyle name="Normal 37 2 3 2 2 2 2 2" xfId="26065"/>
    <cellStyle name="Normal 37 2 3 2 2 2 2 2 2" xfId="26068"/>
    <cellStyle name="Normal 37 2 3 2 2 2 2 2 3" xfId="26071"/>
    <cellStyle name="Normal 37 2 3 2 2 2 2 2 4" xfId="26074"/>
    <cellStyle name="Normal 37 2 3 2 2 2 2 3" xfId="26078"/>
    <cellStyle name="Normal 37 2 3 2 2 2 2 3 2" xfId="26081"/>
    <cellStyle name="Normal 37 2 3 2 2 2 2 3 3" xfId="26084"/>
    <cellStyle name="Normal 37 2 3 2 2 2 2 4" xfId="26089"/>
    <cellStyle name="Normal 37 2 3 2 2 2 2 5" xfId="9656"/>
    <cellStyle name="Normal 37 2 3 2 2 2 2 6" xfId="9670"/>
    <cellStyle name="Normal 37 2 3 2 2 2 3" xfId="9719"/>
    <cellStyle name="Normal 37 2 3 2 2 2 3 2" xfId="26092"/>
    <cellStyle name="Normal 37 2 3 2 2 2 3 3" xfId="26097"/>
    <cellStyle name="Normal 37 2 3 2 2 2 3 4" xfId="26102"/>
    <cellStyle name="Normal 37 2 3 2 2 2 4" xfId="7207"/>
    <cellStyle name="Normal 37 2 3 2 2 2 4 2" xfId="26106"/>
    <cellStyle name="Normal 37 2 3 2 2 2 4 3" xfId="26110"/>
    <cellStyle name="Normal 37 2 3 2 2 2 4 4" xfId="26115"/>
    <cellStyle name="Normal 37 2 3 2 2 2 5" xfId="25051"/>
    <cellStyle name="Normal 37 2 3 2 2 2 5 2" xfId="26119"/>
    <cellStyle name="Normal 37 2 3 2 2 2 5 3" xfId="24387"/>
    <cellStyle name="Normal 37 2 3 2 2 2 5 4" xfId="24394"/>
    <cellStyle name="Normal 37 2 3 2 2 2 6" xfId="26121"/>
    <cellStyle name="Normal 37 2 3 2 2 2 6 2" xfId="26124"/>
    <cellStyle name="Normal 37 2 3 2 2 2 6 3" xfId="24400"/>
    <cellStyle name="Normal 37 2 3 2 2 2 7" xfId="26127"/>
    <cellStyle name="Normal 37 2 3 2 2 2 8" xfId="2051"/>
    <cellStyle name="Normal 37 2 3 2 2 2 9" xfId="3823"/>
    <cellStyle name="Normal 37 2 3 2 2 3" xfId="16712"/>
    <cellStyle name="Normal 37 2 3 2 2 3 2" xfId="2727"/>
    <cellStyle name="Normal 37 2 3 2 2 3 2 2" xfId="26129"/>
    <cellStyle name="Normal 37 2 3 2 2 3 2 3" xfId="26131"/>
    <cellStyle name="Normal 37 2 3 2 2 3 2 4" xfId="26133"/>
    <cellStyle name="Normal 37 2 3 2 2 3 3" xfId="10001"/>
    <cellStyle name="Normal 37 2 3 2 2 3 3 2" xfId="26135"/>
    <cellStyle name="Normal 37 2 3 2 2 3 3 3" xfId="26138"/>
    <cellStyle name="Normal 37 2 3 2 2 3 4" xfId="10012"/>
    <cellStyle name="Normal 37 2 3 2 2 3 5" xfId="26141"/>
    <cellStyle name="Normal 37 2 3 2 2 3 6" xfId="26143"/>
    <cellStyle name="Normal 37 2 3 2 2 4" xfId="16718"/>
    <cellStyle name="Normal 37 2 3 2 2 4 2" xfId="10318"/>
    <cellStyle name="Normal 37 2 3 2 2 4 3" xfId="10343"/>
    <cellStyle name="Normal 37 2 3 2 2 4 4" xfId="10360"/>
    <cellStyle name="Normal 37 2 3 2 2 5" xfId="16722"/>
    <cellStyle name="Normal 37 2 3 2 2 5 2" xfId="3670"/>
    <cellStyle name="Normal 37 2 3 2 2 5 3" xfId="3709"/>
    <cellStyle name="Normal 37 2 3 2 2 5 4" xfId="3771"/>
    <cellStyle name="Normal 37 2 3 2 2 6" xfId="16728"/>
    <cellStyle name="Normal 37 2 3 2 2 6 2" xfId="518"/>
    <cellStyle name="Normal 37 2 3 2 2 6 3" xfId="535"/>
    <cellStyle name="Normal 37 2 3 2 2 6 4" xfId="2396"/>
    <cellStyle name="Normal 37 2 3 2 2 7" xfId="16730"/>
    <cellStyle name="Normal 37 2 3 2 2 7 2" xfId="11008"/>
    <cellStyle name="Normal 37 2 3 2 2 7 3" xfId="11035"/>
    <cellStyle name="Normal 37 2 3 2 2 8" xfId="16732"/>
    <cellStyle name="Normal 37 2 3 2 2 9" xfId="26145"/>
    <cellStyle name="Normal 37 2 3 2 3" xfId="26150"/>
    <cellStyle name="Normal 37 2 3 2 3 2" xfId="16740"/>
    <cellStyle name="Normal 37 2 3 2 3 2 2" xfId="42"/>
    <cellStyle name="Normal 37 2 3 2 3 2 2 2" xfId="25649"/>
    <cellStyle name="Normal 37 2 3 2 3 2 2 3" xfId="25656"/>
    <cellStyle name="Normal 37 2 3 2 3 2 2 4" xfId="25665"/>
    <cellStyle name="Normal 37 2 3 2 3 2 3" xfId="11206"/>
    <cellStyle name="Normal 37 2 3 2 3 2 3 2" xfId="25674"/>
    <cellStyle name="Normal 37 2 3 2 3 2 3 3" xfId="25680"/>
    <cellStyle name="Normal 37 2 3 2 3 2 4" xfId="12587"/>
    <cellStyle name="Normal 37 2 3 2 3 2 5" xfId="25695"/>
    <cellStyle name="Normal 37 2 3 2 3 2 6" xfId="25705"/>
    <cellStyle name="Normal 37 2 3 2 3 3" xfId="16744"/>
    <cellStyle name="Normal 37 2 3 2 3 3 2" xfId="12872"/>
    <cellStyle name="Normal 37 2 3 2 3 3 3" xfId="8961"/>
    <cellStyle name="Normal 37 2 3 2 3 3 4" xfId="9007"/>
    <cellStyle name="Normal 37 2 3 2 3 4" xfId="16750"/>
    <cellStyle name="Normal 37 2 3 2 3 4 2" xfId="13174"/>
    <cellStyle name="Normal 37 2 3 2 3 4 3" xfId="13191"/>
    <cellStyle name="Normal 37 2 3 2 3 4 4" xfId="13205"/>
    <cellStyle name="Normal 37 2 3 2 3 5" xfId="16755"/>
    <cellStyle name="Normal 37 2 3 2 3 5 2" xfId="3410"/>
    <cellStyle name="Normal 37 2 3 2 3 5 3" xfId="3444"/>
    <cellStyle name="Normal 37 2 3 2 3 5 4" xfId="13388"/>
    <cellStyle name="Normal 37 2 3 2 3 6" xfId="16758"/>
    <cellStyle name="Normal 37 2 3 2 3 6 2" xfId="13664"/>
    <cellStyle name="Normal 37 2 3 2 3 6 3" xfId="13680"/>
    <cellStyle name="Normal 37 2 3 2 3 7" xfId="16761"/>
    <cellStyle name="Normal 37 2 3 2 3 8" xfId="16764"/>
    <cellStyle name="Normal 37 2 3 2 3 9" xfId="26151"/>
    <cellStyle name="Normal 37 2 3 2 4" xfId="26156"/>
    <cellStyle name="Normal 37 2 3 2 4 2" xfId="16769"/>
    <cellStyle name="Normal 37 2 3 2 4 2 2" xfId="15146"/>
    <cellStyle name="Normal 37 2 3 2 4 2 3" xfId="15185"/>
    <cellStyle name="Normal 37 2 3 2 4 2 4" xfId="15219"/>
    <cellStyle name="Normal 37 2 3 2 4 3" xfId="16773"/>
    <cellStyle name="Normal 37 2 3 2 4 3 2" xfId="15564"/>
    <cellStyle name="Normal 37 2 3 2 4 3 3" xfId="15591"/>
    <cellStyle name="Normal 37 2 3 2 4 4" xfId="16777"/>
    <cellStyle name="Normal 37 2 3 2 4 5" xfId="16783"/>
    <cellStyle name="Normal 37 2 3 2 4 6" xfId="16788"/>
    <cellStyle name="Normal 37 2 3 2 5" xfId="26160"/>
    <cellStyle name="Normal 37 2 3 2 5 2" xfId="14703"/>
    <cellStyle name="Normal 37 2 3 2 5 3" xfId="14814"/>
    <cellStyle name="Normal 37 2 3 2 5 4" xfId="14887"/>
    <cellStyle name="Normal 37 2 3 2 6" xfId="26164"/>
    <cellStyle name="Normal 37 2 3 2 6 2" xfId="15141"/>
    <cellStyle name="Normal 37 2 3 2 6 3" xfId="15182"/>
    <cellStyle name="Normal 37 2 3 2 6 4" xfId="15208"/>
    <cellStyle name="Normal 37 2 3 2 7" xfId="21630"/>
    <cellStyle name="Normal 37 2 3 2 7 2" xfId="15559"/>
    <cellStyle name="Normal 37 2 3 2 7 3" xfId="15589"/>
    <cellStyle name="Normal 37 2 3 2 7 4" xfId="15612"/>
    <cellStyle name="Normal 37 2 3 2 8" xfId="21636"/>
    <cellStyle name="Normal 37 2 3 2 8 2" xfId="15740"/>
    <cellStyle name="Normal 37 2 3 2 8 3" xfId="15766"/>
    <cellStyle name="Normal 37 2 3 2 9" xfId="21641"/>
    <cellStyle name="Normal 37 2 3 3" xfId="20404"/>
    <cellStyle name="Normal 37 2 3 3 10" xfId="26167"/>
    <cellStyle name="Normal 37 2 3 3 2" xfId="19559"/>
    <cellStyle name="Normal 37 2 3 3 2 2" xfId="10740"/>
    <cellStyle name="Normal 37 2 3 3 2 2 2" xfId="19779"/>
    <cellStyle name="Normal 37 2 3 3 2 2 2 2" xfId="24786"/>
    <cellStyle name="Normal 37 2 3 3 2 2 2 3" xfId="26170"/>
    <cellStyle name="Normal 37 2 3 3 2 2 2 4" xfId="26175"/>
    <cellStyle name="Normal 37 2 3 3 2 2 3" xfId="26178"/>
    <cellStyle name="Normal 37 2 3 3 2 2 3 2" xfId="25100"/>
    <cellStyle name="Normal 37 2 3 3 2 2 3 3" xfId="26182"/>
    <cellStyle name="Normal 37 2 3 3 2 2 4" xfId="26185"/>
    <cellStyle name="Normal 37 2 3 3 2 2 5" xfId="26187"/>
    <cellStyle name="Normal 37 2 3 3 2 2 6" xfId="26189"/>
    <cellStyle name="Normal 37 2 3 3 2 3" xfId="26192"/>
    <cellStyle name="Normal 37 2 3 3 2 3 2" xfId="22449"/>
    <cellStyle name="Normal 37 2 3 3 2 3 3" xfId="23847"/>
    <cellStyle name="Normal 37 2 3 3 2 3 4" xfId="23851"/>
    <cellStyle name="Normal 37 2 3 3 2 4" xfId="26194"/>
    <cellStyle name="Normal 37 2 3 3 2 4 2" xfId="26196"/>
    <cellStyle name="Normal 37 2 3 3 2 4 3" xfId="26199"/>
    <cellStyle name="Normal 37 2 3 3 2 4 4" xfId="26202"/>
    <cellStyle name="Normal 37 2 3 3 2 5" xfId="26204"/>
    <cellStyle name="Normal 37 2 3 3 2 5 2" xfId="6710"/>
    <cellStyle name="Normal 37 2 3 3 2 5 3" xfId="6735"/>
    <cellStyle name="Normal 37 2 3 3 2 5 4" xfId="6746"/>
    <cellStyle name="Normal 37 2 3 3 2 6" xfId="26205"/>
    <cellStyle name="Normal 37 2 3 3 2 6 2" xfId="6807"/>
    <cellStyle name="Normal 37 2 3 3 2 6 3" xfId="1301"/>
    <cellStyle name="Normal 37 2 3 3 2 7" xfId="26206"/>
    <cellStyle name="Normal 37 2 3 3 2 8" xfId="26207"/>
    <cellStyle name="Normal 37 2 3 3 2 9" xfId="26208"/>
    <cellStyle name="Normal 37 2 3 3 3" xfId="19564"/>
    <cellStyle name="Normal 37 2 3 3 3 2" xfId="12322"/>
    <cellStyle name="Normal 37 2 3 3 3 2 2" xfId="22541"/>
    <cellStyle name="Normal 37 2 3 3 3 2 3" xfId="25339"/>
    <cellStyle name="Normal 37 2 3 3 3 2 4" xfId="25342"/>
    <cellStyle name="Normal 37 2 3 3 3 3" xfId="26211"/>
    <cellStyle name="Normal 37 2 3 3 3 3 2" xfId="26213"/>
    <cellStyle name="Normal 37 2 3 3 3 3 3" xfId="25347"/>
    <cellStyle name="Normal 37 2 3 3 3 4" xfId="26215"/>
    <cellStyle name="Normal 37 2 3 3 3 5" xfId="26216"/>
    <cellStyle name="Normal 37 2 3 3 3 6" xfId="26217"/>
    <cellStyle name="Normal 37 2 3 3 4" xfId="26221"/>
    <cellStyle name="Normal 37 2 3 3 4 2" xfId="12324"/>
    <cellStyle name="Normal 37 2 3 3 4 3" xfId="14468"/>
    <cellStyle name="Normal 37 2 3 3 4 4" xfId="20589"/>
    <cellStyle name="Normal 37 2 3 3 5" xfId="26224"/>
    <cellStyle name="Normal 37 2 3 3 5 2" xfId="14552"/>
    <cellStyle name="Normal 37 2 3 3 5 3" xfId="14607"/>
    <cellStyle name="Normal 37 2 3 3 5 4" xfId="14635"/>
    <cellStyle name="Normal 37 2 3 3 6" xfId="14707"/>
    <cellStyle name="Normal 37 2 3 3 6 2" xfId="14719"/>
    <cellStyle name="Normal 37 2 3 3 6 3" xfId="14741"/>
    <cellStyle name="Normal 37 2 3 3 6 4" xfId="14762"/>
    <cellStyle name="Normal 37 2 3 3 7" xfId="14818"/>
    <cellStyle name="Normal 37 2 3 3 7 2" xfId="14826"/>
    <cellStyle name="Normal 37 2 3 3 7 3" xfId="14855"/>
    <cellStyle name="Normal 37 2 3 3 8" xfId="14892"/>
    <cellStyle name="Normal 37 2 3 3 9" xfId="14924"/>
    <cellStyle name="Normal 37 2 3 4" xfId="26227"/>
    <cellStyle name="Normal 37 2 3 4 2" xfId="26230"/>
    <cellStyle name="Normal 37 2 3 4 2 2" xfId="12421"/>
    <cellStyle name="Normal 37 2 3 4 2 2 2" xfId="22929"/>
    <cellStyle name="Normal 37 2 3 4 2 2 3" xfId="18978"/>
    <cellStyle name="Normal 37 2 3 4 2 2 4" xfId="18981"/>
    <cellStyle name="Normal 37 2 3 4 2 3" xfId="26232"/>
    <cellStyle name="Normal 37 2 3 4 2 3 2" xfId="22935"/>
    <cellStyle name="Normal 37 2 3 4 2 3 3" xfId="26233"/>
    <cellStyle name="Normal 37 2 3 4 2 4" xfId="23205"/>
    <cellStyle name="Normal 37 2 3 4 2 5" xfId="26237"/>
    <cellStyle name="Normal 37 2 3 4 2 6" xfId="26239"/>
    <cellStyle name="Normal 37 2 3 4 3" xfId="26243"/>
    <cellStyle name="Normal 37 2 3 4 3 2" xfId="12426"/>
    <cellStyle name="Normal 37 2 3 4 3 3" xfId="26245"/>
    <cellStyle name="Normal 37 2 3 4 3 4" xfId="26249"/>
    <cellStyle name="Normal 37 2 3 4 4" xfId="26255"/>
    <cellStyle name="Normal 37 2 3 4 4 2" xfId="616"/>
    <cellStyle name="Normal 37 2 3 4 4 3" xfId="26258"/>
    <cellStyle name="Normal 37 2 3 4 4 4" xfId="20623"/>
    <cellStyle name="Normal 37 2 3 4 5" xfId="26261"/>
    <cellStyle name="Normal 37 2 3 4 5 2" xfId="15073"/>
    <cellStyle name="Normal 37 2 3 4 5 3" xfId="15106"/>
    <cellStyle name="Normal 37 2 3 4 5 4" xfId="15124"/>
    <cellStyle name="Normal 37 2 3 4 6" xfId="15143"/>
    <cellStyle name="Normal 37 2 3 4 6 2" xfId="15159"/>
    <cellStyle name="Normal 37 2 3 4 6 3" xfId="15167"/>
    <cellStyle name="Normal 37 2 3 4 7" xfId="15184"/>
    <cellStyle name="Normal 37 2 3 4 8" xfId="15213"/>
    <cellStyle name="Normal 37 2 3 4 9" xfId="26264"/>
    <cellStyle name="Normal 37 2 3 5" xfId="26266"/>
    <cellStyle name="Normal 37 2 3 5 2" xfId="26268"/>
    <cellStyle name="Normal 37 2 3 5 2 2" xfId="12497"/>
    <cellStyle name="Normal 37 2 3 5 2 2 2" xfId="23264"/>
    <cellStyle name="Normal 37 2 3 5 2 2 3" xfId="26269"/>
    <cellStyle name="Normal 37 2 3 5 2 2 4" xfId="26271"/>
    <cellStyle name="Normal 37 2 3 5 2 3" xfId="26274"/>
    <cellStyle name="Normal 37 2 3 5 2 3 2" xfId="26275"/>
    <cellStyle name="Normal 37 2 3 5 2 3 3" xfId="26277"/>
    <cellStyle name="Normal 37 2 3 5 2 4" xfId="26282"/>
    <cellStyle name="Normal 37 2 3 5 2 5" xfId="23993"/>
    <cellStyle name="Normal 37 2 3 5 2 6" xfId="23995"/>
    <cellStyle name="Normal 37 2 3 5 3" xfId="26285"/>
    <cellStyle name="Normal 37 2 3 5 3 2" xfId="12503"/>
    <cellStyle name="Normal 37 2 3 5 3 3" xfId="26286"/>
    <cellStyle name="Normal 37 2 3 5 3 4" xfId="26287"/>
    <cellStyle name="Normal 37 2 3 5 4" xfId="26291"/>
    <cellStyle name="Normal 37 2 3 5 4 2" xfId="25182"/>
    <cellStyle name="Normal 37 2 3 5 4 3" xfId="26292"/>
    <cellStyle name="Normal 37 2 3 5 4 4" xfId="20650"/>
    <cellStyle name="Normal 37 2 3 5 5" xfId="26294"/>
    <cellStyle name="Normal 37 2 3 5 5 2" xfId="15481"/>
    <cellStyle name="Normal 37 2 3 5 5 3" xfId="15510"/>
    <cellStyle name="Normal 37 2 3 5 5 4" xfId="15535"/>
    <cellStyle name="Normal 37 2 3 5 6" xfId="15561"/>
    <cellStyle name="Normal 37 2 3 5 6 2" xfId="15570"/>
    <cellStyle name="Normal 37 2 3 5 6 3" xfId="15577"/>
    <cellStyle name="Normal 37 2 3 5 7" xfId="15590"/>
    <cellStyle name="Normal 37 2 3 5 8" xfId="15605"/>
    <cellStyle name="Normal 37 2 3 5 9" xfId="26297"/>
    <cellStyle name="Normal 37 2 3 6" xfId="13354"/>
    <cellStyle name="Normal 37 2 3 6 2" xfId="14286"/>
    <cellStyle name="Normal 37 2 3 6 2 2" xfId="12534"/>
    <cellStyle name="Normal 37 2 3 6 2 2 2" xfId="23412"/>
    <cellStyle name="Normal 37 2 3 6 2 2 3" xfId="26299"/>
    <cellStyle name="Normal 37 2 3 6 2 2 4" xfId="26302"/>
    <cellStyle name="Normal 37 2 3 6 2 3" xfId="26306"/>
    <cellStyle name="Normal 37 2 3 6 2 3 2" xfId="26308"/>
    <cellStyle name="Normal 37 2 3 6 2 3 3" xfId="26312"/>
    <cellStyle name="Normal 37 2 3 6 2 4" xfId="26316"/>
    <cellStyle name="Normal 37 2 3 6 2 5" xfId="24056"/>
    <cellStyle name="Normal 37 2 3 6 2 6" xfId="24058"/>
    <cellStyle name="Normal 37 2 3 6 3" xfId="14294"/>
    <cellStyle name="Normal 37 2 3 6 3 2" xfId="6021"/>
    <cellStyle name="Normal 37 2 3 6 3 3" xfId="15662"/>
    <cellStyle name="Normal 37 2 3 6 3 4" xfId="26317"/>
    <cellStyle name="Normal 37 2 3 6 4" xfId="26321"/>
    <cellStyle name="Normal 37 2 3 6 4 2" xfId="26325"/>
    <cellStyle name="Normal 37 2 3 6 4 3" xfId="26326"/>
    <cellStyle name="Normal 37 2 3 6 4 4" xfId="26327"/>
    <cellStyle name="Normal 37 2 3 6 5" xfId="26329"/>
    <cellStyle name="Normal 37 2 3 6 5 2" xfId="15715"/>
    <cellStyle name="Normal 37 2 3 6 5 3" xfId="15724"/>
    <cellStyle name="Normal 37 2 3 6 6" xfId="15742"/>
    <cellStyle name="Normal 37 2 3 6 7" xfId="15767"/>
    <cellStyle name="Normal 37 2 3 6 8" xfId="15784"/>
    <cellStyle name="Normal 37 2 3 7" xfId="13361"/>
    <cellStyle name="Normal 37 2 3 7 2" xfId="26331"/>
    <cellStyle name="Normal 37 2 3 7 2 2" xfId="12561"/>
    <cellStyle name="Normal 37 2 3 7 2 3" xfId="26333"/>
    <cellStyle name="Normal 37 2 3 7 2 4" xfId="26335"/>
    <cellStyle name="Normal 37 2 3 7 3" xfId="5742"/>
    <cellStyle name="Normal 37 2 3 7 3 2" xfId="5755"/>
    <cellStyle name="Normal 37 2 3 7 3 3" xfId="5770"/>
    <cellStyle name="Normal 37 2 3 7 4" xfId="3840"/>
    <cellStyle name="Normal 37 2 3 7 5" xfId="3903"/>
    <cellStyle name="Normal 37 2 3 7 6" xfId="1492"/>
    <cellStyle name="Normal 37 2 3 8" xfId="13367"/>
    <cellStyle name="Normal 37 2 3 8 2" xfId="26336"/>
    <cellStyle name="Normal 37 2 3 8 3" xfId="5788"/>
    <cellStyle name="Normal 37 2 3 8 4" xfId="3936"/>
    <cellStyle name="Normal 37 2 3 9" xfId="18759"/>
    <cellStyle name="Normal 37 2 3 9 2" xfId="26338"/>
    <cellStyle name="Normal 37 2 3 9 3" xfId="5799"/>
    <cellStyle name="Normal 37 2 3 9 4" xfId="2209"/>
    <cellStyle name="Normal 37 2 4" xfId="26342"/>
    <cellStyle name="Normal 37 2 4 10" xfId="26344"/>
    <cellStyle name="Normal 37 2 4 11" xfId="19438"/>
    <cellStyle name="Normal 37 2 4 2" xfId="23410"/>
    <cellStyle name="Normal 37 2 4 2 10" xfId="1145"/>
    <cellStyle name="Normal 37 2 4 2 2" xfId="26346"/>
    <cellStyle name="Normal 37 2 4 2 2 2" xfId="26349"/>
    <cellStyle name="Normal 37 2 4 2 2 2 2" xfId="26351"/>
    <cellStyle name="Normal 37 2 4 2 2 2 2 2" xfId="20075"/>
    <cellStyle name="Normal 37 2 4 2 2 2 2 3" xfId="7043"/>
    <cellStyle name="Normal 37 2 4 2 2 2 2 4" xfId="7051"/>
    <cellStyle name="Normal 37 2 4 2 2 2 3" xfId="26354"/>
    <cellStyle name="Normal 37 2 4 2 2 2 3 2" xfId="20234"/>
    <cellStyle name="Normal 37 2 4 2 2 2 3 3" xfId="1777"/>
    <cellStyle name="Normal 37 2 4 2 2 2 4" xfId="26357"/>
    <cellStyle name="Normal 37 2 4 2 2 2 5" xfId="26359"/>
    <cellStyle name="Normal 37 2 4 2 2 2 6" xfId="26362"/>
    <cellStyle name="Normal 37 2 4 2 2 3" xfId="26366"/>
    <cellStyle name="Normal 37 2 4 2 2 3 2" xfId="26369"/>
    <cellStyle name="Normal 37 2 4 2 2 3 3" xfId="26372"/>
    <cellStyle name="Normal 37 2 4 2 2 3 4" xfId="26375"/>
    <cellStyle name="Normal 37 2 4 2 2 4" xfId="26380"/>
    <cellStyle name="Normal 37 2 4 2 2 4 2" xfId="26381"/>
    <cellStyle name="Normal 37 2 4 2 2 4 3" xfId="26384"/>
    <cellStyle name="Normal 37 2 4 2 2 4 4" xfId="26387"/>
    <cellStyle name="Normal 37 2 4 2 2 5" xfId="26390"/>
    <cellStyle name="Normal 37 2 4 2 2 5 2" xfId="8528"/>
    <cellStyle name="Normal 37 2 4 2 2 5 3" xfId="8532"/>
    <cellStyle name="Normal 37 2 4 2 2 5 4" xfId="8537"/>
    <cellStyle name="Normal 37 2 4 2 2 6" xfId="26393"/>
    <cellStyle name="Normal 37 2 4 2 2 6 2" xfId="8563"/>
    <cellStyle name="Normal 37 2 4 2 2 6 3" xfId="8567"/>
    <cellStyle name="Normal 37 2 4 2 2 7" xfId="26394"/>
    <cellStyle name="Normal 37 2 4 2 2 8" xfId="26395"/>
    <cellStyle name="Normal 37 2 4 2 2 9" xfId="26396"/>
    <cellStyle name="Normal 37 2 4 2 3" xfId="26399"/>
    <cellStyle name="Normal 37 2 4 2 3 2" xfId="26402"/>
    <cellStyle name="Normal 37 2 4 2 3 2 2" xfId="26409"/>
    <cellStyle name="Normal 37 2 4 2 3 2 3" xfId="22146"/>
    <cellStyle name="Normal 37 2 4 2 3 2 4" xfId="22152"/>
    <cellStyle name="Normal 37 2 4 2 3 3" xfId="26413"/>
    <cellStyle name="Normal 37 2 4 2 3 3 2" xfId="26417"/>
    <cellStyle name="Normal 37 2 4 2 3 3 3" xfId="26420"/>
    <cellStyle name="Normal 37 2 4 2 3 4" xfId="26424"/>
    <cellStyle name="Normal 37 2 4 2 3 5" xfId="26428"/>
    <cellStyle name="Normal 37 2 4 2 3 6" xfId="26430"/>
    <cellStyle name="Normal 37 2 4 2 4" xfId="26433"/>
    <cellStyle name="Normal 37 2 4 2 4 2" xfId="26434"/>
    <cellStyle name="Normal 37 2 4 2 4 3" xfId="26435"/>
    <cellStyle name="Normal 37 2 4 2 4 4" xfId="26436"/>
    <cellStyle name="Normal 37 2 4 2 5" xfId="26440"/>
    <cellStyle name="Normal 37 2 4 2 5 2" xfId="19822"/>
    <cellStyle name="Normal 37 2 4 2 5 3" xfId="19845"/>
    <cellStyle name="Normal 37 2 4 2 5 4" xfId="19862"/>
    <cellStyle name="Normal 37 2 4 2 6" xfId="12331"/>
    <cellStyle name="Normal 37 2 4 2 6 2" xfId="14438"/>
    <cellStyle name="Normal 37 2 4 2 6 3" xfId="14444"/>
    <cellStyle name="Normal 37 2 4 2 6 4" xfId="14450"/>
    <cellStyle name="Normal 37 2 4 2 7" xfId="14470"/>
    <cellStyle name="Normal 37 2 4 2 7 2" xfId="14477"/>
    <cellStyle name="Normal 37 2 4 2 7 3" xfId="14482"/>
    <cellStyle name="Normal 37 2 4 2 8" xfId="14493"/>
    <cellStyle name="Normal 37 2 4 2 9" xfId="14508"/>
    <cellStyle name="Normal 37 2 4 3" xfId="23415"/>
    <cellStyle name="Normal 37 2 4 3 2" xfId="19582"/>
    <cellStyle name="Normal 37 2 4 3 2 2" xfId="2481"/>
    <cellStyle name="Normal 37 2 4 3 2 2 2" xfId="23948"/>
    <cellStyle name="Normal 37 2 4 3 2 2 3" xfId="26442"/>
    <cellStyle name="Normal 37 2 4 3 2 2 4" xfId="26444"/>
    <cellStyle name="Normal 37 2 4 3 2 3" xfId="26447"/>
    <cellStyle name="Normal 37 2 4 3 2 3 2" xfId="26449"/>
    <cellStyle name="Normal 37 2 4 3 2 3 3" xfId="26452"/>
    <cellStyle name="Normal 37 2 4 3 2 4" xfId="26455"/>
    <cellStyle name="Normal 37 2 4 3 2 5" xfId="26457"/>
    <cellStyle name="Normal 37 2 4 3 2 6" xfId="26458"/>
    <cellStyle name="Normal 37 2 4 3 3" xfId="19586"/>
    <cellStyle name="Normal 37 2 4 3 3 2" xfId="12747"/>
    <cellStyle name="Normal 37 2 4 3 3 3" xfId="26460"/>
    <cellStyle name="Normal 37 2 4 3 3 4" xfId="26462"/>
    <cellStyle name="Normal 37 2 4 3 4" xfId="26465"/>
    <cellStyle name="Normal 37 2 4 3 4 2" xfId="26466"/>
    <cellStyle name="Normal 37 2 4 3 4 3" xfId="26468"/>
    <cellStyle name="Normal 37 2 4 3 4 4" xfId="26470"/>
    <cellStyle name="Normal 37 2 4 3 5" xfId="26471"/>
    <cellStyle name="Normal 37 2 4 3 5 2" xfId="16174"/>
    <cellStyle name="Normal 37 2 4 3 5 3" xfId="20176"/>
    <cellStyle name="Normal 37 2 4 3 5 4" xfId="20183"/>
    <cellStyle name="Normal 37 2 4 3 6" xfId="14556"/>
    <cellStyle name="Normal 37 2 4 3 6 2" xfId="14563"/>
    <cellStyle name="Normal 37 2 4 3 6 3" xfId="14571"/>
    <cellStyle name="Normal 37 2 4 3 7" xfId="14600"/>
    <cellStyle name="Normal 37 2 4 3 8" xfId="14628"/>
    <cellStyle name="Normal 37 2 4 3 9" xfId="14653"/>
    <cellStyle name="Normal 37 2 4 4" xfId="26301"/>
    <cellStyle name="Normal 37 2 4 4 2" xfId="26474"/>
    <cellStyle name="Normal 37 2 4 4 2 2" xfId="2454"/>
    <cellStyle name="Normal 37 2 4 4 2 3" xfId="26477"/>
    <cellStyle name="Normal 37 2 4 4 2 4" xfId="26482"/>
    <cellStyle name="Normal 37 2 4 4 3" xfId="26486"/>
    <cellStyle name="Normal 37 2 4 4 3 2" xfId="26487"/>
    <cellStyle name="Normal 37 2 4 4 3 3" xfId="26489"/>
    <cellStyle name="Normal 37 2 4 4 4" xfId="26494"/>
    <cellStyle name="Normal 37 2 4 4 5" xfId="26496"/>
    <cellStyle name="Normal 37 2 4 4 6" xfId="14713"/>
    <cellStyle name="Normal 37 2 4 5" xfId="26304"/>
    <cellStyle name="Normal 37 2 4 5 2" xfId="26499"/>
    <cellStyle name="Normal 37 2 4 5 3" xfId="26503"/>
    <cellStyle name="Normal 37 2 4 5 4" xfId="26508"/>
    <cellStyle name="Normal 37 2 4 6" xfId="26510"/>
    <cellStyle name="Normal 37 2 4 6 2" xfId="26512"/>
    <cellStyle name="Normal 37 2 4 6 3" xfId="26515"/>
    <cellStyle name="Normal 37 2 4 6 4" xfId="26516"/>
    <cellStyle name="Normal 37 2 4 7" xfId="26518"/>
    <cellStyle name="Normal 37 2 4 7 2" xfId="26519"/>
    <cellStyle name="Normal 37 2 4 7 3" xfId="5838"/>
    <cellStyle name="Normal 37 2 4 7 4" xfId="1181"/>
    <cellStyle name="Normal 37 2 4 8" xfId="26520"/>
    <cellStyle name="Normal 37 2 4 8 2" xfId="26523"/>
    <cellStyle name="Normal 37 2 4 8 3" xfId="5848"/>
    <cellStyle name="Normal 37 2 4 9" xfId="26525"/>
    <cellStyle name="Normal 37 2 5" xfId="26530"/>
    <cellStyle name="Normal 37 2 5 10" xfId="16820"/>
    <cellStyle name="Normal 37 2 5 11" xfId="6122"/>
    <cellStyle name="Normal 37 2 5 2" xfId="23421"/>
    <cellStyle name="Normal 37 2 5 2 10" xfId="26531"/>
    <cellStyle name="Normal 37 2 5 2 2" xfId="26533"/>
    <cellStyle name="Normal 37 2 5 2 2 2" xfId="26534"/>
    <cellStyle name="Normal 37 2 5 2 2 2 2" xfId="23984"/>
    <cellStyle name="Normal 37 2 5 2 2 2 2 2" xfId="1167"/>
    <cellStyle name="Normal 37 2 5 2 2 2 2 3" xfId="3331"/>
    <cellStyle name="Normal 37 2 5 2 2 2 2 4" xfId="4765"/>
    <cellStyle name="Normal 37 2 5 2 2 2 3" xfId="26536"/>
    <cellStyle name="Normal 37 2 5 2 2 2 3 2" xfId="9545"/>
    <cellStyle name="Normal 37 2 5 2 2 2 3 3" xfId="1901"/>
    <cellStyle name="Normal 37 2 5 2 2 2 4" xfId="26538"/>
    <cellStyle name="Normal 37 2 5 2 2 2 5" xfId="20520"/>
    <cellStyle name="Normal 37 2 5 2 2 2 6" xfId="20522"/>
    <cellStyle name="Normal 37 2 5 2 2 3" xfId="24518"/>
    <cellStyle name="Normal 37 2 5 2 2 3 2" xfId="26539"/>
    <cellStyle name="Normal 37 2 5 2 2 3 3" xfId="26540"/>
    <cellStyle name="Normal 37 2 5 2 2 3 4" xfId="26541"/>
    <cellStyle name="Normal 37 2 5 2 2 4" xfId="24522"/>
    <cellStyle name="Normal 37 2 5 2 2 4 2" xfId="26542"/>
    <cellStyle name="Normal 37 2 5 2 2 4 3" xfId="26543"/>
    <cellStyle name="Normal 37 2 5 2 2 4 4" xfId="26544"/>
    <cellStyle name="Normal 37 2 5 2 2 5" xfId="5535"/>
    <cellStyle name="Normal 37 2 5 2 2 5 2" xfId="8063"/>
    <cellStyle name="Normal 37 2 5 2 2 5 3" xfId="8068"/>
    <cellStyle name="Normal 37 2 5 2 2 5 4" xfId="8071"/>
    <cellStyle name="Normal 37 2 5 2 2 6" xfId="5545"/>
    <cellStyle name="Normal 37 2 5 2 2 6 2" xfId="5418"/>
    <cellStyle name="Normal 37 2 5 2 2 6 3" xfId="8012"/>
    <cellStyle name="Normal 37 2 5 2 2 7" xfId="5549"/>
    <cellStyle name="Normal 37 2 5 2 2 8" xfId="8077"/>
    <cellStyle name="Normal 37 2 5 2 2 9" xfId="8082"/>
    <cellStyle name="Normal 37 2 5 2 3" xfId="26547"/>
    <cellStyle name="Normal 37 2 5 2 3 2" xfId="26548"/>
    <cellStyle name="Normal 37 2 5 2 3 2 2" xfId="26551"/>
    <cellStyle name="Normal 37 2 5 2 3 2 3" xfId="23769"/>
    <cellStyle name="Normal 37 2 5 2 3 2 4" xfId="23773"/>
    <cellStyle name="Normal 37 2 5 2 3 3" xfId="24526"/>
    <cellStyle name="Normal 37 2 5 2 3 3 2" xfId="26553"/>
    <cellStyle name="Normal 37 2 5 2 3 3 3" xfId="26554"/>
    <cellStyle name="Normal 37 2 5 2 3 4" xfId="24530"/>
    <cellStyle name="Normal 37 2 5 2 3 5" xfId="5567"/>
    <cellStyle name="Normal 37 2 5 2 3 6" xfId="5572"/>
    <cellStyle name="Normal 37 2 5 2 4" xfId="26557"/>
    <cellStyle name="Normal 37 2 5 2 4 2" xfId="26558"/>
    <cellStyle name="Normal 37 2 5 2 4 3" xfId="26559"/>
    <cellStyle name="Normal 37 2 5 2 4 4" xfId="26560"/>
    <cellStyle name="Normal 37 2 5 2 5" xfId="26561"/>
    <cellStyle name="Normal 37 2 5 2 5 2" xfId="26562"/>
    <cellStyle name="Normal 37 2 5 2 5 3" xfId="26563"/>
    <cellStyle name="Normal 37 2 5 2 5 4" xfId="26564"/>
    <cellStyle name="Normal 37 2 5 2 6" xfId="619"/>
    <cellStyle name="Normal 37 2 5 2 6 2" xfId="15034"/>
    <cellStyle name="Normal 37 2 5 2 6 3" xfId="15037"/>
    <cellStyle name="Normal 37 2 5 2 6 4" xfId="15039"/>
    <cellStyle name="Normal 37 2 5 2 7" xfId="15042"/>
    <cellStyle name="Normal 37 2 5 2 7 2" xfId="15045"/>
    <cellStyle name="Normal 37 2 5 2 7 3" xfId="15047"/>
    <cellStyle name="Normal 37 2 5 2 8" xfId="15051"/>
    <cellStyle name="Normal 37 2 5 2 9" xfId="15057"/>
    <cellStyle name="Normal 37 2 5 3" xfId="26310"/>
    <cellStyle name="Normal 37 2 5 3 2" xfId="19601"/>
    <cellStyle name="Normal 37 2 5 3 2 2" xfId="13000"/>
    <cellStyle name="Normal 37 2 5 3 2 2 2" xfId="24220"/>
    <cellStyle name="Normal 37 2 5 3 2 2 3" xfId="26565"/>
    <cellStyle name="Normal 37 2 5 3 2 2 4" xfId="26567"/>
    <cellStyle name="Normal 37 2 5 3 2 3" xfId="26569"/>
    <cellStyle name="Normal 37 2 5 3 2 3 2" xfId="26570"/>
    <cellStyle name="Normal 37 2 5 3 2 3 3" xfId="26571"/>
    <cellStyle name="Normal 37 2 5 3 2 4" xfId="26573"/>
    <cellStyle name="Normal 37 2 5 3 2 5" xfId="2790"/>
    <cellStyle name="Normal 37 2 5 3 2 6" xfId="2825"/>
    <cellStyle name="Normal 37 2 5 3 3" xfId="19606"/>
    <cellStyle name="Normal 37 2 5 3 3 2" xfId="13019"/>
    <cellStyle name="Normal 37 2 5 3 3 3" xfId="26575"/>
    <cellStyle name="Normal 37 2 5 3 3 4" xfId="26576"/>
    <cellStyle name="Normal 37 2 5 3 4" xfId="26579"/>
    <cellStyle name="Normal 37 2 5 3 4 2" xfId="26580"/>
    <cellStyle name="Normal 37 2 5 3 4 3" xfId="26581"/>
    <cellStyle name="Normal 37 2 5 3 4 4" xfId="26582"/>
    <cellStyle name="Normal 37 2 5 3 5" xfId="26585"/>
    <cellStyle name="Normal 37 2 5 3 5 2" xfId="26586"/>
    <cellStyle name="Normal 37 2 5 3 5 3" xfId="26587"/>
    <cellStyle name="Normal 37 2 5 3 5 4" xfId="26588"/>
    <cellStyle name="Normal 37 2 5 3 6" xfId="15066"/>
    <cellStyle name="Normal 37 2 5 3 6 2" xfId="15076"/>
    <cellStyle name="Normal 37 2 5 3 6 3" xfId="15085"/>
    <cellStyle name="Normal 37 2 5 3 7" xfId="15097"/>
    <cellStyle name="Normal 37 2 5 3 8" xfId="15115"/>
    <cellStyle name="Normal 37 2 5 3 9" xfId="15129"/>
    <cellStyle name="Normal 37 2 5 4" xfId="26314"/>
    <cellStyle name="Normal 37 2 5 4 2" xfId="26590"/>
    <cellStyle name="Normal 37 2 5 4 2 2" xfId="13104"/>
    <cellStyle name="Normal 37 2 5 4 2 3" xfId="26591"/>
    <cellStyle name="Normal 37 2 5 4 2 4" xfId="26593"/>
    <cellStyle name="Normal 37 2 5 4 3" xfId="26597"/>
    <cellStyle name="Normal 37 2 5 4 3 2" xfId="26598"/>
    <cellStyle name="Normal 37 2 5 4 3 3" xfId="26600"/>
    <cellStyle name="Normal 37 2 5 4 4" xfId="26604"/>
    <cellStyle name="Normal 37 2 5 4 5" xfId="26605"/>
    <cellStyle name="Normal 37 2 5 4 6" xfId="15150"/>
    <cellStyle name="Normal 37 2 5 5" xfId="26608"/>
    <cellStyle name="Normal 37 2 5 5 2" xfId="26609"/>
    <cellStyle name="Normal 37 2 5 5 3" xfId="26610"/>
    <cellStyle name="Normal 37 2 5 5 4" xfId="26611"/>
    <cellStyle name="Normal 37 2 5 6" xfId="26613"/>
    <cellStyle name="Normal 37 2 5 6 2" xfId="26614"/>
    <cellStyle name="Normal 37 2 5 6 3" xfId="26615"/>
    <cellStyle name="Normal 37 2 5 6 4" xfId="16457"/>
    <cellStyle name="Normal 37 2 5 7" xfId="26616"/>
    <cellStyle name="Normal 37 2 5 7 2" xfId="24848"/>
    <cellStyle name="Normal 37 2 5 7 3" xfId="399"/>
    <cellStyle name="Normal 37 2 5 7 4" xfId="448"/>
    <cellStyle name="Normal 37 2 5 8" xfId="26617"/>
    <cellStyle name="Normal 37 2 5 8 2" xfId="25749"/>
    <cellStyle name="Normal 37 2 5 8 3" xfId="1833"/>
    <cellStyle name="Normal 37 2 5 9" xfId="26619"/>
    <cellStyle name="Normal 37 2 6" xfId="26623"/>
    <cellStyle name="Normal 37 2 6 10" xfId="16849"/>
    <cellStyle name="Normal 37 2 6 11" xfId="3342"/>
    <cellStyle name="Normal 37 2 6 2" xfId="26626"/>
    <cellStyle name="Normal 37 2 6 2 10" xfId="12726"/>
    <cellStyle name="Normal 37 2 6 2 2" xfId="26627"/>
    <cellStyle name="Normal 37 2 6 2 2 2" xfId="26628"/>
    <cellStyle name="Normal 37 2 6 2 2 2 2" xfId="26427"/>
    <cellStyle name="Normal 37 2 6 2 2 2 2 2" xfId="3158"/>
    <cellStyle name="Normal 37 2 6 2 2 2 2 3" xfId="3200"/>
    <cellStyle name="Normal 37 2 6 2 2 2 2 4" xfId="18097"/>
    <cellStyle name="Normal 37 2 6 2 2 2 3" xfId="26429"/>
    <cellStyle name="Normal 37 2 6 2 2 2 3 2" xfId="18717"/>
    <cellStyle name="Normal 37 2 6 2 2 2 3 3" xfId="18720"/>
    <cellStyle name="Normal 37 2 6 2 2 2 4" xfId="26630"/>
    <cellStyle name="Normal 37 2 6 2 2 2 5" xfId="26631"/>
    <cellStyle name="Normal 37 2 6 2 2 2 6" xfId="26632"/>
    <cellStyle name="Normal 37 2 6 2 2 3" xfId="26633"/>
    <cellStyle name="Normal 37 2 6 2 2 3 2" xfId="26634"/>
    <cellStyle name="Normal 37 2 6 2 2 3 3" xfId="26635"/>
    <cellStyle name="Normal 37 2 6 2 2 3 4" xfId="26636"/>
    <cellStyle name="Normal 37 2 6 2 2 4" xfId="26637"/>
    <cellStyle name="Normal 37 2 6 2 2 4 2" xfId="19872"/>
    <cellStyle name="Normal 37 2 6 2 2 4 3" xfId="19874"/>
    <cellStyle name="Normal 37 2 6 2 2 4 4" xfId="26638"/>
    <cellStyle name="Normal 37 2 6 2 2 5" xfId="10952"/>
    <cellStyle name="Normal 37 2 6 2 2 5 2" xfId="10956"/>
    <cellStyle name="Normal 37 2 6 2 2 5 3" xfId="10961"/>
    <cellStyle name="Normal 37 2 6 2 2 5 4" xfId="10964"/>
    <cellStyle name="Normal 37 2 6 2 2 6" xfId="350"/>
    <cellStyle name="Normal 37 2 6 2 2 6 2" xfId="3813"/>
    <cellStyle name="Normal 37 2 6 2 2 6 3" xfId="10974"/>
    <cellStyle name="Normal 37 2 6 2 2 7" xfId="10979"/>
    <cellStyle name="Normal 37 2 6 2 2 8" xfId="4116"/>
    <cellStyle name="Normal 37 2 6 2 2 9" xfId="4144"/>
    <cellStyle name="Normal 37 2 6 2 3" xfId="26639"/>
    <cellStyle name="Normal 37 2 6 2 3 2" xfId="26640"/>
    <cellStyle name="Normal 37 2 6 2 3 2 2" xfId="26642"/>
    <cellStyle name="Normal 37 2 6 2 3 2 3" xfId="26643"/>
    <cellStyle name="Normal 37 2 6 2 3 2 4" xfId="26644"/>
    <cellStyle name="Normal 37 2 6 2 3 3" xfId="26646"/>
    <cellStyle name="Normal 37 2 6 2 3 3 2" xfId="26649"/>
    <cellStyle name="Normal 37 2 6 2 3 3 3" xfId="26651"/>
    <cellStyle name="Normal 37 2 6 2 3 4" xfId="26653"/>
    <cellStyle name="Normal 37 2 6 2 3 5" xfId="10985"/>
    <cellStyle name="Normal 37 2 6 2 3 6" xfId="10993"/>
    <cellStyle name="Normal 37 2 6 2 4" xfId="26654"/>
    <cellStyle name="Normal 37 2 6 2 4 2" xfId="26656"/>
    <cellStyle name="Normal 37 2 6 2 4 3" xfId="26658"/>
    <cellStyle name="Normal 37 2 6 2 4 4" xfId="26660"/>
    <cellStyle name="Normal 37 2 6 2 5" xfId="26661"/>
    <cellStyle name="Normal 37 2 6 2 5 2" xfId="24278"/>
    <cellStyle name="Normal 37 2 6 2 5 3" xfId="24293"/>
    <cellStyle name="Normal 37 2 6 2 5 4" xfId="24305"/>
    <cellStyle name="Normal 37 2 6 2 6" xfId="15460"/>
    <cellStyle name="Normal 37 2 6 2 6 2" xfId="4613"/>
    <cellStyle name="Normal 37 2 6 2 6 3" xfId="4655"/>
    <cellStyle name="Normal 37 2 6 2 6 4" xfId="4671"/>
    <cellStyle name="Normal 37 2 6 2 7" xfId="15465"/>
    <cellStyle name="Normal 37 2 6 2 7 2" xfId="4828"/>
    <cellStyle name="Normal 37 2 6 2 7 3" xfId="4874"/>
    <cellStyle name="Normal 37 2 6 2 8" xfId="15468"/>
    <cellStyle name="Normal 37 2 6 2 9" xfId="15471"/>
    <cellStyle name="Normal 37 2 6 3" xfId="26665"/>
    <cellStyle name="Normal 37 2 6 3 2" xfId="26667"/>
    <cellStyle name="Normal 37 2 6 3 2 2" xfId="5559"/>
    <cellStyle name="Normal 37 2 6 3 2 2 2" xfId="5566"/>
    <cellStyle name="Normal 37 2 6 3 2 2 3" xfId="5571"/>
    <cellStyle name="Normal 37 2 6 3 2 2 4" xfId="6992"/>
    <cellStyle name="Normal 37 2 6 3 2 3" xfId="266"/>
    <cellStyle name="Normal 37 2 6 3 2 3 2" xfId="8092"/>
    <cellStyle name="Normal 37 2 6 3 2 3 3" xfId="7007"/>
    <cellStyle name="Normal 37 2 6 3 2 4" xfId="393"/>
    <cellStyle name="Normal 37 2 6 3 2 5" xfId="440"/>
    <cellStyle name="Normal 37 2 6 3 2 6" xfId="97"/>
    <cellStyle name="Normal 37 2 6 3 3" xfId="26670"/>
    <cellStyle name="Normal 37 2 6 3 3 2" xfId="5594"/>
    <cellStyle name="Normal 37 2 6 3 3 3" xfId="1813"/>
    <cellStyle name="Normal 37 2 6 3 3 4" xfId="8160"/>
    <cellStyle name="Normal 37 2 6 3 4" xfId="26671"/>
    <cellStyle name="Normal 37 2 6 3 4 2" xfId="26673"/>
    <cellStyle name="Normal 37 2 6 3 4 3" xfId="26675"/>
    <cellStyle name="Normal 37 2 6 3 4 4" xfId="26677"/>
    <cellStyle name="Normal 37 2 6 3 5" xfId="26678"/>
    <cellStyle name="Normal 37 2 6 3 5 2" xfId="24562"/>
    <cellStyle name="Normal 37 2 6 3 5 3" xfId="24573"/>
    <cellStyle name="Normal 37 2 6 3 5 4" xfId="24582"/>
    <cellStyle name="Normal 37 2 6 3 6" xfId="15482"/>
    <cellStyle name="Normal 37 2 6 3 6 2" xfId="5619"/>
    <cellStyle name="Normal 37 2 6 3 6 3" xfId="15494"/>
    <cellStyle name="Normal 37 2 6 3 7" xfId="15515"/>
    <cellStyle name="Normal 37 2 6 3 8" xfId="15542"/>
    <cellStyle name="Normal 37 2 6 3 9" xfId="15547"/>
    <cellStyle name="Normal 37 2 6 4" xfId="26681"/>
    <cellStyle name="Normal 37 2 6 4 2" xfId="26682"/>
    <cellStyle name="Normal 37 2 6 4 2 2" xfId="4158"/>
    <cellStyle name="Normal 37 2 6 4 2 3" xfId="4200"/>
    <cellStyle name="Normal 37 2 6 4 2 4" xfId="11012"/>
    <cellStyle name="Normal 37 2 6 4 3" xfId="26683"/>
    <cellStyle name="Normal 37 2 6 4 3 2" xfId="4370"/>
    <cellStyle name="Normal 37 2 6 4 3 3" xfId="4413"/>
    <cellStyle name="Normal 37 2 6 4 4" xfId="26684"/>
    <cellStyle name="Normal 37 2 6 4 5" xfId="26685"/>
    <cellStyle name="Normal 37 2 6 4 6" xfId="15571"/>
    <cellStyle name="Normal 37 2 6 5" xfId="26686"/>
    <cellStyle name="Normal 37 2 6 5 2" xfId="26687"/>
    <cellStyle name="Normal 37 2 6 5 3" xfId="26688"/>
    <cellStyle name="Normal 37 2 6 5 4" xfId="26689"/>
    <cellStyle name="Normal 37 2 6 6" xfId="26690"/>
    <cellStyle name="Normal 37 2 6 6 2" xfId="26691"/>
    <cellStyle name="Normal 37 2 6 6 3" xfId="26692"/>
    <cellStyle name="Normal 37 2 6 6 4" xfId="16570"/>
    <cellStyle name="Normal 37 2 6 7" xfId="26695"/>
    <cellStyle name="Normal 37 2 6 7 2" xfId="26696"/>
    <cellStyle name="Normal 37 2 6 7 3" xfId="26697"/>
    <cellStyle name="Normal 37 2 6 7 4" xfId="16578"/>
    <cellStyle name="Normal 37 2 6 8" xfId="26698"/>
    <cellStyle name="Normal 37 2 6 8 2" xfId="26703"/>
    <cellStyle name="Normal 37 2 6 8 3" xfId="26704"/>
    <cellStyle name="Normal 37 2 6 9" xfId="26705"/>
    <cellStyle name="Normal 37 2 7" xfId="6375"/>
    <cellStyle name="Normal 37 2 7 10" xfId="17465"/>
    <cellStyle name="Normal 37 2 7 2" xfId="5253"/>
    <cellStyle name="Normal 37 2 7 2 2" xfId="26709"/>
    <cellStyle name="Normal 37 2 7 2 2 2" xfId="26713"/>
    <cellStyle name="Normal 37 2 7 2 2 2 2" xfId="26716"/>
    <cellStyle name="Normal 37 2 7 2 2 2 3" xfId="26720"/>
    <cellStyle name="Normal 37 2 7 2 2 2 4" xfId="26722"/>
    <cellStyle name="Normal 37 2 7 2 2 3" xfId="26727"/>
    <cellStyle name="Normal 37 2 7 2 2 3 2" xfId="26728"/>
    <cellStyle name="Normal 37 2 7 2 2 3 3" xfId="26731"/>
    <cellStyle name="Normal 37 2 7 2 2 4" xfId="20699"/>
    <cellStyle name="Normal 37 2 7 2 2 5" xfId="13762"/>
    <cellStyle name="Normal 37 2 7 2 2 6" xfId="13800"/>
    <cellStyle name="Normal 37 2 7 2 3" xfId="67"/>
    <cellStyle name="Normal 37 2 7 2 3 2" xfId="26735"/>
    <cellStyle name="Normal 37 2 7 2 3 3" xfId="26736"/>
    <cellStyle name="Normal 37 2 7 2 3 4" xfId="20726"/>
    <cellStyle name="Normal 37 2 7 2 4" xfId="26738"/>
    <cellStyle name="Normal 37 2 7 2 4 2" xfId="26740"/>
    <cellStyle name="Normal 37 2 7 2 4 3" xfId="26742"/>
    <cellStyle name="Normal 37 2 7 2 4 4" xfId="20744"/>
    <cellStyle name="Normal 37 2 7 2 5" xfId="26745"/>
    <cellStyle name="Normal 37 2 7 2 5 2" xfId="26747"/>
    <cellStyle name="Normal 37 2 7 2 5 3" xfId="26749"/>
    <cellStyle name="Normal 37 2 7 2 5 4" xfId="20749"/>
    <cellStyle name="Normal 37 2 7 2 6" xfId="15682"/>
    <cellStyle name="Normal 37 2 7 2 6 2" xfId="15686"/>
    <cellStyle name="Normal 37 2 7 2 6 3" xfId="15690"/>
    <cellStyle name="Normal 37 2 7 2 7" xfId="15697"/>
    <cellStyle name="Normal 37 2 7 2 8" xfId="15708"/>
    <cellStyle name="Normal 37 2 7 2 9" xfId="15330"/>
    <cellStyle name="Normal 37 2 7 3" xfId="5483"/>
    <cellStyle name="Normal 37 2 7 3 2" xfId="21180"/>
    <cellStyle name="Normal 37 2 7 3 2 2" xfId="6491"/>
    <cellStyle name="Normal 37 2 7 3 2 3" xfId="6517"/>
    <cellStyle name="Normal 37 2 7 3 2 4" xfId="6525"/>
    <cellStyle name="Normal 37 2 7 3 3" xfId="21188"/>
    <cellStyle name="Normal 37 2 7 3 3 2" xfId="6553"/>
    <cellStyle name="Normal 37 2 7 3 3 3" xfId="6561"/>
    <cellStyle name="Normal 37 2 7 3 4" xfId="21197"/>
    <cellStyle name="Normal 37 2 7 3 5" xfId="21207"/>
    <cellStyle name="Normal 37 2 7 3 6" xfId="15716"/>
    <cellStyle name="Normal 37 2 7 4" xfId="7844"/>
    <cellStyle name="Normal 37 2 7 4 2" xfId="21223"/>
    <cellStyle name="Normal 37 2 7 4 3" xfId="26754"/>
    <cellStyle name="Normal 37 2 7 4 4" xfId="26755"/>
    <cellStyle name="Normal 37 2 7 5" xfId="26758"/>
    <cellStyle name="Normal 37 2 7 5 2" xfId="2586"/>
    <cellStyle name="Normal 37 2 7 5 3" xfId="3436"/>
    <cellStyle name="Normal 37 2 7 5 4" xfId="3467"/>
    <cellStyle name="Normal 37 2 7 6" xfId="26759"/>
    <cellStyle name="Normal 37 2 7 6 2" xfId="3538"/>
    <cellStyle name="Normal 37 2 7 6 3" xfId="3561"/>
    <cellStyle name="Normal 37 2 7 6 4" xfId="26760"/>
    <cellStyle name="Normal 37 2 7 7" xfId="26762"/>
    <cellStyle name="Normal 37 2 7 7 2" xfId="3625"/>
    <cellStyle name="Normal 37 2 7 7 3" xfId="3645"/>
    <cellStyle name="Normal 37 2 7 8" xfId="6484"/>
    <cellStyle name="Normal 37 2 7 9" xfId="2569"/>
    <cellStyle name="Normal 37 2 8" xfId="6381"/>
    <cellStyle name="Normal 37 2 8 2" xfId="5507"/>
    <cellStyle name="Normal 37 2 8 2 2" xfId="26763"/>
    <cellStyle name="Normal 37 2 8 2 2 2" xfId="894"/>
    <cellStyle name="Normal 37 2 8 2 2 3" xfId="1003"/>
    <cellStyle name="Normal 37 2 8 2 2 4" xfId="20809"/>
    <cellStyle name="Normal 37 2 8 2 3" xfId="26765"/>
    <cellStyle name="Normal 37 2 8 2 3 2" xfId="26766"/>
    <cellStyle name="Normal 37 2 8 2 3 3" xfId="26767"/>
    <cellStyle name="Normal 37 2 8 2 4" xfId="26769"/>
    <cellStyle name="Normal 37 2 8 2 5" xfId="26770"/>
    <cellStyle name="Normal 37 2 8 2 6" xfId="3856"/>
    <cellStyle name="Normal 37 2 8 3" xfId="17924"/>
    <cellStyle name="Normal 37 2 8 3 2" xfId="21310"/>
    <cellStyle name="Normal 37 2 8 3 3" xfId="26774"/>
    <cellStyle name="Normal 37 2 8 3 4" xfId="26775"/>
    <cellStyle name="Normal 37 2 8 4" xfId="26777"/>
    <cellStyle name="Normal 37 2 8 4 2" xfId="26780"/>
    <cellStyle name="Normal 37 2 8 4 3" xfId="26781"/>
    <cellStyle name="Normal 37 2 8 4 4" xfId="26784"/>
    <cellStyle name="Normal 37 2 8 5" xfId="26785"/>
    <cellStyle name="Normal 37 2 8 5 2" xfId="3909"/>
    <cellStyle name="Normal 37 2 8 5 3" xfId="1500"/>
    <cellStyle name="Normal 37 2 8 5 4" xfId="1533"/>
    <cellStyle name="Normal 37 2 8 6" xfId="26786"/>
    <cellStyle name="Normal 37 2 8 6 2" xfId="3959"/>
    <cellStyle name="Normal 37 2 8 6 3" xfId="1583"/>
    <cellStyle name="Normal 37 2 8 7" xfId="26787"/>
    <cellStyle name="Normal 37 2 8 8" xfId="6503"/>
    <cellStyle name="Normal 37 2 8 9" xfId="6510"/>
    <cellStyle name="Normal 37 2 9" xfId="1384"/>
    <cellStyle name="Normal 37 2 9 2" xfId="7863"/>
    <cellStyle name="Normal 37 2 9 2 2" xfId="26791"/>
    <cellStyle name="Normal 37 2 9 2 2 2" xfId="26794"/>
    <cellStyle name="Normal 37 2 9 2 2 3" xfId="26795"/>
    <cellStyle name="Normal 37 2 9 2 2 4" xfId="20894"/>
    <cellStyle name="Normal 37 2 9 2 3" xfId="26800"/>
    <cellStyle name="Normal 37 2 9 2 3 2" xfId="26802"/>
    <cellStyle name="Normal 37 2 9 2 3 3" xfId="26803"/>
    <cellStyle name="Normal 37 2 9 2 4" xfId="26806"/>
    <cellStyle name="Normal 37 2 9 2 5" xfId="26808"/>
    <cellStyle name="Normal 37 2 9 2 6" xfId="15873"/>
    <cellStyle name="Normal 37 2 9 3" xfId="26815"/>
    <cellStyle name="Normal 37 2 9 3 2" xfId="26817"/>
    <cellStyle name="Normal 37 2 9 3 3" xfId="26819"/>
    <cellStyle name="Normal 37 2 9 3 4" xfId="26821"/>
    <cellStyle name="Normal 37 2 9 4" xfId="26826"/>
    <cellStyle name="Normal 37 2 9 4 2" xfId="26828"/>
    <cellStyle name="Normal 37 2 9 4 3" xfId="26829"/>
    <cellStyle name="Normal 37 2 9 4 4" xfId="26830"/>
    <cellStyle name="Normal 37 2 9 5" xfId="26835"/>
    <cellStyle name="Normal 37 2 9 5 2" xfId="348"/>
    <cellStyle name="Normal 37 2 9 5 3" xfId="4110"/>
    <cellStyle name="Normal 37 2 9 5 4" xfId="4127"/>
    <cellStyle name="Normal 37 2 9 6" xfId="26836"/>
    <cellStyle name="Normal 37 2 9 6 2" xfId="4172"/>
    <cellStyle name="Normal 37 2 9 6 3" xfId="4177"/>
    <cellStyle name="Normal 37 2 9 7" xfId="26837"/>
    <cellStyle name="Normal 37 2 9 8" xfId="26838"/>
    <cellStyle name="Normal 37 2 9 9" xfId="26839"/>
    <cellStyle name="Normal 37 20" xfId="11812"/>
    <cellStyle name="Normal 37 3" xfId="20988"/>
    <cellStyle name="Normal 37 3 10" xfId="5724"/>
    <cellStyle name="Normal 37 3 10 2" xfId="26842"/>
    <cellStyle name="Normal 37 3 10 3" xfId="26845"/>
    <cellStyle name="Normal 37 3 10 4" xfId="26846"/>
    <cellStyle name="Normal 37 3 11" xfId="3586"/>
    <cellStyle name="Normal 37 3 11 2" xfId="26847"/>
    <cellStyle name="Normal 37 3 11 3" xfId="26848"/>
    <cellStyle name="Normal 37 3 12" xfId="3615"/>
    <cellStyle name="Normal 37 3 13" xfId="13905"/>
    <cellStyle name="Normal 37 3 14" xfId="13923"/>
    <cellStyle name="Normal 37 3 2" xfId="26849"/>
    <cellStyle name="Normal 37 3 2 10" xfId="26850"/>
    <cellStyle name="Normal 37 3 2 11" xfId="26851"/>
    <cellStyle name="Normal 37 3 2 2" xfId="23450"/>
    <cellStyle name="Normal 37 3 2 2 10" xfId="26852"/>
    <cellStyle name="Normal 37 3 2 2 2" xfId="26855"/>
    <cellStyle name="Normal 37 3 2 2 2 2" xfId="6743"/>
    <cellStyle name="Normal 37 3 2 2 2 2 2" xfId="19240"/>
    <cellStyle name="Normal 37 3 2 2 2 2 2 2" xfId="11887"/>
    <cellStyle name="Normal 37 3 2 2 2 2 2 3" xfId="11892"/>
    <cellStyle name="Normal 37 3 2 2 2 2 2 4" xfId="26857"/>
    <cellStyle name="Normal 37 3 2 2 2 2 3" xfId="19242"/>
    <cellStyle name="Normal 37 3 2 2 2 2 3 2" xfId="11902"/>
    <cellStyle name="Normal 37 3 2 2 2 2 3 3" xfId="26859"/>
    <cellStyle name="Normal 37 3 2 2 2 2 4" xfId="19246"/>
    <cellStyle name="Normal 37 3 2 2 2 2 5" xfId="22208"/>
    <cellStyle name="Normal 37 3 2 2 2 2 6" xfId="23828"/>
    <cellStyle name="Normal 37 3 2 2 2 3" xfId="6753"/>
    <cellStyle name="Normal 37 3 2 2 2 3 2" xfId="18511"/>
    <cellStyle name="Normal 37 3 2 2 2 3 3" xfId="18515"/>
    <cellStyle name="Normal 37 3 2 2 2 3 4" xfId="949"/>
    <cellStyle name="Normal 37 3 2 2 2 4" xfId="1873"/>
    <cellStyle name="Normal 37 3 2 2 2 4 2" xfId="26865"/>
    <cellStyle name="Normal 37 3 2 2 2 4 3" xfId="26870"/>
    <cellStyle name="Normal 37 3 2 2 2 4 4" xfId="25193"/>
    <cellStyle name="Normal 37 3 2 2 2 5" xfId="26872"/>
    <cellStyle name="Normal 37 3 2 2 2 5 2" xfId="26876"/>
    <cellStyle name="Normal 37 3 2 2 2 5 3" xfId="26879"/>
    <cellStyle name="Normal 37 3 2 2 2 5 4" xfId="25203"/>
    <cellStyle name="Normal 37 3 2 2 2 6" xfId="8806"/>
    <cellStyle name="Normal 37 3 2 2 2 6 2" xfId="26881"/>
    <cellStyle name="Normal 37 3 2 2 2 6 3" xfId="26884"/>
    <cellStyle name="Normal 37 3 2 2 2 7" xfId="8872"/>
    <cellStyle name="Normal 37 3 2 2 2 8" xfId="26887"/>
    <cellStyle name="Normal 37 3 2 2 2 9" xfId="26893"/>
    <cellStyle name="Normal 37 3 2 2 3" xfId="26898"/>
    <cellStyle name="Normal 37 3 2 2 3 2" xfId="8975"/>
    <cellStyle name="Normal 37 3 2 2 3 2 2" xfId="12905"/>
    <cellStyle name="Normal 37 3 2 2 3 2 3" xfId="12909"/>
    <cellStyle name="Normal 37 3 2 2 3 2 4" xfId="26899"/>
    <cellStyle name="Normal 37 3 2 2 3 3" xfId="8978"/>
    <cellStyle name="Normal 37 3 2 2 3 3 2" xfId="26900"/>
    <cellStyle name="Normal 37 3 2 2 3 3 3" xfId="26901"/>
    <cellStyle name="Normal 37 3 2 2 3 4" xfId="8984"/>
    <cellStyle name="Normal 37 3 2 2 3 5" xfId="26904"/>
    <cellStyle name="Normal 37 3 2 2 3 6" xfId="2965"/>
    <cellStyle name="Normal 37 3 2 2 4" xfId="22511"/>
    <cellStyle name="Normal 37 3 2 2 4 2" xfId="8993"/>
    <cellStyle name="Normal 37 3 2 2 4 3" xfId="8998"/>
    <cellStyle name="Normal 37 3 2 2 4 4" xfId="19356"/>
    <cellStyle name="Normal 37 3 2 2 5" xfId="22513"/>
    <cellStyle name="Normal 37 3 2 2 5 2" xfId="19389"/>
    <cellStyle name="Normal 37 3 2 2 5 3" xfId="19392"/>
    <cellStyle name="Normal 37 3 2 2 5 4" xfId="19397"/>
    <cellStyle name="Normal 37 3 2 2 6" xfId="22518"/>
    <cellStyle name="Normal 37 3 2 2 6 2" xfId="26907"/>
    <cellStyle name="Normal 37 3 2 2 6 3" xfId="26911"/>
    <cellStyle name="Normal 37 3 2 2 6 4" xfId="26913"/>
    <cellStyle name="Normal 37 3 2 2 7" xfId="25320"/>
    <cellStyle name="Normal 37 3 2 2 7 2" xfId="26916"/>
    <cellStyle name="Normal 37 3 2 2 7 3" xfId="26919"/>
    <cellStyle name="Normal 37 3 2 2 8" xfId="25324"/>
    <cellStyle name="Normal 37 3 2 2 9" xfId="25327"/>
    <cellStyle name="Normal 37 3 2 3" xfId="23456"/>
    <cellStyle name="Normal 37 3 2 3 2" xfId="19886"/>
    <cellStyle name="Normal 37 3 2 3 2 2" xfId="14379"/>
    <cellStyle name="Normal 37 3 2 3 2 2 2" xfId="24852"/>
    <cellStyle name="Normal 37 3 2 3 2 2 3" xfId="24855"/>
    <cellStyle name="Normal 37 3 2 3 2 2 4" xfId="24858"/>
    <cellStyle name="Normal 37 3 2 3 2 3" xfId="807"/>
    <cellStyle name="Normal 37 3 2 3 2 3 2" xfId="717"/>
    <cellStyle name="Normal 37 3 2 3 2 3 3" xfId="550"/>
    <cellStyle name="Normal 37 3 2 3 2 4" xfId="589"/>
    <cellStyle name="Normal 37 3 2 3 2 5" xfId="736"/>
    <cellStyle name="Normal 37 3 2 3 2 6" xfId="621"/>
    <cellStyle name="Normal 37 3 2 3 3" xfId="19892"/>
    <cellStyle name="Normal 37 3 2 3 3 2" xfId="14393"/>
    <cellStyle name="Normal 37 3 2 3 3 3" xfId="652"/>
    <cellStyle name="Normal 37 3 2 3 3 4" xfId="686"/>
    <cellStyle name="Normal 37 3 2 3 4" xfId="19896"/>
    <cellStyle name="Normal 37 3 2 3 4 2" xfId="14412"/>
    <cellStyle name="Normal 37 3 2 3 4 3" xfId="24892"/>
    <cellStyle name="Normal 37 3 2 3 4 4" xfId="26922"/>
    <cellStyle name="Normal 37 3 2 3 5" xfId="19902"/>
    <cellStyle name="Normal 37 3 2 3 5 2" xfId="24902"/>
    <cellStyle name="Normal 37 3 2 3 5 3" xfId="24911"/>
    <cellStyle name="Normal 37 3 2 3 5 4" xfId="26925"/>
    <cellStyle name="Normal 37 3 2 3 6" xfId="19908"/>
    <cellStyle name="Normal 37 3 2 3 6 2" xfId="24923"/>
    <cellStyle name="Normal 37 3 2 3 6 3" xfId="24929"/>
    <cellStyle name="Normal 37 3 2 3 7" xfId="25333"/>
    <cellStyle name="Normal 37 3 2 3 8" xfId="25335"/>
    <cellStyle name="Normal 37 3 2 3 9" xfId="25337"/>
    <cellStyle name="Normal 37 3 2 4" xfId="26930"/>
    <cellStyle name="Normal 37 3 2 4 2" xfId="19918"/>
    <cellStyle name="Normal 37 3 2 4 2 2" xfId="14513"/>
    <cellStyle name="Normal 37 3 2 4 2 3" xfId="20053"/>
    <cellStyle name="Normal 37 3 2 4 2 4" xfId="22377"/>
    <cellStyle name="Normal 37 3 2 4 3" xfId="19921"/>
    <cellStyle name="Normal 37 3 2 4 3 2" xfId="12349"/>
    <cellStyle name="Normal 37 3 2 4 3 3" xfId="22385"/>
    <cellStyle name="Normal 37 3 2 4 4" xfId="22530"/>
    <cellStyle name="Normal 37 3 2 4 5" xfId="22534"/>
    <cellStyle name="Normal 37 3 2 4 6" xfId="22539"/>
    <cellStyle name="Normal 37 3 2 5" xfId="26933"/>
    <cellStyle name="Normal 37 3 2 5 2" xfId="26935"/>
    <cellStyle name="Normal 37 3 2 5 3" xfId="26938"/>
    <cellStyle name="Normal 37 3 2 5 4" xfId="22549"/>
    <cellStyle name="Normal 37 3 2 6" xfId="26942"/>
    <cellStyle name="Normal 37 3 2 6 2" xfId="11442"/>
    <cellStyle name="Normal 37 3 2 6 3" xfId="9071"/>
    <cellStyle name="Normal 37 3 2 6 4" xfId="972"/>
    <cellStyle name="Normal 37 3 2 7" xfId="26946"/>
    <cellStyle name="Normal 37 3 2 7 2" xfId="26951"/>
    <cellStyle name="Normal 37 3 2 7 3" xfId="6905"/>
    <cellStyle name="Normal 37 3 2 7 4" xfId="6919"/>
    <cellStyle name="Normal 37 3 2 8" xfId="26952"/>
    <cellStyle name="Normal 37 3 2 8 2" xfId="26956"/>
    <cellStyle name="Normal 37 3 2 8 3" xfId="6934"/>
    <cellStyle name="Normal 37 3 2 9" xfId="2460"/>
    <cellStyle name="Normal 37 3 3" xfId="26961"/>
    <cellStyle name="Normal 37 3 3 10" xfId="23645"/>
    <cellStyle name="Normal 37 3 3 2" xfId="23468"/>
    <cellStyle name="Normal 37 3 3 2 2" xfId="26964"/>
    <cellStyle name="Normal 37 3 3 2 2 2" xfId="26966"/>
    <cellStyle name="Normal 37 3 3 2 2 2 2" xfId="26967"/>
    <cellStyle name="Normal 37 3 3 2 2 2 3" xfId="26968"/>
    <cellStyle name="Normal 37 3 3 2 2 2 4" xfId="26969"/>
    <cellStyle name="Normal 37 3 3 2 2 3" xfId="26972"/>
    <cellStyle name="Normal 37 3 3 2 2 3 2" xfId="26973"/>
    <cellStyle name="Normal 37 3 3 2 2 3 3" xfId="26974"/>
    <cellStyle name="Normal 37 3 3 2 2 4" xfId="26977"/>
    <cellStyle name="Normal 37 3 3 2 2 5" xfId="26980"/>
    <cellStyle name="Normal 37 3 3 2 2 6" xfId="26984"/>
    <cellStyle name="Normal 37 3 3 2 3" xfId="26988"/>
    <cellStyle name="Normal 37 3 3 2 3 2" xfId="26991"/>
    <cellStyle name="Normal 37 3 3 2 3 3" xfId="26994"/>
    <cellStyle name="Normal 37 3 3 2 3 4" xfId="26997"/>
    <cellStyle name="Normal 37 3 3 2 4" xfId="22584"/>
    <cellStyle name="Normal 37 3 3 2 4 2" xfId="26998"/>
    <cellStyle name="Normal 37 3 3 2 4 3" xfId="26999"/>
    <cellStyle name="Normal 37 3 3 2 4 4" xfId="27000"/>
    <cellStyle name="Normal 37 3 3 2 5" xfId="22590"/>
    <cellStyle name="Normal 37 3 3 2 5 2" xfId="27001"/>
    <cellStyle name="Normal 37 3 3 2 5 3" xfId="27002"/>
    <cellStyle name="Normal 37 3 3 2 5 4" xfId="27003"/>
    <cellStyle name="Normal 37 3 3 2 6" xfId="22596"/>
    <cellStyle name="Normal 37 3 3 2 6 2" xfId="27004"/>
    <cellStyle name="Normal 37 3 3 2 6 3" xfId="27005"/>
    <cellStyle name="Normal 37 3 3 2 7" xfId="25376"/>
    <cellStyle name="Normal 37 3 3 2 8" xfId="25379"/>
    <cellStyle name="Normal 37 3 3 2 9" xfId="25383"/>
    <cellStyle name="Normal 37 3 3 3" xfId="23475"/>
    <cellStyle name="Normal 37 3 3 3 2" xfId="19935"/>
    <cellStyle name="Normal 37 3 3 3 2 2" xfId="15002"/>
    <cellStyle name="Normal 37 3 3 3 2 3" xfId="17665"/>
    <cellStyle name="Normal 37 3 3 3 2 4" xfId="25054"/>
    <cellStyle name="Normal 37 3 3 3 3" xfId="19939"/>
    <cellStyle name="Normal 37 3 3 3 3 2" xfId="15011"/>
    <cellStyle name="Normal 37 3 3 3 3 3" xfId="23541"/>
    <cellStyle name="Normal 37 3 3 3 4" xfId="22605"/>
    <cellStyle name="Normal 37 3 3 3 5" xfId="22609"/>
    <cellStyle name="Normal 37 3 3 3 6" xfId="22614"/>
    <cellStyle name="Normal 37 3 3 4" xfId="27009"/>
    <cellStyle name="Normal 37 3 3 4 2" xfId="27011"/>
    <cellStyle name="Normal 37 3 3 4 3" xfId="27014"/>
    <cellStyle name="Normal 37 3 3 4 4" xfId="22623"/>
    <cellStyle name="Normal 37 3 3 5" xfId="27017"/>
    <cellStyle name="Normal 37 3 3 5 2" xfId="27020"/>
    <cellStyle name="Normal 37 3 3 5 3" xfId="27024"/>
    <cellStyle name="Normal 37 3 3 5 4" xfId="27029"/>
    <cellStyle name="Normal 37 3 3 6" xfId="27031"/>
    <cellStyle name="Normal 37 3 3 6 2" xfId="27036"/>
    <cellStyle name="Normal 37 3 3 6 3" xfId="27040"/>
    <cellStyle name="Normal 37 3 3 6 4" xfId="27043"/>
    <cellStyle name="Normal 37 3 3 7" xfId="27044"/>
    <cellStyle name="Normal 37 3 3 7 2" xfId="27048"/>
    <cellStyle name="Normal 37 3 3 7 3" xfId="6989"/>
    <cellStyle name="Normal 37 3 3 8" xfId="27049"/>
    <cellStyle name="Normal 37 3 3 9" xfId="23533"/>
    <cellStyle name="Normal 37 3 4" xfId="27055"/>
    <cellStyle name="Normal 37 3 4 2" xfId="23485"/>
    <cellStyle name="Normal 37 3 4 2 2" xfId="27057"/>
    <cellStyle name="Normal 37 3 4 2 2 2" xfId="2513"/>
    <cellStyle name="Normal 37 3 4 2 2 3" xfId="23732"/>
    <cellStyle name="Normal 37 3 4 2 2 4" xfId="23743"/>
    <cellStyle name="Normal 37 3 4 2 3" xfId="27060"/>
    <cellStyle name="Normal 37 3 4 2 3 2" xfId="2527"/>
    <cellStyle name="Normal 37 3 4 2 3 3" xfId="23784"/>
    <cellStyle name="Normal 37 3 4 2 4" xfId="22678"/>
    <cellStyle name="Normal 37 3 4 2 5" xfId="22680"/>
    <cellStyle name="Normal 37 3 4 2 6" xfId="16146"/>
    <cellStyle name="Normal 37 3 4 3" xfId="27063"/>
    <cellStyle name="Normal 37 3 4 3 2" xfId="19962"/>
    <cellStyle name="Normal 37 3 4 3 3" xfId="19966"/>
    <cellStyle name="Normal 37 3 4 3 4" xfId="22686"/>
    <cellStyle name="Normal 37 3 4 4" xfId="27065"/>
    <cellStyle name="Normal 37 3 4 4 2" xfId="27066"/>
    <cellStyle name="Normal 37 3 4 4 3" xfId="27067"/>
    <cellStyle name="Normal 37 3 4 4 4" xfId="22693"/>
    <cellStyle name="Normal 37 3 4 5" xfId="27069"/>
    <cellStyle name="Normal 37 3 4 5 2" xfId="27073"/>
    <cellStyle name="Normal 37 3 4 5 3" xfId="27076"/>
    <cellStyle name="Normal 37 3 4 5 4" xfId="27079"/>
    <cellStyle name="Normal 37 3 4 6" xfId="27081"/>
    <cellStyle name="Normal 37 3 4 6 2" xfId="27083"/>
    <cellStyle name="Normal 37 3 4 6 3" xfId="27085"/>
    <cellStyle name="Normal 37 3 4 7" xfId="27086"/>
    <cellStyle name="Normal 37 3 4 8" xfId="27087"/>
    <cellStyle name="Normal 37 3 4 9" xfId="27089"/>
    <cellStyle name="Normal 37 3 5" xfId="27095"/>
    <cellStyle name="Normal 37 3 5 2" xfId="27098"/>
    <cellStyle name="Normal 37 3 5 2 2" xfId="27099"/>
    <cellStyle name="Normal 37 3 5 2 2 2" xfId="27102"/>
    <cellStyle name="Normal 37 3 5 2 2 3" xfId="130"/>
    <cellStyle name="Normal 37 3 5 2 2 4" xfId="24672"/>
    <cellStyle name="Normal 37 3 5 2 3" xfId="27104"/>
    <cellStyle name="Normal 37 3 5 2 3 2" xfId="27110"/>
    <cellStyle name="Normal 37 3 5 2 3 3" xfId="24684"/>
    <cellStyle name="Normal 37 3 5 2 4" xfId="22747"/>
    <cellStyle name="Normal 37 3 5 2 5" xfId="22749"/>
    <cellStyle name="Normal 37 3 5 2 6" xfId="16212"/>
    <cellStyle name="Normal 37 3 5 3" xfId="27114"/>
    <cellStyle name="Normal 37 3 5 3 2" xfId="20010"/>
    <cellStyle name="Normal 37 3 5 3 3" xfId="20015"/>
    <cellStyle name="Normal 37 3 5 3 4" xfId="22756"/>
    <cellStyle name="Normal 37 3 5 4" xfId="27117"/>
    <cellStyle name="Normal 37 3 5 4 2" xfId="20756"/>
    <cellStyle name="Normal 37 3 5 4 3" xfId="27120"/>
    <cellStyle name="Normal 37 3 5 4 4" xfId="27123"/>
    <cellStyle name="Normal 37 3 5 5" xfId="25216"/>
    <cellStyle name="Normal 37 3 5 5 2" xfId="20784"/>
    <cellStyle name="Normal 37 3 5 5 3" xfId="27127"/>
    <cellStyle name="Normal 37 3 5 5 4" xfId="27131"/>
    <cellStyle name="Normal 37 3 5 6" xfId="13708"/>
    <cellStyle name="Normal 37 3 5 6 2" xfId="184"/>
    <cellStyle name="Normal 37 3 5 6 3" xfId="18142"/>
    <cellStyle name="Normal 37 3 5 7" xfId="13717"/>
    <cellStyle name="Normal 37 3 5 8" xfId="13724"/>
    <cellStyle name="Normal 37 3 5 9" xfId="18168"/>
    <cellStyle name="Normal 37 3 6" xfId="27136"/>
    <cellStyle name="Normal 37 3 6 2" xfId="27139"/>
    <cellStyle name="Normal 37 3 6 2 2" xfId="27140"/>
    <cellStyle name="Normal 37 3 6 2 2 2" xfId="27145"/>
    <cellStyle name="Normal 37 3 6 2 2 3" xfId="27151"/>
    <cellStyle name="Normal 37 3 6 2 2 4" xfId="27153"/>
    <cellStyle name="Normal 37 3 6 2 3" xfId="27154"/>
    <cellStyle name="Normal 37 3 6 2 3 2" xfId="27158"/>
    <cellStyle name="Normal 37 3 6 2 3 3" xfId="27160"/>
    <cellStyle name="Normal 37 3 6 2 4" xfId="27161"/>
    <cellStyle name="Normal 37 3 6 2 5" xfId="27163"/>
    <cellStyle name="Normal 37 3 6 2 6" xfId="16234"/>
    <cellStyle name="Normal 37 3 6 3" xfId="27167"/>
    <cellStyle name="Normal 37 3 6 3 2" xfId="27168"/>
    <cellStyle name="Normal 37 3 6 3 3" xfId="27169"/>
    <cellStyle name="Normal 37 3 6 3 4" xfId="27170"/>
    <cellStyle name="Normal 37 3 6 4" xfId="27173"/>
    <cellStyle name="Normal 37 3 6 4 2" xfId="20846"/>
    <cellStyle name="Normal 37 3 6 4 3" xfId="27174"/>
    <cellStyle name="Normal 37 3 6 4 4" xfId="27175"/>
    <cellStyle name="Normal 37 3 6 5" xfId="27176"/>
    <cellStyle name="Normal 37 3 6 5 2" xfId="27177"/>
    <cellStyle name="Normal 37 3 6 5 3" xfId="27178"/>
    <cellStyle name="Normal 37 3 6 6" xfId="13739"/>
    <cellStyle name="Normal 37 3 6 7" xfId="13744"/>
    <cellStyle name="Normal 37 3 6 8" xfId="18211"/>
    <cellStyle name="Normal 37 3 7" xfId="6388"/>
    <cellStyle name="Normal 37 3 7 2" xfId="7919"/>
    <cellStyle name="Normal 37 3 7 2 2" xfId="27179"/>
    <cellStyle name="Normal 37 3 7 2 3" xfId="27180"/>
    <cellStyle name="Normal 37 3 7 2 4" xfId="27181"/>
    <cellStyle name="Normal 37 3 7 3" xfId="15266"/>
    <cellStyle name="Normal 37 3 7 3 2" xfId="21397"/>
    <cellStyle name="Normal 37 3 7 3 3" xfId="27183"/>
    <cellStyle name="Normal 37 3 7 4" xfId="15275"/>
    <cellStyle name="Normal 37 3 7 5" xfId="15280"/>
    <cellStyle name="Normal 37 3 7 6" xfId="18232"/>
    <cellStyle name="Normal 37 3 8" xfId="341"/>
    <cellStyle name="Normal 37 3 8 2" xfId="27186"/>
    <cellStyle name="Normal 37 3 8 3" xfId="4354"/>
    <cellStyle name="Normal 37 3 8 4" xfId="15295"/>
    <cellStyle name="Normal 37 3 9" xfId="6397"/>
    <cellStyle name="Normal 37 3 9 2" xfId="27188"/>
    <cellStyle name="Normal 37 3 9 3" xfId="27190"/>
    <cellStyle name="Normal 37 3 9 4" xfId="27191"/>
    <cellStyle name="Normal 37 4" xfId="20995"/>
    <cellStyle name="Normal 37 4 10" xfId="27192"/>
    <cellStyle name="Normal 37 4 10 2" xfId="27194"/>
    <cellStyle name="Normal 37 4 10 3" xfId="19566"/>
    <cellStyle name="Normal 37 4 10 4" xfId="19569"/>
    <cellStyle name="Normal 37 4 11" xfId="27196"/>
    <cellStyle name="Normal 37 4 11 2" xfId="27198"/>
    <cellStyle name="Normal 37 4 11 3" xfId="19572"/>
    <cellStyle name="Normal 37 4 12" xfId="27199"/>
    <cellStyle name="Normal 37 4 13" xfId="27203"/>
    <cellStyle name="Normal 37 4 14" xfId="27204"/>
    <cellStyle name="Normal 37 4 2" xfId="27205"/>
    <cellStyle name="Normal 37 4 2 10" xfId="20361"/>
    <cellStyle name="Normal 37 4 2 11" xfId="16952"/>
    <cellStyle name="Normal 37 4 2 2" xfId="27208"/>
    <cellStyle name="Normal 37 4 2 2 10" xfId="27211"/>
    <cellStyle name="Normal 37 4 2 2 2" xfId="8196"/>
    <cellStyle name="Normal 37 4 2 2 2 2" xfId="27214"/>
    <cellStyle name="Normal 37 4 2 2 2 2 2" xfId="17543"/>
    <cellStyle name="Normal 37 4 2 2 2 2 2 2" xfId="27216"/>
    <cellStyle name="Normal 37 4 2 2 2 2 2 3" xfId="27218"/>
    <cellStyle name="Normal 37 4 2 2 2 2 2 4" xfId="2215"/>
    <cellStyle name="Normal 37 4 2 2 2 2 3" xfId="27219"/>
    <cellStyle name="Normal 37 4 2 2 2 2 3 2" xfId="27221"/>
    <cellStyle name="Normal 37 4 2 2 2 2 3 3" xfId="27222"/>
    <cellStyle name="Normal 37 4 2 2 2 2 4" xfId="27223"/>
    <cellStyle name="Normal 37 4 2 2 2 2 5" xfId="27224"/>
    <cellStyle name="Normal 37 4 2 2 2 2 6" xfId="27226"/>
    <cellStyle name="Normal 37 4 2 2 2 3" xfId="27228"/>
    <cellStyle name="Normal 37 4 2 2 2 3 2" xfId="27229"/>
    <cellStyle name="Normal 37 4 2 2 2 3 3" xfId="27230"/>
    <cellStyle name="Normal 37 4 2 2 2 3 4" xfId="1113"/>
    <cellStyle name="Normal 37 4 2 2 2 4" xfId="27233"/>
    <cellStyle name="Normal 37 4 2 2 2 4 2" xfId="27234"/>
    <cellStyle name="Normal 37 4 2 2 2 4 3" xfId="27236"/>
    <cellStyle name="Normal 37 4 2 2 2 4 4" xfId="27238"/>
    <cellStyle name="Normal 37 4 2 2 2 5" xfId="27241"/>
    <cellStyle name="Normal 37 4 2 2 2 5 2" xfId="27242"/>
    <cellStyle name="Normal 37 4 2 2 2 5 3" xfId="27243"/>
    <cellStyle name="Normal 37 4 2 2 2 5 4" xfId="27244"/>
    <cellStyle name="Normal 37 4 2 2 2 6" xfId="27248"/>
    <cellStyle name="Normal 37 4 2 2 2 6 2" xfId="27250"/>
    <cellStyle name="Normal 37 4 2 2 2 6 3" xfId="27251"/>
    <cellStyle name="Normal 37 4 2 2 2 7" xfId="27252"/>
    <cellStyle name="Normal 37 4 2 2 2 8" xfId="15856"/>
    <cellStyle name="Normal 37 4 2 2 2 9" xfId="15866"/>
    <cellStyle name="Normal 37 4 2 2 3" xfId="27255"/>
    <cellStyle name="Normal 37 4 2 2 3 2" xfId="27256"/>
    <cellStyle name="Normal 37 4 2 2 3 2 2" xfId="27260"/>
    <cellStyle name="Normal 37 4 2 2 3 2 3" xfId="27261"/>
    <cellStyle name="Normal 37 4 2 2 3 2 4" xfId="27262"/>
    <cellStyle name="Normal 37 4 2 2 3 3" xfId="27263"/>
    <cellStyle name="Normal 37 4 2 2 3 3 2" xfId="27266"/>
    <cellStyle name="Normal 37 4 2 2 3 3 3" xfId="27268"/>
    <cellStyle name="Normal 37 4 2 2 3 4" xfId="26790"/>
    <cellStyle name="Normal 37 4 2 2 3 5" xfId="26799"/>
    <cellStyle name="Normal 37 4 2 2 3 6" xfId="26805"/>
    <cellStyle name="Normal 37 4 2 2 4" xfId="22969"/>
    <cellStyle name="Normal 37 4 2 2 4 2" xfId="21367"/>
    <cellStyle name="Normal 37 4 2 2 4 3" xfId="27270"/>
    <cellStyle name="Normal 37 4 2 2 4 4" xfId="26816"/>
    <cellStyle name="Normal 37 4 2 2 5" xfId="22973"/>
    <cellStyle name="Normal 37 4 2 2 5 2" xfId="27271"/>
    <cellStyle name="Normal 37 4 2 2 5 3" xfId="27272"/>
    <cellStyle name="Normal 37 4 2 2 5 4" xfId="26827"/>
    <cellStyle name="Normal 37 4 2 2 6" xfId="22977"/>
    <cellStyle name="Normal 37 4 2 2 6 2" xfId="27273"/>
    <cellStyle name="Normal 37 4 2 2 6 3" xfId="1189"/>
    <cellStyle name="Normal 37 4 2 2 6 4" xfId="347"/>
    <cellStyle name="Normal 37 4 2 2 7" xfId="27275"/>
    <cellStyle name="Normal 37 4 2 2 7 2" xfId="27276"/>
    <cellStyle name="Normal 37 4 2 2 7 3" xfId="4166"/>
    <cellStyle name="Normal 37 4 2 2 8" xfId="27278"/>
    <cellStyle name="Normal 37 4 2 2 9" xfId="5437"/>
    <cellStyle name="Normal 37 4 2 3" xfId="27281"/>
    <cellStyle name="Normal 37 4 2 3 2" xfId="20200"/>
    <cellStyle name="Normal 37 4 2 3 2 2" xfId="16124"/>
    <cellStyle name="Normal 37 4 2 3 2 2 2" xfId="19244"/>
    <cellStyle name="Normal 37 4 2 3 2 2 3" xfId="22203"/>
    <cellStyle name="Normal 37 4 2 3 2 2 4" xfId="23825"/>
    <cellStyle name="Normal 37 4 2 3 2 3" xfId="924"/>
    <cellStyle name="Normal 37 4 2 3 2 3 2" xfId="944"/>
    <cellStyle name="Normal 37 4 2 3 2 3 3" xfId="951"/>
    <cellStyle name="Normal 37 4 2 3 2 4" xfId="983"/>
    <cellStyle name="Normal 37 4 2 3 2 5" xfId="892"/>
    <cellStyle name="Normal 37 4 2 3 2 6" xfId="1001"/>
    <cellStyle name="Normal 37 4 2 3 3" xfId="20202"/>
    <cellStyle name="Normal 37 4 2 3 3 2" xfId="27284"/>
    <cellStyle name="Normal 37 4 2 3 3 3" xfId="1023"/>
    <cellStyle name="Normal 37 4 2 3 3 4" xfId="1030"/>
    <cellStyle name="Normal 37 4 2 3 4" xfId="22980"/>
    <cellStyle name="Normal 37 4 2 3 4 2" xfId="20356"/>
    <cellStyle name="Normal 37 4 2 3 4 3" xfId="27287"/>
    <cellStyle name="Normal 37 4 2 3 4 4" xfId="27289"/>
    <cellStyle name="Normal 37 4 2 3 5" xfId="22983"/>
    <cellStyle name="Normal 37 4 2 3 5 2" xfId="27290"/>
    <cellStyle name="Normal 37 4 2 3 5 3" xfId="27292"/>
    <cellStyle name="Normal 37 4 2 3 5 4" xfId="27295"/>
    <cellStyle name="Normal 37 4 2 3 6" xfId="22988"/>
    <cellStyle name="Normal 37 4 2 3 6 2" xfId="27296"/>
    <cellStyle name="Normal 37 4 2 3 6 3" xfId="437"/>
    <cellStyle name="Normal 37 4 2 3 7" xfId="27298"/>
    <cellStyle name="Normal 37 4 2 3 8" xfId="27300"/>
    <cellStyle name="Normal 37 4 2 3 9" xfId="5226"/>
    <cellStyle name="Normal 37 4 2 4" xfId="27303"/>
    <cellStyle name="Normal 37 4 2 4 2" xfId="27304"/>
    <cellStyle name="Normal 37 4 2 4 2 2" xfId="27305"/>
    <cellStyle name="Normal 37 4 2 4 2 3" xfId="11564"/>
    <cellStyle name="Normal 37 4 2 4 2 4" xfId="7256"/>
    <cellStyle name="Normal 37 4 2 4 3" xfId="27307"/>
    <cellStyle name="Normal 37 4 2 4 3 2" xfId="27308"/>
    <cellStyle name="Normal 37 4 2 4 3 3" xfId="13833"/>
    <cellStyle name="Normal 37 4 2 4 4" xfId="22992"/>
    <cellStyle name="Normal 37 4 2 4 5" xfId="22995"/>
    <cellStyle name="Normal 37 4 2 4 6" xfId="22999"/>
    <cellStyle name="Normal 37 4 2 5" xfId="27309"/>
    <cellStyle name="Normal 37 4 2 5 2" xfId="27310"/>
    <cellStyle name="Normal 37 4 2 5 3" xfId="27311"/>
    <cellStyle name="Normal 37 4 2 5 4" xfId="23003"/>
    <cellStyle name="Normal 37 4 2 6" xfId="27312"/>
    <cellStyle name="Normal 37 4 2 6 2" xfId="7403"/>
    <cellStyle name="Normal 37 4 2 6 3" xfId="7421"/>
    <cellStyle name="Normal 37 4 2 6 4" xfId="1478"/>
    <cellStyle name="Normal 37 4 2 7" xfId="27313"/>
    <cellStyle name="Normal 37 4 2 7 2" xfId="27314"/>
    <cellStyle name="Normal 37 4 2 7 3" xfId="7365"/>
    <cellStyle name="Normal 37 4 2 7 4" xfId="7371"/>
    <cellStyle name="Normal 37 4 2 8" xfId="27315"/>
    <cellStyle name="Normal 37 4 2 8 2" xfId="11590"/>
    <cellStyle name="Normal 37 4 2 8 3" xfId="7377"/>
    <cellStyle name="Normal 37 4 2 9" xfId="2517"/>
    <cellStyle name="Normal 37 4 3" xfId="27320"/>
    <cellStyle name="Normal 37 4 3 10" xfId="27321"/>
    <cellStyle name="Normal 37 4 3 2" xfId="27325"/>
    <cellStyle name="Normal 37 4 3 2 2" xfId="3490"/>
    <cellStyle name="Normal 37 4 3 2 2 2" xfId="220"/>
    <cellStyle name="Normal 37 4 3 2 2 2 2" xfId="27326"/>
    <cellStyle name="Normal 37 4 3 2 2 2 3" xfId="27330"/>
    <cellStyle name="Normal 37 4 3 2 2 2 4" xfId="27334"/>
    <cellStyle name="Normal 37 4 3 2 2 3" xfId="27335"/>
    <cellStyle name="Normal 37 4 3 2 2 3 2" xfId="27336"/>
    <cellStyle name="Normal 37 4 3 2 2 3 3" xfId="27340"/>
    <cellStyle name="Normal 37 4 3 2 2 4" xfId="27341"/>
    <cellStyle name="Normal 37 4 3 2 2 5" xfId="27235"/>
    <cellStyle name="Normal 37 4 3 2 2 6" xfId="27237"/>
    <cellStyle name="Normal 37 4 3 2 3" xfId="27344"/>
    <cellStyle name="Normal 37 4 3 2 3 2" xfId="27345"/>
    <cellStyle name="Normal 37 4 3 2 3 3" xfId="27346"/>
    <cellStyle name="Normal 37 4 3 2 3 4" xfId="27347"/>
    <cellStyle name="Normal 37 4 3 2 4" xfId="23033"/>
    <cellStyle name="Normal 37 4 3 2 4 2" xfId="27348"/>
    <cellStyle name="Normal 37 4 3 2 4 3" xfId="27349"/>
    <cellStyle name="Normal 37 4 3 2 4 4" xfId="27350"/>
    <cellStyle name="Normal 37 4 3 2 5" xfId="23037"/>
    <cellStyle name="Normal 37 4 3 2 5 2" xfId="27352"/>
    <cellStyle name="Normal 37 4 3 2 5 3" xfId="27354"/>
    <cellStyle name="Normal 37 4 3 2 5 4" xfId="27356"/>
    <cellStyle name="Normal 37 4 3 2 6" xfId="23041"/>
    <cellStyle name="Normal 37 4 3 2 6 2" xfId="27358"/>
    <cellStyle name="Normal 37 4 3 2 6 3" xfId="27360"/>
    <cellStyle name="Normal 37 4 3 2 7" xfId="27362"/>
    <cellStyle name="Normal 37 4 3 2 8" xfId="27364"/>
    <cellStyle name="Normal 37 4 3 2 9" xfId="8091"/>
    <cellStyle name="Normal 37 4 3 3" xfId="27367"/>
    <cellStyle name="Normal 37 4 3 3 2" xfId="27369"/>
    <cellStyle name="Normal 37 4 3 3 2 2" xfId="27372"/>
    <cellStyle name="Normal 37 4 3 3 2 3" xfId="27376"/>
    <cellStyle name="Normal 37 4 3 3 2 4" xfId="27379"/>
    <cellStyle name="Normal 37 4 3 3 3" xfId="27383"/>
    <cellStyle name="Normal 37 4 3 3 3 2" xfId="27387"/>
    <cellStyle name="Normal 37 4 3 3 3 3" xfId="27390"/>
    <cellStyle name="Normal 37 4 3 3 4" xfId="23044"/>
    <cellStyle name="Normal 37 4 3 3 5" xfId="23048"/>
    <cellStyle name="Normal 37 4 3 3 6" xfId="23053"/>
    <cellStyle name="Normal 37 4 3 4" xfId="27393"/>
    <cellStyle name="Normal 37 4 3 4 2" xfId="27394"/>
    <cellStyle name="Normal 37 4 3 4 3" xfId="27395"/>
    <cellStyle name="Normal 37 4 3 4 4" xfId="23057"/>
    <cellStyle name="Normal 37 4 3 5" xfId="27397"/>
    <cellStyle name="Normal 37 4 3 5 2" xfId="27398"/>
    <cellStyle name="Normal 37 4 3 5 3" xfId="27399"/>
    <cellStyle name="Normal 37 4 3 5 4" xfId="27400"/>
    <cellStyle name="Normal 37 4 3 6" xfId="27402"/>
    <cellStyle name="Normal 37 4 3 6 2" xfId="27403"/>
    <cellStyle name="Normal 37 4 3 6 3" xfId="27404"/>
    <cellStyle name="Normal 37 4 3 6 4" xfId="27405"/>
    <cellStyle name="Normal 37 4 3 7" xfId="27406"/>
    <cellStyle name="Normal 37 4 3 7 2" xfId="27407"/>
    <cellStyle name="Normal 37 4 3 7 3" xfId="27408"/>
    <cellStyle name="Normal 37 4 3 8" xfId="27409"/>
    <cellStyle name="Normal 37 4 3 9" xfId="23736"/>
    <cellStyle name="Normal 37 4 4" xfId="27414"/>
    <cellStyle name="Normal 37 4 4 2" xfId="27416"/>
    <cellStyle name="Normal 37 4 4 2 2" xfId="27417"/>
    <cellStyle name="Normal 37 4 4 2 2 2" xfId="27418"/>
    <cellStyle name="Normal 37 4 4 2 2 3" xfId="26861"/>
    <cellStyle name="Normal 37 4 4 2 2 4" xfId="26866"/>
    <cellStyle name="Normal 37 4 4 2 3" xfId="27419"/>
    <cellStyle name="Normal 37 4 4 2 3 2" xfId="27420"/>
    <cellStyle name="Normal 37 4 4 2 3 3" xfId="26873"/>
    <cellStyle name="Normal 37 4 4 2 4" xfId="23091"/>
    <cellStyle name="Normal 37 4 4 2 5" xfId="23094"/>
    <cellStyle name="Normal 37 4 4 2 6" xfId="9787"/>
    <cellStyle name="Normal 37 4 4 3" xfId="27422"/>
    <cellStyle name="Normal 37 4 4 3 2" xfId="27423"/>
    <cellStyle name="Normal 37 4 4 3 3" xfId="27424"/>
    <cellStyle name="Normal 37 4 4 3 4" xfId="23096"/>
    <cellStyle name="Normal 37 4 4 4" xfId="27426"/>
    <cellStyle name="Normal 37 4 4 4 2" xfId="27427"/>
    <cellStyle name="Normal 37 4 4 4 3" xfId="27428"/>
    <cellStyle name="Normal 37 4 4 4 4" xfId="23100"/>
    <cellStyle name="Normal 37 4 4 5" xfId="27429"/>
    <cellStyle name="Normal 37 4 4 5 2" xfId="27430"/>
    <cellStyle name="Normal 37 4 4 5 3" xfId="27431"/>
    <cellStyle name="Normal 37 4 4 5 4" xfId="27432"/>
    <cellStyle name="Normal 37 4 4 6" xfId="27436"/>
    <cellStyle name="Normal 37 4 4 6 2" xfId="27437"/>
    <cellStyle name="Normal 37 4 4 6 3" xfId="27438"/>
    <cellStyle name="Normal 37 4 4 7" xfId="27439"/>
    <cellStyle name="Normal 37 4 4 8" xfId="27440"/>
    <cellStyle name="Normal 37 4 4 9" xfId="27443"/>
    <cellStyle name="Normal 37 4 5" xfId="27448"/>
    <cellStyle name="Normal 37 4 5 2" xfId="27451"/>
    <cellStyle name="Normal 37 4 5 2 2" xfId="27452"/>
    <cellStyle name="Normal 37 4 5 2 2 2" xfId="25766"/>
    <cellStyle name="Normal 37 4 5 2 2 3" xfId="24864"/>
    <cellStyle name="Normal 37 4 5 2 2 4" xfId="24867"/>
    <cellStyle name="Normal 37 4 5 2 3" xfId="27453"/>
    <cellStyle name="Normal 37 4 5 2 3 2" xfId="25776"/>
    <cellStyle name="Normal 37 4 5 2 3 3" xfId="24870"/>
    <cellStyle name="Normal 37 4 5 2 4" xfId="23133"/>
    <cellStyle name="Normal 37 4 5 2 5" xfId="23136"/>
    <cellStyle name="Normal 37 4 5 2 6" xfId="16391"/>
    <cellStyle name="Normal 37 4 5 3" xfId="27456"/>
    <cellStyle name="Normal 37 4 5 3 2" xfId="27457"/>
    <cellStyle name="Normal 37 4 5 3 3" xfId="27460"/>
    <cellStyle name="Normal 37 4 5 3 4" xfId="23140"/>
    <cellStyle name="Normal 37 4 5 4" xfId="27463"/>
    <cellStyle name="Normal 37 4 5 4 2" xfId="226"/>
    <cellStyle name="Normal 37 4 5 4 3" xfId="27466"/>
    <cellStyle name="Normal 37 4 5 4 4" xfId="27469"/>
    <cellStyle name="Normal 37 4 5 5" xfId="27470"/>
    <cellStyle name="Normal 37 4 5 5 2" xfId="21359"/>
    <cellStyle name="Normal 37 4 5 5 3" xfId="27471"/>
    <cellStyle name="Normal 37 4 5 5 4" xfId="27472"/>
    <cellStyle name="Normal 37 4 5 6" xfId="13962"/>
    <cellStyle name="Normal 37 4 5 6 2" xfId="16926"/>
    <cellStyle name="Normal 37 4 5 6 3" xfId="16938"/>
    <cellStyle name="Normal 37 4 5 7" xfId="13969"/>
    <cellStyle name="Normal 37 4 5 8" xfId="18284"/>
    <cellStyle name="Normal 37 4 5 9" xfId="18290"/>
    <cellStyle name="Normal 37 4 6" xfId="27475"/>
    <cellStyle name="Normal 37 4 6 2" xfId="27478"/>
    <cellStyle name="Normal 37 4 6 2 2" xfId="27479"/>
    <cellStyle name="Normal 37 4 6 2 2 2" xfId="25932"/>
    <cellStyle name="Normal 37 4 6 2 2 3" xfId="25935"/>
    <cellStyle name="Normal 37 4 6 2 2 4" xfId="27481"/>
    <cellStyle name="Normal 37 4 6 2 3" xfId="27482"/>
    <cellStyle name="Normal 37 4 6 2 3 2" xfId="25940"/>
    <cellStyle name="Normal 37 4 6 2 3 3" xfId="25942"/>
    <cellStyle name="Normal 37 4 6 2 4" xfId="27483"/>
    <cellStyle name="Normal 37 4 6 2 5" xfId="27488"/>
    <cellStyle name="Normal 37 4 6 2 6" xfId="16446"/>
    <cellStyle name="Normal 37 4 6 3" xfId="27492"/>
    <cellStyle name="Normal 37 4 6 3 2" xfId="27493"/>
    <cellStyle name="Normal 37 4 6 3 3" xfId="27494"/>
    <cellStyle name="Normal 37 4 6 3 4" xfId="27495"/>
    <cellStyle name="Normal 37 4 6 4" xfId="27497"/>
    <cellStyle name="Normal 37 4 6 4 2" xfId="21433"/>
    <cellStyle name="Normal 37 4 6 4 3" xfId="27498"/>
    <cellStyle name="Normal 37 4 6 4 4" xfId="27499"/>
    <cellStyle name="Normal 37 4 6 5" xfId="27500"/>
    <cellStyle name="Normal 37 4 6 5 2" xfId="27501"/>
    <cellStyle name="Normal 37 4 6 5 3" xfId="27502"/>
    <cellStyle name="Normal 37 4 6 6" xfId="18312"/>
    <cellStyle name="Normal 37 4 6 7" xfId="18317"/>
    <cellStyle name="Normal 37 4 6 8" xfId="18324"/>
    <cellStyle name="Normal 37 4 7" xfId="6423"/>
    <cellStyle name="Normal 37 4 7 2" xfId="27504"/>
    <cellStyle name="Normal 37 4 7 2 2" xfId="27505"/>
    <cellStyle name="Normal 37 4 7 2 3" xfId="27506"/>
    <cellStyle name="Normal 37 4 7 2 4" xfId="27507"/>
    <cellStyle name="Normal 37 4 7 3" xfId="2913"/>
    <cellStyle name="Normal 37 4 7 3 2" xfId="23073"/>
    <cellStyle name="Normal 37 4 7 3 3" xfId="27510"/>
    <cellStyle name="Normal 37 4 7 4" xfId="27511"/>
    <cellStyle name="Normal 37 4 7 5" xfId="27512"/>
    <cellStyle name="Normal 37 4 7 6" xfId="18333"/>
    <cellStyle name="Normal 37 4 8" xfId="6432"/>
    <cellStyle name="Normal 37 4 8 2" xfId="27513"/>
    <cellStyle name="Normal 37 4 8 3" xfId="27515"/>
    <cellStyle name="Normal 37 4 8 4" xfId="27516"/>
    <cellStyle name="Normal 37 4 9" xfId="6439"/>
    <cellStyle name="Normal 37 4 9 2" xfId="27517"/>
    <cellStyle name="Normal 37 4 9 3" xfId="27518"/>
    <cellStyle name="Normal 37 4 9 4" xfId="27519"/>
    <cellStyle name="Normal 37 5" xfId="20999"/>
    <cellStyle name="Normal 37 5 10" xfId="21315"/>
    <cellStyle name="Normal 37 5 11" xfId="21326"/>
    <cellStyle name="Normal 37 5 2" xfId="6575"/>
    <cellStyle name="Normal 37 5 2 10" xfId="27520"/>
    <cellStyle name="Normal 37 5 2 2" xfId="6581"/>
    <cellStyle name="Normal 37 5 2 2 2" xfId="8419"/>
    <cellStyle name="Normal 37 5 2 2 2 2" xfId="27522"/>
    <cellStyle name="Normal 37 5 2 2 2 2 2" xfId="27524"/>
    <cellStyle name="Normal 37 5 2 2 2 2 3" xfId="27526"/>
    <cellStyle name="Normal 37 5 2 2 2 2 4" xfId="27528"/>
    <cellStyle name="Normal 37 5 2 2 2 3" xfId="27530"/>
    <cellStyle name="Normal 37 5 2 2 2 3 2" xfId="27532"/>
    <cellStyle name="Normal 37 5 2 2 2 3 3" xfId="27534"/>
    <cellStyle name="Normal 37 5 2 2 2 4" xfId="27536"/>
    <cellStyle name="Normal 37 5 2 2 2 5" xfId="27538"/>
    <cellStyle name="Normal 37 5 2 2 2 6" xfId="27541"/>
    <cellStyle name="Normal 37 5 2 2 3" xfId="27543"/>
    <cellStyle name="Normal 37 5 2 2 3 2" xfId="27544"/>
    <cellStyle name="Normal 37 5 2 2 3 3" xfId="27545"/>
    <cellStyle name="Normal 37 5 2 2 3 4" xfId="20806"/>
    <cellStyle name="Normal 37 5 2 2 4" xfId="23286"/>
    <cellStyle name="Normal 37 5 2 2 4 2" xfId="27546"/>
    <cellStyle name="Normal 37 5 2 2 4 3" xfId="27547"/>
    <cellStyle name="Normal 37 5 2 2 4 4" xfId="20854"/>
    <cellStyle name="Normal 37 5 2 2 5" xfId="23290"/>
    <cellStyle name="Normal 37 5 2 2 5 2" xfId="10375"/>
    <cellStyle name="Normal 37 5 2 2 5 3" xfId="10377"/>
    <cellStyle name="Normal 37 5 2 2 5 4" xfId="20874"/>
    <cellStyle name="Normal 37 5 2 2 6" xfId="23294"/>
    <cellStyle name="Normal 37 5 2 2 6 2" xfId="14995"/>
    <cellStyle name="Normal 37 5 2 2 6 3" xfId="15006"/>
    <cellStyle name="Normal 37 5 2 2 7" xfId="27550"/>
    <cellStyle name="Normal 37 5 2 2 8" xfId="18017"/>
    <cellStyle name="Normal 37 5 2 2 9" xfId="10915"/>
    <cellStyle name="Normal 37 5 2 3" xfId="6584"/>
    <cellStyle name="Normal 37 5 2 3 2" xfId="8429"/>
    <cellStyle name="Normal 37 5 2 3 2 2" xfId="844"/>
    <cellStyle name="Normal 37 5 2 3 2 3" xfId="859"/>
    <cellStyle name="Normal 37 5 2 3 2 4" xfId="1134"/>
    <cellStyle name="Normal 37 5 2 3 3" xfId="18108"/>
    <cellStyle name="Normal 37 5 2 3 3 2" xfId="27553"/>
    <cellStyle name="Normal 37 5 2 3 3 3" xfId="1160"/>
    <cellStyle name="Normal 37 5 2 3 4" xfId="23297"/>
    <cellStyle name="Normal 37 5 2 3 5" xfId="23300"/>
    <cellStyle name="Normal 37 5 2 3 6" xfId="23306"/>
    <cellStyle name="Normal 37 5 2 4" xfId="6588"/>
    <cellStyle name="Normal 37 5 2 4 2" xfId="11638"/>
    <cellStyle name="Normal 37 5 2 4 3" xfId="27555"/>
    <cellStyle name="Normal 37 5 2 4 4" xfId="23311"/>
    <cellStyle name="Normal 37 5 2 5" xfId="16638"/>
    <cellStyle name="Normal 37 5 2 5 2" xfId="27556"/>
    <cellStyle name="Normal 37 5 2 5 3" xfId="27557"/>
    <cellStyle name="Normal 37 5 2 5 4" xfId="27559"/>
    <cellStyle name="Normal 37 5 2 6" xfId="14062"/>
    <cellStyle name="Normal 37 5 2 6 2" xfId="11718"/>
    <cellStyle name="Normal 37 5 2 6 3" xfId="11722"/>
    <cellStyle name="Normal 37 5 2 6 4" xfId="11726"/>
    <cellStyle name="Normal 37 5 2 7" xfId="27560"/>
    <cellStyle name="Normal 37 5 2 7 2" xfId="27561"/>
    <cellStyle name="Normal 37 5 2 7 3" xfId="7611"/>
    <cellStyle name="Normal 37 5 2 8" xfId="21992"/>
    <cellStyle name="Normal 37 5 2 9" xfId="2016"/>
    <cellStyle name="Normal 37 5 3" xfId="6596"/>
    <cellStyle name="Normal 37 5 3 2" xfId="2218"/>
    <cellStyle name="Normal 37 5 3 2 2" xfId="18396"/>
    <cellStyle name="Normal 37 5 3 2 2 2" xfId="27562"/>
    <cellStyle name="Normal 37 5 3 2 2 3" xfId="27563"/>
    <cellStyle name="Normal 37 5 3 2 2 4" xfId="27564"/>
    <cellStyle name="Normal 37 5 3 2 3" xfId="27567"/>
    <cellStyle name="Normal 37 5 3 2 3 2" xfId="27568"/>
    <cellStyle name="Normal 37 5 3 2 3 3" xfId="27569"/>
    <cellStyle name="Normal 37 5 3 2 4" xfId="27573"/>
    <cellStyle name="Normal 37 5 3 2 5" xfId="27576"/>
    <cellStyle name="Normal 37 5 3 2 6" xfId="27577"/>
    <cellStyle name="Normal 37 5 3 3" xfId="2248"/>
    <cellStyle name="Normal 37 5 3 3 2" xfId="18409"/>
    <cellStyle name="Normal 37 5 3 3 3" xfId="27580"/>
    <cellStyle name="Normal 37 5 3 3 4" xfId="27581"/>
    <cellStyle name="Normal 37 5 3 4" xfId="2264"/>
    <cellStyle name="Normal 37 5 3 4 2" xfId="27582"/>
    <cellStyle name="Normal 37 5 3 4 3" xfId="4552"/>
    <cellStyle name="Normal 37 5 3 4 4" xfId="4592"/>
    <cellStyle name="Normal 37 5 3 5" xfId="16644"/>
    <cellStyle name="Normal 37 5 3 5 2" xfId="27583"/>
    <cellStyle name="Normal 37 5 3 5 3" xfId="4676"/>
    <cellStyle name="Normal 37 5 3 5 4" xfId="4755"/>
    <cellStyle name="Normal 37 5 3 6" xfId="27585"/>
    <cellStyle name="Normal 37 5 3 6 2" xfId="20675"/>
    <cellStyle name="Normal 37 5 3 6 3" xfId="1107"/>
    <cellStyle name="Normal 37 5 3 7" xfId="27586"/>
    <cellStyle name="Normal 37 5 3 8" xfId="22005"/>
    <cellStyle name="Normal 37 5 3 9" xfId="22011"/>
    <cellStyle name="Normal 37 5 4" xfId="6603"/>
    <cellStyle name="Normal 37 5 4 2" xfId="6606"/>
    <cellStyle name="Normal 37 5 4 2 2" xfId="18136"/>
    <cellStyle name="Normal 37 5 4 2 3" xfId="27587"/>
    <cellStyle name="Normal 37 5 4 2 4" xfId="27588"/>
    <cellStyle name="Normal 37 5 4 3" xfId="6609"/>
    <cellStyle name="Normal 37 5 4 3 2" xfId="10082"/>
    <cellStyle name="Normal 37 5 4 3 3" xfId="27589"/>
    <cellStyle name="Normal 37 5 4 4" xfId="16648"/>
    <cellStyle name="Normal 37 5 4 5" xfId="16650"/>
    <cellStyle name="Normal 37 5 4 6" xfId="27590"/>
    <cellStyle name="Normal 37 5 5" xfId="6616"/>
    <cellStyle name="Normal 37 5 5 2" xfId="27592"/>
    <cellStyle name="Normal 37 5 5 3" xfId="16653"/>
    <cellStyle name="Normal 37 5 5 4" xfId="16656"/>
    <cellStyle name="Normal 37 5 6" xfId="16199"/>
    <cellStyle name="Normal 37 5 6 2" xfId="27594"/>
    <cellStyle name="Normal 37 5 6 3" xfId="27597"/>
    <cellStyle name="Normal 37 5 6 4" xfId="27600"/>
    <cellStyle name="Normal 37 5 7" xfId="6450"/>
    <cellStyle name="Normal 37 5 7 2" xfId="27602"/>
    <cellStyle name="Normal 37 5 7 3" xfId="27605"/>
    <cellStyle name="Normal 37 5 7 4" xfId="27609"/>
    <cellStyle name="Normal 37 5 8" xfId="6455"/>
    <cellStyle name="Normal 37 5 8 2" xfId="27610"/>
    <cellStyle name="Normal 37 5 8 3" xfId="27611"/>
    <cellStyle name="Normal 37 5 9" xfId="17927"/>
    <cellStyle name="Normal 37 6" xfId="27612"/>
    <cellStyle name="Normal 37 6 10" xfId="20381"/>
    <cellStyle name="Normal 37 6 11" xfId="20385"/>
    <cellStyle name="Normal 37 6 2" xfId="6861"/>
    <cellStyle name="Normal 37 6 2 10" xfId="14967"/>
    <cellStyle name="Normal 37 6 2 2" xfId="6863"/>
    <cellStyle name="Normal 37 6 2 2 2" xfId="18664"/>
    <cellStyle name="Normal 37 6 2 2 2 2" xfId="27613"/>
    <cellStyle name="Normal 37 6 2 2 2 2 2" xfId="27617"/>
    <cellStyle name="Normal 37 6 2 2 2 2 3" xfId="27620"/>
    <cellStyle name="Normal 37 6 2 2 2 2 4" xfId="27622"/>
    <cellStyle name="Normal 37 6 2 2 2 3" xfId="27623"/>
    <cellStyle name="Normal 37 6 2 2 2 3 2" xfId="25239"/>
    <cellStyle name="Normal 37 6 2 2 2 3 3" xfId="25244"/>
    <cellStyle name="Normal 37 6 2 2 2 4" xfId="27626"/>
    <cellStyle name="Normal 37 6 2 2 2 5" xfId="27629"/>
    <cellStyle name="Normal 37 6 2 2 2 6" xfId="27633"/>
    <cellStyle name="Normal 37 6 2 2 3" xfId="27634"/>
    <cellStyle name="Normal 37 6 2 2 3 2" xfId="27635"/>
    <cellStyle name="Normal 37 6 2 2 3 3" xfId="27636"/>
    <cellStyle name="Normal 37 6 2 2 3 4" xfId="22469"/>
    <cellStyle name="Normal 37 6 2 2 4" xfId="23441"/>
    <cellStyle name="Normal 37 6 2 2 4 2" xfId="27637"/>
    <cellStyle name="Normal 37 6 2 2 4 3" xfId="27638"/>
    <cellStyle name="Normal 37 6 2 2 4 4" xfId="22489"/>
    <cellStyle name="Normal 37 6 2 2 5" xfId="23445"/>
    <cellStyle name="Normal 37 6 2 2 5 2" xfId="26853"/>
    <cellStyle name="Normal 37 6 2 2 5 3" xfId="26895"/>
    <cellStyle name="Normal 37 6 2 2 5 4" xfId="22506"/>
    <cellStyle name="Normal 37 6 2 2 6" xfId="23451"/>
    <cellStyle name="Normal 37 6 2 2 6 2" xfId="19884"/>
    <cellStyle name="Normal 37 6 2 2 6 3" xfId="19888"/>
    <cellStyle name="Normal 37 6 2 2 7" xfId="26927"/>
    <cellStyle name="Normal 37 6 2 2 8" xfId="26931"/>
    <cellStyle name="Normal 37 6 2 2 9" xfId="26939"/>
    <cellStyle name="Normal 37 6 2 3" xfId="6865"/>
    <cellStyle name="Normal 37 6 2 3 2" xfId="18676"/>
    <cellStyle name="Normal 37 6 2 3 2 2" xfId="16479"/>
    <cellStyle name="Normal 37 6 2 3 2 3" xfId="1260"/>
    <cellStyle name="Normal 37 6 2 3 2 4" xfId="1296"/>
    <cellStyle name="Normal 37 6 2 3 3" xfId="20454"/>
    <cellStyle name="Normal 37 6 2 3 3 2" xfId="27639"/>
    <cellStyle name="Normal 37 6 2 3 3 3" xfId="1322"/>
    <cellStyle name="Normal 37 6 2 3 4" xfId="23457"/>
    <cellStyle name="Normal 37 6 2 3 5" xfId="23461"/>
    <cellStyle name="Normal 37 6 2 3 6" xfId="23469"/>
    <cellStyle name="Normal 37 6 2 4" xfId="6868"/>
    <cellStyle name="Normal 37 6 2 4 2" xfId="18687"/>
    <cellStyle name="Normal 37 6 2 4 3" xfId="21702"/>
    <cellStyle name="Normal 37 6 2 4 4" xfId="23479"/>
    <cellStyle name="Normal 37 6 2 5" xfId="17607"/>
    <cellStyle name="Normal 37 6 2 5 2" xfId="24154"/>
    <cellStyle name="Normal 37 6 2 5 3" xfId="18282"/>
    <cellStyle name="Normal 37 6 2 5 4" xfId="27641"/>
    <cellStyle name="Normal 37 6 2 6" xfId="27642"/>
    <cellStyle name="Normal 37 6 2 6 2" xfId="24160"/>
    <cellStyle name="Normal 37 6 2 6 3" xfId="27646"/>
    <cellStyle name="Normal 37 6 2 6 4" xfId="27648"/>
    <cellStyle name="Normal 37 6 2 7" xfId="27649"/>
    <cellStyle name="Normal 37 6 2 7 2" xfId="27653"/>
    <cellStyle name="Normal 37 6 2 7 3" xfId="7900"/>
    <cellStyle name="Normal 37 6 2 8" xfId="22059"/>
    <cellStyle name="Normal 37 6 2 9" xfId="2530"/>
    <cellStyle name="Normal 37 6 3" xfId="6878"/>
    <cellStyle name="Normal 37 6 3 2" xfId="2100"/>
    <cellStyle name="Normal 37 6 3 2 2" xfId="18730"/>
    <cellStyle name="Normal 37 6 3 2 2 2" xfId="27655"/>
    <cellStyle name="Normal 37 6 3 2 2 3" xfId="27656"/>
    <cellStyle name="Normal 37 6 3 2 2 4" xfId="27657"/>
    <cellStyle name="Normal 37 6 3 2 3" xfId="27661"/>
    <cellStyle name="Normal 37 6 3 2 3 2" xfId="27664"/>
    <cellStyle name="Normal 37 6 3 2 3 3" xfId="27665"/>
    <cellStyle name="Normal 37 6 3 2 4" xfId="27669"/>
    <cellStyle name="Normal 37 6 3 2 5" xfId="27206"/>
    <cellStyle name="Normal 37 6 3 2 6" xfId="27279"/>
    <cellStyle name="Normal 37 6 3 3" xfId="2114"/>
    <cellStyle name="Normal 37 6 3 3 2" xfId="18742"/>
    <cellStyle name="Normal 37 6 3 3 3" xfId="21812"/>
    <cellStyle name="Normal 37 6 3 3 4" xfId="27670"/>
    <cellStyle name="Normal 37 6 3 4" xfId="27672"/>
    <cellStyle name="Normal 37 6 3 4 2" xfId="21862"/>
    <cellStyle name="Normal 37 6 3 4 3" xfId="21865"/>
    <cellStyle name="Normal 37 6 3 4 4" xfId="27673"/>
    <cellStyle name="Normal 37 6 3 5" xfId="27675"/>
    <cellStyle name="Normal 37 6 3 5 2" xfId="18498"/>
    <cellStyle name="Normal 37 6 3 5 3" xfId="18500"/>
    <cellStyle name="Normal 37 6 3 5 4" xfId="18502"/>
    <cellStyle name="Normal 37 6 3 6" xfId="27677"/>
    <cellStyle name="Normal 37 6 3 6 2" xfId="27678"/>
    <cellStyle name="Normal 37 6 3 6 3" xfId="27679"/>
    <cellStyle name="Normal 37 6 3 7" xfId="27680"/>
    <cellStyle name="Normal 37 6 3 8" xfId="27681"/>
    <cellStyle name="Normal 37 6 3 9" xfId="27682"/>
    <cellStyle name="Normal 37 6 4" xfId="6885"/>
    <cellStyle name="Normal 37 6 4 2" xfId="27684"/>
    <cellStyle name="Normal 37 6 4 2 2" xfId="18772"/>
    <cellStyle name="Normal 37 6 4 2 3" xfId="27685"/>
    <cellStyle name="Normal 37 6 4 2 4" xfId="27686"/>
    <cellStyle name="Normal 37 6 4 3" xfId="27688"/>
    <cellStyle name="Normal 37 6 4 3 2" xfId="18779"/>
    <cellStyle name="Normal 37 6 4 3 3" xfId="22017"/>
    <cellStyle name="Normal 37 6 4 4" xfId="27689"/>
    <cellStyle name="Normal 37 6 4 5" xfId="27692"/>
    <cellStyle name="Normal 37 6 4 6" xfId="27694"/>
    <cellStyle name="Normal 37 6 5" xfId="6892"/>
    <cellStyle name="Normal 37 6 5 2" xfId="27696"/>
    <cellStyle name="Normal 37 6 5 3" xfId="27699"/>
    <cellStyle name="Normal 37 6 5 4" xfId="27702"/>
    <cellStyle name="Normal 37 6 6" xfId="27707"/>
    <cellStyle name="Normal 37 6 6 2" xfId="27708"/>
    <cellStyle name="Normal 37 6 6 3" xfId="27712"/>
    <cellStyle name="Normal 37 6 6 4" xfId="24479"/>
    <cellStyle name="Normal 37 6 7" xfId="17932"/>
    <cellStyle name="Normal 37 6 7 2" xfId="27713"/>
    <cellStyle name="Normal 37 6 7 3" xfId="27714"/>
    <cellStyle name="Normal 37 6 7 4" xfId="27715"/>
    <cellStyle name="Normal 37 6 8" xfId="13242"/>
    <cellStyle name="Normal 37 6 8 2" xfId="27716"/>
    <cellStyle name="Normal 37 6 8 3" xfId="27717"/>
    <cellStyle name="Normal 37 6 9" xfId="27259"/>
    <cellStyle name="Normal 37 7" xfId="27718"/>
    <cellStyle name="Normal 37 7 10" xfId="26241"/>
    <cellStyle name="Normal 37 7 11" xfId="26252"/>
    <cellStyle name="Normal 37 7 2" xfId="6957"/>
    <cellStyle name="Normal 37 7 2 10" xfId="9872"/>
    <cellStyle name="Normal 37 7 2 2" xfId="5408"/>
    <cellStyle name="Normal 37 7 2 2 2" xfId="18928"/>
    <cellStyle name="Normal 37 7 2 2 2 2" xfId="27719"/>
    <cellStyle name="Normal 37 7 2 2 2 2 2" xfId="27721"/>
    <cellStyle name="Normal 37 7 2 2 2 2 3" xfId="27722"/>
    <cellStyle name="Normal 37 7 2 2 2 2 4" xfId="27723"/>
    <cellStyle name="Normal 37 7 2 2 2 3" xfId="2988"/>
    <cellStyle name="Normal 37 7 2 2 2 3 2" xfId="2992"/>
    <cellStyle name="Normal 37 7 2 2 2 3 3" xfId="3018"/>
    <cellStyle name="Normal 37 7 2 2 2 4" xfId="3023"/>
    <cellStyle name="Normal 37 7 2 2 2 5" xfId="3029"/>
    <cellStyle name="Normal 37 7 2 2 2 6" xfId="3034"/>
    <cellStyle name="Normal 37 7 2 2 3" xfId="27725"/>
    <cellStyle name="Normal 37 7 2 2 3 2" xfId="7470"/>
    <cellStyle name="Normal 37 7 2 2 3 3" xfId="758"/>
    <cellStyle name="Normal 37 7 2 2 3 4" xfId="6038"/>
    <cellStyle name="Normal 37 7 2 2 4" xfId="23671"/>
    <cellStyle name="Normal 37 7 2 2 4 2" xfId="7522"/>
    <cellStyle name="Normal 37 7 2 2 4 3" xfId="6061"/>
    <cellStyle name="Normal 37 7 2 2 4 4" xfId="6071"/>
    <cellStyle name="Normal 37 7 2 2 5" xfId="23679"/>
    <cellStyle name="Normal 37 7 2 2 5 2" xfId="7542"/>
    <cellStyle name="Normal 37 7 2 2 5 3" xfId="6098"/>
    <cellStyle name="Normal 37 7 2 2 5 4" xfId="6109"/>
    <cellStyle name="Normal 37 7 2 2 6" xfId="23587"/>
    <cellStyle name="Normal 37 7 2 2 6 2" xfId="7549"/>
    <cellStyle name="Normal 37 7 2 2 6 3" xfId="6147"/>
    <cellStyle name="Normal 37 7 2 2 7" xfId="23592"/>
    <cellStyle name="Normal 37 7 2 2 8" xfId="23597"/>
    <cellStyle name="Normal 37 7 2 2 9" xfId="27727"/>
    <cellStyle name="Normal 37 7 2 3" xfId="6962"/>
    <cellStyle name="Normal 37 7 2 3 2" xfId="18940"/>
    <cellStyle name="Normal 37 7 2 3 2 2" xfId="27730"/>
    <cellStyle name="Normal 37 7 2 3 2 3" xfId="1380"/>
    <cellStyle name="Normal 37 7 2 3 2 4" xfId="1410"/>
    <cellStyle name="Normal 37 7 2 3 3" xfId="23273"/>
    <cellStyle name="Normal 37 7 2 3 3 2" xfId="7573"/>
    <cellStyle name="Normal 37 7 2 3 3 3" xfId="899"/>
    <cellStyle name="Normal 37 7 2 3 4" xfId="23681"/>
    <cellStyle name="Normal 37 7 2 3 5" xfId="23689"/>
    <cellStyle name="Normal 37 7 2 3 6" xfId="23604"/>
    <cellStyle name="Normal 37 7 2 4" xfId="27731"/>
    <cellStyle name="Normal 37 7 2 4 2" xfId="23319"/>
    <cellStyle name="Normal 37 7 2 4 3" xfId="23322"/>
    <cellStyle name="Normal 37 7 2 4 4" xfId="23693"/>
    <cellStyle name="Normal 37 7 2 5" xfId="27732"/>
    <cellStyle name="Normal 37 7 2 5 2" xfId="27733"/>
    <cellStyle name="Normal 37 7 2 5 3" xfId="27734"/>
    <cellStyle name="Normal 37 7 2 5 4" xfId="27735"/>
    <cellStyle name="Normal 37 7 2 6" xfId="27736"/>
    <cellStyle name="Normal 37 7 2 6 2" xfId="27737"/>
    <cellStyle name="Normal 37 7 2 6 3" xfId="27738"/>
    <cellStyle name="Normal 37 7 2 6 4" xfId="27739"/>
    <cellStyle name="Normal 37 7 2 7" xfId="19500"/>
    <cellStyle name="Normal 37 7 2 7 2" xfId="27740"/>
    <cellStyle name="Normal 37 7 2 7 3" xfId="27741"/>
    <cellStyle name="Normal 37 7 2 8" xfId="19502"/>
    <cellStyle name="Normal 37 7 2 9" xfId="1126"/>
    <cellStyle name="Normal 37 7 3" xfId="6968"/>
    <cellStyle name="Normal 37 7 3 2" xfId="27742"/>
    <cellStyle name="Normal 37 7 3 2 2" xfId="27745"/>
    <cellStyle name="Normal 37 7 3 2 2 2" xfId="27748"/>
    <cellStyle name="Normal 37 7 3 2 2 3" xfId="27750"/>
    <cellStyle name="Normal 37 7 3 2 2 4" xfId="27752"/>
    <cellStyle name="Normal 37 7 3 2 3" xfId="27753"/>
    <cellStyle name="Normal 37 7 3 2 3 2" xfId="4950"/>
    <cellStyle name="Normal 37 7 3 2 3 3" xfId="4975"/>
    <cellStyle name="Normal 37 7 3 2 4" xfId="27755"/>
    <cellStyle name="Normal 37 7 3 2 5" xfId="27758"/>
    <cellStyle name="Normal 37 7 3 2 6" xfId="27761"/>
    <cellStyle name="Normal 37 7 3 3" xfId="27763"/>
    <cellStyle name="Normal 37 7 3 3 2" xfId="23423"/>
    <cellStyle name="Normal 37 7 3 3 3" xfId="23426"/>
    <cellStyle name="Normal 37 7 3 3 4" xfId="27764"/>
    <cellStyle name="Normal 37 7 3 4" xfId="27766"/>
    <cellStyle name="Normal 37 7 3 4 2" xfId="23490"/>
    <cellStyle name="Normal 37 7 3 4 3" xfId="23493"/>
    <cellStyle name="Normal 37 7 3 4 4" xfId="27767"/>
    <cellStyle name="Normal 37 7 3 5" xfId="27768"/>
    <cellStyle name="Normal 37 7 3 5 2" xfId="27769"/>
    <cellStyle name="Normal 37 7 3 5 3" xfId="27770"/>
    <cellStyle name="Normal 37 7 3 5 4" xfId="27771"/>
    <cellStyle name="Normal 37 7 3 6" xfId="27772"/>
    <cellStyle name="Normal 37 7 3 6 2" xfId="27773"/>
    <cellStyle name="Normal 37 7 3 6 3" xfId="27774"/>
    <cellStyle name="Normal 37 7 3 7" xfId="19506"/>
    <cellStyle name="Normal 37 7 3 8" xfId="19508"/>
    <cellStyle name="Normal 37 7 3 9" xfId="19511"/>
    <cellStyle name="Normal 37 7 4" xfId="6974"/>
    <cellStyle name="Normal 37 7 4 2" xfId="27776"/>
    <cellStyle name="Normal 37 7 4 2 2" xfId="27777"/>
    <cellStyle name="Normal 37 7 4 2 3" xfId="27778"/>
    <cellStyle name="Normal 37 7 4 2 4" xfId="27779"/>
    <cellStyle name="Normal 37 7 4 3" xfId="27781"/>
    <cellStyle name="Normal 37 7 4 3 2" xfId="23653"/>
    <cellStyle name="Normal 37 7 4 3 3" xfId="23657"/>
    <cellStyle name="Normal 37 7 4 4" xfId="27782"/>
    <cellStyle name="Normal 37 7 4 5" xfId="27783"/>
    <cellStyle name="Normal 37 7 4 6" xfId="27784"/>
    <cellStyle name="Normal 37 7 5" xfId="6980"/>
    <cellStyle name="Normal 37 7 5 2" xfId="27785"/>
    <cellStyle name="Normal 37 7 5 3" xfId="27786"/>
    <cellStyle name="Normal 37 7 5 4" xfId="27787"/>
    <cellStyle name="Normal 37 7 6" xfId="27790"/>
    <cellStyle name="Normal 37 7 6 2" xfId="27791"/>
    <cellStyle name="Normal 37 7 6 3" xfId="27792"/>
    <cellStyle name="Normal 37 7 6 4" xfId="27793"/>
    <cellStyle name="Normal 37 7 7" xfId="27797"/>
    <cellStyle name="Normal 37 7 7 2" xfId="27798"/>
    <cellStyle name="Normal 37 7 7 3" xfId="27799"/>
    <cellStyle name="Normal 37 7 7 4" xfId="27800"/>
    <cellStyle name="Normal 37 7 8" xfId="27801"/>
    <cellStyle name="Normal 37 7 8 2" xfId="27802"/>
    <cellStyle name="Normal 37 7 8 3" xfId="27803"/>
    <cellStyle name="Normal 37 7 9" xfId="27265"/>
    <cellStyle name="Normal 37 8" xfId="27805"/>
    <cellStyle name="Normal 37 8 10" xfId="5802"/>
    <cellStyle name="Normal 37 8 2" xfId="7049"/>
    <cellStyle name="Normal 37 8 2 2" xfId="6982"/>
    <cellStyle name="Normal 37 8 2 2 2" xfId="19069"/>
    <cellStyle name="Normal 37 8 2 2 2 2" xfId="27809"/>
    <cellStyle name="Normal 37 8 2 2 2 3" xfId="27810"/>
    <cellStyle name="Normal 37 8 2 2 2 4" xfId="27811"/>
    <cellStyle name="Normal 37 8 2 2 3" xfId="27812"/>
    <cellStyle name="Normal 37 8 2 2 3 2" xfId="10089"/>
    <cellStyle name="Normal 37 8 2 2 3 3" xfId="6635"/>
    <cellStyle name="Normal 37 8 2 2 4" xfId="21940"/>
    <cellStyle name="Normal 37 8 2 2 5" xfId="21942"/>
    <cellStyle name="Normal 37 8 2 2 6" xfId="21945"/>
    <cellStyle name="Normal 37 8 2 3" xfId="7054"/>
    <cellStyle name="Normal 37 8 2 3 2" xfId="19083"/>
    <cellStyle name="Normal 37 8 2 3 3" xfId="27814"/>
    <cellStyle name="Normal 37 8 2 3 4" xfId="21951"/>
    <cellStyle name="Normal 37 8 2 4" xfId="27815"/>
    <cellStyle name="Normal 37 8 2 4 2" xfId="27817"/>
    <cellStyle name="Normal 37 8 2 4 3" xfId="27818"/>
    <cellStyle name="Normal 37 8 2 4 4" xfId="27819"/>
    <cellStyle name="Normal 37 8 2 5" xfId="27820"/>
    <cellStyle name="Normal 37 8 2 5 2" xfId="27822"/>
    <cellStyle name="Normal 37 8 2 5 3" xfId="27823"/>
    <cellStyle name="Normal 37 8 2 5 4" xfId="27824"/>
    <cellStyle name="Normal 37 8 2 6" xfId="27825"/>
    <cellStyle name="Normal 37 8 2 6 2" xfId="27826"/>
    <cellStyle name="Normal 37 8 2 6 3" xfId="27827"/>
    <cellStyle name="Normal 37 8 2 7" xfId="14219"/>
    <cellStyle name="Normal 37 8 2 8" xfId="14222"/>
    <cellStyle name="Normal 37 8 2 9" xfId="14226"/>
    <cellStyle name="Normal 37 8 3" xfId="7062"/>
    <cellStyle name="Normal 37 8 3 2" xfId="27828"/>
    <cellStyle name="Normal 37 8 3 2 2" xfId="27830"/>
    <cellStyle name="Normal 37 8 3 2 3" xfId="27831"/>
    <cellStyle name="Normal 37 8 3 2 4" xfId="27832"/>
    <cellStyle name="Normal 37 8 3 3" xfId="27833"/>
    <cellStyle name="Normal 37 8 3 3 2" xfId="27836"/>
    <cellStyle name="Normal 37 8 3 3 3" xfId="27838"/>
    <cellStyle name="Normal 37 8 3 4" xfId="27839"/>
    <cellStyle name="Normal 37 8 3 5" xfId="27840"/>
    <cellStyle name="Normal 37 8 3 6" xfId="27841"/>
    <cellStyle name="Normal 37 8 4" xfId="7070"/>
    <cellStyle name="Normal 37 8 4 2" xfId="27842"/>
    <cellStyle name="Normal 37 8 4 3" xfId="27843"/>
    <cellStyle name="Normal 37 8 4 4" xfId="27844"/>
    <cellStyle name="Normal 37 8 5" xfId="7078"/>
    <cellStyle name="Normal 37 8 5 2" xfId="27845"/>
    <cellStyle name="Normal 37 8 5 3" xfId="27846"/>
    <cellStyle name="Normal 37 8 5 4" xfId="27847"/>
    <cellStyle name="Normal 37 8 6" xfId="27370"/>
    <cellStyle name="Normal 37 8 6 2" xfId="26970"/>
    <cellStyle name="Normal 37 8 6 3" xfId="27848"/>
    <cellStyle name="Normal 37 8 6 4" xfId="27849"/>
    <cellStyle name="Normal 37 8 7" xfId="27374"/>
    <cellStyle name="Normal 37 8 7 2" xfId="27850"/>
    <cellStyle name="Normal 37 8 7 3" xfId="27851"/>
    <cellStyle name="Normal 37 8 8" xfId="27378"/>
    <cellStyle name="Normal 37 8 9" xfId="26793"/>
    <cellStyle name="Normal 37 9" xfId="27853"/>
    <cellStyle name="Normal 37 9 2" xfId="1796"/>
    <cellStyle name="Normal 37 9 2 2" xfId="27854"/>
    <cellStyle name="Normal 37 9 2 2 2" xfId="5900"/>
    <cellStyle name="Normal 37 9 2 2 3" xfId="11150"/>
    <cellStyle name="Normal 37 9 2 2 4" xfId="27856"/>
    <cellStyle name="Normal 37 9 2 3" xfId="27857"/>
    <cellStyle name="Normal 37 9 2 3 2" xfId="19225"/>
    <cellStyle name="Normal 37 9 2 3 3" xfId="27859"/>
    <cellStyle name="Normal 37 9 2 4" xfId="27860"/>
    <cellStyle name="Normal 37 9 2 5" xfId="27861"/>
    <cellStyle name="Normal 37 9 2 6" xfId="27862"/>
    <cellStyle name="Normal 37 9 3" xfId="4040"/>
    <cellStyle name="Normal 37 9 3 2" xfId="27864"/>
    <cellStyle name="Normal 37 9 3 3" xfId="27865"/>
    <cellStyle name="Normal 37 9 3 4" xfId="27866"/>
    <cellStyle name="Normal 37 9 4" xfId="7121"/>
    <cellStyle name="Normal 37 9 4 2" xfId="27869"/>
    <cellStyle name="Normal 37 9 4 3" xfId="27871"/>
    <cellStyle name="Normal 37 9 4 4" xfId="27873"/>
    <cellStyle name="Normal 37 9 5" xfId="27877"/>
    <cellStyle name="Normal 37 9 5 2" xfId="27880"/>
    <cellStyle name="Normal 37 9 5 3" xfId="27883"/>
    <cellStyle name="Normal 37 9 5 4" xfId="27884"/>
    <cellStyle name="Normal 37 9 6" xfId="27385"/>
    <cellStyle name="Normal 37 9 6 2" xfId="27886"/>
    <cellStyle name="Normal 37 9 6 3" xfId="27887"/>
    <cellStyle name="Normal 37 9 7" xfId="27389"/>
    <cellStyle name="Normal 37 9 8" xfId="27889"/>
    <cellStyle name="Normal 37 9 9" xfId="26801"/>
    <cellStyle name="Normal 38" xfId="27890"/>
    <cellStyle name="Normal 38 10" xfId="27893"/>
    <cellStyle name="Normal 38 10 2" xfId="27897"/>
    <cellStyle name="Normal 38 10 2 2" xfId="27900"/>
    <cellStyle name="Normal 38 10 2 2 2" xfId="24242"/>
    <cellStyle name="Normal 38 10 2 2 3" xfId="24248"/>
    <cellStyle name="Normal 38 10 2 2 4" xfId="8291"/>
    <cellStyle name="Normal 38 10 2 3" xfId="27901"/>
    <cellStyle name="Normal 38 10 2 3 2" xfId="24266"/>
    <cellStyle name="Normal 38 10 2 3 3" xfId="24273"/>
    <cellStyle name="Normal 38 10 2 4" xfId="27902"/>
    <cellStyle name="Normal 38 10 2 5" xfId="27903"/>
    <cellStyle name="Normal 38 10 2 6" xfId="27904"/>
    <cellStyle name="Normal 38 10 3" xfId="27908"/>
    <cellStyle name="Normal 38 10 3 2" xfId="27909"/>
    <cellStyle name="Normal 38 10 3 3" xfId="27910"/>
    <cellStyle name="Normal 38 10 3 4" xfId="27912"/>
    <cellStyle name="Normal 38 10 4" xfId="27914"/>
    <cellStyle name="Normal 38 10 4 2" xfId="27915"/>
    <cellStyle name="Normal 38 10 4 3" xfId="27916"/>
    <cellStyle name="Normal 38 10 4 4" xfId="27918"/>
    <cellStyle name="Normal 38 10 5" xfId="27919"/>
    <cellStyle name="Normal 38 10 5 2" xfId="27920"/>
    <cellStyle name="Normal 38 10 5 3" xfId="27921"/>
    <cellStyle name="Normal 38 10 5 4" xfId="27922"/>
    <cellStyle name="Normal 38 10 6" xfId="4620"/>
    <cellStyle name="Normal 38 10 6 2" xfId="8954"/>
    <cellStyle name="Normal 38 10 6 3" xfId="9082"/>
    <cellStyle name="Normal 38 10 7" xfId="2504"/>
    <cellStyle name="Normal 38 10 8" xfId="7999"/>
    <cellStyle name="Normal 38 10 9" xfId="9278"/>
    <cellStyle name="Normal 38 11" xfId="27923"/>
    <cellStyle name="Normal 38 11 2" xfId="27925"/>
    <cellStyle name="Normal 38 11 2 2" xfId="27926"/>
    <cellStyle name="Normal 38 11 2 2 2" xfId="24543"/>
    <cellStyle name="Normal 38 11 2 2 3" xfId="24547"/>
    <cellStyle name="Normal 38 11 2 2 4" xfId="24342"/>
    <cellStyle name="Normal 38 11 2 3" xfId="23934"/>
    <cellStyle name="Normal 38 11 2 3 2" xfId="27929"/>
    <cellStyle name="Normal 38 11 2 3 3" xfId="27933"/>
    <cellStyle name="Normal 38 11 2 4" xfId="23936"/>
    <cellStyle name="Normal 38 11 2 5" xfId="23939"/>
    <cellStyle name="Normal 38 11 2 6" xfId="27934"/>
    <cellStyle name="Normal 38 11 3" xfId="27936"/>
    <cellStyle name="Normal 38 11 3 2" xfId="27937"/>
    <cellStyle name="Normal 38 11 3 3" xfId="23943"/>
    <cellStyle name="Normal 38 11 3 4" xfId="23945"/>
    <cellStyle name="Normal 38 11 4" xfId="27939"/>
    <cellStyle name="Normal 38 11 4 2" xfId="27941"/>
    <cellStyle name="Normal 38 11 4 3" xfId="23953"/>
    <cellStyle name="Normal 38 11 4 4" xfId="23956"/>
    <cellStyle name="Normal 38 11 5" xfId="27943"/>
    <cellStyle name="Normal 38 11 5 2" xfId="27946"/>
    <cellStyle name="Normal 38 11 5 3" xfId="27949"/>
    <cellStyle name="Normal 38 11 6" xfId="8452"/>
    <cellStyle name="Normal 38 11 7" xfId="9399"/>
    <cellStyle name="Normal 38 11 8" xfId="9439"/>
    <cellStyle name="Normal 38 12" xfId="27951"/>
    <cellStyle name="Normal 38 12 2" xfId="6138"/>
    <cellStyle name="Normal 38 12 2 2" xfId="6146"/>
    <cellStyle name="Normal 38 12 2 3" xfId="6155"/>
    <cellStyle name="Normal 38 12 2 4" xfId="6182"/>
    <cellStyle name="Normal 38 12 3" xfId="1849"/>
    <cellStyle name="Normal 38 12 3 2" xfId="1867"/>
    <cellStyle name="Normal 38 12 3 3" xfId="6193"/>
    <cellStyle name="Normal 38 12 3 4" xfId="12339"/>
    <cellStyle name="Normal 38 12 4" xfId="6205"/>
    <cellStyle name="Normal 38 12 4 2" xfId="12453"/>
    <cellStyle name="Normal 38 12 4 3" xfId="12462"/>
    <cellStyle name="Normal 38 12 5" xfId="6211"/>
    <cellStyle name="Normal 38 12 6" xfId="6219"/>
    <cellStyle name="Normal 38 12 7" xfId="9526"/>
    <cellStyle name="Normal 38 13" xfId="27952"/>
    <cellStyle name="Normal 38 13 2" xfId="1465"/>
    <cellStyle name="Normal 38 13 3" xfId="2058"/>
    <cellStyle name="Normal 38 13 4" xfId="12467"/>
    <cellStyle name="Normal 38 14" xfId="27953"/>
    <cellStyle name="Normal 38 14 2" xfId="9378"/>
    <cellStyle name="Normal 38 14 3" xfId="805"/>
    <cellStyle name="Normal 38 14 4" xfId="27956"/>
    <cellStyle name="Normal 38 15" xfId="27957"/>
    <cellStyle name="Normal 38 15 2" xfId="27963"/>
    <cellStyle name="Normal 38 15 3" xfId="27967"/>
    <cellStyle name="Normal 38 15 4" xfId="27970"/>
    <cellStyle name="Normal 38 16" xfId="27971"/>
    <cellStyle name="Normal 38 16 2" xfId="27974"/>
    <cellStyle name="Normal 38 16 3" xfId="27977"/>
    <cellStyle name="Normal 38 17" xfId="27978"/>
    <cellStyle name="Normal 38 18" xfId="27980"/>
    <cellStyle name="Normal 38 19" xfId="27982"/>
    <cellStyle name="Normal 38 2" xfId="27987"/>
    <cellStyle name="Normal 38 2 10" xfId="26752"/>
    <cellStyle name="Normal 38 2 10 2" xfId="6843"/>
    <cellStyle name="Normal 38 2 10 3" xfId="6848"/>
    <cellStyle name="Normal 38 2 10 4" xfId="16661"/>
    <cellStyle name="Normal 38 2 11" xfId="26757"/>
    <cellStyle name="Normal 38 2 11 2" xfId="27989"/>
    <cellStyle name="Normal 38 2 11 3" xfId="27990"/>
    <cellStyle name="Normal 38 2 12" xfId="27993"/>
    <cellStyle name="Normal 38 2 13" xfId="15748"/>
    <cellStyle name="Normal 38 2 14" xfId="15755"/>
    <cellStyle name="Normal 38 2 2" xfId="27994"/>
    <cellStyle name="Normal 38 2 2 10" xfId="27997"/>
    <cellStyle name="Normal 38 2 2 11" xfId="28000"/>
    <cellStyle name="Normal 38 2 2 2" xfId="23620"/>
    <cellStyle name="Normal 38 2 2 2 10" xfId="28001"/>
    <cellStyle name="Normal 38 2 2 2 2" xfId="7266"/>
    <cellStyle name="Normal 38 2 2 2 2 2" xfId="28002"/>
    <cellStyle name="Normal 38 2 2 2 2 2 2" xfId="28003"/>
    <cellStyle name="Normal 38 2 2 2 2 2 2 2" xfId="28005"/>
    <cellStyle name="Normal 38 2 2 2 2 2 2 3" xfId="16658"/>
    <cellStyle name="Normal 38 2 2 2 2 2 2 4" xfId="16673"/>
    <cellStyle name="Normal 38 2 2 2 2 2 3" xfId="27101"/>
    <cellStyle name="Normal 38 2 2 2 2 2 3 2" xfId="28007"/>
    <cellStyle name="Normal 38 2 2 2 2 2 3 3" xfId="3431"/>
    <cellStyle name="Normal 38 2 2 2 2 2 4" xfId="135"/>
    <cellStyle name="Normal 38 2 2 2 2 2 5" xfId="24669"/>
    <cellStyle name="Normal 38 2 2 2 2 2 6" xfId="6477"/>
    <cellStyle name="Normal 38 2 2 2 2 3" xfId="28008"/>
    <cellStyle name="Normal 38 2 2 2 2 3 2" xfId="28011"/>
    <cellStyle name="Normal 38 2 2 2 2 3 3" xfId="27106"/>
    <cellStyle name="Normal 38 2 2 2 2 3 4" xfId="24689"/>
    <cellStyle name="Normal 38 2 2 2 2 4" xfId="28014"/>
    <cellStyle name="Normal 38 2 2 2 2 4 2" xfId="28019"/>
    <cellStyle name="Normal 38 2 2 2 2 4 3" xfId="28025"/>
    <cellStyle name="Normal 38 2 2 2 2 4 4" xfId="28030"/>
    <cellStyle name="Normal 38 2 2 2 2 5" xfId="28034"/>
    <cellStyle name="Normal 38 2 2 2 2 5 2" xfId="28038"/>
    <cellStyle name="Normal 38 2 2 2 2 5 3" xfId="28043"/>
    <cellStyle name="Normal 38 2 2 2 2 5 4" xfId="28048"/>
    <cellStyle name="Normal 38 2 2 2 2 6" xfId="28051"/>
    <cellStyle name="Normal 38 2 2 2 2 6 2" xfId="7290"/>
    <cellStyle name="Normal 38 2 2 2 2 6 3" xfId="7295"/>
    <cellStyle name="Normal 38 2 2 2 2 7" xfId="28054"/>
    <cellStyle name="Normal 38 2 2 2 2 8" xfId="28057"/>
    <cellStyle name="Normal 38 2 2 2 2 9" xfId="28061"/>
    <cellStyle name="Normal 38 2 2 2 3" xfId="7268"/>
    <cellStyle name="Normal 38 2 2 2 3 2" xfId="28065"/>
    <cellStyle name="Normal 38 2 2 2 3 2 2" xfId="15269"/>
    <cellStyle name="Normal 38 2 2 2 3 2 3" xfId="15277"/>
    <cellStyle name="Normal 38 2 2 2 3 2 4" xfId="28066"/>
    <cellStyle name="Normal 38 2 2 2 3 3" xfId="28068"/>
    <cellStyle name="Normal 38 2 2 2 3 3 2" xfId="15292"/>
    <cellStyle name="Normal 38 2 2 2 3 3 3" xfId="28071"/>
    <cellStyle name="Normal 38 2 2 2 3 4" xfId="28073"/>
    <cellStyle name="Normal 38 2 2 2 3 5" xfId="28076"/>
    <cellStyle name="Normal 38 2 2 2 3 6" xfId="28079"/>
    <cellStyle name="Normal 38 2 2 2 4" xfId="17722"/>
    <cellStyle name="Normal 38 2 2 2 4 2" xfId="28082"/>
    <cellStyle name="Normal 38 2 2 2 4 3" xfId="28083"/>
    <cellStyle name="Normal 38 2 2 2 4 4" xfId="28085"/>
    <cellStyle name="Normal 38 2 2 2 5" xfId="16025"/>
    <cellStyle name="Normal 38 2 2 2 5 2" xfId="28088"/>
    <cellStyle name="Normal 38 2 2 2 5 3" xfId="28089"/>
    <cellStyle name="Normal 38 2 2 2 5 4" xfId="27806"/>
    <cellStyle name="Normal 38 2 2 2 6" xfId="28091"/>
    <cellStyle name="Normal 38 2 2 2 6 2" xfId="28095"/>
    <cellStyle name="Normal 38 2 2 2 6 3" xfId="10050"/>
    <cellStyle name="Normal 38 2 2 2 6 4" xfId="10085"/>
    <cellStyle name="Normal 38 2 2 2 7" xfId="22123"/>
    <cellStyle name="Normal 38 2 2 2 7 2" xfId="28100"/>
    <cellStyle name="Normal 38 2 2 2 7 3" xfId="10196"/>
    <cellStyle name="Normal 38 2 2 2 8" xfId="22126"/>
    <cellStyle name="Normal 38 2 2 2 9" xfId="22130"/>
    <cellStyle name="Normal 38 2 2 3" xfId="23623"/>
    <cellStyle name="Normal 38 2 2 3 2" xfId="7277"/>
    <cellStyle name="Normal 38 2 2 3 2 2" xfId="19459"/>
    <cellStyle name="Normal 38 2 2 3 2 2 2" xfId="28103"/>
    <cellStyle name="Normal 38 2 2 3 2 2 3" xfId="27144"/>
    <cellStyle name="Normal 38 2 2 3 2 2 4" xfId="27149"/>
    <cellStyle name="Normal 38 2 2 3 2 3" xfId="28105"/>
    <cellStyle name="Normal 38 2 2 3 2 3 2" xfId="28109"/>
    <cellStyle name="Normal 38 2 2 3 2 3 3" xfId="27157"/>
    <cellStyle name="Normal 38 2 2 3 2 4" xfId="28111"/>
    <cellStyle name="Normal 38 2 2 3 2 5" xfId="28114"/>
    <cellStyle name="Normal 38 2 2 3 2 6" xfId="28117"/>
    <cellStyle name="Normal 38 2 2 3 3" xfId="7282"/>
    <cellStyle name="Normal 38 2 2 3 3 2" xfId="4512"/>
    <cellStyle name="Normal 38 2 2 3 3 3" xfId="28120"/>
    <cellStyle name="Normal 38 2 2 3 3 4" xfId="28122"/>
    <cellStyle name="Normal 38 2 2 3 4" xfId="17727"/>
    <cellStyle name="Normal 38 2 2 3 4 2" xfId="28125"/>
    <cellStyle name="Normal 38 2 2 3 4 3" xfId="28127"/>
    <cellStyle name="Normal 38 2 2 3 4 4" xfId="28130"/>
    <cellStyle name="Normal 38 2 2 3 5" xfId="16035"/>
    <cellStyle name="Normal 38 2 2 3 5 2" xfId="5732"/>
    <cellStyle name="Normal 38 2 2 3 5 3" xfId="3832"/>
    <cellStyle name="Normal 38 2 2 3 5 4" xfId="3894"/>
    <cellStyle name="Normal 38 2 2 3 6" xfId="28133"/>
    <cellStyle name="Normal 38 2 2 3 6 2" xfId="5777"/>
    <cellStyle name="Normal 38 2 2 3 6 3" xfId="3924"/>
    <cellStyle name="Normal 38 2 2 3 7" xfId="22136"/>
    <cellStyle name="Normal 38 2 2 3 8" xfId="578"/>
    <cellStyle name="Normal 38 2 2 3 9" xfId="22140"/>
    <cellStyle name="Normal 38 2 2 4" xfId="28134"/>
    <cellStyle name="Normal 38 2 2 4 2" xfId="3779"/>
    <cellStyle name="Normal 38 2 2 4 2 2" xfId="7981"/>
    <cellStyle name="Normal 38 2 2 4 2 3" xfId="7990"/>
    <cellStyle name="Normal 38 2 2 4 2 4" xfId="28135"/>
    <cellStyle name="Normal 38 2 2 4 3" xfId="3791"/>
    <cellStyle name="Normal 38 2 2 4 3 2" xfId="7997"/>
    <cellStyle name="Normal 38 2 2 4 3 3" xfId="28138"/>
    <cellStyle name="Normal 38 2 2 4 4" xfId="17732"/>
    <cellStyle name="Normal 38 2 2 4 5" xfId="17739"/>
    <cellStyle name="Normal 38 2 2 4 6" xfId="26407"/>
    <cellStyle name="Normal 38 2 2 5" xfId="28143"/>
    <cellStyle name="Normal 38 2 2 5 2" xfId="2428"/>
    <cellStyle name="Normal 38 2 2 5 3" xfId="2441"/>
    <cellStyle name="Normal 38 2 2 5 4" xfId="17745"/>
    <cellStyle name="Normal 38 2 2 6" xfId="15805"/>
    <cellStyle name="Normal 38 2 2 6 2" xfId="4297"/>
    <cellStyle name="Normal 38 2 2 6 3" xfId="4313"/>
    <cellStyle name="Normal 38 2 2 6 4" xfId="28145"/>
    <cellStyle name="Normal 38 2 2 7" xfId="15813"/>
    <cellStyle name="Normal 38 2 2 7 2" xfId="28147"/>
    <cellStyle name="Normal 38 2 2 7 3" xfId="8656"/>
    <cellStyle name="Normal 38 2 2 7 4" xfId="8663"/>
    <cellStyle name="Normal 38 2 2 8" xfId="15820"/>
    <cellStyle name="Normal 38 2 2 8 2" xfId="28149"/>
    <cellStyle name="Normal 38 2 2 8 3" xfId="8669"/>
    <cellStyle name="Normal 38 2 2 9" xfId="18799"/>
    <cellStyle name="Normal 38 2 3" xfId="28013"/>
    <cellStyle name="Normal 38 2 3 10" xfId="8804"/>
    <cellStyle name="Normal 38 2 3 2" xfId="23628"/>
    <cellStyle name="Normal 38 2 3 2 2" xfId="7339"/>
    <cellStyle name="Normal 38 2 3 2 2 2" xfId="25763"/>
    <cellStyle name="Normal 38 2 3 2 2 2 2" xfId="10594"/>
    <cellStyle name="Normal 38 2 3 2 2 2 3" xfId="25765"/>
    <cellStyle name="Normal 38 2 3 2 2 2 4" xfId="24863"/>
    <cellStyle name="Normal 38 2 3 2 2 3" xfId="25772"/>
    <cellStyle name="Normal 38 2 3 2 2 3 2" xfId="11995"/>
    <cellStyle name="Normal 38 2 3 2 2 3 3" xfId="25775"/>
    <cellStyle name="Normal 38 2 3 2 2 4" xfId="25778"/>
    <cellStyle name="Normal 38 2 3 2 2 5" xfId="25787"/>
    <cellStyle name="Normal 38 2 3 2 2 6" xfId="25793"/>
    <cellStyle name="Normal 38 2 3 2 3" xfId="114"/>
    <cellStyle name="Normal 38 2 3 2 3 2" xfId="25810"/>
    <cellStyle name="Normal 38 2 3 2 3 3" xfId="25819"/>
    <cellStyle name="Normal 38 2 3 2 3 4" xfId="25823"/>
    <cellStyle name="Normal 38 2 3 2 4" xfId="17763"/>
    <cellStyle name="Normal 38 2 3 2 4 2" xfId="25846"/>
    <cellStyle name="Normal 38 2 3 2 4 3" xfId="25852"/>
    <cellStyle name="Normal 38 2 3 2 4 4" xfId="25856"/>
    <cellStyle name="Normal 38 2 3 2 5" xfId="17770"/>
    <cellStyle name="Normal 38 2 3 2 5 2" xfId="25873"/>
    <cellStyle name="Normal 38 2 3 2 5 3" xfId="28153"/>
    <cellStyle name="Normal 38 2 3 2 5 4" xfId="28154"/>
    <cellStyle name="Normal 38 2 3 2 6" xfId="19141"/>
    <cellStyle name="Normal 38 2 3 2 6 2" xfId="25894"/>
    <cellStyle name="Normal 38 2 3 2 6 3" xfId="3070"/>
    <cellStyle name="Normal 38 2 3 2 7" xfId="21748"/>
    <cellStyle name="Normal 38 2 3 2 8" xfId="21755"/>
    <cellStyle name="Normal 38 2 3 2 9" xfId="21761"/>
    <cellStyle name="Normal 38 2 3 3" xfId="23632"/>
    <cellStyle name="Normal 38 2 3 3 2" xfId="7344"/>
    <cellStyle name="Normal 38 2 3 3 2 2" xfId="19524"/>
    <cellStyle name="Normal 38 2 3 3 2 3" xfId="25937"/>
    <cellStyle name="Normal 38 2 3 3 2 4" xfId="25944"/>
    <cellStyle name="Normal 38 2 3 3 3" xfId="7348"/>
    <cellStyle name="Normal 38 2 3 3 3 2" xfId="25966"/>
    <cellStyle name="Normal 38 2 3 3 3 3" xfId="25970"/>
    <cellStyle name="Normal 38 2 3 3 4" xfId="17782"/>
    <cellStyle name="Normal 38 2 3 3 5" xfId="17788"/>
    <cellStyle name="Normal 38 2 3 3 6" xfId="28160"/>
    <cellStyle name="Normal 38 2 3 4" xfId="28162"/>
    <cellStyle name="Normal 38 2 3 4 2" xfId="2997"/>
    <cellStyle name="Normal 38 2 3 4 3" xfId="17798"/>
    <cellStyle name="Normal 38 2 3 4 4" xfId="17803"/>
    <cellStyle name="Normal 38 2 3 5" xfId="28164"/>
    <cellStyle name="Normal 38 2 3 5 2" xfId="28167"/>
    <cellStyle name="Normal 38 2 3 5 3" xfId="28171"/>
    <cellStyle name="Normal 38 2 3 5 4" xfId="28176"/>
    <cellStyle name="Normal 38 2 3 6" xfId="282"/>
    <cellStyle name="Normal 38 2 3 6 2" xfId="77"/>
    <cellStyle name="Normal 38 2 3 6 3" xfId="21163"/>
    <cellStyle name="Normal 38 2 3 6 4" xfId="28181"/>
    <cellStyle name="Normal 38 2 3 7" xfId="15829"/>
    <cellStyle name="Normal 38 2 3 7 2" xfId="28182"/>
    <cellStyle name="Normal 38 2 3 7 3" xfId="8711"/>
    <cellStyle name="Normal 38 2 3 8" xfId="15835"/>
    <cellStyle name="Normal 38 2 3 9" xfId="18804"/>
    <cellStyle name="Normal 38 2 4" xfId="27108"/>
    <cellStyle name="Normal 38 2 4 2" xfId="23639"/>
    <cellStyle name="Normal 38 2 4 2 2" xfId="28185"/>
    <cellStyle name="Normal 38 2 4 2 2 2" xfId="16715"/>
    <cellStyle name="Normal 38 2 4 2 2 3" xfId="16719"/>
    <cellStyle name="Normal 38 2 4 2 2 4" xfId="16723"/>
    <cellStyle name="Normal 38 2 4 2 3" xfId="28187"/>
    <cellStyle name="Normal 38 2 4 2 3 2" xfId="16746"/>
    <cellStyle name="Normal 38 2 4 2 3 3" xfId="16752"/>
    <cellStyle name="Normal 38 2 4 2 4" xfId="20582"/>
    <cellStyle name="Normal 38 2 4 2 5" xfId="20584"/>
    <cellStyle name="Normal 38 2 4 2 6" xfId="19735"/>
    <cellStyle name="Normal 38 2 4 3" xfId="23643"/>
    <cellStyle name="Normal 38 2 4 3 2" xfId="28189"/>
    <cellStyle name="Normal 38 2 4 3 3" xfId="28191"/>
    <cellStyle name="Normal 38 2 4 3 4" xfId="20587"/>
    <cellStyle name="Normal 38 2 4 4" xfId="28194"/>
    <cellStyle name="Normal 38 2 4 4 2" xfId="28195"/>
    <cellStyle name="Normal 38 2 4 4 3" xfId="28197"/>
    <cellStyle name="Normal 38 2 4 4 4" xfId="20615"/>
    <cellStyle name="Normal 38 2 4 5" xfId="28200"/>
    <cellStyle name="Normal 38 2 4 5 2" xfId="28201"/>
    <cellStyle name="Normal 38 2 4 5 3" xfId="28203"/>
    <cellStyle name="Normal 38 2 4 5 4" xfId="20647"/>
    <cellStyle name="Normal 38 2 4 6" xfId="28206"/>
    <cellStyle name="Normal 38 2 4 6 2" xfId="28207"/>
    <cellStyle name="Normal 38 2 4 6 3" xfId="28209"/>
    <cellStyle name="Normal 38 2 4 7" xfId="28211"/>
    <cellStyle name="Normal 38 2 4 8" xfId="28212"/>
    <cellStyle name="Normal 38 2 4 9" xfId="28214"/>
    <cellStyle name="Normal 38 2 5" xfId="24691"/>
    <cellStyle name="Normal 38 2 5 2" xfId="23652"/>
    <cellStyle name="Normal 38 2 5 2 2" xfId="28216"/>
    <cellStyle name="Normal 38 2 5 2 2 2" xfId="26377"/>
    <cellStyle name="Normal 38 2 5 2 2 3" xfId="26389"/>
    <cellStyle name="Normal 38 2 5 2 2 4" xfId="26391"/>
    <cellStyle name="Normal 38 2 5 2 3" xfId="28217"/>
    <cellStyle name="Normal 38 2 5 2 3 2" xfId="26423"/>
    <cellStyle name="Normal 38 2 5 2 3 3" xfId="26426"/>
    <cellStyle name="Normal 38 2 5 2 4" xfId="12178"/>
    <cellStyle name="Normal 38 2 5 2 5" xfId="12180"/>
    <cellStyle name="Normal 38 2 5 2 6" xfId="19914"/>
    <cellStyle name="Normal 38 2 5 3" xfId="28219"/>
    <cellStyle name="Normal 38 2 5 3 2" xfId="28220"/>
    <cellStyle name="Normal 38 2 5 3 3" xfId="28221"/>
    <cellStyle name="Normal 38 2 5 3 4" xfId="28222"/>
    <cellStyle name="Normal 38 2 5 4" xfId="28224"/>
    <cellStyle name="Normal 38 2 5 4 2" xfId="28225"/>
    <cellStyle name="Normal 38 2 5 4 3" xfId="28227"/>
    <cellStyle name="Normal 38 2 5 4 4" xfId="11330"/>
    <cellStyle name="Normal 38 2 5 5" xfId="28229"/>
    <cellStyle name="Normal 38 2 5 5 2" xfId="28230"/>
    <cellStyle name="Normal 38 2 5 5 3" xfId="28232"/>
    <cellStyle name="Normal 38 2 5 5 4" xfId="11451"/>
    <cellStyle name="Normal 38 2 5 6" xfId="28234"/>
    <cellStyle name="Normal 38 2 5 6 2" xfId="28235"/>
    <cellStyle name="Normal 38 2 5 6 3" xfId="26165"/>
    <cellStyle name="Normal 38 2 5 7" xfId="28237"/>
    <cellStyle name="Normal 38 2 5 8" xfId="28238"/>
    <cellStyle name="Normal 38 2 5 9" xfId="28240"/>
    <cellStyle name="Normal 38 2 6" xfId="24695"/>
    <cellStyle name="Normal 38 2 6 2" xfId="28244"/>
    <cellStyle name="Normal 38 2 6 2 2" xfId="28245"/>
    <cellStyle name="Normal 38 2 6 2 2 2" xfId="24521"/>
    <cellStyle name="Normal 38 2 6 2 2 3" xfId="5534"/>
    <cellStyle name="Normal 38 2 6 2 2 4" xfId="5544"/>
    <cellStyle name="Normal 38 2 6 2 3" xfId="28246"/>
    <cellStyle name="Normal 38 2 6 2 3 2" xfId="24529"/>
    <cellStyle name="Normal 38 2 6 2 3 3" xfId="5565"/>
    <cellStyle name="Normal 38 2 6 2 4" xfId="28248"/>
    <cellStyle name="Normal 38 2 6 2 5" xfId="28250"/>
    <cellStyle name="Normal 38 2 6 2 6" xfId="19942"/>
    <cellStyle name="Normal 38 2 6 3" xfId="28252"/>
    <cellStyle name="Normal 38 2 6 3 2" xfId="28253"/>
    <cellStyle name="Normal 38 2 6 3 3" xfId="28255"/>
    <cellStyle name="Normal 38 2 6 3 4" xfId="28257"/>
    <cellStyle name="Normal 38 2 6 4" xfId="28259"/>
    <cellStyle name="Normal 38 2 6 4 2" xfId="28261"/>
    <cellStyle name="Normal 38 2 6 4 3" xfId="28263"/>
    <cellStyle name="Normal 38 2 6 4 4" xfId="5028"/>
    <cellStyle name="Normal 38 2 6 5" xfId="28264"/>
    <cellStyle name="Normal 38 2 6 5 2" xfId="28266"/>
    <cellStyle name="Normal 38 2 6 5 3" xfId="28268"/>
    <cellStyle name="Normal 38 2 6 6" xfId="28269"/>
    <cellStyle name="Normal 38 2 6 7" xfId="28271"/>
    <cellStyle name="Normal 38 2 6 8" xfId="28273"/>
    <cellStyle name="Normal 38 2 7" xfId="6501"/>
    <cellStyle name="Normal 38 2 7 2" xfId="4010"/>
    <cellStyle name="Normal 38 2 7 2 2" xfId="18294"/>
    <cellStyle name="Normal 38 2 7 2 3" xfId="28274"/>
    <cellStyle name="Normal 38 2 7 2 4" xfId="28275"/>
    <cellStyle name="Normal 38 2 7 3" xfId="28277"/>
    <cellStyle name="Normal 38 2 7 3 2" xfId="21610"/>
    <cellStyle name="Normal 38 2 7 3 3" xfId="28279"/>
    <cellStyle name="Normal 38 2 7 4" xfId="28281"/>
    <cellStyle name="Normal 38 2 7 5" xfId="28283"/>
    <cellStyle name="Normal 38 2 7 6" xfId="28285"/>
    <cellStyle name="Normal 38 2 8" xfId="6507"/>
    <cellStyle name="Normal 38 2 8 2" xfId="20696"/>
    <cellStyle name="Normal 38 2 8 3" xfId="20761"/>
    <cellStyle name="Normal 38 2 8 4" xfId="20787"/>
    <cellStyle name="Normal 38 2 9" xfId="17941"/>
    <cellStyle name="Normal 38 2 9 2" xfId="20803"/>
    <cellStyle name="Normal 38 2 9 3" xfId="20852"/>
    <cellStyle name="Normal 38 2 9 4" xfId="20872"/>
    <cellStyle name="Normal 38 3" xfId="21009"/>
    <cellStyle name="Normal 38 3 10" xfId="28286"/>
    <cellStyle name="Normal 38 3 10 2" xfId="28288"/>
    <cellStyle name="Normal 38 3 10 3" xfId="28290"/>
    <cellStyle name="Normal 38 3 10 4" xfId="28292"/>
    <cellStyle name="Normal 38 3 11" xfId="28293"/>
    <cellStyle name="Normal 38 3 11 2" xfId="25955"/>
    <cellStyle name="Normal 38 3 11 3" xfId="25958"/>
    <cellStyle name="Normal 38 3 12" xfId="28295"/>
    <cellStyle name="Normal 38 3 13" xfId="28297"/>
    <cellStyle name="Normal 38 3 14" xfId="28299"/>
    <cellStyle name="Normal 38 3 2" xfId="28300"/>
    <cellStyle name="Normal 38 3 2 10" xfId="28301"/>
    <cellStyle name="Normal 38 3 2 11" xfId="12346"/>
    <cellStyle name="Normal 38 3 2 2" xfId="23677"/>
    <cellStyle name="Normal 38 3 2 2 10" xfId="28303"/>
    <cellStyle name="Normal 38 3 2 2 2" xfId="7539"/>
    <cellStyle name="Normal 38 3 2 2 2 2" xfId="3799"/>
    <cellStyle name="Normal 38 3 2 2 2 2 2" xfId="23734"/>
    <cellStyle name="Normal 38 3 2 2 2 2 2 2" xfId="23735"/>
    <cellStyle name="Normal 38 3 2 2 2 2 2 3" xfId="23739"/>
    <cellStyle name="Normal 38 3 2 2 2 2 2 4" xfId="28304"/>
    <cellStyle name="Normal 38 3 2 2 2 2 3" xfId="23745"/>
    <cellStyle name="Normal 38 3 2 2 2 2 3 2" xfId="27442"/>
    <cellStyle name="Normal 38 3 2 2 2 2 3 3" xfId="28305"/>
    <cellStyle name="Normal 38 3 2 2 2 2 4" xfId="28310"/>
    <cellStyle name="Normal 38 3 2 2 2 2 5" xfId="28315"/>
    <cellStyle name="Normal 38 3 2 2 2 2 6" xfId="28318"/>
    <cellStyle name="Normal 38 3 2 2 2 3" xfId="28319"/>
    <cellStyle name="Normal 38 3 2 2 2 3 2" xfId="23786"/>
    <cellStyle name="Normal 38 3 2 2 2 3 3" xfId="23790"/>
    <cellStyle name="Normal 38 3 2 2 2 3 4" xfId="26718"/>
    <cellStyle name="Normal 38 3 2 2 2 4" xfId="5829"/>
    <cellStyle name="Normal 38 3 2 2 2 4 2" xfId="23801"/>
    <cellStyle name="Normal 38 3 2 2 2 4 3" xfId="23804"/>
    <cellStyle name="Normal 38 3 2 2 2 4 4" xfId="26729"/>
    <cellStyle name="Normal 38 3 2 2 2 5" xfId="5840"/>
    <cellStyle name="Normal 38 3 2 2 2 5 2" xfId="23820"/>
    <cellStyle name="Normal 38 3 2 2 2 5 3" xfId="23824"/>
    <cellStyle name="Normal 38 3 2 2 2 5 4" xfId="20705"/>
    <cellStyle name="Normal 38 3 2 2 2 6" xfId="28320"/>
    <cellStyle name="Normal 38 3 2 2 2 6 2" xfId="16153"/>
    <cellStyle name="Normal 38 3 2 2 2 6 3" xfId="16157"/>
    <cellStyle name="Normal 38 3 2 2 2 7" xfId="28325"/>
    <cellStyle name="Normal 38 3 2 2 2 8" xfId="28327"/>
    <cellStyle name="Normal 38 3 2 2 2 9" xfId="14958"/>
    <cellStyle name="Normal 38 3 2 2 3" xfId="6096"/>
    <cellStyle name="Normal 38 3 2 2 3 2" xfId="2452"/>
    <cellStyle name="Normal 38 3 2 2 3 2 2" xfId="24121"/>
    <cellStyle name="Normal 38 3 2 2 3 2 3" xfId="28328"/>
    <cellStyle name="Normal 38 3 2 2 3 2 4" xfId="3076"/>
    <cellStyle name="Normal 38 3 2 2 3 3" xfId="2472"/>
    <cellStyle name="Normal 38 3 2 2 3 3 2" xfId="28330"/>
    <cellStyle name="Normal 38 3 2 2 3 3 3" xfId="28332"/>
    <cellStyle name="Normal 38 3 2 2 3 4" xfId="28333"/>
    <cellStyle name="Normal 38 3 2 2 3 5" xfId="28335"/>
    <cellStyle name="Normal 38 3 2 2 3 6" xfId="28337"/>
    <cellStyle name="Normal 38 3 2 2 4" xfId="6107"/>
    <cellStyle name="Normal 38 3 2 2 4 2" xfId="11055"/>
    <cellStyle name="Normal 38 3 2 2 4 3" xfId="28339"/>
    <cellStyle name="Normal 38 3 2 2 4 4" xfId="28340"/>
    <cellStyle name="Normal 38 3 2 2 5" xfId="6127"/>
    <cellStyle name="Normal 38 3 2 2 5 2" xfId="11132"/>
    <cellStyle name="Normal 38 3 2 2 5 3" xfId="14165"/>
    <cellStyle name="Normal 38 3 2 2 5 4" xfId="28342"/>
    <cellStyle name="Normal 38 3 2 2 6" xfId="754"/>
    <cellStyle name="Normal 38 3 2 2 6 2" xfId="14179"/>
    <cellStyle name="Normal 38 3 2 2 6 3" xfId="12899"/>
    <cellStyle name="Normal 38 3 2 2 6 4" xfId="11154"/>
    <cellStyle name="Normal 38 3 2 2 7" xfId="28344"/>
    <cellStyle name="Normal 38 3 2 2 7 2" xfId="14192"/>
    <cellStyle name="Normal 38 3 2 2 7 3" xfId="5763"/>
    <cellStyle name="Normal 38 3 2 2 8" xfId="28346"/>
    <cellStyle name="Normal 38 3 2 2 9" xfId="28347"/>
    <cellStyle name="Normal 38 3 2 3" xfId="23584"/>
    <cellStyle name="Normal 38 3 2 3 2" xfId="7548"/>
    <cellStyle name="Normal 38 3 2 3 2 2" xfId="2687"/>
    <cellStyle name="Normal 38 3 2 3 2 2 2" xfId="134"/>
    <cellStyle name="Normal 38 3 2 3 2 2 3" xfId="24676"/>
    <cellStyle name="Normal 38 3 2 3 2 2 4" xfId="6483"/>
    <cellStyle name="Normal 38 3 2 3 2 3" xfId="24681"/>
    <cellStyle name="Normal 38 3 2 3 2 3 2" xfId="24687"/>
    <cellStyle name="Normal 38 3 2 3 2 3 3" xfId="24700"/>
    <cellStyle name="Normal 38 3 2 3 2 4" xfId="24702"/>
    <cellStyle name="Normal 38 3 2 3 2 5" xfId="24707"/>
    <cellStyle name="Normal 38 3 2 3 2 6" xfId="24712"/>
    <cellStyle name="Normal 38 3 2 3 3" xfId="6145"/>
    <cellStyle name="Normal 38 3 2 3 3 2" xfId="13757"/>
    <cellStyle name="Normal 38 3 2 3 3 3" xfId="24721"/>
    <cellStyle name="Normal 38 3 2 3 3 4" xfId="28348"/>
    <cellStyle name="Normal 38 3 2 3 4" xfId="6153"/>
    <cellStyle name="Normal 38 3 2 3 4 2" xfId="13995"/>
    <cellStyle name="Normal 38 3 2 3 4 3" xfId="28350"/>
    <cellStyle name="Normal 38 3 2 3 4 4" xfId="28351"/>
    <cellStyle name="Normal 38 3 2 3 5" xfId="6180"/>
    <cellStyle name="Normal 38 3 2 3 5 2" xfId="14152"/>
    <cellStyle name="Normal 38 3 2 3 5 3" xfId="28355"/>
    <cellStyle name="Normal 38 3 2 3 5 4" xfId="28358"/>
    <cellStyle name="Normal 38 3 2 3 6" xfId="23974"/>
    <cellStyle name="Normal 38 3 2 3 6 2" xfId="28359"/>
    <cellStyle name="Normal 38 3 2 3 6 3" xfId="1273"/>
    <cellStyle name="Normal 38 3 2 3 7" xfId="28366"/>
    <cellStyle name="Normal 38 3 2 3 8" xfId="28367"/>
    <cellStyle name="Normal 38 3 2 3 9" xfId="28368"/>
    <cellStyle name="Normal 38 3 2 4" xfId="23590"/>
    <cellStyle name="Normal 38 3 2 4 2" xfId="6752"/>
    <cellStyle name="Normal 38 3 2 4 2 2" xfId="10846"/>
    <cellStyle name="Normal 38 3 2 4 2 3" xfId="10854"/>
    <cellStyle name="Normal 38 3 2 4 2 4" xfId="22854"/>
    <cellStyle name="Normal 38 3 2 4 3" xfId="1865"/>
    <cellStyle name="Normal 38 3 2 4 3 2" xfId="10862"/>
    <cellStyle name="Normal 38 3 2 4 3 3" xfId="22856"/>
    <cellStyle name="Normal 38 3 2 4 4" xfId="6190"/>
    <cellStyle name="Normal 38 3 2 4 5" xfId="12337"/>
    <cellStyle name="Normal 38 3 2 4 6" xfId="28370"/>
    <cellStyle name="Normal 38 3 2 5" xfId="23595"/>
    <cellStyle name="Normal 38 3 2 5 2" xfId="4562"/>
    <cellStyle name="Normal 38 3 2 5 3" xfId="12451"/>
    <cellStyle name="Normal 38 3 2 5 4" xfId="12459"/>
    <cellStyle name="Normal 38 3 2 6" xfId="27726"/>
    <cellStyle name="Normal 38 3 2 6 2" xfId="12232"/>
    <cellStyle name="Normal 38 3 2 6 3" xfId="12235"/>
    <cellStyle name="Normal 38 3 2 6 4" xfId="12237"/>
    <cellStyle name="Normal 38 3 2 7" xfId="28372"/>
    <cellStyle name="Normal 38 3 2 7 2" xfId="28373"/>
    <cellStyle name="Normal 38 3 2 7 3" xfId="1157"/>
    <cellStyle name="Normal 38 3 2 7 4" xfId="1164"/>
    <cellStyle name="Normal 38 3 2 8" xfId="28376"/>
    <cellStyle name="Normal 38 3 2 8 2" xfId="28378"/>
    <cellStyle name="Normal 38 3 2 8 3" xfId="9537"/>
    <cellStyle name="Normal 38 3 2 9" xfId="28380"/>
    <cellStyle name="Normal 38 3 3" xfId="28022"/>
    <cellStyle name="Normal 38 3 3 10" xfId="16691"/>
    <cellStyle name="Normal 38 3 3 2" xfId="23687"/>
    <cellStyle name="Normal 38 3 3 2 2" xfId="1847"/>
    <cellStyle name="Normal 38 3 3 2 2 2" xfId="1872"/>
    <cellStyle name="Normal 38 3 3 2 2 2 2" xfId="26862"/>
    <cellStyle name="Normal 38 3 3 2 2 2 3" xfId="26867"/>
    <cellStyle name="Normal 38 3 3 2 2 2 4" xfId="25188"/>
    <cellStyle name="Normal 38 3 3 2 2 3" xfId="26871"/>
    <cellStyle name="Normal 38 3 3 2 2 3 2" xfId="26874"/>
    <cellStyle name="Normal 38 3 3 2 2 3 3" xfId="26877"/>
    <cellStyle name="Normal 38 3 3 2 2 4" xfId="8801"/>
    <cellStyle name="Normal 38 3 3 2 2 5" xfId="8874"/>
    <cellStyle name="Normal 38 3 3 2 2 6" xfId="26889"/>
    <cellStyle name="Normal 38 3 3 2 3" xfId="6201"/>
    <cellStyle name="Normal 38 3 3 2 3 2" xfId="8983"/>
    <cellStyle name="Normal 38 3 3 2 3 3" xfId="26902"/>
    <cellStyle name="Normal 38 3 3 2 3 4" xfId="2959"/>
    <cellStyle name="Normal 38 3 3 2 4" xfId="17881"/>
    <cellStyle name="Normal 38 3 3 2 4 2" xfId="19354"/>
    <cellStyle name="Normal 38 3 3 2 4 3" xfId="28383"/>
    <cellStyle name="Normal 38 3 3 2 4 4" xfId="6011"/>
    <cellStyle name="Normal 38 3 3 2 5" xfId="17887"/>
    <cellStyle name="Normal 38 3 3 2 5 2" xfId="19396"/>
    <cellStyle name="Normal 38 3 3 2 5 3" xfId="28386"/>
    <cellStyle name="Normal 38 3 3 2 5 4" xfId="3348"/>
    <cellStyle name="Normal 38 3 3 2 6" xfId="28388"/>
    <cellStyle name="Normal 38 3 3 2 6 2" xfId="26912"/>
    <cellStyle name="Normal 38 3 3 2 6 3" xfId="13238"/>
    <cellStyle name="Normal 38 3 3 2 7" xfId="28390"/>
    <cellStyle name="Normal 38 3 3 2 8" xfId="1185"/>
    <cellStyle name="Normal 38 3 3 2 9" xfId="361"/>
    <cellStyle name="Normal 38 3 3 3" xfId="23602"/>
    <cellStyle name="Normal 38 3 3 3 2" xfId="2056"/>
    <cellStyle name="Normal 38 3 3 3 2 2" xfId="591"/>
    <cellStyle name="Normal 38 3 3 3 2 3" xfId="733"/>
    <cellStyle name="Normal 38 3 3 3 2 4" xfId="626"/>
    <cellStyle name="Normal 38 3 3 3 3" xfId="7590"/>
    <cellStyle name="Normal 38 3 3 3 3 2" xfId="682"/>
    <cellStyle name="Normal 38 3 3 3 3 3" xfId="24885"/>
    <cellStyle name="Normal 38 3 3 3 4" xfId="17892"/>
    <cellStyle name="Normal 38 3 3 3 5" xfId="17897"/>
    <cellStyle name="Normal 38 3 3 3 6" xfId="28392"/>
    <cellStyle name="Normal 38 3 3 4" xfId="23607"/>
    <cellStyle name="Normal 38 3 3 4 2" xfId="792"/>
    <cellStyle name="Normal 38 3 3 4 3" xfId="17902"/>
    <cellStyle name="Normal 38 3 3 4 4" xfId="17906"/>
    <cellStyle name="Normal 38 3 3 5" xfId="28394"/>
    <cellStyle name="Normal 38 3 3 5 2" xfId="28395"/>
    <cellStyle name="Normal 38 3 3 5 3" xfId="28396"/>
    <cellStyle name="Normal 38 3 3 5 4" xfId="28398"/>
    <cellStyle name="Normal 38 3 3 6" xfId="28400"/>
    <cellStyle name="Normal 38 3 3 6 2" xfId="28401"/>
    <cellStyle name="Normal 38 3 3 6 3" xfId="28403"/>
    <cellStyle name="Normal 38 3 3 6 4" xfId="28406"/>
    <cellStyle name="Normal 38 3 3 7" xfId="28407"/>
    <cellStyle name="Normal 38 3 3 7 2" xfId="28408"/>
    <cellStyle name="Normal 38 3 3 7 3" xfId="9614"/>
    <cellStyle name="Normal 38 3 3 8" xfId="28409"/>
    <cellStyle name="Normal 38 3 3 9" xfId="28411"/>
    <cellStyle name="Normal 38 3 4" xfId="28028"/>
    <cellStyle name="Normal 38 3 4 2" xfId="23700"/>
    <cellStyle name="Normal 38 3 4 2 2" xfId="28413"/>
    <cellStyle name="Normal 38 3 4 2 2 2" xfId="26975"/>
    <cellStyle name="Normal 38 3 4 2 2 3" xfId="26978"/>
    <cellStyle name="Normal 38 3 4 2 2 4" xfId="26981"/>
    <cellStyle name="Normal 38 3 4 2 3" xfId="28414"/>
    <cellStyle name="Normal 38 3 4 2 3 2" xfId="26996"/>
    <cellStyle name="Normal 38 3 4 2 3 3" xfId="28416"/>
    <cellStyle name="Normal 38 3 4 2 4" xfId="28420"/>
    <cellStyle name="Normal 38 3 4 2 5" xfId="28422"/>
    <cellStyle name="Normal 38 3 4 2 6" xfId="20155"/>
    <cellStyle name="Normal 38 3 4 3" xfId="28424"/>
    <cellStyle name="Normal 38 3 4 3 2" xfId="28425"/>
    <cellStyle name="Normal 38 3 4 3 3" xfId="28426"/>
    <cellStyle name="Normal 38 3 4 3 4" xfId="28428"/>
    <cellStyle name="Normal 38 3 4 4" xfId="25911"/>
    <cellStyle name="Normal 38 3 4 4 2" xfId="28429"/>
    <cellStyle name="Normal 38 3 4 4 3" xfId="28430"/>
    <cellStyle name="Normal 38 3 4 4 4" xfId="28431"/>
    <cellStyle name="Normal 38 3 4 5" xfId="28432"/>
    <cellStyle name="Normal 38 3 4 5 2" xfId="28434"/>
    <cellStyle name="Normal 38 3 4 5 3" xfId="28435"/>
    <cellStyle name="Normal 38 3 4 5 4" xfId="28436"/>
    <cellStyle name="Normal 38 3 4 6" xfId="28437"/>
    <cellStyle name="Normal 38 3 4 6 2" xfId="28438"/>
    <cellStyle name="Normal 38 3 4 6 3" xfId="28439"/>
    <cellStyle name="Normal 38 3 4 7" xfId="28440"/>
    <cellStyle name="Normal 38 3 4 8" xfId="28441"/>
    <cellStyle name="Normal 38 3 4 9" xfId="28442"/>
    <cellStyle name="Normal 38 3 5" xfId="28033"/>
    <cellStyle name="Normal 38 3 5 2" xfId="28445"/>
    <cellStyle name="Normal 38 3 5 2 2" xfId="4899"/>
    <cellStyle name="Normal 38 3 5 2 2 2" xfId="23742"/>
    <cellStyle name="Normal 38 3 5 2 2 3" xfId="28308"/>
    <cellStyle name="Normal 38 3 5 2 2 4" xfId="28312"/>
    <cellStyle name="Normal 38 3 5 2 3" xfId="4901"/>
    <cellStyle name="Normal 38 3 5 2 3 2" xfId="23788"/>
    <cellStyle name="Normal 38 3 5 2 3 3" xfId="26715"/>
    <cellStyle name="Normal 38 3 5 2 4" xfId="28446"/>
    <cellStyle name="Normal 38 3 5 2 5" xfId="8202"/>
    <cellStyle name="Normal 38 3 5 2 6" xfId="8205"/>
    <cellStyle name="Normal 38 3 5 3" xfId="28450"/>
    <cellStyle name="Normal 38 3 5 3 2" xfId="1034"/>
    <cellStyle name="Normal 38 3 5 3 3" xfId="28451"/>
    <cellStyle name="Normal 38 3 5 3 4" xfId="28452"/>
    <cellStyle name="Normal 38 3 5 4" xfId="5947"/>
    <cellStyle name="Normal 38 3 5 4 2" xfId="5961"/>
    <cellStyle name="Normal 38 3 5 4 3" xfId="2278"/>
    <cellStyle name="Normal 38 3 5 4 4" xfId="8324"/>
    <cellStyle name="Normal 38 3 5 5" xfId="5971"/>
    <cellStyle name="Normal 38 3 5 5 2" xfId="8367"/>
    <cellStyle name="Normal 38 3 5 5 3" xfId="8372"/>
    <cellStyle name="Normal 38 3 5 5 4" xfId="8383"/>
    <cellStyle name="Normal 38 3 5 6" xfId="5983"/>
    <cellStyle name="Normal 38 3 5 6 2" xfId="3021"/>
    <cellStyle name="Normal 38 3 5 6 3" xfId="3027"/>
    <cellStyle name="Normal 38 3 5 7" xfId="5999"/>
    <cellStyle name="Normal 38 3 5 8" xfId="8396"/>
    <cellStyle name="Normal 38 3 5 9" xfId="8400"/>
    <cellStyle name="Normal 38 3 6" xfId="28455"/>
    <cellStyle name="Normal 38 3 6 2" xfId="28458"/>
    <cellStyle name="Normal 38 3 6 2 2" xfId="28459"/>
    <cellStyle name="Normal 38 3 6 2 2 2" xfId="24668"/>
    <cellStyle name="Normal 38 3 6 2 2 3" xfId="6476"/>
    <cellStyle name="Normal 38 3 6 2 2 4" xfId="2568"/>
    <cellStyle name="Normal 38 3 6 2 3" xfId="28460"/>
    <cellStyle name="Normal 38 3 6 2 3 2" xfId="24693"/>
    <cellStyle name="Normal 38 3 6 2 3 3" xfId="6499"/>
    <cellStyle name="Normal 38 3 6 2 4" xfId="28461"/>
    <cellStyle name="Normal 38 3 6 2 5" xfId="3598"/>
    <cellStyle name="Normal 38 3 6 2 6" xfId="3628"/>
    <cellStyle name="Normal 38 3 6 3" xfId="28465"/>
    <cellStyle name="Normal 38 3 6 3 2" xfId="28466"/>
    <cellStyle name="Normal 38 3 6 3 3" xfId="28467"/>
    <cellStyle name="Normal 38 3 6 3 4" xfId="28468"/>
    <cellStyle name="Normal 38 3 6 4" xfId="429"/>
    <cellStyle name="Normal 38 3 6 4 2" xfId="8410"/>
    <cellStyle name="Normal 38 3 6 4 3" xfId="8427"/>
    <cellStyle name="Normal 38 3 6 4 4" xfId="4568"/>
    <cellStyle name="Normal 38 3 6 5" xfId="231"/>
    <cellStyle name="Normal 38 3 6 5 2" xfId="8438"/>
    <cellStyle name="Normal 38 3 6 5 3" xfId="8440"/>
    <cellStyle name="Normal 38 3 6 6" xfId="8442"/>
    <cellStyle name="Normal 38 3 6 7" xfId="8445"/>
    <cellStyle name="Normal 38 3 6 8" xfId="8448"/>
    <cellStyle name="Normal 38 3 7" xfId="17946"/>
    <cellStyle name="Normal 38 3 7 2" xfId="4214"/>
    <cellStyle name="Normal 38 3 7 2 2" xfId="28469"/>
    <cellStyle name="Normal 38 3 7 2 3" xfId="27215"/>
    <cellStyle name="Normal 38 3 7 2 4" xfId="27217"/>
    <cellStyle name="Normal 38 3 7 3" xfId="4237"/>
    <cellStyle name="Normal 38 3 7 3 2" xfId="28470"/>
    <cellStyle name="Normal 38 3 7 3 3" xfId="27220"/>
    <cellStyle name="Normal 38 3 7 4" xfId="8477"/>
    <cellStyle name="Normal 38 3 7 5" xfId="8481"/>
    <cellStyle name="Normal 38 3 7 6" xfId="8484"/>
    <cellStyle name="Normal 38 3 8" xfId="17950"/>
    <cellStyle name="Normal 38 3 8 2" xfId="4282"/>
    <cellStyle name="Normal 38 3 8 3" xfId="21290"/>
    <cellStyle name="Normal 38 3 8 4" xfId="8487"/>
    <cellStyle name="Normal 38 3 9" xfId="17955"/>
    <cellStyle name="Normal 38 3 9 2" xfId="21376"/>
    <cellStyle name="Normal 38 3 9 3" xfId="21438"/>
    <cellStyle name="Normal 38 3 9 4" xfId="8500"/>
    <cellStyle name="Normal 38 4" xfId="21014"/>
    <cellStyle name="Normal 38 4 10" xfId="9578"/>
    <cellStyle name="Normal 38 4 11" xfId="9593"/>
    <cellStyle name="Normal 38 4 2" xfId="28471"/>
    <cellStyle name="Normal 38 4 2 10" xfId="9223"/>
    <cellStyle name="Normal 38 4 2 2" xfId="27757"/>
    <cellStyle name="Normal 38 4 2 2 2" xfId="5076"/>
    <cellStyle name="Normal 38 4 2 2 2 2" xfId="28473"/>
    <cellStyle name="Normal 38 4 2 2 2 2 2" xfId="26979"/>
    <cellStyle name="Normal 38 4 2 2 2 2 3" xfId="26982"/>
    <cellStyle name="Normal 38 4 2 2 2 2 4" xfId="28474"/>
    <cellStyle name="Normal 38 4 2 2 2 3" xfId="28475"/>
    <cellStyle name="Normal 38 4 2 2 2 3 2" xfId="28418"/>
    <cellStyle name="Normal 38 4 2 2 2 3 3" xfId="16879"/>
    <cellStyle name="Normal 38 4 2 2 2 4" xfId="28476"/>
    <cellStyle name="Normal 38 4 2 2 2 5" xfId="28478"/>
    <cellStyle name="Normal 38 4 2 2 2 6" xfId="13441"/>
    <cellStyle name="Normal 38 4 2 2 3" xfId="5088"/>
    <cellStyle name="Normal 38 4 2 2 3 2" xfId="28480"/>
    <cellStyle name="Normal 38 4 2 2 3 3" xfId="28481"/>
    <cellStyle name="Normal 38 4 2 2 3 4" xfId="28482"/>
    <cellStyle name="Normal 38 4 2 2 4" xfId="17910"/>
    <cellStyle name="Normal 38 4 2 2 4 2" xfId="22921"/>
    <cellStyle name="Normal 38 4 2 2 4 3" xfId="28484"/>
    <cellStyle name="Normal 38 4 2 2 4 4" xfId="28485"/>
    <cellStyle name="Normal 38 4 2 2 5" xfId="17913"/>
    <cellStyle name="Normal 38 4 2 2 5 2" xfId="28487"/>
    <cellStyle name="Normal 38 4 2 2 5 3" xfId="28488"/>
    <cellStyle name="Normal 38 4 2 2 5 4" xfId="28489"/>
    <cellStyle name="Normal 38 4 2 2 6" xfId="28491"/>
    <cellStyle name="Normal 38 4 2 2 6 2" xfId="28492"/>
    <cellStyle name="Normal 38 4 2 2 6 3" xfId="15637"/>
    <cellStyle name="Normal 38 4 2 2 7" xfId="28494"/>
    <cellStyle name="Normal 38 4 2 2 8" xfId="28496"/>
    <cellStyle name="Normal 38 4 2 2 9" xfId="6391"/>
    <cellStyle name="Normal 38 4 2 3" xfId="27760"/>
    <cellStyle name="Normal 38 4 2 3 2" xfId="5117"/>
    <cellStyle name="Normal 38 4 2 3 2 2" xfId="20126"/>
    <cellStyle name="Normal 38 4 2 3 2 3" xfId="26710"/>
    <cellStyle name="Normal 38 4 2 3 2 4" xfId="26723"/>
    <cellStyle name="Normal 38 4 2 3 3" xfId="5127"/>
    <cellStyle name="Normal 38 4 2 3 3 2" xfId="28497"/>
    <cellStyle name="Normal 38 4 2 3 3 3" xfId="26734"/>
    <cellStyle name="Normal 38 4 2 3 4" xfId="17916"/>
    <cellStyle name="Normal 38 4 2 3 5" xfId="17919"/>
    <cellStyle name="Normal 38 4 2 3 6" xfId="28499"/>
    <cellStyle name="Normal 38 4 2 4" xfId="28500"/>
    <cellStyle name="Normal 38 4 2 4 2" xfId="5149"/>
    <cellStyle name="Normal 38 4 2 4 3" xfId="6538"/>
    <cellStyle name="Normal 38 4 2 4 4" xfId="6571"/>
    <cellStyle name="Normal 38 4 2 5" xfId="28501"/>
    <cellStyle name="Normal 38 4 2 5 2" xfId="4708"/>
    <cellStyle name="Normal 38 4 2 5 3" xfId="6836"/>
    <cellStyle name="Normal 38 4 2 5 4" xfId="28502"/>
    <cellStyle name="Normal 38 4 2 6" xfId="28503"/>
    <cellStyle name="Normal 38 4 2 6 2" xfId="6941"/>
    <cellStyle name="Normal 38 4 2 6 3" xfId="6953"/>
    <cellStyle name="Normal 38 4 2 6 4" xfId="6961"/>
    <cellStyle name="Normal 38 4 2 7" xfId="26350"/>
    <cellStyle name="Normal 38 4 2 7 2" xfId="20069"/>
    <cellStyle name="Normal 38 4 2 7 3" xfId="7038"/>
    <cellStyle name="Normal 38 4 2 8" xfId="26353"/>
    <cellStyle name="Normal 38 4 2 9" xfId="26356"/>
    <cellStyle name="Normal 38 4 3" xfId="28041"/>
    <cellStyle name="Normal 38 4 3 2" xfId="28506"/>
    <cellStyle name="Normal 38 4 3 2 2" xfId="6670"/>
    <cellStyle name="Normal 38 4 3 2 2 2" xfId="27231"/>
    <cellStyle name="Normal 38 4 3 2 2 3" xfId="27239"/>
    <cellStyle name="Normal 38 4 3 2 2 4" xfId="27245"/>
    <cellStyle name="Normal 38 4 3 2 3" xfId="7859"/>
    <cellStyle name="Normal 38 4 3 2 3 2" xfId="26788"/>
    <cellStyle name="Normal 38 4 3 2 3 3" xfId="26796"/>
    <cellStyle name="Normal 38 4 3 2 4" xfId="26811"/>
    <cellStyle name="Normal 38 4 3 2 5" xfId="26823"/>
    <cellStyle name="Normal 38 4 3 2 6" xfId="26832"/>
    <cellStyle name="Normal 38 4 3 3" xfId="28509"/>
    <cellStyle name="Normal 38 4 3 3 2" xfId="1365"/>
    <cellStyle name="Normal 38 4 3 3 3" xfId="7864"/>
    <cellStyle name="Normal 38 4 3 3 4" xfId="28511"/>
    <cellStyle name="Normal 38 4 3 4" xfId="28515"/>
    <cellStyle name="Normal 38 4 3 4 2" xfId="7250"/>
    <cellStyle name="Normal 38 4 3 4 3" xfId="28516"/>
    <cellStyle name="Normal 38 4 3 4 4" xfId="28519"/>
    <cellStyle name="Normal 38 4 3 5" xfId="28522"/>
    <cellStyle name="Normal 38 4 3 5 2" xfId="28523"/>
    <cellStyle name="Normal 38 4 3 5 3" xfId="28525"/>
    <cellStyle name="Normal 38 4 3 5 4" xfId="28527"/>
    <cellStyle name="Normal 38 4 3 6" xfId="28530"/>
    <cellStyle name="Normal 38 4 3 6 2" xfId="28531"/>
    <cellStyle name="Normal 38 4 3 6 3" xfId="28533"/>
    <cellStyle name="Normal 38 4 3 7" xfId="26368"/>
    <cellStyle name="Normal 38 4 3 8" xfId="26371"/>
    <cellStyle name="Normal 38 4 3 9" xfId="26374"/>
    <cellStyle name="Normal 38 4 4" xfId="28046"/>
    <cellStyle name="Normal 38 4 4 2" xfId="28536"/>
    <cellStyle name="Normal 38 4 4 2 2" xfId="28537"/>
    <cellStyle name="Normal 38 4 4 2 3" xfId="27187"/>
    <cellStyle name="Normal 38 4 4 2 4" xfId="27189"/>
    <cellStyle name="Normal 38 4 4 3" xfId="28539"/>
    <cellStyle name="Normal 38 4 4 3 2" xfId="28540"/>
    <cellStyle name="Normal 38 4 4 3 3" xfId="28541"/>
    <cellStyle name="Normal 38 4 4 4" xfId="28542"/>
    <cellStyle name="Normal 38 4 4 5" xfId="28544"/>
    <cellStyle name="Normal 38 4 4 6" xfId="28546"/>
    <cellStyle name="Normal 38 4 5" xfId="28050"/>
    <cellStyle name="Normal 38 4 5 2" xfId="28547"/>
    <cellStyle name="Normal 38 4 5 3" xfId="28548"/>
    <cellStyle name="Normal 38 4 5 4" xfId="8163"/>
    <cellStyle name="Normal 38 4 6" xfId="28551"/>
    <cellStyle name="Normal 38 4 6 2" xfId="28552"/>
    <cellStyle name="Normal 38 4 6 3" xfId="28553"/>
    <cellStyle name="Normal 38 4 6 4" xfId="1805"/>
    <cellStyle name="Normal 38 4 7" xfId="17961"/>
    <cellStyle name="Normal 38 4 7 2" xfId="28554"/>
    <cellStyle name="Normal 38 4 7 3" xfId="28555"/>
    <cellStyle name="Normal 38 4 7 4" xfId="6017"/>
    <cellStyle name="Normal 38 4 8" xfId="17963"/>
    <cellStyle name="Normal 38 4 8 2" xfId="21606"/>
    <cellStyle name="Normal 38 4 8 3" xfId="21648"/>
    <cellStyle name="Normal 38 4 9" xfId="17967"/>
    <cellStyle name="Normal 38 5" xfId="21020"/>
    <cellStyle name="Normal 38 5 10" xfId="21579"/>
    <cellStyle name="Normal 38 5 11" xfId="28556"/>
    <cellStyle name="Normal 38 5 2" xfId="7287"/>
    <cellStyle name="Normal 38 5 2 10" xfId="27435"/>
    <cellStyle name="Normal 38 5 2 2" xfId="3765"/>
    <cellStyle name="Normal 38 5 2 2 2" xfId="7976"/>
    <cellStyle name="Normal 38 5 2 2 2 2" xfId="28558"/>
    <cellStyle name="Normal 38 5 2 2 2 2 2" xfId="8871"/>
    <cellStyle name="Normal 38 5 2 2 2 2 3" xfId="26886"/>
    <cellStyle name="Normal 38 5 2 2 2 2 4" xfId="26892"/>
    <cellStyle name="Normal 38 5 2 2 2 3" xfId="28559"/>
    <cellStyle name="Normal 38 5 2 2 2 3 2" xfId="5641"/>
    <cellStyle name="Normal 38 5 2 2 2 3 3" xfId="5662"/>
    <cellStyle name="Normal 38 5 2 2 2 4" xfId="28560"/>
    <cellStyle name="Normal 38 5 2 2 2 5" xfId="28561"/>
    <cellStyle name="Normal 38 5 2 2 2 6" xfId="19617"/>
    <cellStyle name="Normal 38 5 2 2 3" xfId="673"/>
    <cellStyle name="Normal 38 5 2 2 3 2" xfId="1645"/>
    <cellStyle name="Normal 38 5 2 2 3 3" xfId="1677"/>
    <cellStyle name="Normal 38 5 2 2 3 4" xfId="1110"/>
    <cellStyle name="Normal 38 5 2 2 4" xfId="25"/>
    <cellStyle name="Normal 38 5 2 2 4 2" xfId="1689"/>
    <cellStyle name="Normal 38 5 2 2 4 3" xfId="1701"/>
    <cellStyle name="Normal 38 5 2 2 4 4" xfId="28566"/>
    <cellStyle name="Normal 38 5 2 2 5" xfId="726"/>
    <cellStyle name="Normal 38 5 2 2 5 2" xfId="28570"/>
    <cellStyle name="Normal 38 5 2 2 5 3" xfId="28574"/>
    <cellStyle name="Normal 38 5 2 2 5 4" xfId="28575"/>
    <cellStyle name="Normal 38 5 2 2 6" xfId="170"/>
    <cellStyle name="Normal 38 5 2 2 6 2" xfId="2562"/>
    <cellStyle name="Normal 38 5 2 2 6 3" xfId="12334"/>
    <cellStyle name="Normal 38 5 2 2 7" xfId="1709"/>
    <cellStyle name="Normal 38 5 2 2 8" xfId="28579"/>
    <cellStyle name="Normal 38 5 2 2 9" xfId="28582"/>
    <cellStyle name="Normal 38 5 2 3" xfId="3777"/>
    <cellStyle name="Normal 38 5 2 3 2" xfId="7984"/>
    <cellStyle name="Normal 38 5 2 3 2 2" xfId="20279"/>
    <cellStyle name="Normal 38 5 2 3 2 3" xfId="28584"/>
    <cellStyle name="Normal 38 5 2 3 2 4" xfId="28585"/>
    <cellStyle name="Normal 38 5 2 3 3" xfId="7993"/>
    <cellStyle name="Normal 38 5 2 3 3 2" xfId="28586"/>
    <cellStyle name="Normal 38 5 2 3 3 3" xfId="28587"/>
    <cellStyle name="Normal 38 5 2 3 4" xfId="28137"/>
    <cellStyle name="Normal 38 5 2 3 5" xfId="28589"/>
    <cellStyle name="Normal 38 5 2 3 6" xfId="28592"/>
    <cellStyle name="Normal 38 5 2 4" xfId="3789"/>
    <cellStyle name="Normal 38 5 2 4 2" xfId="7995"/>
    <cellStyle name="Normal 38 5 2 4 3" xfId="28141"/>
    <cellStyle name="Normal 38 5 2 4 4" xfId="28595"/>
    <cellStyle name="Normal 38 5 2 5" xfId="17733"/>
    <cellStyle name="Normal 38 5 2 5 2" xfId="28598"/>
    <cellStyle name="Normal 38 5 2 5 3" xfId="28603"/>
    <cellStyle name="Normal 38 5 2 5 4" xfId="28608"/>
    <cellStyle name="Normal 38 5 2 6" xfId="17736"/>
    <cellStyle name="Normal 38 5 2 6 2" xfId="28611"/>
    <cellStyle name="Normal 38 5 2 6 3" xfId="28618"/>
    <cellStyle name="Normal 38 5 2 6 4" xfId="28623"/>
    <cellStyle name="Normal 38 5 2 7" xfId="26403"/>
    <cellStyle name="Normal 38 5 2 7 2" xfId="26088"/>
    <cellStyle name="Normal 38 5 2 7 3" xfId="9655"/>
    <cellStyle name="Normal 38 5 2 8" xfId="22144"/>
    <cellStyle name="Normal 38 5 2 9" xfId="22151"/>
    <cellStyle name="Normal 38 5 3" xfId="7292"/>
    <cellStyle name="Normal 38 5 3 2" xfId="2388"/>
    <cellStyle name="Normal 38 5 3 2 2" xfId="2414"/>
    <cellStyle name="Normal 38 5 3 2 2 2" xfId="27535"/>
    <cellStyle name="Normal 38 5 3 2 2 3" xfId="27537"/>
    <cellStyle name="Normal 38 5 3 2 2 4" xfId="27539"/>
    <cellStyle name="Normal 38 5 3 2 3" xfId="20802"/>
    <cellStyle name="Normal 38 5 3 2 3 2" xfId="20805"/>
    <cellStyle name="Normal 38 5 3 2 3 3" xfId="20827"/>
    <cellStyle name="Normal 38 5 3 2 4" xfId="20850"/>
    <cellStyle name="Normal 38 5 3 2 5" xfId="20870"/>
    <cellStyle name="Normal 38 5 3 2 6" xfId="20881"/>
    <cellStyle name="Normal 38 5 3 3" xfId="2426"/>
    <cellStyle name="Normal 38 5 3 3 2" xfId="28625"/>
    <cellStyle name="Normal 38 5 3 3 3" xfId="20892"/>
    <cellStyle name="Normal 38 5 3 3 4" xfId="20916"/>
    <cellStyle name="Normal 38 5 3 4" xfId="2442"/>
    <cellStyle name="Normal 38 5 3 4 2" xfId="28627"/>
    <cellStyle name="Normal 38 5 3 4 3" xfId="20951"/>
    <cellStyle name="Normal 38 5 3 4 4" xfId="20986"/>
    <cellStyle name="Normal 38 5 3 5" xfId="17746"/>
    <cellStyle name="Normal 38 5 3 5 2" xfId="28628"/>
    <cellStyle name="Normal 38 5 3 5 3" xfId="21042"/>
    <cellStyle name="Normal 38 5 3 5 4" xfId="21069"/>
    <cellStyle name="Normal 38 5 3 6" xfId="28629"/>
    <cellStyle name="Normal 38 5 3 6 2" xfId="28631"/>
    <cellStyle name="Normal 38 5 3 6 3" xfId="21100"/>
    <cellStyle name="Normal 38 5 3 7" xfId="26414"/>
    <cellStyle name="Normal 38 5 3 8" xfId="26419"/>
    <cellStyle name="Normal 38 5 3 9" xfId="28634"/>
    <cellStyle name="Normal 38 5 4" xfId="7297"/>
    <cellStyle name="Normal 38 5 4 2" xfId="2707"/>
    <cellStyle name="Normal 38 5 4 2 2" xfId="2737"/>
    <cellStyle name="Normal 38 5 4 2 3" xfId="21374"/>
    <cellStyle name="Normal 38 5 4 2 4" xfId="21437"/>
    <cellStyle name="Normal 38 5 4 3" xfId="4298"/>
    <cellStyle name="Normal 38 5 4 3 2" xfId="28635"/>
    <cellStyle name="Normal 38 5 4 3 3" xfId="21462"/>
    <cellStyle name="Normal 38 5 4 4" xfId="4314"/>
    <cellStyle name="Normal 38 5 4 5" xfId="28146"/>
    <cellStyle name="Normal 38 5 4 6" xfId="28636"/>
    <cellStyle name="Normal 38 5 5" xfId="7106"/>
    <cellStyle name="Normal 38 5 5 2" xfId="2740"/>
    <cellStyle name="Normal 38 5 5 3" xfId="28148"/>
    <cellStyle name="Normal 38 5 5 4" xfId="8658"/>
    <cellStyle name="Normal 38 5 6" xfId="28637"/>
    <cellStyle name="Normal 38 5 6 2" xfId="2748"/>
    <cellStyle name="Normal 38 5 6 3" xfId="28151"/>
    <cellStyle name="Normal 38 5 6 4" xfId="8672"/>
    <cellStyle name="Normal 38 5 7" xfId="14000"/>
    <cellStyle name="Normal 38 5 7 2" xfId="2757"/>
    <cellStyle name="Normal 38 5 7 3" xfId="28639"/>
    <cellStyle name="Normal 38 5 7 4" xfId="5752"/>
    <cellStyle name="Normal 38 5 8" xfId="14005"/>
    <cellStyle name="Normal 38 5 8 2" xfId="2765"/>
    <cellStyle name="Normal 38 5 8 3" xfId="21776"/>
    <cellStyle name="Normal 38 5 9" xfId="14011"/>
    <cellStyle name="Normal 38 6" xfId="28640"/>
    <cellStyle name="Normal 38 6 10" xfId="2947"/>
    <cellStyle name="Normal 38 6 11" xfId="28645"/>
    <cellStyle name="Normal 38 6 2" xfId="7352"/>
    <cellStyle name="Normal 38 6 2 10" xfId="15911"/>
    <cellStyle name="Normal 38 6 2 2" xfId="7354"/>
    <cellStyle name="Normal 38 6 2 2 2" xfId="11663"/>
    <cellStyle name="Normal 38 6 2 2 2 2" xfId="28646"/>
    <cellStyle name="Normal 38 6 2 2 2 2 2" xfId="28324"/>
    <cellStyle name="Normal 38 6 2 2 2 2 3" xfId="28326"/>
    <cellStyle name="Normal 38 6 2 2 2 2 4" xfId="14957"/>
    <cellStyle name="Normal 38 6 2 2 2 3" xfId="28648"/>
    <cellStyle name="Normal 38 6 2 2 2 3 2" xfId="28649"/>
    <cellStyle name="Normal 38 6 2 2 2 3 3" xfId="28650"/>
    <cellStyle name="Normal 38 6 2 2 2 4" xfId="28652"/>
    <cellStyle name="Normal 38 6 2 2 2 5" xfId="28654"/>
    <cellStyle name="Normal 38 6 2 2 2 6" xfId="28655"/>
    <cellStyle name="Normal 38 6 2 2 3" xfId="1756"/>
    <cellStyle name="Normal 38 6 2 2 3 2" xfId="270"/>
    <cellStyle name="Normal 38 6 2 2 3 3" xfId="403"/>
    <cellStyle name="Normal 38 6 2 2 3 4" xfId="451"/>
    <cellStyle name="Normal 38 6 2 2 4" xfId="1807"/>
    <cellStyle name="Normal 38 6 2 2 4 2" xfId="1821"/>
    <cellStyle name="Normal 38 6 2 2 4 3" xfId="1829"/>
    <cellStyle name="Normal 38 6 2 2 4 4" xfId="28658"/>
    <cellStyle name="Normal 38 6 2 2 5" xfId="1681"/>
    <cellStyle name="Normal 38 6 2 2 5 2" xfId="25837"/>
    <cellStyle name="Normal 38 6 2 2 5 3" xfId="25866"/>
    <cellStyle name="Normal 38 6 2 2 5 4" xfId="25879"/>
    <cellStyle name="Normal 38 6 2 2 6" xfId="1693"/>
    <cellStyle name="Normal 38 6 2 2 6 2" xfId="19532"/>
    <cellStyle name="Normal 38 6 2 2 6 3" xfId="19536"/>
    <cellStyle name="Normal 38 6 2 2 7" xfId="1840"/>
    <cellStyle name="Normal 38 6 2 2 8" xfId="28662"/>
    <cellStyle name="Normal 38 6 2 2 9" xfId="28665"/>
    <cellStyle name="Normal 38 6 2 3" xfId="2994"/>
    <cellStyle name="Normal 38 6 2 3 2" xfId="23869"/>
    <cellStyle name="Normal 38 6 2 3 2 2" xfId="20386"/>
    <cellStyle name="Normal 38 6 2 3 2 3" xfId="28668"/>
    <cellStyle name="Normal 38 6 2 3 2 4" xfId="28670"/>
    <cellStyle name="Normal 38 6 2 3 3" xfId="23874"/>
    <cellStyle name="Normal 38 6 2 3 3 2" xfId="28671"/>
    <cellStyle name="Normal 38 6 2 3 3 3" xfId="28672"/>
    <cellStyle name="Normal 38 6 2 3 4" xfId="25982"/>
    <cellStyle name="Normal 38 6 2 3 5" xfId="28674"/>
    <cellStyle name="Normal 38 6 2 3 6" xfId="28676"/>
    <cellStyle name="Normal 38 6 2 4" xfId="17796"/>
    <cellStyle name="Normal 38 6 2 4 2" xfId="23884"/>
    <cellStyle name="Normal 38 6 2 4 3" xfId="25509"/>
    <cellStyle name="Normal 38 6 2 4 4" xfId="25519"/>
    <cellStyle name="Normal 38 6 2 5" xfId="17800"/>
    <cellStyle name="Normal 38 6 2 5 2" xfId="25574"/>
    <cellStyle name="Normal 38 6 2 5 3" xfId="25587"/>
    <cellStyle name="Normal 38 6 2 5 4" xfId="25596"/>
    <cellStyle name="Normal 38 6 2 6" xfId="28677"/>
    <cellStyle name="Normal 38 6 2 6 2" xfId="25622"/>
    <cellStyle name="Normal 38 6 2 6 3" xfId="25634"/>
    <cellStyle name="Normal 38 6 2 6 4" xfId="25640"/>
    <cellStyle name="Normal 38 6 2 7" xfId="28678"/>
    <cellStyle name="Normal 38 6 2 7 2" xfId="25664"/>
    <cellStyle name="Normal 38 6 2 7 3" xfId="10707"/>
    <cellStyle name="Normal 38 6 2 8" xfId="28679"/>
    <cellStyle name="Normal 38 6 2 9" xfId="28680"/>
    <cellStyle name="Normal 38 6 3" xfId="7358"/>
    <cellStyle name="Normal 38 6 3 2" xfId="28682"/>
    <cellStyle name="Normal 38 6 3 2 2" xfId="10158"/>
    <cellStyle name="Normal 38 6 3 2 2 2" xfId="27625"/>
    <cellStyle name="Normal 38 6 3 2 2 3" xfId="27628"/>
    <cellStyle name="Normal 38 6 3 2 2 4" xfId="27632"/>
    <cellStyle name="Normal 38 6 3 2 3" xfId="22463"/>
    <cellStyle name="Normal 38 6 3 2 3 2" xfId="22468"/>
    <cellStyle name="Normal 38 6 3 2 3 3" xfId="22471"/>
    <cellStyle name="Normal 38 6 3 2 4" xfId="22487"/>
    <cellStyle name="Normal 38 6 3 2 5" xfId="22502"/>
    <cellStyle name="Normal 38 6 3 2 6" xfId="22523"/>
    <cellStyle name="Normal 38 6 3 3" xfId="28165"/>
    <cellStyle name="Normal 38 6 3 3 2" xfId="25993"/>
    <cellStyle name="Normal 38 6 3 3 3" xfId="22563"/>
    <cellStyle name="Normal 38 6 3 3 4" xfId="22571"/>
    <cellStyle name="Normal 38 6 3 4" xfId="28168"/>
    <cellStyle name="Normal 38 6 3 4 2" xfId="25466"/>
    <cellStyle name="Normal 38 6 3 4 3" xfId="22637"/>
    <cellStyle name="Normal 38 6 3 4 4" xfId="22665"/>
    <cellStyle name="Normal 38 6 3 5" xfId="28172"/>
    <cellStyle name="Normal 38 6 3 5 2" xfId="26003"/>
    <cellStyle name="Normal 38 6 3 5 3" xfId="22702"/>
    <cellStyle name="Normal 38 6 3 5 4" xfId="22739"/>
    <cellStyle name="Normal 38 6 3 6" xfId="28683"/>
    <cellStyle name="Normal 38 6 3 6 2" xfId="26014"/>
    <cellStyle name="Normal 38 6 3 6 3" xfId="22765"/>
    <cellStyle name="Normal 38 6 3 7" xfId="28685"/>
    <cellStyle name="Normal 38 6 3 8" xfId="28687"/>
    <cellStyle name="Normal 38 6 3 9" xfId="28689"/>
    <cellStyle name="Normal 38 6 4" xfId="7361"/>
    <cellStyle name="Normal 38 6 4 2" xfId="10211"/>
    <cellStyle name="Normal 38 6 4 2 2" xfId="14229"/>
    <cellStyle name="Normal 38 6 4 2 3" xfId="22943"/>
    <cellStyle name="Normal 38 6 4 2 4" xfId="22957"/>
    <cellStyle name="Normal 38 6 4 3" xfId="75"/>
    <cellStyle name="Normal 38 6 4 3 2" xfId="176"/>
    <cellStyle name="Normal 38 6 4 3 3" xfId="23012"/>
    <cellStyle name="Normal 38 6 4 4" xfId="21158"/>
    <cellStyle name="Normal 38 6 4 5" xfId="28177"/>
    <cellStyle name="Normal 38 6 4 6" xfId="28692"/>
    <cellStyle name="Normal 38 6 5" xfId="7113"/>
    <cellStyle name="Normal 38 6 5 2" xfId="28695"/>
    <cellStyle name="Normal 38 6 5 3" xfId="28183"/>
    <cellStyle name="Normal 38 6 5 4" xfId="8708"/>
    <cellStyle name="Normal 38 6 6" xfId="28696"/>
    <cellStyle name="Normal 38 6 6 2" xfId="28697"/>
    <cellStyle name="Normal 38 6 6 3" xfId="28698"/>
    <cellStyle name="Normal 38 6 6 4" xfId="8758"/>
    <cellStyle name="Normal 38 6 7" xfId="14020"/>
    <cellStyle name="Normal 38 6 7 2" xfId="167"/>
    <cellStyle name="Normal 38 6 7 3" xfId="1705"/>
    <cellStyle name="Normal 38 6 7 4" xfId="4915"/>
    <cellStyle name="Normal 38 6 8" xfId="7430"/>
    <cellStyle name="Normal 38 6 8 2" xfId="21890"/>
    <cellStyle name="Normal 38 6 8 3" xfId="21960"/>
    <cellStyle name="Normal 38 6 9" xfId="22022"/>
    <cellStyle name="Normal 38 7" xfId="28699"/>
    <cellStyle name="Normal 38 7 10" xfId="26783"/>
    <cellStyle name="Normal 38 7 2" xfId="7384"/>
    <cellStyle name="Normal 38 7 2 2" xfId="1546"/>
    <cellStyle name="Normal 38 7 2 2 2" xfId="11915"/>
    <cellStyle name="Normal 38 7 2 2 2 2" xfId="24949"/>
    <cellStyle name="Normal 38 7 2 2 2 3" xfId="25015"/>
    <cellStyle name="Normal 38 7 2 2 2 4" xfId="25038"/>
    <cellStyle name="Normal 38 7 2 2 3" xfId="1881"/>
    <cellStyle name="Normal 38 7 2 2 3 2" xfId="1892"/>
    <cellStyle name="Normal 38 7 2 2 3 3" xfId="1956"/>
    <cellStyle name="Normal 38 7 2 2 4" xfId="2028"/>
    <cellStyle name="Normal 38 7 2 2 5" xfId="1376"/>
    <cellStyle name="Normal 38 7 2 2 6" xfId="1403"/>
    <cellStyle name="Normal 38 7 2 3" xfId="28196"/>
    <cellStyle name="Normal 38 7 2 3 2" xfId="23202"/>
    <cellStyle name="Normal 38 7 2 3 3" xfId="26235"/>
    <cellStyle name="Normal 38 7 2 3 4" xfId="26238"/>
    <cellStyle name="Normal 38 7 2 4" xfId="28198"/>
    <cellStyle name="Normal 38 7 2 4 2" xfId="26247"/>
    <cellStyle name="Normal 38 7 2 4 3" xfId="28701"/>
    <cellStyle name="Normal 38 7 2 4 4" xfId="20553"/>
    <cellStyle name="Normal 38 7 2 5" xfId="20617"/>
    <cellStyle name="Normal 38 7 2 5 2" xfId="20620"/>
    <cellStyle name="Normal 38 7 2 5 3" xfId="20631"/>
    <cellStyle name="Normal 38 7 2 5 4" xfId="12162"/>
    <cellStyle name="Normal 38 7 2 6" xfId="20636"/>
    <cellStyle name="Normal 38 7 2 6 2" xfId="15120"/>
    <cellStyle name="Normal 38 7 2 6 3" xfId="15132"/>
    <cellStyle name="Normal 38 7 2 7" xfId="19825"/>
    <cellStyle name="Normal 38 7 2 8" xfId="19830"/>
    <cellStyle name="Normal 38 7 2 9" xfId="19838"/>
    <cellStyle name="Normal 38 7 3" xfId="28703"/>
    <cellStyle name="Normal 38 7 3 2" xfId="28704"/>
    <cellStyle name="Normal 38 7 3 2 2" xfId="28706"/>
    <cellStyle name="Normal 38 7 3 2 3" xfId="23965"/>
    <cellStyle name="Normal 38 7 3 2 4" xfId="23967"/>
    <cellStyle name="Normal 38 7 3 3" xfId="28202"/>
    <cellStyle name="Normal 38 7 3 3 2" xfId="26280"/>
    <cellStyle name="Normal 38 7 3 3 3" xfId="23991"/>
    <cellStyle name="Normal 38 7 3 4" xfId="28204"/>
    <cellStyle name="Normal 38 7 3 5" xfId="20649"/>
    <cellStyle name="Normal 38 7 3 6" xfId="20655"/>
    <cellStyle name="Normal 38 7 4" xfId="28708"/>
    <cellStyle name="Normal 38 7 4 2" xfId="28709"/>
    <cellStyle name="Normal 38 7 4 3" xfId="28208"/>
    <cellStyle name="Normal 38 7 4 4" xfId="28210"/>
    <cellStyle name="Normal 38 7 5" xfId="28712"/>
    <cellStyle name="Normal 38 7 5 2" xfId="28713"/>
    <cellStyle name="Normal 38 7 5 3" xfId="28714"/>
    <cellStyle name="Normal 38 7 5 4" xfId="8819"/>
    <cellStyle name="Normal 38 7 6" xfId="28715"/>
    <cellStyle name="Normal 38 7 6 2" xfId="28716"/>
    <cellStyle name="Normal 38 7 6 3" xfId="28717"/>
    <cellStyle name="Normal 38 7 6 4" xfId="8889"/>
    <cellStyle name="Normal 38 7 7" xfId="28718"/>
    <cellStyle name="Normal 38 7 7 2" xfId="28719"/>
    <cellStyle name="Normal 38 7 7 3" xfId="28720"/>
    <cellStyle name="Normal 38 7 8" xfId="22098"/>
    <cellStyle name="Normal 38 7 9" xfId="22160"/>
    <cellStyle name="Normal 38 8" xfId="28722"/>
    <cellStyle name="Normal 38 8 2" xfId="28724"/>
    <cellStyle name="Normal 38 8 2 2" xfId="28725"/>
    <cellStyle name="Normal 38 8 2 2 2" xfId="28726"/>
    <cellStyle name="Normal 38 8 2 2 3" xfId="2078"/>
    <cellStyle name="Normal 38 8 2 2 4" xfId="2117"/>
    <cellStyle name="Normal 38 8 2 3" xfId="28226"/>
    <cellStyle name="Normal 38 8 2 3 2" xfId="26479"/>
    <cellStyle name="Normal 38 8 2 3 3" xfId="28728"/>
    <cellStyle name="Normal 38 8 2 4" xfId="28228"/>
    <cellStyle name="Normal 38 8 2 5" xfId="11331"/>
    <cellStyle name="Normal 38 8 2 6" xfId="11353"/>
    <cellStyle name="Normal 38 8 3" xfId="28731"/>
    <cellStyle name="Normal 38 8 3 2" xfId="28732"/>
    <cellStyle name="Normal 38 8 3 3" xfId="28231"/>
    <cellStyle name="Normal 38 8 3 4" xfId="28233"/>
    <cellStyle name="Normal 38 8 4" xfId="28735"/>
    <cellStyle name="Normal 38 8 4 2" xfId="28736"/>
    <cellStyle name="Normal 38 8 4 3" xfId="28236"/>
    <cellStyle name="Normal 38 8 4 4" xfId="26166"/>
    <cellStyle name="Normal 38 8 5" xfId="28737"/>
    <cellStyle name="Normal 38 8 5 2" xfId="2866"/>
    <cellStyle name="Normal 38 8 5 3" xfId="28738"/>
    <cellStyle name="Normal 38 8 5 4" xfId="1944"/>
    <cellStyle name="Normal 38 8 6" xfId="28739"/>
    <cellStyle name="Normal 38 8 6 2" xfId="28740"/>
    <cellStyle name="Normal 38 8 6 3" xfId="28741"/>
    <cellStyle name="Normal 38 8 7" xfId="28742"/>
    <cellStyle name="Normal 38 8 8" xfId="22172"/>
    <cellStyle name="Normal 38 8 9" xfId="22180"/>
    <cellStyle name="Normal 38 9" xfId="28744"/>
    <cellStyle name="Normal 38 9 2" xfId="28746"/>
    <cellStyle name="Normal 38 9 2 2" xfId="28747"/>
    <cellStyle name="Normal 38 9 2 2 2" xfId="28749"/>
    <cellStyle name="Normal 38 9 2 2 3" xfId="28751"/>
    <cellStyle name="Normal 38 9 2 2 4" xfId="28753"/>
    <cellStyle name="Normal 38 9 2 3" xfId="28260"/>
    <cellStyle name="Normal 38 9 2 3 2" xfId="28754"/>
    <cellStyle name="Normal 38 9 2 3 3" xfId="28756"/>
    <cellStyle name="Normal 38 9 2 4" xfId="28262"/>
    <cellStyle name="Normal 38 9 2 5" xfId="5026"/>
    <cellStyle name="Normal 38 9 2 6" xfId="28757"/>
    <cellStyle name="Normal 38 9 3" xfId="28758"/>
    <cellStyle name="Normal 38 9 3 2" xfId="28760"/>
    <cellStyle name="Normal 38 9 3 3" xfId="28265"/>
    <cellStyle name="Normal 38 9 3 4" xfId="28267"/>
    <cellStyle name="Normal 38 9 4" xfId="28762"/>
    <cellStyle name="Normal 38 9 4 2" xfId="28765"/>
    <cellStyle name="Normal 38 9 4 3" xfId="28767"/>
    <cellStyle name="Normal 38 9 4 4" xfId="28769"/>
    <cellStyle name="Normal 38 9 5" xfId="28771"/>
    <cellStyle name="Normal 38 9 5 2" xfId="28774"/>
    <cellStyle name="Normal 38 9 5 3" xfId="28776"/>
    <cellStyle name="Normal 38 9 5 4" xfId="28777"/>
    <cellStyle name="Normal 38 9 6" xfId="28779"/>
    <cellStyle name="Normal 38 9 6 2" xfId="25709"/>
    <cellStyle name="Normal 38 9 6 3" xfId="25711"/>
    <cellStyle name="Normal 38 9 7" xfId="28781"/>
    <cellStyle name="Normal 38 9 8" xfId="22191"/>
    <cellStyle name="Normal 38 9 9" xfId="22199"/>
    <cellStyle name="Normal 39" xfId="28782"/>
    <cellStyle name="Normal 39 2" xfId="15286"/>
    <cellStyle name="Normal 39 2 2" xfId="4348"/>
    <cellStyle name="Normal 39 3" xfId="15301"/>
    <cellStyle name="Normal 39 4" xfId="15311"/>
    <cellStyle name="Normal 39 5" xfId="15319"/>
    <cellStyle name="Normal 4" xfId="3450"/>
    <cellStyle name="Normal 4 2" xfId="13377"/>
    <cellStyle name="Normal 4 2 2" xfId="24662"/>
    <cellStyle name="Normal 4 3" xfId="13381"/>
    <cellStyle name="Normal 4 4" xfId="13384"/>
    <cellStyle name="Normal 4 5" xfId="1638"/>
    <cellStyle name="Normal 40" xfId="15949"/>
    <cellStyle name="Normal 40 2" xfId="25284"/>
    <cellStyle name="Normal 40 2 2" xfId="25115"/>
    <cellStyle name="Normal 40 3" xfId="25287"/>
    <cellStyle name="Normal 40 4" xfId="25293"/>
    <cellStyle name="Normal 40 5" xfId="28787"/>
    <cellStyle name="Normal 41" xfId="15957"/>
    <cellStyle name="Normal 41 2" xfId="25295"/>
    <cellStyle name="Normal 41 2 2" xfId="25297"/>
    <cellStyle name="Normal 41 3" xfId="20955"/>
    <cellStyle name="Normal 41 4" xfId="20969"/>
    <cellStyle name="Normal 41 5" xfId="28790"/>
    <cellStyle name="Normal 42" xfId="25299"/>
    <cellStyle name="Normal 42 2" xfId="25482"/>
    <cellStyle name="Normal 42 2 2" xfId="5343"/>
    <cellStyle name="Normal 42 3" xfId="20989"/>
    <cellStyle name="Normal 42 4" xfId="20996"/>
    <cellStyle name="Normal 42 5" xfId="21000"/>
    <cellStyle name="Normal 43" xfId="27891"/>
    <cellStyle name="Normal 43 2" xfId="27988"/>
    <cellStyle name="Normal 43 2 2" xfId="27995"/>
    <cellStyle name="Normal 43 3" xfId="21010"/>
    <cellStyle name="Normal 43 4" xfId="21015"/>
    <cellStyle name="Normal 43 5" xfId="21021"/>
    <cellStyle name="Normal 44" xfId="28783"/>
    <cellStyle name="Normal 44 2" xfId="15287"/>
    <cellStyle name="Normal 44 2 2" xfId="4349"/>
    <cellStyle name="Normal 44 3" xfId="15302"/>
    <cellStyle name="Normal 44 4" xfId="15312"/>
    <cellStyle name="Normal 44 5" xfId="15320"/>
    <cellStyle name="Normal 45" xfId="28791"/>
    <cellStyle name="Normal 45 2" xfId="15338"/>
    <cellStyle name="Normal 45 2 2" xfId="28793"/>
    <cellStyle name="Normal 45 3" xfId="28795"/>
    <cellStyle name="Normal 45 4" xfId="28797"/>
    <cellStyle name="Normal 45 5" xfId="28799"/>
    <cellStyle name="Normal 46" xfId="28802"/>
    <cellStyle name="Normal 46 2" xfId="28804"/>
    <cellStyle name="Normal 46 2 2" xfId="28809"/>
    <cellStyle name="Normal 46 3" xfId="28812"/>
    <cellStyle name="Normal 46 4" xfId="28817"/>
    <cellStyle name="Normal 46 5" xfId="28822"/>
    <cellStyle name="Normal 47" xfId="28825"/>
    <cellStyle name="Normal 47 2" xfId="28827"/>
    <cellStyle name="Normal 47 2 2" xfId="28831"/>
    <cellStyle name="Normal 47 3" xfId="28833"/>
    <cellStyle name="Normal 47 4" xfId="28837"/>
    <cellStyle name="Normal 47 5" xfId="28841"/>
    <cellStyle name="Normal 48" xfId="28844"/>
    <cellStyle name="Normal 48 2" xfId="28846"/>
    <cellStyle name="Normal 48 2 2" xfId="28848"/>
    <cellStyle name="Normal 48 3" xfId="28851"/>
    <cellStyle name="Normal 48 4" xfId="28853"/>
    <cellStyle name="Normal 48 5" xfId="28855"/>
    <cellStyle name="Normal 49" xfId="28859"/>
    <cellStyle name="Normal 49 2" xfId="28863"/>
    <cellStyle name="Normal 49 2 2" xfId="28865"/>
    <cellStyle name="Normal 49 3" xfId="28867"/>
    <cellStyle name="Normal 49 4" xfId="28870"/>
    <cellStyle name="Normal 49 5" xfId="28873"/>
    <cellStyle name="Normal 5" xfId="13394"/>
    <cellStyle name="Normal 5 10" xfId="28879"/>
    <cellStyle name="Normal 5 10 10" xfId="1702"/>
    <cellStyle name="Normal 5 10 2" xfId="7326"/>
    <cellStyle name="Normal 5 10 2 2" xfId="28881"/>
    <cellStyle name="Normal 5 10 2 2 2" xfId="9707"/>
    <cellStyle name="Normal 5 10 2 2 2 2" xfId="23726"/>
    <cellStyle name="Normal 5 10 2 2 2 3" xfId="28883"/>
    <cellStyle name="Normal 5 10 2 2 2 4" xfId="1765"/>
    <cellStyle name="Normal 5 10 2 2 3" xfId="28885"/>
    <cellStyle name="Normal 5 10 2 2 3 2" xfId="23731"/>
    <cellStyle name="Normal 5 10 2 2 3 3" xfId="28887"/>
    <cellStyle name="Normal 5 10 2 2 4" xfId="28888"/>
    <cellStyle name="Normal 5 10 2 2 5" xfId="28889"/>
    <cellStyle name="Normal 5 10 2 2 6" xfId="28891"/>
    <cellStyle name="Normal 5 10 2 3" xfId="28893"/>
    <cellStyle name="Normal 5 10 2 3 2" xfId="28895"/>
    <cellStyle name="Normal 5 10 2 3 3" xfId="28896"/>
    <cellStyle name="Normal 5 10 2 3 4" xfId="28897"/>
    <cellStyle name="Normal 5 10 2 4" xfId="28901"/>
    <cellStyle name="Normal 5 10 2 4 2" xfId="28904"/>
    <cellStyle name="Normal 5 10 2 4 3" xfId="28906"/>
    <cellStyle name="Normal 5 10 2 4 4" xfId="28908"/>
    <cellStyle name="Normal 5 10 2 5" xfId="28911"/>
    <cellStyle name="Normal 5 10 2 5 2" xfId="28913"/>
    <cellStyle name="Normal 5 10 2 5 3" xfId="28914"/>
    <cellStyle name="Normal 5 10 2 5 4" xfId="28916"/>
    <cellStyle name="Normal 5 10 2 6" xfId="28920"/>
    <cellStyle name="Normal 5 10 2 6 2" xfId="28921"/>
    <cellStyle name="Normal 5 10 2 6 3" xfId="28922"/>
    <cellStyle name="Normal 5 10 2 7" xfId="28924"/>
    <cellStyle name="Normal 5 10 2 8" xfId="28925"/>
    <cellStyle name="Normal 5 10 2 9" xfId="28926"/>
    <cellStyle name="Normal 5 10 3" xfId="28929"/>
    <cellStyle name="Normal 5 10 3 2" xfId="470"/>
    <cellStyle name="Normal 5 10 3 2 2" xfId="28932"/>
    <cellStyle name="Normal 5 10 3 2 3" xfId="28934"/>
    <cellStyle name="Normal 5 10 3 2 4" xfId="28935"/>
    <cellStyle name="Normal 5 10 3 3" xfId="28"/>
    <cellStyle name="Normal 5 10 3 3 2" xfId="28937"/>
    <cellStyle name="Normal 5 10 3 3 3" xfId="28938"/>
    <cellStyle name="Normal 5 10 3 4" xfId="28941"/>
    <cellStyle name="Normal 5 10 3 5" xfId="28945"/>
    <cellStyle name="Normal 5 10 3 6" xfId="28948"/>
    <cellStyle name="Normal 5 10 4" xfId="28949"/>
    <cellStyle name="Normal 5 10 4 2" xfId="10055"/>
    <cellStyle name="Normal 5 10 4 3" xfId="28950"/>
    <cellStyle name="Normal 5 10 4 4" xfId="28952"/>
    <cellStyle name="Normal 5 10 5" xfId="28953"/>
    <cellStyle name="Normal 5 10 5 2" xfId="28954"/>
    <cellStyle name="Normal 5 10 5 3" xfId="28956"/>
    <cellStyle name="Normal 5 10 5 4" xfId="28960"/>
    <cellStyle name="Normal 5 10 6" xfId="21735"/>
    <cellStyle name="Normal 5 10 6 2" xfId="28961"/>
    <cellStyle name="Normal 5 10 6 3" xfId="28964"/>
    <cellStyle name="Normal 5 10 6 4" xfId="28965"/>
    <cellStyle name="Normal 5 10 7" xfId="21739"/>
    <cellStyle name="Normal 5 10 7 2" xfId="28966"/>
    <cellStyle name="Normal 5 10 7 3" xfId="28969"/>
    <cellStyle name="Normal 5 10 8" xfId="21742"/>
    <cellStyle name="Normal 5 10 9" xfId="28971"/>
    <cellStyle name="Normal 5 11" xfId="28974"/>
    <cellStyle name="Normal 5 11 2" xfId="112"/>
    <cellStyle name="Normal 5 11 2 2" xfId="25808"/>
    <cellStyle name="Normal 5 11 2 2 2" xfId="12542"/>
    <cellStyle name="Normal 5 11 2 2 3" xfId="28979"/>
    <cellStyle name="Normal 5 11 2 2 4" xfId="28980"/>
    <cellStyle name="Normal 5 11 2 3" xfId="25817"/>
    <cellStyle name="Normal 5 11 2 3 2" xfId="12583"/>
    <cellStyle name="Normal 5 11 2 3 3" xfId="28981"/>
    <cellStyle name="Normal 5 11 2 4" xfId="25826"/>
    <cellStyle name="Normal 5 11 2 5" xfId="28983"/>
    <cellStyle name="Normal 5 11 2 6" xfId="28985"/>
    <cellStyle name="Normal 5 11 3" xfId="17761"/>
    <cellStyle name="Normal 5 11 3 2" xfId="25845"/>
    <cellStyle name="Normal 5 11 3 3" xfId="25851"/>
    <cellStyle name="Normal 5 11 3 4" xfId="25859"/>
    <cellStyle name="Normal 5 11 4" xfId="17768"/>
    <cellStyle name="Normal 5 11 4 2" xfId="25872"/>
    <cellStyle name="Normal 5 11 4 3" xfId="28152"/>
    <cellStyle name="Normal 5 11 4 4" xfId="28156"/>
    <cellStyle name="Normal 5 11 5" xfId="19137"/>
    <cellStyle name="Normal 5 11 5 2" xfId="25892"/>
    <cellStyle name="Normal 5 11 5 3" xfId="3068"/>
    <cellStyle name="Normal 5 11 5 4" xfId="1225"/>
    <cellStyle name="Normal 5 11 6" xfId="21745"/>
    <cellStyle name="Normal 5 11 6 2" xfId="28988"/>
    <cellStyle name="Normal 5 11 6 3" xfId="2626"/>
    <cellStyle name="Normal 5 11 7" xfId="21751"/>
    <cellStyle name="Normal 5 11 8" xfId="21758"/>
    <cellStyle name="Normal 5 11 9" xfId="28990"/>
    <cellStyle name="Normal 5 12" xfId="28993"/>
    <cellStyle name="Normal 5 12 2" xfId="7346"/>
    <cellStyle name="Normal 5 12 2 2" xfId="25965"/>
    <cellStyle name="Normal 5 12 2 2 2" xfId="28996"/>
    <cellStyle name="Normal 5 12 2 2 3" xfId="28999"/>
    <cellStyle name="Normal 5 12 2 2 4" xfId="29003"/>
    <cellStyle name="Normal 5 12 2 3" xfId="25969"/>
    <cellStyle name="Normal 5 12 2 3 2" xfId="29005"/>
    <cellStyle name="Normal 5 12 2 3 3" xfId="29008"/>
    <cellStyle name="Normal 5 12 2 4" xfId="29011"/>
    <cellStyle name="Normal 5 12 2 5" xfId="29013"/>
    <cellStyle name="Normal 5 12 2 6" xfId="29015"/>
    <cellStyle name="Normal 5 12 3" xfId="17780"/>
    <cellStyle name="Normal 5 12 3 2" xfId="29017"/>
    <cellStyle name="Normal 5 12 3 3" xfId="29018"/>
    <cellStyle name="Normal 5 12 3 4" xfId="29020"/>
    <cellStyle name="Normal 5 12 4" xfId="17787"/>
    <cellStyle name="Normal 5 12 4 2" xfId="29021"/>
    <cellStyle name="Normal 5 12 4 3" xfId="29023"/>
    <cellStyle name="Normal 5 12 4 4" xfId="29026"/>
    <cellStyle name="Normal 5 12 5" xfId="28157"/>
    <cellStyle name="Normal 5 12 5 2" xfId="11924"/>
    <cellStyle name="Normal 5 12 5 3" xfId="10567"/>
    <cellStyle name="Normal 5 12 5 4" xfId="10572"/>
    <cellStyle name="Normal 5 12 6" xfId="21765"/>
    <cellStyle name="Normal 5 12 6 2" xfId="29029"/>
    <cellStyle name="Normal 5 12 6 3" xfId="10600"/>
    <cellStyle name="Normal 5 12 7" xfId="21769"/>
    <cellStyle name="Normal 5 12 8" xfId="29032"/>
    <cellStyle name="Normal 5 12 9" xfId="29034"/>
    <cellStyle name="Normal 5 13" xfId="29037"/>
    <cellStyle name="Normal 5 14" xfId="29040"/>
    <cellStyle name="Normal 5 14 2" xfId="28169"/>
    <cellStyle name="Normal 5 14 2 2" xfId="25467"/>
    <cellStyle name="Normal 5 14 2 2 2" xfId="29041"/>
    <cellStyle name="Normal 5 14 2 2 3" xfId="29042"/>
    <cellStyle name="Normal 5 14 2 2 4" xfId="29043"/>
    <cellStyle name="Normal 5 14 2 3" xfId="22638"/>
    <cellStyle name="Normal 5 14 2 3 2" xfId="29044"/>
    <cellStyle name="Normal 5 14 2 3 3" xfId="29045"/>
    <cellStyle name="Normal 5 14 2 4" xfId="22666"/>
    <cellStyle name="Normal 5 14 2 5" xfId="29048"/>
    <cellStyle name="Normal 5 14 2 6" xfId="29051"/>
    <cellStyle name="Normal 5 14 3" xfId="28173"/>
    <cellStyle name="Normal 5 14 3 2" xfId="26004"/>
    <cellStyle name="Normal 5 14 3 3" xfId="22703"/>
    <cellStyle name="Normal 5 14 3 4" xfId="22740"/>
    <cellStyle name="Normal 5 14 4" xfId="28684"/>
    <cellStyle name="Normal 5 14 4 2" xfId="26015"/>
    <cellStyle name="Normal 5 14 4 3" xfId="22766"/>
    <cellStyle name="Normal 5 14 4 4" xfId="29052"/>
    <cellStyle name="Normal 5 14 5" xfId="28686"/>
    <cellStyle name="Normal 5 14 5 2" xfId="29054"/>
    <cellStyle name="Normal 5 14 5 3" xfId="29056"/>
    <cellStyle name="Normal 5 14 5 4" xfId="29058"/>
    <cellStyle name="Normal 5 14 6" xfId="28688"/>
    <cellStyle name="Normal 5 14 6 2" xfId="29061"/>
    <cellStyle name="Normal 5 14 6 3" xfId="29063"/>
    <cellStyle name="Normal 5 14 7" xfId="28690"/>
    <cellStyle name="Normal 5 14 8" xfId="29065"/>
    <cellStyle name="Normal 5 14 9" xfId="29067"/>
    <cellStyle name="Normal 5 15" xfId="29068"/>
    <cellStyle name="Normal 5 15 2" xfId="21159"/>
    <cellStyle name="Normal 5 15 2 2" xfId="29071"/>
    <cellStyle name="Normal 5 15 2 2 2" xfId="29073"/>
    <cellStyle name="Normal 5 15 2 2 3" xfId="29074"/>
    <cellStyle name="Normal 5 15 2 2 4" xfId="29075"/>
    <cellStyle name="Normal 5 15 2 3" xfId="29076"/>
    <cellStyle name="Normal 5 15 2 3 2" xfId="29077"/>
    <cellStyle name="Normal 5 15 2 3 3" xfId="23080"/>
    <cellStyle name="Normal 5 15 2 4" xfId="29079"/>
    <cellStyle name="Normal 5 15 2 5" xfId="29082"/>
    <cellStyle name="Normal 5 15 2 6" xfId="29086"/>
    <cellStyle name="Normal 5 15 3" xfId="28178"/>
    <cellStyle name="Normal 5 15 3 2" xfId="29087"/>
    <cellStyle name="Normal 5 15 3 3" xfId="29089"/>
    <cellStyle name="Normal 5 15 3 4" xfId="29091"/>
    <cellStyle name="Normal 5 15 4" xfId="28693"/>
    <cellStyle name="Normal 5 15 4 2" xfId="29092"/>
    <cellStyle name="Normal 5 15 4 3" xfId="29095"/>
    <cellStyle name="Normal 5 15 4 4" xfId="29097"/>
    <cellStyle name="Normal 5 15 5" xfId="29099"/>
    <cellStyle name="Normal 5 15 5 2" xfId="29100"/>
    <cellStyle name="Normal 5 15 5 3" xfId="29102"/>
    <cellStyle name="Normal 5 15 6" xfId="29104"/>
    <cellStyle name="Normal 5 15 7" xfId="29105"/>
    <cellStyle name="Normal 5 15 8" xfId="29106"/>
    <cellStyle name="Normal 5 16" xfId="6170"/>
    <cellStyle name="Normal 5 16 2" xfId="8709"/>
    <cellStyle name="Normal 5 16 2 2" xfId="5698"/>
    <cellStyle name="Normal 5 16 2 3" xfId="8721"/>
    <cellStyle name="Normal 5 16 2 4" xfId="2235"/>
    <cellStyle name="Normal 5 16 3" xfId="8725"/>
    <cellStyle name="Normal 5 16 3 2" xfId="8731"/>
    <cellStyle name="Normal 5 16 3 3" xfId="8737"/>
    <cellStyle name="Normal 5 16 3 4" xfId="29107"/>
    <cellStyle name="Normal 5 16 4" xfId="7169"/>
    <cellStyle name="Normal 5 16 4 2" xfId="13342"/>
    <cellStyle name="Normal 5 16 4 3" xfId="2489"/>
    <cellStyle name="Normal 5 16 5" xfId="7177"/>
    <cellStyle name="Normal 5 16 6" xfId="7182"/>
    <cellStyle name="Normal 5 16 7" xfId="29108"/>
    <cellStyle name="Normal 5 17" xfId="8751"/>
    <cellStyle name="Normal 5 17 2" xfId="8759"/>
    <cellStyle name="Normal 5 17 3" xfId="1264"/>
    <cellStyle name="Normal 5 17 4" xfId="1277"/>
    <cellStyle name="Normal 5 18" xfId="5784"/>
    <cellStyle name="Normal 5 18 2" xfId="4916"/>
    <cellStyle name="Normal 5 18 3" xfId="4922"/>
    <cellStyle name="Normal 5 18 4" xfId="8761"/>
    <cellStyle name="Normal 5 19" xfId="3932"/>
    <cellStyle name="Normal 5 19 2" xfId="7442"/>
    <cellStyle name="Normal 5 19 3" xfId="7454"/>
    <cellStyle name="Normal 5 19 4" xfId="7459"/>
    <cellStyle name="Normal 5 2" xfId="13403"/>
    <cellStyle name="Normal 5 2 10" xfId="5132"/>
    <cellStyle name="Normal 5 2 10 2" xfId="29109"/>
    <cellStyle name="Normal 5 2 10 2 2" xfId="29110"/>
    <cellStyle name="Normal 5 2 10 2 2 2" xfId="29111"/>
    <cellStyle name="Normal 5 2 10 2 2 3" xfId="29113"/>
    <cellStyle name="Normal 5 2 10 2 2 4" xfId="6356"/>
    <cellStyle name="Normal 5 2 10 2 3" xfId="29114"/>
    <cellStyle name="Normal 5 2 10 2 3 2" xfId="29116"/>
    <cellStyle name="Normal 5 2 10 2 3 3" xfId="29117"/>
    <cellStyle name="Normal 5 2 10 2 4" xfId="200"/>
    <cellStyle name="Normal 5 2 10 2 5" xfId="6420"/>
    <cellStyle name="Normal 5 2 10 2 6" xfId="6447"/>
    <cellStyle name="Normal 5 2 10 3" xfId="29118"/>
    <cellStyle name="Normal 5 2 10 3 2" xfId="29119"/>
    <cellStyle name="Normal 5 2 10 3 3" xfId="29120"/>
    <cellStyle name="Normal 5 2 10 3 4" xfId="6524"/>
    <cellStyle name="Normal 5 2 10 4" xfId="29121"/>
    <cellStyle name="Normal 5 2 10 4 2" xfId="29123"/>
    <cellStyle name="Normal 5 2 10 4 3" xfId="29124"/>
    <cellStyle name="Normal 5 2 10 4 4" xfId="6569"/>
    <cellStyle name="Normal 5 2 10 5" xfId="29126"/>
    <cellStyle name="Normal 5 2 10 5 2" xfId="29127"/>
    <cellStyle name="Normal 5 2 10 5 3" xfId="29128"/>
    <cellStyle name="Normal 5 2 10 5 4" xfId="6592"/>
    <cellStyle name="Normal 5 2 10 6" xfId="29129"/>
    <cellStyle name="Normal 5 2 10 6 2" xfId="29130"/>
    <cellStyle name="Normal 5 2 10 6 3" xfId="29131"/>
    <cellStyle name="Normal 5 2 10 7" xfId="29132"/>
    <cellStyle name="Normal 5 2 10 8" xfId="29134"/>
    <cellStyle name="Normal 5 2 10 9" xfId="29136"/>
    <cellStyle name="Normal 5 2 11" xfId="5163"/>
    <cellStyle name="Normal 5 2 11 2" xfId="29138"/>
    <cellStyle name="Normal 5 2 11 2 2" xfId="29140"/>
    <cellStyle name="Normal 5 2 11 2 2 2" xfId="29142"/>
    <cellStyle name="Normal 5 2 11 2 2 3" xfId="29144"/>
    <cellStyle name="Normal 5 2 11 2 2 4" xfId="29146"/>
    <cellStyle name="Normal 5 2 11 2 3" xfId="29148"/>
    <cellStyle name="Normal 5 2 11 2 3 2" xfId="29150"/>
    <cellStyle name="Normal 5 2 11 2 3 3" xfId="29153"/>
    <cellStyle name="Normal 5 2 11 2 4" xfId="6803"/>
    <cellStyle name="Normal 5 2 11 2 5" xfId="6811"/>
    <cellStyle name="Normal 5 2 11 2 6" xfId="1305"/>
    <cellStyle name="Normal 5 2 11 3" xfId="29156"/>
    <cellStyle name="Normal 5 2 11 3 2" xfId="29158"/>
    <cellStyle name="Normal 5 2 11 3 3" xfId="29160"/>
    <cellStyle name="Normal 5 2 11 3 4" xfId="6835"/>
    <cellStyle name="Normal 5 2 11 4" xfId="29162"/>
    <cellStyle name="Normal 5 2 11 4 2" xfId="29164"/>
    <cellStyle name="Normal 5 2 11 4 3" xfId="29166"/>
    <cellStyle name="Normal 5 2 11 4 4" xfId="6857"/>
    <cellStyle name="Normal 5 2 11 5" xfId="29167"/>
    <cellStyle name="Normal 5 2 11 5 2" xfId="29169"/>
    <cellStyle name="Normal 5 2 11 5 3" xfId="29171"/>
    <cellStyle name="Normal 5 2 11 5 4" xfId="6873"/>
    <cellStyle name="Normal 5 2 11 6" xfId="29172"/>
    <cellStyle name="Normal 5 2 11 6 2" xfId="29174"/>
    <cellStyle name="Normal 5 2 11 6 3" xfId="29176"/>
    <cellStyle name="Normal 5 2 11 7" xfId="29177"/>
    <cellStyle name="Normal 5 2 11 8" xfId="29179"/>
    <cellStyle name="Normal 5 2 11 9" xfId="29181"/>
    <cellStyle name="Normal 5 2 12" xfId="5184"/>
    <cellStyle name="Normal 5 2 12 2" xfId="29183"/>
    <cellStyle name="Normal 5 2 12 2 2" xfId="29186"/>
    <cellStyle name="Normal 5 2 12 2 2 2" xfId="29187"/>
    <cellStyle name="Normal 5 2 12 2 2 3" xfId="29188"/>
    <cellStyle name="Normal 5 2 12 2 2 4" xfId="29189"/>
    <cellStyle name="Normal 5 2 12 2 3" xfId="29192"/>
    <cellStyle name="Normal 5 2 12 2 3 2" xfId="29193"/>
    <cellStyle name="Normal 5 2 12 2 3 3" xfId="29195"/>
    <cellStyle name="Normal 5 2 12 2 4" xfId="1214"/>
    <cellStyle name="Normal 5 2 12 2 5" xfId="3400"/>
    <cellStyle name="Normal 5 2 12 2 6" xfId="29199"/>
    <cellStyle name="Normal 5 2 12 3" xfId="29200"/>
    <cellStyle name="Normal 5 2 12 3 2" xfId="29204"/>
    <cellStyle name="Normal 5 2 12 3 3" xfId="29207"/>
    <cellStyle name="Normal 5 2 12 3 4" xfId="29210"/>
    <cellStyle name="Normal 5 2 12 4" xfId="29211"/>
    <cellStyle name="Normal 5 2 12 4 2" xfId="29214"/>
    <cellStyle name="Normal 5 2 12 4 3" xfId="29215"/>
    <cellStyle name="Normal 5 2 12 4 4" xfId="29218"/>
    <cellStyle name="Normal 5 2 12 5" xfId="29219"/>
    <cellStyle name="Normal 5 2 12 5 2" xfId="29221"/>
    <cellStyle name="Normal 5 2 12 5 3" xfId="29222"/>
    <cellStyle name="Normal 5 2 12 5 4" xfId="29223"/>
    <cellStyle name="Normal 5 2 12 6" xfId="29224"/>
    <cellStyle name="Normal 5 2 12 6 2" xfId="29225"/>
    <cellStyle name="Normal 5 2 12 6 3" xfId="29226"/>
    <cellStyle name="Normal 5 2 12 7" xfId="29227"/>
    <cellStyle name="Normal 5 2 12 8" xfId="29228"/>
    <cellStyle name="Normal 5 2 12 9" xfId="29229"/>
    <cellStyle name="Normal 5 2 13" xfId="5201"/>
    <cellStyle name="Normal 5 2 13 2" xfId="29231"/>
    <cellStyle name="Normal 5 2 13 2 2" xfId="29232"/>
    <cellStyle name="Normal 5 2 13 2 2 2" xfId="29234"/>
    <cellStyle name="Normal 5 2 13 2 2 3" xfId="29235"/>
    <cellStyle name="Normal 5 2 13 2 2 4" xfId="29236"/>
    <cellStyle name="Normal 5 2 13 2 3" xfId="29237"/>
    <cellStyle name="Normal 5 2 13 2 3 2" xfId="29239"/>
    <cellStyle name="Normal 5 2 13 2 3 3" xfId="29241"/>
    <cellStyle name="Normal 5 2 13 2 4" xfId="29244"/>
    <cellStyle name="Normal 5 2 13 2 5" xfId="29247"/>
    <cellStyle name="Normal 5 2 13 2 6" xfId="29249"/>
    <cellStyle name="Normal 5 2 13 3" xfId="29250"/>
    <cellStyle name="Normal 5 2 13 3 2" xfId="29252"/>
    <cellStyle name="Normal 5 2 13 3 3" xfId="29254"/>
    <cellStyle name="Normal 5 2 13 3 4" xfId="29258"/>
    <cellStyle name="Normal 5 2 13 4" xfId="29259"/>
    <cellStyle name="Normal 5 2 13 4 2" xfId="29263"/>
    <cellStyle name="Normal 5 2 13 4 3" xfId="29267"/>
    <cellStyle name="Normal 5 2 13 4 4" xfId="29271"/>
    <cellStyle name="Normal 5 2 13 5" xfId="29273"/>
    <cellStyle name="Normal 5 2 13 5 2" xfId="29275"/>
    <cellStyle name="Normal 5 2 13 5 3" xfId="29278"/>
    <cellStyle name="Normal 5 2 13 6" xfId="29280"/>
    <cellStyle name="Normal 5 2 13 7" xfId="29283"/>
    <cellStyle name="Normal 5 2 13 8" xfId="29284"/>
    <cellStyle name="Normal 5 2 14" xfId="11522"/>
    <cellStyle name="Normal 5 2 14 2" xfId="29288"/>
    <cellStyle name="Normal 5 2 14 2 2" xfId="29289"/>
    <cellStyle name="Normal 5 2 14 2 3" xfId="29290"/>
    <cellStyle name="Normal 5 2 14 2 4" xfId="29293"/>
    <cellStyle name="Normal 5 2 14 3" xfId="29294"/>
    <cellStyle name="Normal 5 2 14 4" xfId="29296"/>
    <cellStyle name="Normal 5 2 14 4 2" xfId="29298"/>
    <cellStyle name="Normal 5 2 14 4 3" xfId="29301"/>
    <cellStyle name="Normal 5 2 15" xfId="29302"/>
    <cellStyle name="Normal 5 2 15 2" xfId="29305"/>
    <cellStyle name="Normal 5 2 15 2 2" xfId="7147"/>
    <cellStyle name="Normal 5 2 15 2 3" xfId="7151"/>
    <cellStyle name="Normal 5 2 15 2 4" xfId="7962"/>
    <cellStyle name="Normal 5 2 15 3" xfId="29306"/>
    <cellStyle name="Normal 5 2 15 3 2" xfId="18172"/>
    <cellStyle name="Normal 5 2 15 3 3" xfId="18174"/>
    <cellStyle name="Normal 5 2 15 4" xfId="29308"/>
    <cellStyle name="Normal 5 2 15 5" xfId="29310"/>
    <cellStyle name="Normal 5 2 15 6" xfId="29313"/>
    <cellStyle name="Normal 5 2 16" xfId="29314"/>
    <cellStyle name="Normal 5 2 16 2" xfId="29317"/>
    <cellStyle name="Normal 5 2 16 3" xfId="29318"/>
    <cellStyle name="Normal 5 2 16 4" xfId="29320"/>
    <cellStyle name="Normal 5 2 17" xfId="29321"/>
    <cellStyle name="Normal 5 2 17 2" xfId="29323"/>
    <cellStyle name="Normal 5 2 17 3" xfId="29325"/>
    <cellStyle name="Normal 5 2 17 4" xfId="29329"/>
    <cellStyle name="Normal 5 2 18" xfId="29331"/>
    <cellStyle name="Normal 5 2 18 2" xfId="29336"/>
    <cellStyle name="Normal 5 2 18 3" xfId="29339"/>
    <cellStyle name="Normal 5 2 19" xfId="29341"/>
    <cellStyle name="Normal 5 2 2" xfId="29346"/>
    <cellStyle name="Normal 5 2 2 10" xfId="29347"/>
    <cellStyle name="Normal 5 2 2 10 2" xfId="29348"/>
    <cellStyle name="Normal 5 2 2 10 2 2" xfId="29350"/>
    <cellStyle name="Normal 5 2 2 10 2 2 2" xfId="16264"/>
    <cellStyle name="Normal 5 2 2 10 2 2 3" xfId="16274"/>
    <cellStyle name="Normal 5 2 2 10 2 2 4" xfId="16279"/>
    <cellStyle name="Normal 5 2 2 10 2 3" xfId="29353"/>
    <cellStyle name="Normal 5 2 2 10 2 3 2" xfId="16291"/>
    <cellStyle name="Normal 5 2 2 10 2 3 3" xfId="16296"/>
    <cellStyle name="Normal 5 2 2 10 2 4" xfId="29355"/>
    <cellStyle name="Normal 5 2 2 10 2 5" xfId="29357"/>
    <cellStyle name="Normal 5 2 2 10 2 6" xfId="29359"/>
    <cellStyle name="Normal 5 2 2 10 3" xfId="29360"/>
    <cellStyle name="Normal 5 2 2 10 3 2" xfId="26888"/>
    <cellStyle name="Normal 5 2 2 10 3 3" xfId="26894"/>
    <cellStyle name="Normal 5 2 2 10 3 4" xfId="29362"/>
    <cellStyle name="Normal 5 2 2 10 4" xfId="29363"/>
    <cellStyle name="Normal 5 2 2 10 4 2" xfId="5663"/>
    <cellStyle name="Normal 5 2 2 10 4 3" xfId="29364"/>
    <cellStyle name="Normal 5 2 2 10 4 4" xfId="29365"/>
    <cellStyle name="Normal 5 2 2 10 5" xfId="29366"/>
    <cellStyle name="Normal 5 2 2 10 5 2" xfId="29368"/>
    <cellStyle name="Normal 5 2 2 10 5 3" xfId="29369"/>
    <cellStyle name="Normal 5 2 2 10 5 4" xfId="29370"/>
    <cellStyle name="Normal 5 2 2 10 6" xfId="29372"/>
    <cellStyle name="Normal 5 2 2 10 6 2" xfId="29375"/>
    <cellStyle name="Normal 5 2 2 10 6 3" xfId="29376"/>
    <cellStyle name="Normal 5 2 2 10 7" xfId="24611"/>
    <cellStyle name="Normal 5 2 2 10 8" xfId="24614"/>
    <cellStyle name="Normal 5 2 2 10 9" xfId="10488"/>
    <cellStyle name="Normal 5 2 2 11" xfId="29377"/>
    <cellStyle name="Normal 5 2 2 11 2" xfId="29379"/>
    <cellStyle name="Normal 5 2 2 11 2 2" xfId="29381"/>
    <cellStyle name="Normal 5 2 2 11 2 2 2" xfId="16362"/>
    <cellStyle name="Normal 5 2 2 11 2 2 3" xfId="16367"/>
    <cellStyle name="Normal 5 2 2 11 2 2 4" xfId="3364"/>
    <cellStyle name="Normal 5 2 2 11 2 3" xfId="29383"/>
    <cellStyle name="Normal 5 2 2 11 2 3 2" xfId="16379"/>
    <cellStyle name="Normal 5 2 2 11 2 3 3" xfId="29384"/>
    <cellStyle name="Normal 5 2 2 11 2 4" xfId="29386"/>
    <cellStyle name="Normal 5 2 2 11 2 5" xfId="29387"/>
    <cellStyle name="Normal 5 2 2 11 2 6" xfId="29388"/>
    <cellStyle name="Normal 5 2 2 11 3" xfId="29389"/>
    <cellStyle name="Normal 5 2 2 11 3 2" xfId="29391"/>
    <cellStyle name="Normal 5 2 2 11 3 3" xfId="29392"/>
    <cellStyle name="Normal 5 2 2 11 3 4" xfId="29393"/>
    <cellStyle name="Normal 5 2 2 11 4" xfId="29394"/>
    <cellStyle name="Normal 5 2 2 11 4 2" xfId="29396"/>
    <cellStyle name="Normal 5 2 2 11 4 3" xfId="29397"/>
    <cellStyle name="Normal 5 2 2 11 4 4" xfId="29398"/>
    <cellStyle name="Normal 5 2 2 11 5" xfId="29399"/>
    <cellStyle name="Normal 5 2 2 11 5 2" xfId="29401"/>
    <cellStyle name="Normal 5 2 2 11 5 3" xfId="29402"/>
    <cellStyle name="Normal 5 2 2 11 6" xfId="29404"/>
    <cellStyle name="Normal 5 2 2 11 7" xfId="24620"/>
    <cellStyle name="Normal 5 2 2 11 8" xfId="24624"/>
    <cellStyle name="Normal 5 2 2 12" xfId="29405"/>
    <cellStyle name="Normal 5 2 2 12 2" xfId="24188"/>
    <cellStyle name="Normal 5 2 2 12 2 2" xfId="29408"/>
    <cellStyle name="Normal 5 2 2 12 2 3" xfId="29409"/>
    <cellStyle name="Normal 5 2 2 12 2 4" xfId="29410"/>
    <cellStyle name="Normal 5 2 2 12 3" xfId="9800"/>
    <cellStyle name="Normal 5 2 2 12 3 2" xfId="29412"/>
    <cellStyle name="Normal 5 2 2 12 3 3" xfId="29413"/>
    <cellStyle name="Normal 5 2 2 12 3 4" xfId="29414"/>
    <cellStyle name="Normal 5 2 2 12 4" xfId="29415"/>
    <cellStyle name="Normal 5 2 2 12 4 2" xfId="29417"/>
    <cellStyle name="Normal 5 2 2 12 4 3" xfId="29418"/>
    <cellStyle name="Normal 5 2 2 12 5" xfId="9829"/>
    <cellStyle name="Normal 5 2 2 12 6" xfId="9836"/>
    <cellStyle name="Normal 5 2 2 12 7" xfId="7645"/>
    <cellStyle name="Normal 5 2 2 13" xfId="29420"/>
    <cellStyle name="Normal 5 2 2 13 2" xfId="29422"/>
    <cellStyle name="Normal 5 2 2 13 3" xfId="29423"/>
    <cellStyle name="Normal 5 2 2 13 4" xfId="9850"/>
    <cellStyle name="Normal 5 2 2 14" xfId="29425"/>
    <cellStyle name="Normal 5 2 2 14 2" xfId="29426"/>
    <cellStyle name="Normal 5 2 2 14 3" xfId="3198"/>
    <cellStyle name="Normal 5 2 2 14 4" xfId="9865"/>
    <cellStyle name="Normal 5 2 2 15" xfId="29428"/>
    <cellStyle name="Normal 5 2 2 15 2" xfId="29429"/>
    <cellStyle name="Normal 5 2 2 15 3" xfId="1617"/>
    <cellStyle name="Normal 5 2 2 15 4" xfId="1360"/>
    <cellStyle name="Normal 5 2 2 16" xfId="29430"/>
    <cellStyle name="Normal 5 2 2 16 2" xfId="29431"/>
    <cellStyle name="Normal 5 2 2 16 3" xfId="9877"/>
    <cellStyle name="Normal 5 2 2 17" xfId="29432"/>
    <cellStyle name="Normal 5 2 2 18" xfId="29434"/>
    <cellStyle name="Normal 5 2 2 19" xfId="29437"/>
    <cellStyle name="Normal 5 2 2 2" xfId="29442"/>
    <cellStyle name="Normal 5 2 2 2 10" xfId="25779"/>
    <cellStyle name="Normal 5 2 2 2 10 2" xfId="12062"/>
    <cellStyle name="Normal 5 2 2 2 10 3" xfId="29445"/>
    <cellStyle name="Normal 5 2 2 2 10 4" xfId="29447"/>
    <cellStyle name="Normal 5 2 2 2 11" xfId="25788"/>
    <cellStyle name="Normal 5 2 2 2 11 2" xfId="29450"/>
    <cellStyle name="Normal 5 2 2 2 11 3" xfId="29453"/>
    <cellStyle name="Normal 5 2 2 2 12" xfId="25794"/>
    <cellStyle name="Normal 5 2 2 2 13" xfId="29455"/>
    <cellStyle name="Normal 5 2 2 2 14" xfId="29457"/>
    <cellStyle name="Normal 5 2 2 2 2" xfId="29459"/>
    <cellStyle name="Normal 5 2 2 2 2 10" xfId="26606"/>
    <cellStyle name="Normal 5 2 2 2 2 11" xfId="15151"/>
    <cellStyle name="Normal 5 2 2 2 2 2" xfId="6123"/>
    <cellStyle name="Normal 5 2 2 2 2 2 10" xfId="29462"/>
    <cellStyle name="Normal 5 2 2 2 2 2 2" xfId="8655"/>
    <cellStyle name="Normal 5 2 2 2 2 2 2 2" xfId="29463"/>
    <cellStyle name="Normal 5 2 2 2 2 2 2 2 2" xfId="4530"/>
    <cellStyle name="Normal 5 2 2 2 2 2 2 2 2 2" xfId="2885"/>
    <cellStyle name="Normal 5 2 2 2 2 2 2 2 2 3" xfId="4535"/>
    <cellStyle name="Normal 5 2 2 2 2 2 2 2 2 4" xfId="29464"/>
    <cellStyle name="Normal 5 2 2 2 2 2 2 2 3" xfId="699"/>
    <cellStyle name="Normal 5 2 2 2 2 2 2 2 3 2" xfId="29467"/>
    <cellStyle name="Normal 5 2 2 2 2 2 2 2 3 3" xfId="29468"/>
    <cellStyle name="Normal 5 2 2 2 2 2 2 2 4" xfId="10465"/>
    <cellStyle name="Normal 5 2 2 2 2 2 2 2 5" xfId="19252"/>
    <cellStyle name="Normal 5 2 2 2 2 2 2 2 6" xfId="19255"/>
    <cellStyle name="Normal 5 2 2 2 2 2 2 3" xfId="29469"/>
    <cellStyle name="Normal 5 2 2 2 2 2 2 3 2" xfId="29470"/>
    <cellStyle name="Normal 5 2 2 2 2 2 2 3 3" xfId="29471"/>
    <cellStyle name="Normal 5 2 2 2 2 2 2 3 4" xfId="10480"/>
    <cellStyle name="Normal 5 2 2 2 2 2 2 4" xfId="29472"/>
    <cellStyle name="Normal 5 2 2 2 2 2 2 4 2" xfId="29474"/>
    <cellStyle name="Normal 5 2 2 2 2 2 2 4 3" xfId="29475"/>
    <cellStyle name="Normal 5 2 2 2 2 2 2 4 4" xfId="10504"/>
    <cellStyle name="Normal 5 2 2 2 2 2 2 5" xfId="29476"/>
    <cellStyle name="Normal 5 2 2 2 2 2 2 5 2" xfId="29478"/>
    <cellStyle name="Normal 5 2 2 2 2 2 2 5 3" xfId="29480"/>
    <cellStyle name="Normal 5 2 2 2 2 2 2 5 4" xfId="29482"/>
    <cellStyle name="Normal 5 2 2 2 2 2 2 6" xfId="29484"/>
    <cellStyle name="Normal 5 2 2 2 2 2 2 6 2" xfId="29485"/>
    <cellStyle name="Normal 5 2 2 2 2 2 2 6 3" xfId="29489"/>
    <cellStyle name="Normal 5 2 2 2 2 2 2 7" xfId="29490"/>
    <cellStyle name="Normal 5 2 2 2 2 2 2 8" xfId="29493"/>
    <cellStyle name="Normal 5 2 2 2 2 2 2 9" xfId="29496"/>
    <cellStyle name="Normal 5 2 2 2 2 2 3" xfId="8661"/>
    <cellStyle name="Normal 5 2 2 2 2 2 3 2" xfId="29498"/>
    <cellStyle name="Normal 5 2 2 2 2 2 3 2 2" xfId="29499"/>
    <cellStyle name="Normal 5 2 2 2 2 2 3 2 3" xfId="29501"/>
    <cellStyle name="Normal 5 2 2 2 2 2 3 2 4" xfId="29503"/>
    <cellStyle name="Normal 5 2 2 2 2 2 3 3" xfId="29508"/>
    <cellStyle name="Normal 5 2 2 2 2 2 3 3 2" xfId="29509"/>
    <cellStyle name="Normal 5 2 2 2 2 2 3 3 3" xfId="29511"/>
    <cellStyle name="Normal 5 2 2 2 2 2 3 4" xfId="29513"/>
    <cellStyle name="Normal 5 2 2 2 2 2 3 5" xfId="29514"/>
    <cellStyle name="Normal 5 2 2 2 2 2 3 6" xfId="29515"/>
    <cellStyle name="Normal 5 2 2 2 2 2 4" xfId="5914"/>
    <cellStyle name="Normal 5 2 2 2 2 2 4 2" xfId="29517"/>
    <cellStyle name="Normal 5 2 2 2 2 2 4 3" xfId="29518"/>
    <cellStyle name="Normal 5 2 2 2 2 2 4 4" xfId="29519"/>
    <cellStyle name="Normal 5 2 2 2 2 2 5" xfId="29520"/>
    <cellStyle name="Normal 5 2 2 2 2 2 5 2" xfId="29521"/>
    <cellStyle name="Normal 5 2 2 2 2 2 5 3" xfId="29522"/>
    <cellStyle name="Normal 5 2 2 2 2 2 5 4" xfId="29523"/>
    <cellStyle name="Normal 5 2 2 2 2 2 6" xfId="29525"/>
    <cellStyle name="Normal 5 2 2 2 2 2 6 2" xfId="29526"/>
    <cellStyle name="Normal 5 2 2 2 2 2 6 3" xfId="29527"/>
    <cellStyle name="Normal 5 2 2 2 2 2 6 4" xfId="29528"/>
    <cellStyle name="Normal 5 2 2 2 2 2 7" xfId="20122"/>
    <cellStyle name="Normal 5 2 2 2 2 2 7 2" xfId="29529"/>
    <cellStyle name="Normal 5 2 2 2 2 2 7 3" xfId="29530"/>
    <cellStyle name="Normal 5 2 2 2 2 2 8" xfId="20125"/>
    <cellStyle name="Normal 5 2 2 2 2 2 9" xfId="20130"/>
    <cellStyle name="Normal 5 2 2 2 2 3" xfId="746"/>
    <cellStyle name="Normal 5 2 2 2 2 3 2" xfId="8668"/>
    <cellStyle name="Normal 5 2 2 2 2 3 2 2" xfId="29531"/>
    <cellStyle name="Normal 5 2 2 2 2 3 2 2 2" xfId="9202"/>
    <cellStyle name="Normal 5 2 2 2 2 3 2 2 3" xfId="291"/>
    <cellStyle name="Normal 5 2 2 2 2 3 2 2 4" xfId="29533"/>
    <cellStyle name="Normal 5 2 2 2 2 3 2 3" xfId="1537"/>
    <cellStyle name="Normal 5 2 2 2 2 3 2 3 2" xfId="9218"/>
    <cellStyle name="Normal 5 2 2 2 2 3 2 3 3" xfId="10850"/>
    <cellStyle name="Normal 5 2 2 2 2 3 2 4" xfId="1552"/>
    <cellStyle name="Normal 5 2 2 2 2 3 2 5" xfId="29534"/>
    <cellStyle name="Normal 5 2 2 2 2 3 2 6" xfId="29536"/>
    <cellStyle name="Normal 5 2 2 2 2 3 3" xfId="8676"/>
    <cellStyle name="Normal 5 2 2 2 2 3 3 2" xfId="29538"/>
    <cellStyle name="Normal 5 2 2 2 2 3 3 3" xfId="29539"/>
    <cellStyle name="Normal 5 2 2 2 2 3 3 4" xfId="29540"/>
    <cellStyle name="Normal 5 2 2 2 2 3 4" xfId="8685"/>
    <cellStyle name="Normal 5 2 2 2 2 3 4 2" xfId="29541"/>
    <cellStyle name="Normal 5 2 2 2 2 3 4 3" xfId="29542"/>
    <cellStyle name="Normal 5 2 2 2 2 3 4 4" xfId="29544"/>
    <cellStyle name="Normal 5 2 2 2 2 3 5" xfId="29546"/>
    <cellStyle name="Normal 5 2 2 2 2 3 5 2" xfId="10949"/>
    <cellStyle name="Normal 5 2 2 2 2 3 5 3" xfId="29547"/>
    <cellStyle name="Normal 5 2 2 2 2 3 5 4" xfId="29549"/>
    <cellStyle name="Normal 5 2 2 2 2 3 6" xfId="29553"/>
    <cellStyle name="Normal 5 2 2 2 2 3 6 2" xfId="2386"/>
    <cellStyle name="Normal 5 2 2 2 2 3 6 3" xfId="612"/>
    <cellStyle name="Normal 5 2 2 2 2 3 7" xfId="20135"/>
    <cellStyle name="Normal 5 2 2 2 2 3 8" xfId="20137"/>
    <cellStyle name="Normal 5 2 2 2 2 3 9" xfId="29554"/>
    <cellStyle name="Normal 5 2 2 2 2 4" xfId="5730"/>
    <cellStyle name="Normal 5 2 2 2 2 4 2" xfId="5747"/>
    <cellStyle name="Normal 5 2 2 2 2 4 2 2" xfId="10980"/>
    <cellStyle name="Normal 5 2 2 2 2 4 2 3" xfId="4117"/>
    <cellStyle name="Normal 5 2 2 2 2 4 2 4" xfId="4145"/>
    <cellStyle name="Normal 5 2 2 2 2 4 3" xfId="5759"/>
    <cellStyle name="Normal 5 2 2 2 2 4 3 2" xfId="4185"/>
    <cellStyle name="Normal 5 2 2 2 2 4 3 3" xfId="5953"/>
    <cellStyle name="Normal 5 2 2 2 2 4 4" xfId="2648"/>
    <cellStyle name="Normal 5 2 2 2 2 4 5" xfId="29556"/>
    <cellStyle name="Normal 5 2 2 2 2 4 6" xfId="29558"/>
    <cellStyle name="Normal 5 2 2 2 2 5" xfId="3831"/>
    <cellStyle name="Normal 5 2 2 2 2 5 2" xfId="3851"/>
    <cellStyle name="Normal 5 2 2 2 2 5 3" xfId="3870"/>
    <cellStyle name="Normal 5 2 2 2 2 5 4" xfId="29560"/>
    <cellStyle name="Normal 5 2 2 2 2 6" xfId="3898"/>
    <cellStyle name="Normal 5 2 2 2 2 6 2" xfId="27724"/>
    <cellStyle name="Normal 5 2 2 2 2 6 3" xfId="8702"/>
    <cellStyle name="Normal 5 2 2 2 2 6 4" xfId="14173"/>
    <cellStyle name="Normal 5 2 2 2 2 7" xfId="1486"/>
    <cellStyle name="Normal 5 2 2 2 2 7 2" xfId="29561"/>
    <cellStyle name="Normal 5 2 2 2 2 7 3" xfId="29562"/>
    <cellStyle name="Normal 5 2 2 2 2 7 4" xfId="29565"/>
    <cellStyle name="Normal 5 2 2 2 2 8" xfId="1516"/>
    <cellStyle name="Normal 5 2 2 2 2 8 2" xfId="8104"/>
    <cellStyle name="Normal 5 2 2 2 2 8 3" xfId="10870"/>
    <cellStyle name="Normal 5 2 2 2 2 9" xfId="29566"/>
    <cellStyle name="Normal 5 2 2 2 3" xfId="2135"/>
    <cellStyle name="Normal 5 2 2 2 3 10" xfId="19431"/>
    <cellStyle name="Normal 5 2 2 2 3 2" xfId="6176"/>
    <cellStyle name="Normal 5 2 2 2 3 2 2" xfId="8706"/>
    <cellStyle name="Normal 5 2 2 2 3 2 2 2" xfId="29567"/>
    <cellStyle name="Normal 5 2 2 2 3 2 2 2 2" xfId="13292"/>
    <cellStyle name="Normal 5 2 2 2 3 2 2 2 3" xfId="29568"/>
    <cellStyle name="Normal 5 2 2 2 3 2 2 2 4" xfId="29569"/>
    <cellStyle name="Normal 5 2 2 2 3 2 2 3" xfId="29570"/>
    <cellStyle name="Normal 5 2 2 2 3 2 2 3 2" xfId="29571"/>
    <cellStyle name="Normal 5 2 2 2 3 2 2 3 3" xfId="29573"/>
    <cellStyle name="Normal 5 2 2 2 3 2 2 4" xfId="29574"/>
    <cellStyle name="Normal 5 2 2 2 3 2 2 5" xfId="817"/>
    <cellStyle name="Normal 5 2 2 2 3 2 2 6" xfId="29575"/>
    <cellStyle name="Normal 5 2 2 2 3 2 3" xfId="8723"/>
    <cellStyle name="Normal 5 2 2 2 3 2 3 2" xfId="29576"/>
    <cellStyle name="Normal 5 2 2 2 3 2 3 3" xfId="29577"/>
    <cellStyle name="Normal 5 2 2 2 3 2 3 4" xfId="29578"/>
    <cellStyle name="Normal 5 2 2 2 3 2 4" xfId="7174"/>
    <cellStyle name="Normal 5 2 2 2 3 2 4 2" xfId="13346"/>
    <cellStyle name="Normal 5 2 2 2 3 2 4 3" xfId="29579"/>
    <cellStyle name="Normal 5 2 2 2 3 2 4 4" xfId="29580"/>
    <cellStyle name="Normal 5 2 2 2 3 2 5" xfId="29581"/>
    <cellStyle name="Normal 5 2 2 2 3 2 5 2" xfId="13374"/>
    <cellStyle name="Normal 5 2 2 2 3 2 5 3" xfId="29583"/>
    <cellStyle name="Normal 5 2 2 2 3 2 5 4" xfId="29584"/>
    <cellStyle name="Normal 5 2 2 2 3 2 6" xfId="29585"/>
    <cellStyle name="Normal 5 2 2 2 3 2 6 2" xfId="13385"/>
    <cellStyle name="Normal 5 2 2 2 3 2 6 3" xfId="1639"/>
    <cellStyle name="Normal 5 2 2 2 3 2 7" xfId="29586"/>
    <cellStyle name="Normal 5 2 2 2 3 2 8" xfId="29587"/>
    <cellStyle name="Normal 5 2 2 2 3 2 9" xfId="29589"/>
    <cellStyle name="Normal 5 2 2 2 3 3" xfId="8747"/>
    <cellStyle name="Normal 5 2 2 2 3 3 2" xfId="8756"/>
    <cellStyle name="Normal 5 2 2 2 3 3 2 2" xfId="13547"/>
    <cellStyle name="Normal 5 2 2 2 3 3 2 3" xfId="13552"/>
    <cellStyle name="Normal 5 2 2 2 3 3 2 4" xfId="13560"/>
    <cellStyle name="Normal 5 2 2 2 3 3 3" xfId="1262"/>
    <cellStyle name="Normal 5 2 2 2 3 3 3 2" xfId="13628"/>
    <cellStyle name="Normal 5 2 2 2 3 3 3 3" xfId="29590"/>
    <cellStyle name="Normal 5 2 2 2 3 3 4" xfId="1281"/>
    <cellStyle name="Normal 5 2 2 2 3 3 5" xfId="29591"/>
    <cellStyle name="Normal 5 2 2 2 3 3 6" xfId="29592"/>
    <cellStyle name="Normal 5 2 2 2 3 4" xfId="5776"/>
    <cellStyle name="Normal 5 2 2 2 3 4 2" xfId="4913"/>
    <cellStyle name="Normal 5 2 2 2 3 4 3" xfId="4920"/>
    <cellStyle name="Normal 5 2 2 2 3 4 4" xfId="8768"/>
    <cellStyle name="Normal 5 2 2 2 3 5" xfId="3923"/>
    <cellStyle name="Normal 5 2 2 2 3 5 2" xfId="7445"/>
    <cellStyle name="Normal 5 2 2 2 3 5 3" xfId="7450"/>
    <cellStyle name="Normal 5 2 2 2 3 5 4" xfId="7466"/>
    <cellStyle name="Normal 5 2 2 2 3 6" xfId="3948"/>
    <cellStyle name="Normal 5 2 2 2 3 6 2" xfId="7479"/>
    <cellStyle name="Normal 5 2 2 2 3 6 3" xfId="8772"/>
    <cellStyle name="Normal 5 2 2 2 3 6 4" xfId="29595"/>
    <cellStyle name="Normal 5 2 2 2 3 7" xfId="1568"/>
    <cellStyle name="Normal 5 2 2 2 3 7 2" xfId="783"/>
    <cellStyle name="Normal 5 2 2 2 3 7 3" xfId="854"/>
    <cellStyle name="Normal 5 2 2 2 3 8" xfId="1591"/>
    <cellStyle name="Normal 5 2 2 2 3 9" xfId="8778"/>
    <cellStyle name="Normal 5 2 2 2 4" xfId="8790"/>
    <cellStyle name="Normal 5 2 2 2 4 2" xfId="8808"/>
    <cellStyle name="Normal 5 2 2 2 4 2 2" xfId="8815"/>
    <cellStyle name="Normal 5 2 2 2 4 2 2 2" xfId="29596"/>
    <cellStyle name="Normal 5 2 2 2 4 2 2 3" xfId="29597"/>
    <cellStyle name="Normal 5 2 2 2 4 2 2 4" xfId="29598"/>
    <cellStyle name="Normal 5 2 2 2 4 2 3" xfId="8843"/>
    <cellStyle name="Normal 5 2 2 2 4 2 3 2" xfId="29599"/>
    <cellStyle name="Normal 5 2 2 2 4 2 3 3" xfId="29600"/>
    <cellStyle name="Normal 5 2 2 2 4 2 4" xfId="8859"/>
    <cellStyle name="Normal 5 2 2 2 4 2 5" xfId="29602"/>
    <cellStyle name="Normal 5 2 2 2 4 2 6" xfId="29604"/>
    <cellStyle name="Normal 5 2 2 2 4 3" xfId="8878"/>
    <cellStyle name="Normal 5 2 2 2 4 3 2" xfId="8886"/>
    <cellStyle name="Normal 5 2 2 2 4 3 3" xfId="8890"/>
    <cellStyle name="Normal 5 2 2 2 4 3 4" xfId="29605"/>
    <cellStyle name="Normal 5 2 2 2 4 4" xfId="5792"/>
    <cellStyle name="Normal 5 2 2 2 4 4 2" xfId="29606"/>
    <cellStyle name="Normal 5 2 2 2 4 4 3" xfId="29607"/>
    <cellStyle name="Normal 5 2 2 2 4 4 4" xfId="29609"/>
    <cellStyle name="Normal 5 2 2 2 4 5" xfId="2203"/>
    <cellStyle name="Normal 5 2 2 2 4 5 2" xfId="29610"/>
    <cellStyle name="Normal 5 2 2 2 4 5 3" xfId="29611"/>
    <cellStyle name="Normal 5 2 2 2 4 5 4" xfId="29613"/>
    <cellStyle name="Normal 5 2 2 2 4 6" xfId="8908"/>
    <cellStyle name="Normal 5 2 2 2 4 6 2" xfId="29614"/>
    <cellStyle name="Normal 5 2 2 2 4 6 3" xfId="29615"/>
    <cellStyle name="Normal 5 2 2 2 4 7" xfId="8914"/>
    <cellStyle name="Normal 5 2 2 2 4 8" xfId="29616"/>
    <cellStyle name="Normal 5 2 2 2 4 9" xfId="17538"/>
    <cellStyle name="Normal 5 2 2 2 5" xfId="4229"/>
    <cellStyle name="Normal 5 2 2 2 5 2" xfId="2953"/>
    <cellStyle name="Normal 5 2 2 2 5 2 2" xfId="29617"/>
    <cellStyle name="Normal 5 2 2 2 5 2 2 2" xfId="29619"/>
    <cellStyle name="Normal 5 2 2 2 5 2 2 3" xfId="29621"/>
    <cellStyle name="Normal 5 2 2 2 5 2 2 4" xfId="29622"/>
    <cellStyle name="Normal 5 2 2 2 5 2 3" xfId="29623"/>
    <cellStyle name="Normal 5 2 2 2 5 2 3 2" xfId="29625"/>
    <cellStyle name="Normal 5 2 2 2 5 2 3 3" xfId="29627"/>
    <cellStyle name="Normal 5 2 2 2 5 2 4" xfId="29628"/>
    <cellStyle name="Normal 5 2 2 2 5 2 5" xfId="29630"/>
    <cellStyle name="Normal 5 2 2 2 5 2 6" xfId="29633"/>
    <cellStyle name="Normal 5 2 2 2 5 3" xfId="5633"/>
    <cellStyle name="Normal 5 2 2 2 5 3 2" xfId="29634"/>
    <cellStyle name="Normal 5 2 2 2 5 3 3" xfId="29635"/>
    <cellStyle name="Normal 5 2 2 2 5 3 4" xfId="29636"/>
    <cellStyle name="Normal 5 2 2 2 5 4" xfId="29639"/>
    <cellStyle name="Normal 5 2 2 2 5 4 2" xfId="29642"/>
    <cellStyle name="Normal 5 2 2 2 5 4 3" xfId="29644"/>
    <cellStyle name="Normal 5 2 2 2 5 4 4" xfId="29647"/>
    <cellStyle name="Normal 5 2 2 2 5 5" xfId="3980"/>
    <cellStyle name="Normal 5 2 2 2 5 5 2" xfId="29649"/>
    <cellStyle name="Normal 5 2 2 2 5 5 3" xfId="29651"/>
    <cellStyle name="Normal 5 2 2 2 5 5 4" xfId="29653"/>
    <cellStyle name="Normal 5 2 2 2 5 6" xfId="4005"/>
    <cellStyle name="Normal 5 2 2 2 5 6 2" xfId="29655"/>
    <cellStyle name="Normal 5 2 2 2 5 6 3" xfId="29657"/>
    <cellStyle name="Normal 5 2 2 2 5 7" xfId="3270"/>
    <cellStyle name="Normal 5 2 2 2 5 8" xfId="29659"/>
    <cellStyle name="Normal 5 2 2 2 5 9" xfId="5901"/>
    <cellStyle name="Normal 5 2 2 2 6" xfId="5933"/>
    <cellStyle name="Normal 5 2 2 2 6 2" xfId="6006"/>
    <cellStyle name="Normal 5 2 2 2 6 2 2" xfId="4074"/>
    <cellStyle name="Normal 5 2 2 2 6 2 2 2" xfId="17288"/>
    <cellStyle name="Normal 5 2 2 2 6 2 2 3" xfId="29663"/>
    <cellStyle name="Normal 5 2 2 2 6 2 2 4" xfId="17616"/>
    <cellStyle name="Normal 5 2 2 2 6 2 3" xfId="29665"/>
    <cellStyle name="Normal 5 2 2 2 6 2 3 2" xfId="29666"/>
    <cellStyle name="Normal 5 2 2 2 6 2 3 3" xfId="29668"/>
    <cellStyle name="Normal 5 2 2 2 6 2 4" xfId="29670"/>
    <cellStyle name="Normal 5 2 2 2 6 2 5" xfId="29673"/>
    <cellStyle name="Normal 5 2 2 2 6 2 6" xfId="29675"/>
    <cellStyle name="Normal 5 2 2 2 6 3" xfId="4680"/>
    <cellStyle name="Normal 5 2 2 2 6 3 2" xfId="19666"/>
    <cellStyle name="Normal 5 2 2 2 6 3 3" xfId="19673"/>
    <cellStyle name="Normal 5 2 2 2 6 3 4" xfId="19677"/>
    <cellStyle name="Normal 5 2 2 2 6 4" xfId="24361"/>
    <cellStyle name="Normal 5 2 2 2 6 4 2" xfId="19688"/>
    <cellStyle name="Normal 5 2 2 2 6 4 3" xfId="24364"/>
    <cellStyle name="Normal 5 2 2 2 6 4 4" xfId="29677"/>
    <cellStyle name="Normal 5 2 2 2 6 5" xfId="2291"/>
    <cellStyle name="Normal 5 2 2 2 6 5 2" xfId="29679"/>
    <cellStyle name="Normal 5 2 2 2 6 5 3" xfId="29681"/>
    <cellStyle name="Normal 5 2 2 2 6 6" xfId="2329"/>
    <cellStyle name="Normal 5 2 2 2 6 7" xfId="2369"/>
    <cellStyle name="Normal 5 2 2 2 6 8" xfId="29685"/>
    <cellStyle name="Normal 5 2 2 2 7" xfId="2868"/>
    <cellStyle name="Normal 5 2 2 2 7 2" xfId="3343"/>
    <cellStyle name="Normal 5 2 2 2 7 2 2" xfId="29686"/>
    <cellStyle name="Normal 5 2 2 2 7 2 3" xfId="29687"/>
    <cellStyle name="Normal 5 2 2 2 7 2 4" xfId="29688"/>
    <cellStyle name="Normal 5 2 2 2 7 3" xfId="4757"/>
    <cellStyle name="Normal 5 2 2 2 7 3 2" xfId="6716"/>
    <cellStyle name="Normal 5 2 2 2 7 3 3" xfId="7311"/>
    <cellStyle name="Normal 5 2 2 2 7 4" xfId="24369"/>
    <cellStyle name="Normal 5 2 2 2 7 5" xfId="2405"/>
    <cellStyle name="Normal 5 2 2 2 7 6" xfId="920"/>
    <cellStyle name="Normal 5 2 2 2 8" xfId="29689"/>
    <cellStyle name="Normal 5 2 2 2 8 2" xfId="16853"/>
    <cellStyle name="Normal 5 2 2 2 8 3" xfId="24373"/>
    <cellStyle name="Normal 5 2 2 2 8 4" xfId="24377"/>
    <cellStyle name="Normal 5 2 2 2 9" xfId="29690"/>
    <cellStyle name="Normal 5 2 2 2 9 2" xfId="2972"/>
    <cellStyle name="Normal 5 2 2 2 9 3" xfId="4838"/>
    <cellStyle name="Normal 5 2 2 2 9 4" xfId="4856"/>
    <cellStyle name="Normal 5 2 2 3" xfId="17260"/>
    <cellStyle name="Normal 5 2 2 3 10" xfId="1357"/>
    <cellStyle name="Normal 5 2 2 3 10 2" xfId="10437"/>
    <cellStyle name="Normal 5 2 2 3 10 3" xfId="10441"/>
    <cellStyle name="Normal 5 2 2 3 10 4" xfId="29691"/>
    <cellStyle name="Normal 5 2 2 3 11" xfId="10444"/>
    <cellStyle name="Normal 5 2 2 3 11 2" xfId="29692"/>
    <cellStyle name="Normal 5 2 2 3 11 3" xfId="29693"/>
    <cellStyle name="Normal 5 2 2 3 12" xfId="10451"/>
    <cellStyle name="Normal 5 2 2 3 13" xfId="10457"/>
    <cellStyle name="Normal 5 2 2 3 14" xfId="29694"/>
    <cellStyle name="Normal 5 2 2 3 2" xfId="29695"/>
    <cellStyle name="Normal 5 2 2 3 2 10" xfId="29697"/>
    <cellStyle name="Normal 5 2 2 3 2 11" xfId="29700"/>
    <cellStyle name="Normal 5 2 2 3 2 2" xfId="6227"/>
    <cellStyle name="Normal 5 2 2 3 2 2 10" xfId="29701"/>
    <cellStyle name="Normal 5 2 2 3 2 2 2" xfId="29703"/>
    <cellStyle name="Normal 5 2 2 3 2 2 2 2" xfId="29704"/>
    <cellStyle name="Normal 5 2 2 3 2 2 2 2 2" xfId="3193"/>
    <cellStyle name="Normal 5 2 2 3 2 2 2 2 2 2" xfId="29705"/>
    <cellStyle name="Normal 5 2 2 3 2 2 2 2 2 3" xfId="29706"/>
    <cellStyle name="Normal 5 2 2 3 2 2 2 2 2 4" xfId="29707"/>
    <cellStyle name="Normal 5 2 2 3 2 2 2 2 3" xfId="29709"/>
    <cellStyle name="Normal 5 2 2 3 2 2 2 2 3 2" xfId="29710"/>
    <cellStyle name="Normal 5 2 2 3 2 2 2 2 3 3" xfId="29711"/>
    <cellStyle name="Normal 5 2 2 3 2 2 2 2 4" xfId="29712"/>
    <cellStyle name="Normal 5 2 2 3 2 2 2 2 5" xfId="29713"/>
    <cellStyle name="Normal 5 2 2 3 2 2 2 2 6" xfId="23358"/>
    <cellStyle name="Normal 5 2 2 3 2 2 2 3" xfId="29715"/>
    <cellStyle name="Normal 5 2 2 3 2 2 2 3 2" xfId="4587"/>
    <cellStyle name="Normal 5 2 2 3 2 2 2 3 3" xfId="19190"/>
    <cellStyle name="Normal 5 2 2 3 2 2 2 3 4" xfId="19195"/>
    <cellStyle name="Normal 5 2 2 3 2 2 2 4" xfId="29717"/>
    <cellStyle name="Normal 5 2 2 3 2 2 2 4 2" xfId="10245"/>
    <cellStyle name="Normal 5 2 2 3 2 2 2 4 3" xfId="29719"/>
    <cellStyle name="Normal 5 2 2 3 2 2 2 4 4" xfId="29721"/>
    <cellStyle name="Normal 5 2 2 3 2 2 2 5" xfId="29722"/>
    <cellStyle name="Normal 5 2 2 3 2 2 2 5 2" xfId="29724"/>
    <cellStyle name="Normal 5 2 2 3 2 2 2 5 3" xfId="29726"/>
    <cellStyle name="Normal 5 2 2 3 2 2 2 5 4" xfId="29728"/>
    <cellStyle name="Normal 5 2 2 3 2 2 2 6" xfId="29729"/>
    <cellStyle name="Normal 5 2 2 3 2 2 2 6 2" xfId="29730"/>
    <cellStyle name="Normal 5 2 2 3 2 2 2 6 3" xfId="29731"/>
    <cellStyle name="Normal 5 2 2 3 2 2 2 7" xfId="12446"/>
    <cellStyle name="Normal 5 2 2 3 2 2 2 8" xfId="12485"/>
    <cellStyle name="Normal 5 2 2 3 2 2 2 9" xfId="12495"/>
    <cellStyle name="Normal 5 2 2 3 2 2 3" xfId="29735"/>
    <cellStyle name="Normal 5 2 2 3 2 2 3 2" xfId="29736"/>
    <cellStyle name="Normal 5 2 2 3 2 2 3 2 2" xfId="3272"/>
    <cellStyle name="Normal 5 2 2 3 2 2 3 2 3" xfId="29662"/>
    <cellStyle name="Normal 5 2 2 3 2 2 3 2 4" xfId="5898"/>
    <cellStyle name="Normal 5 2 2 3 2 2 3 3" xfId="29737"/>
    <cellStyle name="Normal 5 2 2 3 2 2 3 3 2" xfId="2372"/>
    <cellStyle name="Normal 5 2 2 3 2 2 3 3 3" xfId="29683"/>
    <cellStyle name="Normal 5 2 2 3 2 2 3 4" xfId="29738"/>
    <cellStyle name="Normal 5 2 2 3 2 2 3 5" xfId="29739"/>
    <cellStyle name="Normal 5 2 2 3 2 2 3 6" xfId="29740"/>
    <cellStyle name="Normal 5 2 2 3 2 2 4" xfId="29744"/>
    <cellStyle name="Normal 5 2 2 3 2 2 4 2" xfId="29746"/>
    <cellStyle name="Normal 5 2 2 3 2 2 4 3" xfId="29747"/>
    <cellStyle name="Normal 5 2 2 3 2 2 4 4" xfId="29748"/>
    <cellStyle name="Normal 5 2 2 3 2 2 5" xfId="29749"/>
    <cellStyle name="Normal 5 2 2 3 2 2 5 2" xfId="29750"/>
    <cellStyle name="Normal 5 2 2 3 2 2 5 3" xfId="29751"/>
    <cellStyle name="Normal 5 2 2 3 2 2 5 4" xfId="29752"/>
    <cellStyle name="Normal 5 2 2 3 2 2 6" xfId="29754"/>
    <cellStyle name="Normal 5 2 2 3 2 2 6 2" xfId="29755"/>
    <cellStyle name="Normal 5 2 2 3 2 2 6 3" xfId="29756"/>
    <cellStyle name="Normal 5 2 2 3 2 2 6 4" xfId="29757"/>
    <cellStyle name="Normal 5 2 2 3 2 2 7" xfId="16125"/>
    <cellStyle name="Normal 5 2 2 3 2 2 7 2" xfId="19245"/>
    <cellStyle name="Normal 5 2 2 3 2 2 7 3" xfId="22204"/>
    <cellStyle name="Normal 5 2 2 3 2 2 8" xfId="926"/>
    <cellStyle name="Normal 5 2 2 3 2 2 9" xfId="986"/>
    <cellStyle name="Normal 5 2 2 3 2 3" xfId="9535"/>
    <cellStyle name="Normal 5 2 2 3 2 3 2" xfId="29759"/>
    <cellStyle name="Normal 5 2 2 3 2 3 2 2" xfId="29761"/>
    <cellStyle name="Normal 5 2 2 3 2 3 2 2 2" xfId="10460"/>
    <cellStyle name="Normal 5 2 2 3 2 3 2 2 3" xfId="29762"/>
    <cellStyle name="Normal 5 2 2 3 2 3 2 2 4" xfId="29764"/>
    <cellStyle name="Normal 5 2 2 3 2 3 2 3" xfId="29765"/>
    <cellStyle name="Normal 5 2 2 3 2 3 2 3 2" xfId="10477"/>
    <cellStyle name="Normal 5 2 2 3 2 3 2 3 3" xfId="29766"/>
    <cellStyle name="Normal 5 2 2 3 2 3 2 4" xfId="29767"/>
    <cellStyle name="Normal 5 2 2 3 2 3 2 5" xfId="29768"/>
    <cellStyle name="Normal 5 2 2 3 2 3 2 6" xfId="29770"/>
    <cellStyle name="Normal 5 2 2 3 2 3 3" xfId="29773"/>
    <cellStyle name="Normal 5 2 2 3 2 3 3 2" xfId="29774"/>
    <cellStyle name="Normal 5 2 2 3 2 3 3 3" xfId="29775"/>
    <cellStyle name="Normal 5 2 2 3 2 3 3 4" xfId="29776"/>
    <cellStyle name="Normal 5 2 2 3 2 3 4" xfId="29778"/>
    <cellStyle name="Normal 5 2 2 3 2 3 4 2" xfId="19289"/>
    <cellStyle name="Normal 5 2 2 3 2 3 4 3" xfId="21152"/>
    <cellStyle name="Normal 5 2 2 3 2 3 4 4" xfId="21154"/>
    <cellStyle name="Normal 5 2 2 3 2 3 5" xfId="29779"/>
    <cellStyle name="Normal 5 2 2 3 2 3 5 2" xfId="29780"/>
    <cellStyle name="Normal 5 2 2 3 2 3 5 3" xfId="29781"/>
    <cellStyle name="Normal 5 2 2 3 2 3 5 4" xfId="29782"/>
    <cellStyle name="Normal 5 2 2 3 2 3 6" xfId="29784"/>
    <cellStyle name="Normal 5 2 2 3 2 3 6 2" xfId="29785"/>
    <cellStyle name="Normal 5 2 2 3 2 3 6 3" xfId="29786"/>
    <cellStyle name="Normal 5 2 2 3 2 3 7" xfId="27285"/>
    <cellStyle name="Normal 5 2 2 3 2 3 8" xfId="1025"/>
    <cellStyle name="Normal 5 2 2 3 2 3 9" xfId="1032"/>
    <cellStyle name="Normal 5 2 2 3 2 4" xfId="28612"/>
    <cellStyle name="Normal 5 2 2 3 2 4 2" xfId="29788"/>
    <cellStyle name="Normal 5 2 2 3 2 4 2 2" xfId="19311"/>
    <cellStyle name="Normal 5 2 2 3 2 4 2 3" xfId="7746"/>
    <cellStyle name="Normal 5 2 2 3 2 4 2 4" xfId="7755"/>
    <cellStyle name="Normal 5 2 2 3 2 4 3" xfId="29790"/>
    <cellStyle name="Normal 5 2 2 3 2 4 3 2" xfId="19319"/>
    <cellStyle name="Normal 5 2 2 3 2 4 3 3" xfId="7765"/>
    <cellStyle name="Normal 5 2 2 3 2 4 4" xfId="29791"/>
    <cellStyle name="Normal 5 2 2 3 2 4 5" xfId="20353"/>
    <cellStyle name="Normal 5 2 2 3 2 4 6" xfId="20355"/>
    <cellStyle name="Normal 5 2 2 3 2 5" xfId="28619"/>
    <cellStyle name="Normal 5 2 2 3 2 5 2" xfId="29792"/>
    <cellStyle name="Normal 5 2 2 3 2 5 3" xfId="29793"/>
    <cellStyle name="Normal 5 2 2 3 2 5 4" xfId="29794"/>
    <cellStyle name="Normal 5 2 2 3 2 6" xfId="28624"/>
    <cellStyle name="Normal 5 2 2 3 2 6 2" xfId="29795"/>
    <cellStyle name="Normal 5 2 2 3 2 6 3" xfId="29796"/>
    <cellStyle name="Normal 5 2 2 3 2 6 4" xfId="29797"/>
    <cellStyle name="Normal 5 2 2 3 2 7" xfId="29801"/>
    <cellStyle name="Normal 5 2 2 3 2 7 2" xfId="29802"/>
    <cellStyle name="Normal 5 2 2 3 2 7 3" xfId="29803"/>
    <cellStyle name="Normal 5 2 2 3 2 7 4" xfId="2782"/>
    <cellStyle name="Normal 5 2 2 3 2 8" xfId="29804"/>
    <cellStyle name="Normal 5 2 2 3 2 8 2" xfId="13564"/>
    <cellStyle name="Normal 5 2 2 3 2 8 3" xfId="13570"/>
    <cellStyle name="Normal 5 2 2 3 2 9" xfId="29806"/>
    <cellStyle name="Normal 5 2 2 3 3" xfId="4264"/>
    <cellStyle name="Normal 5 2 2 3 3 10" xfId="29807"/>
    <cellStyle name="Normal 5 2 2 3 3 2" xfId="26066"/>
    <cellStyle name="Normal 5 2 2 3 3 2 2" xfId="26069"/>
    <cellStyle name="Normal 5 2 2 3 3 2 2 2" xfId="29808"/>
    <cellStyle name="Normal 5 2 2 3 3 2 2 2 2" xfId="8849"/>
    <cellStyle name="Normal 5 2 2 3 3 2 2 2 3" xfId="29809"/>
    <cellStyle name="Normal 5 2 2 3 3 2 2 2 4" xfId="29810"/>
    <cellStyle name="Normal 5 2 2 3 3 2 2 3" xfId="29812"/>
    <cellStyle name="Normal 5 2 2 3 3 2 2 3 2" xfId="13003"/>
    <cellStyle name="Normal 5 2 2 3 3 2 2 3 3" xfId="29813"/>
    <cellStyle name="Normal 5 2 2 3 3 2 2 4" xfId="29815"/>
    <cellStyle name="Normal 5 2 2 3 3 2 2 5" xfId="29816"/>
    <cellStyle name="Normal 5 2 2 3 3 2 2 6" xfId="29818"/>
    <cellStyle name="Normal 5 2 2 3 3 2 3" xfId="26072"/>
    <cellStyle name="Normal 5 2 2 3 3 2 3 2" xfId="29819"/>
    <cellStyle name="Normal 5 2 2 3 3 2 3 3" xfId="29820"/>
    <cellStyle name="Normal 5 2 2 3 3 2 3 4" xfId="29821"/>
    <cellStyle name="Normal 5 2 2 3 3 2 4" xfId="26075"/>
    <cellStyle name="Normal 5 2 2 3 3 2 4 2" xfId="29823"/>
    <cellStyle name="Normal 5 2 2 3 3 2 4 3" xfId="29824"/>
    <cellStyle name="Normal 5 2 2 3 3 2 4 4" xfId="29825"/>
    <cellStyle name="Normal 5 2 2 3 3 2 5" xfId="29826"/>
    <cellStyle name="Normal 5 2 2 3 3 2 5 2" xfId="29827"/>
    <cellStyle name="Normal 5 2 2 3 3 2 5 3" xfId="29828"/>
    <cellStyle name="Normal 5 2 2 3 3 2 5 4" xfId="29829"/>
    <cellStyle name="Normal 5 2 2 3 3 2 6" xfId="29830"/>
    <cellStyle name="Normal 5 2 2 3 3 2 6 2" xfId="24846"/>
    <cellStyle name="Normal 5 2 2 3 3 2 6 3" xfId="24850"/>
    <cellStyle name="Normal 5 2 2 3 3 2 7" xfId="27306"/>
    <cellStyle name="Normal 5 2 2 3 3 2 8" xfId="11565"/>
    <cellStyle name="Normal 5 2 2 3 3 2 9" xfId="7257"/>
    <cellStyle name="Normal 5 2 2 3 3 3" xfId="26079"/>
    <cellStyle name="Normal 5 2 2 3 3 3 2" xfId="26082"/>
    <cellStyle name="Normal 5 2 2 3 3 3 2 2" xfId="29832"/>
    <cellStyle name="Normal 5 2 2 3 3 3 2 3" xfId="29833"/>
    <cellStyle name="Normal 5 2 2 3 3 3 2 4" xfId="29834"/>
    <cellStyle name="Normal 5 2 2 3 3 3 3" xfId="26085"/>
    <cellStyle name="Normal 5 2 2 3 3 3 3 2" xfId="29835"/>
    <cellStyle name="Normal 5 2 2 3 3 3 3 3" xfId="29836"/>
    <cellStyle name="Normal 5 2 2 3 3 3 4" xfId="29838"/>
    <cellStyle name="Normal 5 2 2 3 3 3 5" xfId="29839"/>
    <cellStyle name="Normal 5 2 2 3 3 3 6" xfId="29840"/>
    <cellStyle name="Normal 5 2 2 3 3 4" xfId="26090"/>
    <cellStyle name="Normal 5 2 2 3 3 4 2" xfId="29842"/>
    <cellStyle name="Normal 5 2 2 3 3 4 3" xfId="29844"/>
    <cellStyle name="Normal 5 2 2 3 3 4 4" xfId="29845"/>
    <cellStyle name="Normal 5 2 2 3 3 5" xfId="9658"/>
    <cellStyle name="Normal 5 2 2 3 3 5 2" xfId="29846"/>
    <cellStyle name="Normal 5 2 2 3 3 5 3" xfId="29847"/>
    <cellStyle name="Normal 5 2 2 3 3 5 4" xfId="29848"/>
    <cellStyle name="Normal 5 2 2 3 3 6" xfId="9672"/>
    <cellStyle name="Normal 5 2 2 3 3 6 2" xfId="29849"/>
    <cellStyle name="Normal 5 2 2 3 3 6 3" xfId="29850"/>
    <cellStyle name="Normal 5 2 2 3 3 6 4" xfId="29851"/>
    <cellStyle name="Normal 5 2 2 3 3 7" xfId="9681"/>
    <cellStyle name="Normal 5 2 2 3 3 7 2" xfId="1042"/>
    <cellStyle name="Normal 5 2 2 3 3 7 3" xfId="29852"/>
    <cellStyle name="Normal 5 2 2 3 3 8" xfId="29853"/>
    <cellStyle name="Normal 5 2 2 3 3 9" xfId="29855"/>
    <cellStyle name="Normal 5 2 2 3 4" xfId="9720"/>
    <cellStyle name="Normal 5 2 2 3 4 2" xfId="26093"/>
    <cellStyle name="Normal 5 2 2 3 4 2 2" xfId="29857"/>
    <cellStyle name="Normal 5 2 2 3 4 2 2 2" xfId="29859"/>
    <cellStyle name="Normal 5 2 2 3 4 2 2 3" xfId="29862"/>
    <cellStyle name="Normal 5 2 2 3 4 2 2 4" xfId="29865"/>
    <cellStyle name="Normal 5 2 2 3 4 2 3" xfId="29869"/>
    <cellStyle name="Normal 5 2 2 3 4 2 3 2" xfId="20025"/>
    <cellStyle name="Normal 5 2 2 3 4 2 3 3" xfId="20757"/>
    <cellStyle name="Normal 5 2 2 3 4 2 4" xfId="29873"/>
    <cellStyle name="Normal 5 2 2 3 4 2 5" xfId="29874"/>
    <cellStyle name="Normal 5 2 2 3 4 2 6" xfId="29875"/>
    <cellStyle name="Normal 5 2 2 3 4 3" xfId="26098"/>
    <cellStyle name="Normal 5 2 2 3 4 3 2" xfId="29877"/>
    <cellStyle name="Normal 5 2 2 3 4 3 3" xfId="29879"/>
    <cellStyle name="Normal 5 2 2 3 4 3 4" xfId="29880"/>
    <cellStyle name="Normal 5 2 2 3 4 4" xfId="26103"/>
    <cellStyle name="Normal 5 2 2 3 4 4 2" xfId="29881"/>
    <cellStyle name="Normal 5 2 2 3 4 4 3" xfId="29882"/>
    <cellStyle name="Normal 5 2 2 3 4 4 4" xfId="29883"/>
    <cellStyle name="Normal 5 2 2 3 4 5" xfId="9760"/>
    <cellStyle name="Normal 5 2 2 3 4 5 2" xfId="29884"/>
    <cellStyle name="Normal 5 2 2 3 4 5 3" xfId="29885"/>
    <cellStyle name="Normal 5 2 2 3 4 5 4" xfId="29886"/>
    <cellStyle name="Normal 5 2 2 3 4 6" xfId="9774"/>
    <cellStyle name="Normal 5 2 2 3 4 6 2" xfId="29887"/>
    <cellStyle name="Normal 5 2 2 3 4 6 3" xfId="29888"/>
    <cellStyle name="Normal 5 2 2 3 4 7" xfId="29889"/>
    <cellStyle name="Normal 5 2 2 3 4 8" xfId="29890"/>
    <cellStyle name="Normal 5 2 2 3 4 9" xfId="29892"/>
    <cellStyle name="Normal 5 2 2 3 5" xfId="7209"/>
    <cellStyle name="Normal 5 2 2 3 5 2" xfId="26107"/>
    <cellStyle name="Normal 5 2 2 3 5 2 2" xfId="29894"/>
    <cellStyle name="Normal 5 2 2 3 5 2 2 2" xfId="29896"/>
    <cellStyle name="Normal 5 2 2 3 5 2 2 3" xfId="29897"/>
    <cellStyle name="Normal 5 2 2 3 5 2 2 4" xfId="29898"/>
    <cellStyle name="Normal 5 2 2 3 5 2 3" xfId="29900"/>
    <cellStyle name="Normal 5 2 2 3 5 2 3 2" xfId="435"/>
    <cellStyle name="Normal 5 2 2 3 5 2 3 3" xfId="228"/>
    <cellStyle name="Normal 5 2 2 3 5 2 4" xfId="29901"/>
    <cellStyle name="Normal 5 2 2 3 5 2 5" xfId="29902"/>
    <cellStyle name="Normal 5 2 2 3 5 2 6" xfId="29904"/>
    <cellStyle name="Normal 5 2 2 3 5 3" xfId="26111"/>
    <cellStyle name="Normal 5 2 2 3 5 3 2" xfId="29906"/>
    <cellStyle name="Normal 5 2 2 3 5 3 3" xfId="2891"/>
    <cellStyle name="Normal 5 2 2 3 5 3 4" xfId="29907"/>
    <cellStyle name="Normal 5 2 2 3 5 4" xfId="26116"/>
    <cellStyle name="Normal 5 2 2 3 5 4 2" xfId="29909"/>
    <cellStyle name="Normal 5 2 2 3 5 4 3" xfId="29911"/>
    <cellStyle name="Normal 5 2 2 3 5 4 4" xfId="29914"/>
    <cellStyle name="Normal 5 2 2 3 5 5" xfId="29917"/>
    <cellStyle name="Normal 5 2 2 3 5 5 2" xfId="29919"/>
    <cellStyle name="Normal 5 2 2 3 5 5 3" xfId="29921"/>
    <cellStyle name="Normal 5 2 2 3 5 5 4" xfId="29351"/>
    <cellStyle name="Normal 5 2 2 3 5 6" xfId="29923"/>
    <cellStyle name="Normal 5 2 2 3 5 6 2" xfId="8807"/>
    <cellStyle name="Normal 5 2 2 3 5 6 3" xfId="8873"/>
    <cellStyle name="Normal 5 2 2 3 5 7" xfId="29925"/>
    <cellStyle name="Normal 5 2 2 3 5 8" xfId="29927"/>
    <cellStyle name="Normal 5 2 2 3 5 9" xfId="29929"/>
    <cellStyle name="Normal 5 2 2 3 6" xfId="25053"/>
    <cellStyle name="Normal 5 2 2 3 6 2" xfId="26120"/>
    <cellStyle name="Normal 5 2 2 3 6 2 2" xfId="29931"/>
    <cellStyle name="Normal 5 2 2 3 6 2 2 2" xfId="18474"/>
    <cellStyle name="Normal 5 2 2 3 6 2 2 3" xfId="29932"/>
    <cellStyle name="Normal 5 2 2 3 6 2 2 4" xfId="29933"/>
    <cellStyle name="Normal 5 2 2 3 6 2 3" xfId="29935"/>
    <cellStyle name="Normal 5 2 2 3 6 2 3 2" xfId="21644"/>
    <cellStyle name="Normal 5 2 2 3 6 2 3 3" xfId="21646"/>
    <cellStyle name="Normal 5 2 2 3 6 2 4" xfId="29936"/>
    <cellStyle name="Normal 5 2 2 3 6 2 5" xfId="29937"/>
    <cellStyle name="Normal 5 2 2 3 6 2 6" xfId="29938"/>
    <cellStyle name="Normal 5 2 2 3 6 3" xfId="24388"/>
    <cellStyle name="Normal 5 2 2 3 6 3 2" xfId="8461"/>
    <cellStyle name="Normal 5 2 2 3 6 3 3" xfId="9408"/>
    <cellStyle name="Normal 5 2 2 3 6 3 4" xfId="24390"/>
    <cellStyle name="Normal 5 2 2 3 6 4" xfId="24395"/>
    <cellStyle name="Normal 5 2 2 3 6 4 2" xfId="14334"/>
    <cellStyle name="Normal 5 2 2 3 6 4 3" xfId="14339"/>
    <cellStyle name="Normal 5 2 2 3 6 4 4" xfId="29940"/>
    <cellStyle name="Normal 5 2 2 3 6 5" xfId="4256"/>
    <cellStyle name="Normal 5 2 2 3 6 5 2" xfId="29942"/>
    <cellStyle name="Normal 5 2 2 3 6 5 3" xfId="29944"/>
    <cellStyle name="Normal 5 2 2 3 6 6" xfId="9712"/>
    <cellStyle name="Normal 5 2 2 3 6 7" xfId="7199"/>
    <cellStyle name="Normal 5 2 2 3 6 8" xfId="29946"/>
    <cellStyle name="Normal 5 2 2 3 7" xfId="26122"/>
    <cellStyle name="Normal 5 2 2 3 7 2" xfId="26125"/>
    <cellStyle name="Normal 5 2 2 3 7 2 2" xfId="29948"/>
    <cellStyle name="Normal 5 2 2 3 7 2 3" xfId="29950"/>
    <cellStyle name="Normal 5 2 2 3 7 2 4" xfId="24175"/>
    <cellStyle name="Normal 5 2 2 3 7 3" xfId="24401"/>
    <cellStyle name="Normal 5 2 2 3 7 3 2" xfId="14463"/>
    <cellStyle name="Normal 5 2 2 3 7 3 3" xfId="14466"/>
    <cellStyle name="Normal 5 2 2 3 7 4" xfId="24405"/>
    <cellStyle name="Normal 5 2 2 3 7 5" xfId="2720"/>
    <cellStyle name="Normal 5 2 2 3 7 6" xfId="29952"/>
    <cellStyle name="Normal 5 2 2 3 8" xfId="26128"/>
    <cellStyle name="Normal 5 2 2 3 8 2" xfId="29954"/>
    <cellStyle name="Normal 5 2 2 3 8 3" xfId="24410"/>
    <cellStyle name="Normal 5 2 2 3 8 4" xfId="24415"/>
    <cellStyle name="Normal 5 2 2 3 9" xfId="2052"/>
    <cellStyle name="Normal 5 2 2 3 9 2" xfId="29956"/>
    <cellStyle name="Normal 5 2 2 3 9 3" xfId="24419"/>
    <cellStyle name="Normal 5 2 2 3 9 4" xfId="24424"/>
    <cellStyle name="Normal 5 2 2 4" xfId="17263"/>
    <cellStyle name="Normal 5 2 2 4 10" xfId="29957"/>
    <cellStyle name="Normal 5 2 2 4 11" xfId="29958"/>
    <cellStyle name="Normal 5 2 2 4 2" xfId="26049"/>
    <cellStyle name="Normal 5 2 2 4 2 10" xfId="29959"/>
    <cellStyle name="Normal 5 2 2 4 2 2" xfId="29960"/>
    <cellStyle name="Normal 5 2 2 4 2 2 2" xfId="29261"/>
    <cellStyle name="Normal 5 2 2 4 2 2 2 2" xfId="29262"/>
    <cellStyle name="Normal 5 2 2 4 2 2 2 2 2" xfId="19024"/>
    <cellStyle name="Normal 5 2 2 4 2 2 2 2 3" xfId="29961"/>
    <cellStyle name="Normal 5 2 2 4 2 2 2 2 4" xfId="23759"/>
    <cellStyle name="Normal 5 2 2 4 2 2 2 3" xfId="29266"/>
    <cellStyle name="Normal 5 2 2 4 2 2 2 3 2" xfId="19034"/>
    <cellStyle name="Normal 5 2 2 4 2 2 2 3 3" xfId="29962"/>
    <cellStyle name="Normal 5 2 2 4 2 2 2 4" xfId="29270"/>
    <cellStyle name="Normal 5 2 2 4 2 2 2 5" xfId="29964"/>
    <cellStyle name="Normal 5 2 2 4 2 2 2 6" xfId="29965"/>
    <cellStyle name="Normal 5 2 2 4 2 2 3" xfId="29272"/>
    <cellStyle name="Normal 5 2 2 4 2 2 3 2" xfId="29274"/>
    <cellStyle name="Normal 5 2 2 4 2 2 3 3" xfId="29277"/>
    <cellStyle name="Normal 5 2 2 4 2 2 3 4" xfId="29968"/>
    <cellStyle name="Normal 5 2 2 4 2 2 4" xfId="29279"/>
    <cellStyle name="Normal 5 2 2 4 2 2 4 2" xfId="29969"/>
    <cellStyle name="Normal 5 2 2 4 2 2 4 3" xfId="29970"/>
    <cellStyle name="Normal 5 2 2 4 2 2 4 4" xfId="29971"/>
    <cellStyle name="Normal 5 2 2 4 2 2 5" xfId="29281"/>
    <cellStyle name="Normal 5 2 2 4 2 2 5 2" xfId="29972"/>
    <cellStyle name="Normal 5 2 2 4 2 2 5 3" xfId="29973"/>
    <cellStyle name="Normal 5 2 2 4 2 2 5 4" xfId="29974"/>
    <cellStyle name="Normal 5 2 2 4 2 2 6" xfId="29286"/>
    <cellStyle name="Normal 5 2 2 4 2 2 6 2" xfId="29975"/>
    <cellStyle name="Normal 5 2 2 4 2 2 6 3" xfId="29976"/>
    <cellStyle name="Normal 5 2 2 4 2 2 7" xfId="27373"/>
    <cellStyle name="Normal 5 2 2 4 2 2 8" xfId="27377"/>
    <cellStyle name="Normal 5 2 2 4 2 2 9" xfId="27380"/>
    <cellStyle name="Normal 5 2 2 4 2 3" xfId="29977"/>
    <cellStyle name="Normal 5 2 2 4 2 3 2" xfId="29295"/>
    <cellStyle name="Normal 5 2 2 4 2 3 2 2" xfId="29297"/>
    <cellStyle name="Normal 5 2 2 4 2 3 2 3" xfId="29300"/>
    <cellStyle name="Normal 5 2 2 4 2 3 2 4" xfId="29979"/>
    <cellStyle name="Normal 5 2 2 4 2 3 3" xfId="29980"/>
    <cellStyle name="Normal 5 2 2 4 2 3 3 2" xfId="29981"/>
    <cellStyle name="Normal 5 2 2 4 2 3 3 3" xfId="29983"/>
    <cellStyle name="Normal 5 2 2 4 2 3 4" xfId="29984"/>
    <cellStyle name="Normal 5 2 2 4 2 3 5" xfId="29985"/>
    <cellStyle name="Normal 5 2 2 4 2 3 6" xfId="29987"/>
    <cellStyle name="Normal 5 2 2 4 2 4" xfId="28632"/>
    <cellStyle name="Normal 5 2 2 4 2 4 2" xfId="29307"/>
    <cellStyle name="Normal 5 2 2 4 2 4 3" xfId="29309"/>
    <cellStyle name="Normal 5 2 2 4 2 4 4" xfId="29311"/>
    <cellStyle name="Normal 5 2 2 4 2 5" xfId="21101"/>
    <cellStyle name="Normal 5 2 2 4 2 5 2" xfId="29319"/>
    <cellStyle name="Normal 5 2 2 4 2 5 3" xfId="29988"/>
    <cellStyle name="Normal 5 2 2 4 2 5 4" xfId="29989"/>
    <cellStyle name="Normal 5 2 2 4 2 6" xfId="29990"/>
    <cellStyle name="Normal 5 2 2 4 2 6 2" xfId="29326"/>
    <cellStyle name="Normal 5 2 2 4 2 6 3" xfId="29991"/>
    <cellStyle name="Normal 5 2 2 4 2 6 4" xfId="29992"/>
    <cellStyle name="Normal 5 2 2 4 2 7" xfId="29994"/>
    <cellStyle name="Normal 5 2 2 4 2 7 2" xfId="29995"/>
    <cellStyle name="Normal 5 2 2 4 2 7 3" xfId="29996"/>
    <cellStyle name="Normal 5 2 2 4 2 8" xfId="29998"/>
    <cellStyle name="Normal 5 2 2 4 2 9" xfId="30000"/>
    <cellStyle name="Normal 5 2 2 4 3" xfId="2729"/>
    <cellStyle name="Normal 5 2 2 4 3 2" xfId="26130"/>
    <cellStyle name="Normal 5 2 2 4 3 2 2" xfId="30001"/>
    <cellStyle name="Normal 5 2 2 4 3 2 2 2" xfId="30002"/>
    <cellStyle name="Normal 5 2 2 4 3 2 2 3" xfId="30004"/>
    <cellStyle name="Normal 5 2 2 4 3 2 2 4" xfId="30006"/>
    <cellStyle name="Normal 5 2 2 4 3 2 3" xfId="30007"/>
    <cellStyle name="Normal 5 2 2 4 3 2 3 2" xfId="30009"/>
    <cellStyle name="Normal 5 2 2 4 3 2 3 3" xfId="30011"/>
    <cellStyle name="Normal 5 2 2 4 3 2 4" xfId="30012"/>
    <cellStyle name="Normal 5 2 2 4 3 2 5" xfId="30013"/>
    <cellStyle name="Normal 5 2 2 4 3 2 6" xfId="30014"/>
    <cellStyle name="Normal 5 2 2 4 3 3" xfId="26132"/>
    <cellStyle name="Normal 5 2 2 4 3 3 2" xfId="313"/>
    <cellStyle name="Normal 5 2 2 4 3 3 3" xfId="147"/>
    <cellStyle name="Normal 5 2 2 4 3 3 4" xfId="473"/>
    <cellStyle name="Normal 5 2 2 4 3 4" xfId="26134"/>
    <cellStyle name="Normal 5 2 2 4 3 4 2" xfId="30015"/>
    <cellStyle name="Normal 5 2 2 4 3 4 3" xfId="30016"/>
    <cellStyle name="Normal 5 2 2 4 3 4 4" xfId="30017"/>
    <cellStyle name="Normal 5 2 2 4 3 5" xfId="30018"/>
    <cellStyle name="Normal 5 2 2 4 3 5 2" xfId="30019"/>
    <cellStyle name="Normal 5 2 2 4 3 5 3" xfId="30020"/>
    <cellStyle name="Normal 5 2 2 4 3 5 4" xfId="30021"/>
    <cellStyle name="Normal 5 2 2 4 3 6" xfId="30022"/>
    <cellStyle name="Normal 5 2 2 4 3 6 2" xfId="30023"/>
    <cellStyle name="Normal 5 2 2 4 3 6 3" xfId="30024"/>
    <cellStyle name="Normal 5 2 2 4 3 7" xfId="30025"/>
    <cellStyle name="Normal 5 2 2 4 3 8" xfId="30026"/>
    <cellStyle name="Normal 5 2 2 4 3 9" xfId="30028"/>
    <cellStyle name="Normal 5 2 2 4 4" xfId="10002"/>
    <cellStyle name="Normal 5 2 2 4 4 2" xfId="26136"/>
    <cellStyle name="Normal 5 2 2 4 4 2 2" xfId="4903"/>
    <cellStyle name="Normal 5 2 2 4 4 2 3" xfId="4905"/>
    <cellStyle name="Normal 5 2 2 4 4 2 4" xfId="2358"/>
    <cellStyle name="Normal 5 2 2 4 4 3" xfId="26139"/>
    <cellStyle name="Normal 5 2 2 4 4 3 2" xfId="30029"/>
    <cellStyle name="Normal 5 2 2 4 4 3 3" xfId="30030"/>
    <cellStyle name="Normal 5 2 2 4 4 4" xfId="30031"/>
    <cellStyle name="Normal 5 2 2 4 4 5" xfId="30033"/>
    <cellStyle name="Normal 5 2 2 4 4 6" xfId="30034"/>
    <cellStyle name="Normal 5 2 2 4 5" xfId="10013"/>
    <cellStyle name="Normal 5 2 2 4 5 2" xfId="30035"/>
    <cellStyle name="Normal 5 2 2 4 5 3" xfId="30036"/>
    <cellStyle name="Normal 5 2 2 4 5 4" xfId="30038"/>
    <cellStyle name="Normal 5 2 2 4 6" xfId="26142"/>
    <cellStyle name="Normal 5 2 2 4 6 2" xfId="30039"/>
    <cellStyle name="Normal 5 2 2 4 6 3" xfId="24436"/>
    <cellStyle name="Normal 5 2 2 4 6 4" xfId="24440"/>
    <cellStyle name="Normal 5 2 2 4 7" xfId="26144"/>
    <cellStyle name="Normal 5 2 2 4 7 2" xfId="30040"/>
    <cellStyle name="Normal 5 2 2 4 7 3" xfId="23902"/>
    <cellStyle name="Normal 5 2 2 4 7 4" xfId="23908"/>
    <cellStyle name="Normal 5 2 2 4 8" xfId="30042"/>
    <cellStyle name="Normal 5 2 2 4 8 2" xfId="30045"/>
    <cellStyle name="Normal 5 2 2 4 8 3" xfId="23925"/>
    <cellStyle name="Normal 5 2 2 4 9" xfId="30047"/>
    <cellStyle name="Normal 5 2 2 5" xfId="17268"/>
    <cellStyle name="Normal 5 2 2 5 10" xfId="30048"/>
    <cellStyle name="Normal 5 2 2 5 11" xfId="30049"/>
    <cellStyle name="Normal 5 2 2 5 2" xfId="26055"/>
    <cellStyle name="Normal 5 2 2 5 2 10" xfId="15325"/>
    <cellStyle name="Normal 5 2 2 5 2 2" xfId="30051"/>
    <cellStyle name="Normal 5 2 2 5 2 2 2" xfId="9648"/>
    <cellStyle name="Normal 5 2 2 5 2 2 2 2" xfId="7572"/>
    <cellStyle name="Normal 5 2 2 5 2 2 2 2 2" xfId="30052"/>
    <cellStyle name="Normal 5 2 2 5 2 2 2 2 3" xfId="30053"/>
    <cellStyle name="Normal 5 2 2 5 2 2 2 2 4" xfId="30054"/>
    <cellStyle name="Normal 5 2 2 5 2 2 2 3" xfId="9662"/>
    <cellStyle name="Normal 5 2 2 5 2 2 2 3 2" xfId="30055"/>
    <cellStyle name="Normal 5 2 2 5 2 2 2 3 3" xfId="30056"/>
    <cellStyle name="Normal 5 2 2 5 2 2 2 4" xfId="30058"/>
    <cellStyle name="Normal 5 2 2 5 2 2 2 5" xfId="30060"/>
    <cellStyle name="Normal 5 2 2 5 2 2 2 6" xfId="30062"/>
    <cellStyle name="Normal 5 2 2 5 2 2 3" xfId="9665"/>
    <cellStyle name="Normal 5 2 2 5 2 2 3 2" xfId="30064"/>
    <cellStyle name="Normal 5 2 2 5 2 2 3 3" xfId="30066"/>
    <cellStyle name="Normal 5 2 2 5 2 2 3 4" xfId="30069"/>
    <cellStyle name="Normal 5 2 2 5 2 2 4" xfId="9689"/>
    <cellStyle name="Normal 5 2 2 5 2 2 4 2" xfId="30070"/>
    <cellStyle name="Normal 5 2 2 5 2 2 4 3" xfId="30071"/>
    <cellStyle name="Normal 5 2 2 5 2 2 4 4" xfId="30073"/>
    <cellStyle name="Normal 5 2 2 5 2 2 5" xfId="9699"/>
    <cellStyle name="Normal 5 2 2 5 2 2 5 2" xfId="30074"/>
    <cellStyle name="Normal 5 2 2 5 2 2 5 3" xfId="30075"/>
    <cellStyle name="Normal 5 2 2 5 2 2 5 4" xfId="30076"/>
    <cellStyle name="Normal 5 2 2 5 2 2 6" xfId="30077"/>
    <cellStyle name="Normal 5 2 2 5 2 2 6 2" xfId="30078"/>
    <cellStyle name="Normal 5 2 2 5 2 2 6 3" xfId="30079"/>
    <cellStyle name="Normal 5 2 2 5 2 2 7" xfId="30080"/>
    <cellStyle name="Normal 5 2 2 5 2 2 8" xfId="21602"/>
    <cellStyle name="Normal 5 2 2 5 2 2 9" xfId="21605"/>
    <cellStyle name="Normal 5 2 2 5 2 3" xfId="30082"/>
    <cellStyle name="Normal 5 2 2 5 2 3 2" xfId="9754"/>
    <cellStyle name="Normal 5 2 2 5 2 3 2 2" xfId="30083"/>
    <cellStyle name="Normal 5 2 2 5 2 3 2 3" xfId="30084"/>
    <cellStyle name="Normal 5 2 2 5 2 3 2 4" xfId="30086"/>
    <cellStyle name="Normal 5 2 2 5 2 3 3" xfId="30088"/>
    <cellStyle name="Normal 5 2 2 5 2 3 3 2" xfId="11277"/>
    <cellStyle name="Normal 5 2 2 5 2 3 3 3" xfId="21950"/>
    <cellStyle name="Normal 5 2 2 5 2 3 4" xfId="383"/>
    <cellStyle name="Normal 5 2 2 5 2 3 5" xfId="425"/>
    <cellStyle name="Normal 5 2 2 5 2 3 6" xfId="224"/>
    <cellStyle name="Normal 5 2 2 5 2 4" xfId="30090"/>
    <cellStyle name="Normal 5 2 2 5 2 4 2" xfId="2128"/>
    <cellStyle name="Normal 5 2 2 5 2 4 3" xfId="8784"/>
    <cellStyle name="Normal 5 2 2 5 2 4 4" xfId="30091"/>
    <cellStyle name="Normal 5 2 2 5 2 5" xfId="30093"/>
    <cellStyle name="Normal 5 2 2 5 2 5 2" xfId="4250"/>
    <cellStyle name="Normal 5 2 2 5 2 5 3" xfId="30094"/>
    <cellStyle name="Normal 5 2 2 5 2 5 4" xfId="30095"/>
    <cellStyle name="Normal 5 2 2 5 2 6" xfId="30096"/>
    <cellStyle name="Normal 5 2 2 5 2 6 2" xfId="2717"/>
    <cellStyle name="Normal 5 2 2 5 2 6 3" xfId="21580"/>
    <cellStyle name="Normal 5 2 2 5 2 6 4" xfId="28557"/>
    <cellStyle name="Normal 5 2 2 5 2 7" xfId="30097"/>
    <cellStyle name="Normal 5 2 2 5 2 7 2" xfId="30098"/>
    <cellStyle name="Normal 5 2 2 5 2 7 3" xfId="30102"/>
    <cellStyle name="Normal 5 2 2 5 2 8" xfId="30103"/>
    <cellStyle name="Normal 5 2 2 5 2 9" xfId="30105"/>
    <cellStyle name="Normal 5 2 2 5 3" xfId="10319"/>
    <cellStyle name="Normal 5 2 2 5 3 2" xfId="30107"/>
    <cellStyle name="Normal 5 2 2 5 3 2 2" xfId="30109"/>
    <cellStyle name="Normal 5 2 2 5 3 2 2 2" xfId="30111"/>
    <cellStyle name="Normal 5 2 2 5 3 2 2 3" xfId="30113"/>
    <cellStyle name="Normal 5 2 2 5 3 2 2 4" xfId="30115"/>
    <cellStyle name="Normal 5 2 2 5 3 2 3" xfId="30117"/>
    <cellStyle name="Normal 5 2 2 5 3 2 3 2" xfId="30120"/>
    <cellStyle name="Normal 5 2 2 5 3 2 3 3" xfId="30122"/>
    <cellStyle name="Normal 5 2 2 5 3 2 4" xfId="30125"/>
    <cellStyle name="Normal 5 2 2 5 3 2 5" xfId="30127"/>
    <cellStyle name="Normal 5 2 2 5 3 2 6" xfId="30129"/>
    <cellStyle name="Normal 5 2 2 5 3 3" xfId="30131"/>
    <cellStyle name="Normal 5 2 2 5 3 3 2" xfId="30133"/>
    <cellStyle name="Normal 5 2 2 5 3 3 3" xfId="30135"/>
    <cellStyle name="Normal 5 2 2 5 3 3 4" xfId="30137"/>
    <cellStyle name="Normal 5 2 2 5 3 4" xfId="30139"/>
    <cellStyle name="Normal 5 2 2 5 3 4 2" xfId="30140"/>
    <cellStyle name="Normal 5 2 2 5 3 4 3" xfId="30141"/>
    <cellStyle name="Normal 5 2 2 5 3 4 4" xfId="30143"/>
    <cellStyle name="Normal 5 2 2 5 3 5" xfId="30145"/>
    <cellStyle name="Normal 5 2 2 5 3 5 2" xfId="30146"/>
    <cellStyle name="Normal 5 2 2 5 3 5 3" xfId="30147"/>
    <cellStyle name="Normal 5 2 2 5 3 5 4" xfId="30149"/>
    <cellStyle name="Normal 5 2 2 5 3 6" xfId="30150"/>
    <cellStyle name="Normal 5 2 2 5 3 6 2" xfId="30151"/>
    <cellStyle name="Normal 5 2 2 5 3 6 3" xfId="30152"/>
    <cellStyle name="Normal 5 2 2 5 3 7" xfId="30153"/>
    <cellStyle name="Normal 5 2 2 5 3 8" xfId="30154"/>
    <cellStyle name="Normal 5 2 2 5 3 9" xfId="30155"/>
    <cellStyle name="Normal 5 2 2 5 4" xfId="10344"/>
    <cellStyle name="Normal 5 2 2 5 4 2" xfId="30157"/>
    <cellStyle name="Normal 5 2 2 5 4 2 2" xfId="11204"/>
    <cellStyle name="Normal 5 2 2 5 4 2 3" xfId="11223"/>
    <cellStyle name="Normal 5 2 2 5 4 2 4" xfId="11"/>
    <cellStyle name="Normal 5 2 2 5 4 3" xfId="30159"/>
    <cellStyle name="Normal 5 2 2 5 4 3 2" xfId="11226"/>
    <cellStyle name="Normal 5 2 2 5 4 3 3" xfId="11228"/>
    <cellStyle name="Normal 5 2 2 5 4 4" xfId="30161"/>
    <cellStyle name="Normal 5 2 2 5 4 5" xfId="30163"/>
    <cellStyle name="Normal 5 2 2 5 4 6" xfId="30164"/>
    <cellStyle name="Normal 5 2 2 5 5" xfId="10361"/>
    <cellStyle name="Normal 5 2 2 5 5 2" xfId="30166"/>
    <cellStyle name="Normal 5 2 2 5 5 3" xfId="30168"/>
    <cellStyle name="Normal 5 2 2 5 5 4" xfId="30171"/>
    <cellStyle name="Normal 5 2 2 5 6" xfId="30172"/>
    <cellStyle name="Normal 5 2 2 5 6 2" xfId="3041"/>
    <cellStyle name="Normal 5 2 2 5 6 3" xfId="24457"/>
    <cellStyle name="Normal 5 2 2 5 6 4" xfId="24461"/>
    <cellStyle name="Normal 5 2 2 5 7" xfId="30173"/>
    <cellStyle name="Normal 5 2 2 5 7 2" xfId="4519"/>
    <cellStyle name="Normal 5 2 2 5 7 3" xfId="7502"/>
    <cellStyle name="Normal 5 2 2 5 7 4" xfId="11247"/>
    <cellStyle name="Normal 5 2 2 5 8" xfId="30175"/>
    <cellStyle name="Normal 5 2 2 5 8 2" xfId="30176"/>
    <cellStyle name="Normal 5 2 2 5 8 3" xfId="30177"/>
    <cellStyle name="Normal 5 2 2 5 9" xfId="30179"/>
    <cellStyle name="Normal 5 2 2 6" xfId="17401"/>
    <cellStyle name="Normal 5 2 2 6 10" xfId="30180"/>
    <cellStyle name="Normal 5 2 2 6 11" xfId="30181"/>
    <cellStyle name="Normal 5 2 2 6 2" xfId="3573"/>
    <cellStyle name="Normal 5 2 2 6 2 10" xfId="30182"/>
    <cellStyle name="Normal 5 2 2 6 2 2" xfId="3607"/>
    <cellStyle name="Normal 5 2 2 6 2 2 2" xfId="10705"/>
    <cellStyle name="Normal 5 2 2 6 2 2 2 2" xfId="30183"/>
    <cellStyle name="Normal 5 2 2 6 2 2 2 2 2" xfId="23401"/>
    <cellStyle name="Normal 5 2 2 6 2 2 2 2 3" xfId="25976"/>
    <cellStyle name="Normal 5 2 2 6 2 2 2 2 4" xfId="25985"/>
    <cellStyle name="Normal 5 2 2 6 2 2 2 3" xfId="30184"/>
    <cellStyle name="Normal 5 2 2 6 2 2 2 3 2" xfId="20405"/>
    <cellStyle name="Normal 5 2 2 6 2 2 2 3 3" xfId="26228"/>
    <cellStyle name="Normal 5 2 2 6 2 2 2 4" xfId="12533"/>
    <cellStyle name="Normal 5 2 2 6 2 2 2 5" xfId="26305"/>
    <cellStyle name="Normal 5 2 2 6 2 2 2 6" xfId="26315"/>
    <cellStyle name="Normal 5 2 2 6 2 2 3" xfId="10712"/>
    <cellStyle name="Normal 5 2 2 6 2 2 3 2" xfId="30185"/>
    <cellStyle name="Normal 5 2 2 6 2 2 3 3" xfId="30186"/>
    <cellStyle name="Normal 5 2 2 6 2 2 3 4" xfId="6019"/>
    <cellStyle name="Normal 5 2 2 6 2 2 4" xfId="10719"/>
    <cellStyle name="Normal 5 2 2 6 2 2 4 2" xfId="30187"/>
    <cellStyle name="Normal 5 2 2 6 2 2 4 3" xfId="30189"/>
    <cellStyle name="Normal 5 2 2 6 2 2 4 4" xfId="26323"/>
    <cellStyle name="Normal 5 2 2 6 2 2 5" xfId="30190"/>
    <cellStyle name="Normal 5 2 2 6 2 2 5 2" xfId="16637"/>
    <cellStyle name="Normal 5 2 2 6 2 2 5 3" xfId="16642"/>
    <cellStyle name="Normal 5 2 2 6 2 2 5 4" xfId="15714"/>
    <cellStyle name="Normal 5 2 2 6 2 2 6" xfId="12540"/>
    <cellStyle name="Normal 5 2 2 6 2 2 6 2" xfId="16675"/>
    <cellStyle name="Normal 5 2 2 6 2 2 6 3" xfId="16677"/>
    <cellStyle name="Normal 5 2 2 6 2 2 7" xfId="25813"/>
    <cellStyle name="Normal 5 2 2 6 2 2 8" xfId="25815"/>
    <cellStyle name="Normal 5 2 2 6 2 2 9" xfId="30192"/>
    <cellStyle name="Normal 5 2 2 6 2 3" xfId="3638"/>
    <cellStyle name="Normal 5 2 2 6 2 3 2" xfId="10727"/>
    <cellStyle name="Normal 5 2 2 6 2 3 2 2" xfId="30193"/>
    <cellStyle name="Normal 5 2 2 6 2 3 2 3" xfId="30194"/>
    <cellStyle name="Normal 5 2 2 6 2 3 2 4" xfId="12560"/>
    <cellStyle name="Normal 5 2 2 6 2 3 3" xfId="10734"/>
    <cellStyle name="Normal 5 2 2 6 2 3 3 2" xfId="12564"/>
    <cellStyle name="Normal 5 2 2 6 2 3 3 3" xfId="12570"/>
    <cellStyle name="Normal 5 2 2 6 2 3 4" xfId="30195"/>
    <cellStyle name="Normal 5 2 2 6 2 3 5" xfId="30197"/>
    <cellStyle name="Normal 5 2 2 6 2 3 6" xfId="12582"/>
    <cellStyle name="Normal 5 2 2 6 2 4" xfId="3658"/>
    <cellStyle name="Normal 5 2 2 6 2 4 2" xfId="30198"/>
    <cellStyle name="Normal 5 2 2 6 2 4 3" xfId="30199"/>
    <cellStyle name="Normal 5 2 2 6 2 4 4" xfId="30200"/>
    <cellStyle name="Normal 5 2 2 6 2 5" xfId="10748"/>
    <cellStyle name="Normal 5 2 2 6 2 5 2" xfId="30201"/>
    <cellStyle name="Normal 5 2 2 6 2 5 3" xfId="30202"/>
    <cellStyle name="Normal 5 2 2 6 2 5 4" xfId="30203"/>
    <cellStyle name="Normal 5 2 2 6 2 6" xfId="10760"/>
    <cellStyle name="Normal 5 2 2 6 2 6 2" xfId="30204"/>
    <cellStyle name="Normal 5 2 2 6 2 6 3" xfId="30205"/>
    <cellStyle name="Normal 5 2 2 6 2 6 4" xfId="30206"/>
    <cellStyle name="Normal 5 2 2 6 2 7" xfId="30207"/>
    <cellStyle name="Normal 5 2 2 6 2 7 2" xfId="28877"/>
    <cellStyle name="Normal 5 2 2 6 2 7 3" xfId="28977"/>
    <cellStyle name="Normal 5 2 2 6 2 8" xfId="30208"/>
    <cellStyle name="Normal 5 2 2 6 2 9" xfId="30210"/>
    <cellStyle name="Normal 5 2 2 6 3" xfId="3671"/>
    <cellStyle name="Normal 5 2 2 6 3 2" xfId="2819"/>
    <cellStyle name="Normal 5 2 2 6 3 2 2" xfId="30212"/>
    <cellStyle name="Normal 5 2 2 6 3 2 2 2" xfId="30214"/>
    <cellStyle name="Normal 5 2 2 6 3 2 2 3" xfId="30216"/>
    <cellStyle name="Normal 5 2 2 6 3 2 2 4" xfId="30217"/>
    <cellStyle name="Normal 5 2 2 6 3 2 3" xfId="30219"/>
    <cellStyle name="Normal 5 2 2 6 3 2 3 2" xfId="30222"/>
    <cellStyle name="Normal 5 2 2 6 3 2 3 3" xfId="30224"/>
    <cellStyle name="Normal 5 2 2 6 3 2 4" xfId="30226"/>
    <cellStyle name="Normal 5 2 2 6 3 2 5" xfId="30228"/>
    <cellStyle name="Normal 5 2 2 6 3 2 6" xfId="30230"/>
    <cellStyle name="Normal 5 2 2 6 3 3" xfId="3700"/>
    <cellStyle name="Normal 5 2 2 6 3 3 2" xfId="30231"/>
    <cellStyle name="Normal 5 2 2 6 3 3 3" xfId="30232"/>
    <cellStyle name="Normal 5 2 2 6 3 3 4" xfId="30234"/>
    <cellStyle name="Normal 5 2 2 6 3 4" xfId="3188"/>
    <cellStyle name="Normal 5 2 2 6 3 4 2" xfId="30235"/>
    <cellStyle name="Normal 5 2 2 6 3 4 3" xfId="30236"/>
    <cellStyle name="Normal 5 2 2 6 3 4 4" xfId="30238"/>
    <cellStyle name="Normal 5 2 2 6 3 5" xfId="30240"/>
    <cellStyle name="Normal 5 2 2 6 3 5 2" xfId="30241"/>
    <cellStyle name="Normal 5 2 2 6 3 5 3" xfId="30242"/>
    <cellStyle name="Normal 5 2 2 6 3 5 4" xfId="30244"/>
    <cellStyle name="Normal 5 2 2 6 3 6" xfId="30245"/>
    <cellStyle name="Normal 5 2 2 6 3 6 2" xfId="30246"/>
    <cellStyle name="Normal 5 2 2 6 3 6 3" xfId="30247"/>
    <cellStyle name="Normal 5 2 2 6 3 7" xfId="30248"/>
    <cellStyle name="Normal 5 2 2 6 3 8" xfId="30249"/>
    <cellStyle name="Normal 5 2 2 6 3 9" xfId="30250"/>
    <cellStyle name="Normal 5 2 2 6 4" xfId="3710"/>
    <cellStyle name="Normal 5 2 2 6 4 2" xfId="3739"/>
    <cellStyle name="Normal 5 2 2 6 4 2 2" xfId="29378"/>
    <cellStyle name="Normal 5 2 2 6 4 2 3" xfId="29406"/>
    <cellStyle name="Normal 5 2 2 6 4 2 4" xfId="29421"/>
    <cellStyle name="Normal 5 2 2 6 4 3" xfId="3754"/>
    <cellStyle name="Normal 5 2 2 6 4 3 2" xfId="30251"/>
    <cellStyle name="Normal 5 2 2 6 4 3 3" xfId="30252"/>
    <cellStyle name="Normal 5 2 2 6 4 4" xfId="10771"/>
    <cellStyle name="Normal 5 2 2 6 4 5" xfId="30253"/>
    <cellStyle name="Normal 5 2 2 6 4 6" xfId="30254"/>
    <cellStyle name="Normal 5 2 2 6 5" xfId="3772"/>
    <cellStyle name="Normal 5 2 2 6 5 2" xfId="10776"/>
    <cellStyle name="Normal 5 2 2 6 5 3" xfId="10784"/>
    <cellStyle name="Normal 5 2 2 6 5 4" xfId="10795"/>
    <cellStyle name="Normal 5 2 2 6 6" xfId="3784"/>
    <cellStyle name="Normal 5 2 2 6 6 2" xfId="10802"/>
    <cellStyle name="Normal 5 2 2 6 6 3" xfId="10806"/>
    <cellStyle name="Normal 5 2 2 6 6 4" xfId="21816"/>
    <cellStyle name="Normal 5 2 2 6 7" xfId="3797"/>
    <cellStyle name="Normal 5 2 2 6 7 2" xfId="17874"/>
    <cellStyle name="Normal 5 2 2 6 7 3" xfId="21818"/>
    <cellStyle name="Normal 5 2 2 6 7 4" xfId="30256"/>
    <cellStyle name="Normal 5 2 2 6 8" xfId="17407"/>
    <cellStyle name="Normal 5 2 2 6 8 2" xfId="30257"/>
    <cellStyle name="Normal 5 2 2 6 8 3" xfId="30258"/>
    <cellStyle name="Normal 5 2 2 6 9" xfId="5826"/>
    <cellStyle name="Normal 5 2 2 7" xfId="10518"/>
    <cellStyle name="Normal 5 2 2 7 10" xfId="25945"/>
    <cellStyle name="Normal 5 2 2 7 2" xfId="504"/>
    <cellStyle name="Normal 5 2 2 7 2 2" xfId="10916"/>
    <cellStyle name="Normal 5 2 2 7 2 2 2" xfId="16423"/>
    <cellStyle name="Normal 5 2 2 7 2 2 2 2" xfId="30261"/>
    <cellStyle name="Normal 5 2 2 7 2 2 2 3" xfId="30262"/>
    <cellStyle name="Normal 5 2 2 7 2 2 2 4" xfId="30263"/>
    <cellStyle name="Normal 5 2 2 7 2 2 3" xfId="12203"/>
    <cellStyle name="Normal 5 2 2 7 2 2 3 2" xfId="18013"/>
    <cellStyle name="Normal 5 2 2 7 2 2 3 3" xfId="18043"/>
    <cellStyle name="Normal 5 2 2 7 2 2 4" xfId="12210"/>
    <cellStyle name="Normal 5 2 2 7 2 2 5" xfId="30265"/>
    <cellStyle name="Normal 5 2 2 7 2 2 6" xfId="30266"/>
    <cellStyle name="Normal 5 2 2 7 2 3" xfId="10922"/>
    <cellStyle name="Normal 5 2 2 7 2 3 2" xfId="10811"/>
    <cellStyle name="Normal 5 2 2 7 2 3 3" xfId="12213"/>
    <cellStyle name="Normal 5 2 2 7 2 3 4" xfId="12216"/>
    <cellStyle name="Normal 5 2 2 7 2 4" xfId="10929"/>
    <cellStyle name="Normal 5 2 2 7 2 4 2" xfId="18025"/>
    <cellStyle name="Normal 5 2 2 7 2 4 3" xfId="12220"/>
    <cellStyle name="Normal 5 2 2 7 2 4 4" xfId="12225"/>
    <cellStyle name="Normal 5 2 2 7 2 5" xfId="18029"/>
    <cellStyle name="Normal 5 2 2 7 2 5 2" xfId="13583"/>
    <cellStyle name="Normal 5 2 2 7 2 5 3" xfId="13589"/>
    <cellStyle name="Normal 5 2 2 7 2 5 4" xfId="30267"/>
    <cellStyle name="Normal 5 2 2 7 2 6" xfId="18033"/>
    <cellStyle name="Normal 5 2 2 7 2 6 2" xfId="30269"/>
    <cellStyle name="Normal 5 2 2 7 2 6 3" xfId="30271"/>
    <cellStyle name="Normal 5 2 2 7 2 7" xfId="18038"/>
    <cellStyle name="Normal 5 2 2 7 2 8" xfId="18040"/>
    <cellStyle name="Normal 5 2 2 7 2 9" xfId="30272"/>
    <cellStyle name="Normal 5 2 2 7 3" xfId="519"/>
    <cellStyle name="Normal 5 2 2 7 3 2" xfId="10933"/>
    <cellStyle name="Normal 5 2 2 7 3 2 2" xfId="16545"/>
    <cellStyle name="Normal 5 2 2 7 3 2 3" xfId="16553"/>
    <cellStyle name="Normal 5 2 2 7 3 2 4" xfId="18052"/>
    <cellStyle name="Normal 5 2 2 7 3 3" xfId="10941"/>
    <cellStyle name="Normal 5 2 2 7 3 3 2" xfId="18055"/>
    <cellStyle name="Normal 5 2 2 7 3 3 3" xfId="18058"/>
    <cellStyle name="Normal 5 2 2 7 3 4" xfId="10947"/>
    <cellStyle name="Normal 5 2 2 7 3 5" xfId="18064"/>
    <cellStyle name="Normal 5 2 2 7 3 6" xfId="18068"/>
    <cellStyle name="Normal 5 2 2 7 4" xfId="536"/>
    <cellStyle name="Normal 5 2 2 7 4 2" xfId="2307"/>
    <cellStyle name="Normal 5 2 2 7 4 3" xfId="2342"/>
    <cellStyle name="Normal 5 2 2 7 4 4" xfId="2382"/>
    <cellStyle name="Normal 5 2 2 7 5" xfId="2397"/>
    <cellStyle name="Normal 5 2 2 7 5 2" xfId="2419"/>
    <cellStyle name="Normal 5 2 2 7 5 3" xfId="937"/>
    <cellStyle name="Normal 5 2 2 7 5 4" xfId="30275"/>
    <cellStyle name="Normal 5 2 2 7 6" xfId="2436"/>
    <cellStyle name="Normal 5 2 2 7 6 2" xfId="18074"/>
    <cellStyle name="Normal 5 2 2 7 6 3" xfId="18076"/>
    <cellStyle name="Normal 5 2 2 7 6 4" xfId="30278"/>
    <cellStyle name="Normal 5 2 2 7 7" xfId="21825"/>
    <cellStyle name="Normal 5 2 2 7 7 2" xfId="18078"/>
    <cellStyle name="Normal 5 2 2 7 7 3" xfId="18080"/>
    <cellStyle name="Normal 5 2 2 7 8" xfId="21830"/>
    <cellStyle name="Normal 5 2 2 7 9" xfId="30280"/>
    <cellStyle name="Normal 5 2 2 8" xfId="10530"/>
    <cellStyle name="Normal 5 2 2 8 2" xfId="4196"/>
    <cellStyle name="Normal 5 2 2 8 2 2" xfId="30281"/>
    <cellStyle name="Normal 5 2 2 8 2 2 2" xfId="30283"/>
    <cellStyle name="Normal 5 2 2 8 2 2 3" xfId="30285"/>
    <cellStyle name="Normal 5 2 2 8 2 2 4" xfId="30286"/>
    <cellStyle name="Normal 5 2 2 8 2 3" xfId="30287"/>
    <cellStyle name="Normal 5 2 2 8 2 3 2" xfId="30288"/>
    <cellStyle name="Normal 5 2 2 8 2 3 3" xfId="30289"/>
    <cellStyle name="Normal 5 2 2 8 2 4" xfId="30290"/>
    <cellStyle name="Normal 5 2 2 8 2 5" xfId="30291"/>
    <cellStyle name="Normal 5 2 2 8 2 6" xfId="30292"/>
    <cellStyle name="Normal 5 2 2 8 3" xfId="11009"/>
    <cellStyle name="Normal 5 2 2 8 3 2" xfId="30293"/>
    <cellStyle name="Normal 5 2 2 8 3 3" xfId="30294"/>
    <cellStyle name="Normal 5 2 2 8 3 4" xfId="30295"/>
    <cellStyle name="Normal 5 2 2 8 4" xfId="11036"/>
    <cellStyle name="Normal 5 2 2 8 4 2" xfId="30296"/>
    <cellStyle name="Normal 5 2 2 8 4 3" xfId="30297"/>
    <cellStyle name="Normal 5 2 2 8 4 4" xfId="27654"/>
    <cellStyle name="Normal 5 2 2 8 5" xfId="30298"/>
    <cellStyle name="Normal 5 2 2 8 5 2" xfId="30299"/>
    <cellStyle name="Normal 5 2 2 8 5 3" xfId="30300"/>
    <cellStyle name="Normal 5 2 2 8 5 4" xfId="27663"/>
    <cellStyle name="Normal 5 2 2 8 6" xfId="21832"/>
    <cellStyle name="Normal 5 2 2 8 6 2" xfId="30301"/>
    <cellStyle name="Normal 5 2 2 8 6 3" xfId="30302"/>
    <cellStyle name="Normal 5 2 2 8 7" xfId="21837"/>
    <cellStyle name="Normal 5 2 2 8 8" xfId="21843"/>
    <cellStyle name="Normal 5 2 2 8 9" xfId="30305"/>
    <cellStyle name="Normal 5 2 2 9" xfId="17410"/>
    <cellStyle name="Normal 5 2 2 9 2" xfId="4410"/>
    <cellStyle name="Normal 5 2 2 9 2 2" xfId="4417"/>
    <cellStyle name="Normal 5 2 2 9 2 2 2" xfId="30307"/>
    <cellStyle name="Normal 5 2 2 9 2 2 3" xfId="30310"/>
    <cellStyle name="Normal 5 2 2 9 2 2 4" xfId="30313"/>
    <cellStyle name="Normal 5 2 2 9 2 3" xfId="30314"/>
    <cellStyle name="Normal 5 2 2 9 2 3 2" xfId="30316"/>
    <cellStyle name="Normal 5 2 2 9 2 3 3" xfId="30318"/>
    <cellStyle name="Normal 5 2 2 9 2 4" xfId="21791"/>
    <cellStyle name="Normal 5 2 2 9 2 5" xfId="21796"/>
    <cellStyle name="Normal 5 2 2 9 2 6" xfId="21800"/>
    <cellStyle name="Normal 5 2 2 9 3" xfId="11082"/>
    <cellStyle name="Normal 5 2 2 9 3 2" xfId="4424"/>
    <cellStyle name="Normal 5 2 2 9 3 3" xfId="30319"/>
    <cellStyle name="Normal 5 2 2 9 3 4" xfId="21805"/>
    <cellStyle name="Normal 5 2 2 9 4" xfId="2941"/>
    <cellStyle name="Normal 5 2 2 9 4 2" xfId="30320"/>
    <cellStyle name="Normal 5 2 2 9 4 3" xfId="30321"/>
    <cellStyle name="Normal 5 2 2 9 4 4" xfId="30322"/>
    <cellStyle name="Normal 5 2 2 9 5" xfId="30323"/>
    <cellStyle name="Normal 5 2 2 9 5 2" xfId="30324"/>
    <cellStyle name="Normal 5 2 2 9 5 3" xfId="30325"/>
    <cellStyle name="Normal 5 2 2 9 5 4" xfId="30327"/>
    <cellStyle name="Normal 5 2 2 9 6" xfId="21845"/>
    <cellStyle name="Normal 5 2 2 9 6 2" xfId="30329"/>
    <cellStyle name="Normal 5 2 2 9 6 3" xfId="30331"/>
    <cellStyle name="Normal 5 2 2 9 7" xfId="21850"/>
    <cellStyle name="Normal 5 2 2 9 8" xfId="21855"/>
    <cellStyle name="Normal 5 2 2 9 9" xfId="30333"/>
    <cellStyle name="Normal 5 2 20" xfId="29303"/>
    <cellStyle name="Normal 5 2 21" xfId="29315"/>
    <cellStyle name="Normal 5 2 3" xfId="30336"/>
    <cellStyle name="Normal 5 2 3 10" xfId="30338"/>
    <cellStyle name="Normal 5 2 3 10 2" xfId="5256"/>
    <cellStyle name="Normal 5 2 3 10 2 2" xfId="30340"/>
    <cellStyle name="Normal 5 2 3 10 2 2 2" xfId="26712"/>
    <cellStyle name="Normal 5 2 3 10 2 2 3" xfId="26726"/>
    <cellStyle name="Normal 5 2 3 10 2 2 4" xfId="20703"/>
    <cellStyle name="Normal 5 2 3 10 2 3" xfId="30341"/>
    <cellStyle name="Normal 5 2 3 10 2 3 2" xfId="26733"/>
    <cellStyle name="Normal 5 2 3 10 2 3 3" xfId="30344"/>
    <cellStyle name="Normal 5 2 3 10 2 4" xfId="30345"/>
    <cellStyle name="Normal 5 2 3 10 2 5" xfId="30347"/>
    <cellStyle name="Normal 5 2 3 10 2 6" xfId="15684"/>
    <cellStyle name="Normal 5 2 3 10 3" xfId="5486"/>
    <cellStyle name="Normal 5 2 3 10 3 2" xfId="21182"/>
    <cellStyle name="Normal 5 2 3 10 3 3" xfId="21191"/>
    <cellStyle name="Normal 5 2 3 10 3 4" xfId="21200"/>
    <cellStyle name="Normal 5 2 3 10 4" xfId="7847"/>
    <cellStyle name="Normal 5 2 3 10 4 2" xfId="21225"/>
    <cellStyle name="Normal 5 2 3 10 4 3" xfId="30350"/>
    <cellStyle name="Normal 5 2 3 10 4 4" xfId="30353"/>
    <cellStyle name="Normal 5 2 3 10 5" xfId="30356"/>
    <cellStyle name="Normal 5 2 3 10 5 2" xfId="2588"/>
    <cellStyle name="Normal 5 2 3 10 5 3" xfId="30357"/>
    <cellStyle name="Normal 5 2 3 10 5 4" xfId="30359"/>
    <cellStyle name="Normal 5 2 3 10 6" xfId="30361"/>
    <cellStyle name="Normal 5 2 3 10 6 2" xfId="3540"/>
    <cellStyle name="Normal 5 2 3 10 6 3" xfId="30362"/>
    <cellStyle name="Normal 5 2 3 10 7" xfId="30364"/>
    <cellStyle name="Normal 5 2 3 10 8" xfId="30366"/>
    <cellStyle name="Normal 5 2 3 10 9" xfId="30367"/>
    <cellStyle name="Normal 5 2 3 11" xfId="30369"/>
    <cellStyle name="Normal 5 2 3 11 2" xfId="5510"/>
    <cellStyle name="Normal 5 2 3 11 2 2" xfId="30370"/>
    <cellStyle name="Normal 5 2 3 11 2 2 2" xfId="895"/>
    <cellStyle name="Normal 5 2 3 11 2 2 3" xfId="1007"/>
    <cellStyle name="Normal 5 2 3 11 2 2 4" xfId="20814"/>
    <cellStyle name="Normal 5 2 3 11 2 3" xfId="30371"/>
    <cellStyle name="Normal 5 2 3 11 2 3 2" xfId="30373"/>
    <cellStyle name="Normal 5 2 3 11 2 3 3" xfId="30377"/>
    <cellStyle name="Normal 5 2 3 11 2 4" xfId="30378"/>
    <cellStyle name="Normal 5 2 3 11 2 5" xfId="30380"/>
    <cellStyle name="Normal 5 2 3 11 2 6" xfId="3858"/>
    <cellStyle name="Normal 5 2 3 11 3" xfId="30383"/>
    <cellStyle name="Normal 5 2 3 11 3 2" xfId="21311"/>
    <cellStyle name="Normal 5 2 3 11 3 3" xfId="30384"/>
    <cellStyle name="Normal 5 2 3 11 3 4" xfId="30386"/>
    <cellStyle name="Normal 5 2 3 11 4" xfId="30390"/>
    <cellStyle name="Normal 5 2 3 11 4 2" xfId="30391"/>
    <cellStyle name="Normal 5 2 3 11 4 3" xfId="30393"/>
    <cellStyle name="Normal 5 2 3 11 4 4" xfId="30395"/>
    <cellStyle name="Normal 5 2 3 11 5" xfId="30396"/>
    <cellStyle name="Normal 5 2 3 11 5 2" xfId="30397"/>
    <cellStyle name="Normal 5 2 3 11 5 3" xfId="30398"/>
    <cellStyle name="Normal 5 2 3 11 6" xfId="30400"/>
    <cellStyle name="Normal 5 2 3 11 7" xfId="30402"/>
    <cellStyle name="Normal 5 2 3 11 8" xfId="30403"/>
    <cellStyle name="Normal 5 2 3 12" xfId="30405"/>
    <cellStyle name="Normal 5 2 3 12 2" xfId="7860"/>
    <cellStyle name="Normal 5 2 3 12 2 2" xfId="26789"/>
    <cellStyle name="Normal 5 2 3 12 2 3" xfId="26797"/>
    <cellStyle name="Normal 5 2 3 12 2 4" xfId="30406"/>
    <cellStyle name="Normal 5 2 3 12 3" xfId="26812"/>
    <cellStyle name="Normal 5 2 3 12 3 2" xfId="30408"/>
    <cellStyle name="Normal 5 2 3 12 3 3" xfId="30410"/>
    <cellStyle name="Normal 5 2 3 12 3 4" xfId="30412"/>
    <cellStyle name="Normal 5 2 3 12 4" xfId="26824"/>
    <cellStyle name="Normal 5 2 3 12 4 2" xfId="30414"/>
    <cellStyle name="Normal 5 2 3 12 4 3" xfId="30415"/>
    <cellStyle name="Normal 5 2 3 12 5" xfId="26833"/>
    <cellStyle name="Normal 5 2 3 12 6" xfId="30416"/>
    <cellStyle name="Normal 5 2 3 12 7" xfId="30417"/>
    <cellStyle name="Normal 5 2 3 13" xfId="30419"/>
    <cellStyle name="Normal 5 2 3 13 2" xfId="7865"/>
    <cellStyle name="Normal 5 2 3 13 3" xfId="28512"/>
    <cellStyle name="Normal 5 2 3 13 4" xfId="30421"/>
    <cellStyle name="Normal 5 2 3 14" xfId="30423"/>
    <cellStyle name="Normal 5 2 3 14 2" xfId="28517"/>
    <cellStyle name="Normal 5 2 3 14 3" xfId="28520"/>
    <cellStyle name="Normal 5 2 3 14 4" xfId="30424"/>
    <cellStyle name="Normal 5 2 3 15" xfId="30426"/>
    <cellStyle name="Normal 5 2 3 15 2" xfId="28526"/>
    <cellStyle name="Normal 5 2 3 15 3" xfId="28528"/>
    <cellStyle name="Normal 5 2 3 15 4" xfId="30427"/>
    <cellStyle name="Normal 5 2 3 16" xfId="30429"/>
    <cellStyle name="Normal 5 2 3 16 2" xfId="28534"/>
    <cellStyle name="Normal 5 2 3 16 3" xfId="30431"/>
    <cellStyle name="Normal 5 2 3 17" xfId="9995"/>
    <cellStyle name="Normal 5 2 3 18" xfId="1817"/>
    <cellStyle name="Normal 5 2 3 19" xfId="1826"/>
    <cellStyle name="Normal 5 2 3 2" xfId="30432"/>
    <cellStyle name="Normal 5 2 3 2 10" xfId="30433"/>
    <cellStyle name="Normal 5 2 3 2 10 2" xfId="30435"/>
    <cellStyle name="Normal 5 2 3 2 10 3" xfId="30437"/>
    <cellStyle name="Normal 5 2 3 2 10 4" xfId="25179"/>
    <cellStyle name="Normal 5 2 3 2 11" xfId="2076"/>
    <cellStyle name="Normal 5 2 3 2 11 2" xfId="27571"/>
    <cellStyle name="Normal 5 2 3 2 11 3" xfId="27575"/>
    <cellStyle name="Normal 5 2 3 2 12" xfId="2183"/>
    <cellStyle name="Normal 5 2 3 2 13" xfId="30438"/>
    <cellStyle name="Normal 5 2 3 2 14" xfId="30440"/>
    <cellStyle name="Normal 5 2 3 2 2" xfId="30442"/>
    <cellStyle name="Normal 5 2 3 2 2 10" xfId="10212"/>
    <cellStyle name="Normal 5 2 3 2 2 11" xfId="30443"/>
    <cellStyle name="Normal 5 2 3 2 2 2" xfId="30445"/>
    <cellStyle name="Normal 5 2 3 2 2 2 10" xfId="24428"/>
    <cellStyle name="Normal 5 2 3 2 2 2 2" xfId="28801"/>
    <cellStyle name="Normal 5 2 3 2 2 2 2 2" xfId="5136"/>
    <cellStyle name="Normal 5 2 3 2 2 2 2 2 2" xfId="5143"/>
    <cellStyle name="Normal 5 2 3 2 2 2 2 2 2 2" xfId="4342"/>
    <cellStyle name="Normal 5 2 3 2 2 2 2 2 2 3" xfId="6366"/>
    <cellStyle name="Normal 5 2 3 2 2 2 2 2 2 4" xfId="189"/>
    <cellStyle name="Normal 5 2 3 2 2 2 2 2 3" xfId="5151"/>
    <cellStyle name="Normal 5 2 3 2 2 2 2 2 3 2" xfId="6471"/>
    <cellStyle name="Normal 5 2 3 2 2 2 2 2 3 3" xfId="6495"/>
    <cellStyle name="Normal 5 2 3 2 2 2 2 2 4" xfId="6540"/>
    <cellStyle name="Normal 5 2 3 2 2 2 2 2 5" xfId="6572"/>
    <cellStyle name="Normal 5 2 3 2 2 2 2 2 6" xfId="30446"/>
    <cellStyle name="Normal 5 2 3 2 2 2 2 3" xfId="5166"/>
    <cellStyle name="Normal 5 2 3 2 2 2 2 3 2" xfId="4699"/>
    <cellStyle name="Normal 5 2 3 2 2 2 2 3 3" xfId="4710"/>
    <cellStyle name="Normal 5 2 3 2 2 2 2 3 4" xfId="6838"/>
    <cellStyle name="Normal 5 2 3 2 2 2 2 4" xfId="5185"/>
    <cellStyle name="Normal 5 2 3 2 2 2 2 4 2" xfId="4749"/>
    <cellStyle name="Normal 5 2 3 2 2 2 2 4 3" xfId="6943"/>
    <cellStyle name="Normal 5 2 3 2 2 2 2 4 4" xfId="6955"/>
    <cellStyle name="Normal 5 2 3 2 2 2 2 5" xfId="5203"/>
    <cellStyle name="Normal 5 2 3 2 2 2 2 5 2" xfId="7023"/>
    <cellStyle name="Normal 5 2 3 2 2 2 2 5 3" xfId="20071"/>
    <cellStyle name="Normal 5 2 3 2 2 2 2 5 4" xfId="7041"/>
    <cellStyle name="Normal 5 2 3 2 2 2 2 6" xfId="30449"/>
    <cellStyle name="Normal 5 2 3 2 2 2 2 6 2" xfId="20229"/>
    <cellStyle name="Normal 5 2 3 2 2 2 2 6 3" xfId="20237"/>
    <cellStyle name="Normal 5 2 3 2 2 2 2 7" xfId="30451"/>
    <cellStyle name="Normal 5 2 3 2 2 2 2 8" xfId="24069"/>
    <cellStyle name="Normal 5 2 3 2 2 2 2 9" xfId="24076"/>
    <cellStyle name="Normal 5 2 3 2 2 2 3" xfId="30453"/>
    <cellStyle name="Normal 5 2 3 2 2 2 3 2" xfId="2092"/>
    <cellStyle name="Normal 5 2 3 2 2 2 3 2 2" xfId="7194"/>
    <cellStyle name="Normal 5 2 3 2 2 2 3 2 3" xfId="7251"/>
    <cellStyle name="Normal 5 2 3 2 2 2 3 2 4" xfId="28518"/>
    <cellStyle name="Normal 5 2 3 2 2 2 3 3" xfId="7867"/>
    <cellStyle name="Normal 5 2 3 2 2 2 3 3 2" xfId="30454"/>
    <cellStyle name="Normal 5 2 3 2 2 2 3 3 3" xfId="28524"/>
    <cellStyle name="Normal 5 2 3 2 2 2 3 4" xfId="7882"/>
    <cellStyle name="Normal 5 2 3 2 2 2 3 5" xfId="7894"/>
    <cellStyle name="Normal 5 2 3 2 2 2 3 6" xfId="30457"/>
    <cellStyle name="Normal 5 2 3 2 2 2 4" xfId="30458"/>
    <cellStyle name="Normal 5 2 3 2 2 2 4 2" xfId="7939"/>
    <cellStyle name="Normal 5 2 3 2 2 2 4 3" xfId="30459"/>
    <cellStyle name="Normal 5 2 3 2 2 2 4 4" xfId="30461"/>
    <cellStyle name="Normal 5 2 3 2 2 2 5" xfId="30465"/>
    <cellStyle name="Normal 5 2 3 2 2 2 5 2" xfId="30466"/>
    <cellStyle name="Normal 5 2 3 2 2 2 5 3" xfId="30467"/>
    <cellStyle name="Normal 5 2 3 2 2 2 5 4" xfId="30469"/>
    <cellStyle name="Normal 5 2 3 2 2 2 6" xfId="30475"/>
    <cellStyle name="Normal 5 2 3 2 2 2 6 2" xfId="30476"/>
    <cellStyle name="Normal 5 2 3 2 2 2 6 3" xfId="30477"/>
    <cellStyle name="Normal 5 2 3 2 2 2 6 4" xfId="30478"/>
    <cellStyle name="Normal 5 2 3 2 2 2 7" xfId="20275"/>
    <cellStyle name="Normal 5 2 3 2 2 2 7 2" xfId="30479"/>
    <cellStyle name="Normal 5 2 3 2 2 2 7 3" xfId="30480"/>
    <cellStyle name="Normal 5 2 3 2 2 2 8" xfId="20278"/>
    <cellStyle name="Normal 5 2 3 2 2 2 9" xfId="20281"/>
    <cellStyle name="Normal 5 2 3 2 2 3" xfId="30482"/>
    <cellStyle name="Normal 5 2 3 2 2 3 2" xfId="28824"/>
    <cellStyle name="Normal 5 2 3 2 2 3 2 2" xfId="5416"/>
    <cellStyle name="Normal 5 2 3 2 2 3 2 2 2" xfId="2502"/>
    <cellStyle name="Normal 5 2 3 2 2 3 2 2 3" xfId="7996"/>
    <cellStyle name="Normal 5 2 3 2 2 3 2 2 4" xfId="28142"/>
    <cellStyle name="Normal 5 2 3 2 2 3 2 3" xfId="8005"/>
    <cellStyle name="Normal 5 2 3 2 2 3 2 3 2" xfId="30485"/>
    <cellStyle name="Normal 5 2 3 2 2 3 2 3 3" xfId="28599"/>
    <cellStyle name="Normal 5 2 3 2 2 3 2 4" xfId="8021"/>
    <cellStyle name="Normal 5 2 3 2 2 3 2 5" xfId="8030"/>
    <cellStyle name="Normal 5 2 3 2 2 3 2 6" xfId="30487"/>
    <cellStyle name="Normal 5 2 3 2 2 3 3" xfId="30489"/>
    <cellStyle name="Normal 5 2 3 2 2 3 3 2" xfId="8053"/>
    <cellStyle name="Normal 5 2 3 2 2 3 3 3" xfId="30490"/>
    <cellStyle name="Normal 5 2 3 2 2 3 3 4" xfId="30492"/>
    <cellStyle name="Normal 5 2 3 2 2 3 4" xfId="30494"/>
    <cellStyle name="Normal 5 2 3 2 2 3 4 2" xfId="30496"/>
    <cellStyle name="Normal 5 2 3 2 2 3 4 3" xfId="30498"/>
    <cellStyle name="Normal 5 2 3 2 2 3 4 4" xfId="30501"/>
    <cellStyle name="Normal 5 2 3 2 2 3 5" xfId="30503"/>
    <cellStyle name="Normal 5 2 3 2 2 3 5 2" xfId="30505"/>
    <cellStyle name="Normal 5 2 3 2 2 3 5 3" xfId="30507"/>
    <cellStyle name="Normal 5 2 3 2 2 3 5 4" xfId="30510"/>
    <cellStyle name="Normal 5 2 3 2 2 3 6" xfId="30514"/>
    <cellStyle name="Normal 5 2 3 2 2 3 6 2" xfId="11790"/>
    <cellStyle name="Normal 5 2 3 2 2 3 6 3" xfId="30516"/>
    <cellStyle name="Normal 5 2 3 2 2 3 7" xfId="20285"/>
    <cellStyle name="Normal 5 2 3 2 2 3 8" xfId="20288"/>
    <cellStyle name="Normal 5 2 3 2 2 3 9" xfId="30518"/>
    <cellStyle name="Normal 5 2 3 2 2 4" xfId="29022"/>
    <cellStyle name="Normal 5 2 3 2 2 4 2" xfId="28843"/>
    <cellStyle name="Normal 5 2 3 2 2 4 2 2" xfId="8084"/>
    <cellStyle name="Normal 5 2 3 2 2 4 2 3" xfId="10118"/>
    <cellStyle name="Normal 5 2 3 2 2 4 2 4" xfId="10135"/>
    <cellStyle name="Normal 5 2 3 2 2 4 3" xfId="30519"/>
    <cellStyle name="Normal 5 2 3 2 2 4 3 2" xfId="23892"/>
    <cellStyle name="Normal 5 2 3 2 2 4 3 3" xfId="10164"/>
    <cellStyle name="Normal 5 2 3 2 2 4 4" xfId="30521"/>
    <cellStyle name="Normal 5 2 3 2 2 4 5" xfId="30523"/>
    <cellStyle name="Normal 5 2 3 2 2 4 6" xfId="30525"/>
    <cellStyle name="Normal 5 2 3 2 2 5" xfId="29024"/>
    <cellStyle name="Normal 5 2 3 2 2 5 2" xfId="28857"/>
    <cellStyle name="Normal 5 2 3 2 2 5 3" xfId="30526"/>
    <cellStyle name="Normal 5 2 3 2 2 5 4" xfId="30528"/>
    <cellStyle name="Normal 5 2 3 2 2 6" xfId="29027"/>
    <cellStyle name="Normal 5 2 3 2 2 6 2" xfId="28875"/>
    <cellStyle name="Normal 5 2 3 2 2 6 3" xfId="30529"/>
    <cellStyle name="Normal 5 2 3 2 2 6 4" xfId="30531"/>
    <cellStyle name="Normal 5 2 3 2 2 7" xfId="30533"/>
    <cellStyle name="Normal 5 2 3 2 2 7 2" xfId="30537"/>
    <cellStyle name="Normal 5 2 3 2 2 7 3" xfId="30538"/>
    <cellStyle name="Normal 5 2 3 2 2 7 4" xfId="30540"/>
    <cellStyle name="Normal 5 2 3 2 2 8" xfId="30542"/>
    <cellStyle name="Normal 5 2 3 2 2 8 2" xfId="11070"/>
    <cellStyle name="Normal 5 2 3 2 2 8 3" xfId="11832"/>
    <cellStyle name="Normal 5 2 3 2 2 9" xfId="30543"/>
    <cellStyle name="Normal 5 2 3 2 3" xfId="9818"/>
    <cellStyle name="Normal 5 2 3 2 3 10" xfId="30544"/>
    <cellStyle name="Normal 5 2 3 2 3 2" xfId="11844"/>
    <cellStyle name="Normal 5 2 3 2 3 2 2" xfId="30547"/>
    <cellStyle name="Normal 5 2 3 2 3 2 2 2" xfId="3482"/>
    <cellStyle name="Normal 5 2 3 2 3 2 2 2 2" xfId="10489"/>
    <cellStyle name="Normal 5 2 3 2 3 2 2 2 3" xfId="10496"/>
    <cellStyle name="Normal 5 2 3 2 3 2 2 2 4" xfId="10501"/>
    <cellStyle name="Normal 5 2 3 2 3 2 2 3" xfId="10511"/>
    <cellStyle name="Normal 5 2 3 2 3 2 2 3 2" xfId="10526"/>
    <cellStyle name="Normal 5 2 3 2 3 2 2 3 3" xfId="10536"/>
    <cellStyle name="Normal 5 2 3 2 3 2 2 4" xfId="10550"/>
    <cellStyle name="Normal 5 2 3 2 3 2 2 5" xfId="10565"/>
    <cellStyle name="Normal 5 2 3 2 3 2 2 6" xfId="30549"/>
    <cellStyle name="Normal 5 2 3 2 3 2 3" xfId="30552"/>
    <cellStyle name="Normal 5 2 3 2 3 2 3 2" xfId="10653"/>
    <cellStyle name="Normal 5 2 3 2 3 2 3 3" xfId="10686"/>
    <cellStyle name="Normal 5 2 3 2 3 2 3 4" xfId="10697"/>
    <cellStyle name="Normal 5 2 3 2 3 2 4" xfId="30554"/>
    <cellStyle name="Normal 5 2 3 2 3 2 4 2" xfId="10764"/>
    <cellStyle name="Normal 5 2 3 2 3 2 4 3" xfId="30557"/>
    <cellStyle name="Normal 5 2 3 2 3 2 4 4" xfId="30560"/>
    <cellStyle name="Normal 5 2 3 2 3 2 5" xfId="30562"/>
    <cellStyle name="Normal 5 2 3 2 3 2 5 2" xfId="30564"/>
    <cellStyle name="Normal 5 2 3 2 3 2 5 3" xfId="30567"/>
    <cellStyle name="Normal 5 2 3 2 3 2 5 4" xfId="30570"/>
    <cellStyle name="Normal 5 2 3 2 3 2 6" xfId="30572"/>
    <cellStyle name="Normal 5 2 3 2 3 2 6 2" xfId="30574"/>
    <cellStyle name="Normal 5 2 3 2 3 2 6 3" xfId="30576"/>
    <cellStyle name="Normal 5 2 3 2 3 2 7" xfId="30578"/>
    <cellStyle name="Normal 5 2 3 2 3 2 8" xfId="30579"/>
    <cellStyle name="Normal 5 2 3 2 3 2 9" xfId="30580"/>
    <cellStyle name="Normal 5 2 3 2 3 3" xfId="11911"/>
    <cellStyle name="Normal 5 2 3 2 3 3 2" xfId="30582"/>
    <cellStyle name="Normal 5 2 3 2 3 3 2 2" xfId="1550"/>
    <cellStyle name="Normal 5 2 3 2 3 3 2 3" xfId="8102"/>
    <cellStyle name="Normal 5 2 3 2 3 3 2 4" xfId="10868"/>
    <cellStyle name="Normal 5 2 3 2 3 3 3" xfId="8109"/>
    <cellStyle name="Normal 5 2 3 2 3 3 3 2" xfId="10910"/>
    <cellStyle name="Normal 5 2 3 2 3 3 3 3" xfId="30584"/>
    <cellStyle name="Normal 5 2 3 2 3 3 4" xfId="8121"/>
    <cellStyle name="Normal 5 2 3 2 3 3 5" xfId="30587"/>
    <cellStyle name="Normal 5 2 3 2 3 3 6" xfId="30590"/>
    <cellStyle name="Normal 5 2 3 2 3 4" xfId="11925"/>
    <cellStyle name="Normal 5 2 3 2 3 4 2" xfId="30592"/>
    <cellStyle name="Normal 5 2 3 2 3 4 3" xfId="30594"/>
    <cellStyle name="Normal 5 2 3 2 3 4 4" xfId="30597"/>
    <cellStyle name="Normal 5 2 3 2 3 5" xfId="10568"/>
    <cellStyle name="Normal 5 2 3 2 3 5 2" xfId="154"/>
    <cellStyle name="Normal 5 2 3 2 3 5 3" xfId="7680"/>
    <cellStyle name="Normal 5 2 3 2 3 5 4" xfId="7700"/>
    <cellStyle name="Normal 5 2 3 2 3 6" xfId="10573"/>
    <cellStyle name="Normal 5 2 3 2 3 6 2" xfId="7707"/>
    <cellStyle name="Normal 5 2 3 2 3 6 3" xfId="2898"/>
    <cellStyle name="Normal 5 2 3 2 3 6 4" xfId="11941"/>
    <cellStyle name="Normal 5 2 3 2 3 7" xfId="10577"/>
    <cellStyle name="Normal 5 2 3 2 3 7 2" xfId="7737"/>
    <cellStyle name="Normal 5 2 3 2 3 7 3" xfId="30598"/>
    <cellStyle name="Normal 5 2 3 2 3 8" xfId="10582"/>
    <cellStyle name="Normal 5 2 3 2 3 9" xfId="10588"/>
    <cellStyle name="Normal 5 2 3 2 4" xfId="11183"/>
    <cellStyle name="Normal 5 2 3 2 4 2" xfId="11951"/>
    <cellStyle name="Normal 5 2 3 2 4 2 2" xfId="30601"/>
    <cellStyle name="Normal 5 2 3 2 4 2 2 2" xfId="2230"/>
    <cellStyle name="Normal 5 2 3 2 4 2 2 3" xfId="823"/>
    <cellStyle name="Normal 5 2 3 2 4 2 2 4" xfId="11956"/>
    <cellStyle name="Normal 5 2 3 2 4 2 3" xfId="30604"/>
    <cellStyle name="Normal 5 2 3 2 4 2 3 2" xfId="11962"/>
    <cellStyle name="Normal 5 2 3 2 4 2 3 3" xfId="662"/>
    <cellStyle name="Normal 5 2 3 2 4 2 4" xfId="30606"/>
    <cellStyle name="Normal 5 2 3 2 4 2 5" xfId="30608"/>
    <cellStyle name="Normal 5 2 3 2 4 2 6" xfId="30610"/>
    <cellStyle name="Normal 5 2 3 2 4 3" xfId="11971"/>
    <cellStyle name="Normal 5 2 3 2 4 3 2" xfId="30613"/>
    <cellStyle name="Normal 5 2 3 2 4 3 3" xfId="30615"/>
    <cellStyle name="Normal 5 2 3 2 4 3 4" xfId="30618"/>
    <cellStyle name="Normal 5 2 3 2 4 4" xfId="29030"/>
    <cellStyle name="Normal 5 2 3 2 4 4 2" xfId="30620"/>
    <cellStyle name="Normal 5 2 3 2 4 4 3" xfId="30622"/>
    <cellStyle name="Normal 5 2 3 2 4 4 4" xfId="30625"/>
    <cellStyle name="Normal 5 2 3 2 4 5" xfId="10601"/>
    <cellStyle name="Normal 5 2 3 2 4 5 2" xfId="30627"/>
    <cellStyle name="Normal 5 2 3 2 4 5 3" xfId="30629"/>
    <cellStyle name="Normal 5 2 3 2 4 5 4" xfId="11292"/>
    <cellStyle name="Normal 5 2 3 2 4 6" xfId="10606"/>
    <cellStyle name="Normal 5 2 3 2 4 6 2" xfId="30631"/>
    <cellStyle name="Normal 5 2 3 2 4 6 3" xfId="30633"/>
    <cellStyle name="Normal 5 2 3 2 4 7" xfId="10611"/>
    <cellStyle name="Normal 5 2 3 2 4 8" xfId="30634"/>
    <cellStyle name="Normal 5 2 3 2 4 9" xfId="30635"/>
    <cellStyle name="Normal 5 2 3 2 5" xfId="11193"/>
    <cellStyle name="Normal 5 2 3 2 5 2" xfId="30639"/>
    <cellStyle name="Normal 5 2 3 2 5 2 2" xfId="30641"/>
    <cellStyle name="Normal 5 2 3 2 5 2 2 2" xfId="8836"/>
    <cellStyle name="Normal 5 2 3 2 5 2 2 3" xfId="30645"/>
    <cellStyle name="Normal 5 2 3 2 5 2 2 4" xfId="30648"/>
    <cellStyle name="Normal 5 2 3 2 5 2 3" xfId="30650"/>
    <cellStyle name="Normal 5 2 3 2 5 2 3 2" xfId="30653"/>
    <cellStyle name="Normal 5 2 3 2 5 2 3 3" xfId="30658"/>
    <cellStyle name="Normal 5 2 3 2 5 2 4" xfId="30660"/>
    <cellStyle name="Normal 5 2 3 2 5 2 5" xfId="30662"/>
    <cellStyle name="Normal 5 2 3 2 5 2 6" xfId="30664"/>
    <cellStyle name="Normal 5 2 3 2 5 3" xfId="30668"/>
    <cellStyle name="Normal 5 2 3 2 5 3 2" xfId="30670"/>
    <cellStyle name="Normal 5 2 3 2 5 3 3" xfId="30672"/>
    <cellStyle name="Normal 5 2 3 2 5 3 4" xfId="30675"/>
    <cellStyle name="Normal 5 2 3 2 5 4" xfId="30677"/>
    <cellStyle name="Normal 5 2 3 2 5 4 2" xfId="30679"/>
    <cellStyle name="Normal 5 2 3 2 5 4 3" xfId="30681"/>
    <cellStyle name="Normal 5 2 3 2 5 4 4" xfId="30685"/>
    <cellStyle name="Normal 5 2 3 2 5 5" xfId="10619"/>
    <cellStyle name="Normal 5 2 3 2 5 5 2" xfId="30687"/>
    <cellStyle name="Normal 5 2 3 2 5 5 3" xfId="30689"/>
    <cellStyle name="Normal 5 2 3 2 5 5 4" xfId="25234"/>
    <cellStyle name="Normal 5 2 3 2 5 6" xfId="10626"/>
    <cellStyle name="Normal 5 2 3 2 5 6 2" xfId="30691"/>
    <cellStyle name="Normal 5 2 3 2 5 6 3" xfId="30693"/>
    <cellStyle name="Normal 5 2 3 2 5 7" xfId="10630"/>
    <cellStyle name="Normal 5 2 3 2 5 8" xfId="30694"/>
    <cellStyle name="Normal 5 2 3 2 5 9" xfId="30695"/>
    <cellStyle name="Normal 5 2 3 2 6" xfId="12065"/>
    <cellStyle name="Normal 5 2 3 2 6 2" xfId="30698"/>
    <cellStyle name="Normal 5 2 3 2 6 2 2" xfId="30700"/>
    <cellStyle name="Normal 5 2 3 2 6 2 2 2" xfId="4852"/>
    <cellStyle name="Normal 5 2 3 2 6 2 2 3" xfId="30703"/>
    <cellStyle name="Normal 5 2 3 2 6 2 2 4" xfId="30706"/>
    <cellStyle name="Normal 5 2 3 2 6 2 3" xfId="30708"/>
    <cellStyle name="Normal 5 2 3 2 6 2 3 2" xfId="30710"/>
    <cellStyle name="Normal 5 2 3 2 6 2 3 3" xfId="30713"/>
    <cellStyle name="Normal 5 2 3 2 6 2 4" xfId="30715"/>
    <cellStyle name="Normal 5 2 3 2 6 2 5" xfId="30717"/>
    <cellStyle name="Normal 5 2 3 2 6 2 6" xfId="30719"/>
    <cellStyle name="Normal 5 2 3 2 6 3" xfId="24628"/>
    <cellStyle name="Normal 5 2 3 2 6 3 2" xfId="20107"/>
    <cellStyle name="Normal 5 2 3 2 6 3 3" xfId="30721"/>
    <cellStyle name="Normal 5 2 3 2 6 3 4" xfId="30724"/>
    <cellStyle name="Normal 5 2 3 2 6 4" xfId="24631"/>
    <cellStyle name="Normal 5 2 3 2 6 4 2" xfId="30726"/>
    <cellStyle name="Normal 5 2 3 2 6 4 3" xfId="30728"/>
    <cellStyle name="Normal 5 2 3 2 6 4 4" xfId="30731"/>
    <cellStyle name="Normal 5 2 3 2 6 5" xfId="10636"/>
    <cellStyle name="Normal 5 2 3 2 6 5 2" xfId="11263"/>
    <cellStyle name="Normal 5 2 3 2 6 5 3" xfId="11267"/>
    <cellStyle name="Normal 5 2 3 2 6 6" xfId="10639"/>
    <cellStyle name="Normal 5 2 3 2 6 7" xfId="10643"/>
    <cellStyle name="Normal 5 2 3 2 6 8" xfId="30732"/>
    <cellStyle name="Normal 5 2 3 2 7" xfId="12089"/>
    <cellStyle name="Normal 5 2 3 2 7 2" xfId="30733"/>
    <cellStyle name="Normal 5 2 3 2 7 2 2" xfId="12101"/>
    <cellStyle name="Normal 5 2 3 2 7 2 3" xfId="10664"/>
    <cellStyle name="Normal 5 2 3 2 7 2 4" xfId="10676"/>
    <cellStyle name="Normal 5 2 3 2 7 3" xfId="24634"/>
    <cellStyle name="Normal 5 2 3 2 7 3 2" xfId="12110"/>
    <cellStyle name="Normal 5 2 3 2 7 3 3" xfId="12118"/>
    <cellStyle name="Normal 5 2 3 2 7 4" xfId="24636"/>
    <cellStyle name="Normal 5 2 3 2 7 5" xfId="10661"/>
    <cellStyle name="Normal 5 2 3 2 7 6" xfId="10673"/>
    <cellStyle name="Normal 5 2 3 2 8" xfId="30734"/>
    <cellStyle name="Normal 5 2 3 2 8 2" xfId="30735"/>
    <cellStyle name="Normal 5 2 3 2 8 3" xfId="30736"/>
    <cellStyle name="Normal 5 2 3 2 8 4" xfId="30737"/>
    <cellStyle name="Normal 5 2 3 2 9" xfId="30739"/>
    <cellStyle name="Normal 5 2 3 2 9 2" xfId="30740"/>
    <cellStyle name="Normal 5 2 3 2 9 3" xfId="30742"/>
    <cellStyle name="Normal 5 2 3 2 9 4" xfId="30744"/>
    <cellStyle name="Normal 5 2 3 3" xfId="9828"/>
    <cellStyle name="Normal 5 2 3 3 10" xfId="30747"/>
    <cellStyle name="Normal 5 2 3 3 10 2" xfId="30749"/>
    <cellStyle name="Normal 5 2 3 3 10 3" xfId="30750"/>
    <cellStyle name="Normal 5 2 3 3 10 4" xfId="30751"/>
    <cellStyle name="Normal 5 2 3 3 11" xfId="30754"/>
    <cellStyle name="Normal 5 2 3 3 11 2" xfId="30755"/>
    <cellStyle name="Normal 5 2 3 3 11 3" xfId="30756"/>
    <cellStyle name="Normal 5 2 3 3 12" xfId="30758"/>
    <cellStyle name="Normal 5 2 3 3 13" xfId="30760"/>
    <cellStyle name="Normal 5 2 3 3 14" xfId="30762"/>
    <cellStyle name="Normal 5 2 3 3 2" xfId="30764"/>
    <cellStyle name="Normal 5 2 3 3 2 10" xfId="12439"/>
    <cellStyle name="Normal 5 2 3 3 2 11" xfId="14527"/>
    <cellStyle name="Normal 5 2 3 3 2 2" xfId="30765"/>
    <cellStyle name="Normal 5 2 3 3 2 2 10" xfId="30766"/>
    <cellStyle name="Normal 5 2 3 3 2 2 2" xfId="30767"/>
    <cellStyle name="Normal 5 2 3 3 2 2 2 2" xfId="1848"/>
    <cellStyle name="Normal 5 2 3 3 2 2 2 2 2" xfId="1866"/>
    <cellStyle name="Normal 5 2 3 3 2 2 2 2 2 2" xfId="10864"/>
    <cellStyle name="Normal 5 2 3 3 2 2 2 2 2 3" xfId="30769"/>
    <cellStyle name="Normal 5 2 3 3 2 2 2 2 2 4" xfId="30772"/>
    <cellStyle name="Normal 5 2 3 3 2 2 2 2 3" xfId="6191"/>
    <cellStyle name="Normal 5 2 3 3 2 2 2 2 3 2" xfId="30773"/>
    <cellStyle name="Normal 5 2 3 3 2 2 2 2 3 3" xfId="30775"/>
    <cellStyle name="Normal 5 2 3 3 2 2 2 2 4" xfId="12344"/>
    <cellStyle name="Normal 5 2 3 3 2 2 2 2 5" xfId="30780"/>
    <cellStyle name="Normal 5 2 3 3 2 2 2 2 6" xfId="30782"/>
    <cellStyle name="Normal 5 2 3 3 2 2 2 3" xfId="6204"/>
    <cellStyle name="Normal 5 2 3 3 2 2 2 3 2" xfId="12452"/>
    <cellStyle name="Normal 5 2 3 3 2 2 2 3 3" xfId="12460"/>
    <cellStyle name="Normal 5 2 3 3 2 2 2 3 4" xfId="30783"/>
    <cellStyle name="Normal 5 2 3 3 2 2 2 4" xfId="6214"/>
    <cellStyle name="Normal 5 2 3 3 2 2 2 4 2" xfId="30784"/>
    <cellStyle name="Normal 5 2 3 3 2 2 2 4 3" xfId="30785"/>
    <cellStyle name="Normal 5 2 3 3 2 2 2 4 4" xfId="30786"/>
    <cellStyle name="Normal 5 2 3 3 2 2 2 5" xfId="6222"/>
    <cellStyle name="Normal 5 2 3 3 2 2 2 5 2" xfId="30787"/>
    <cellStyle name="Normal 5 2 3 3 2 2 2 5 3" xfId="30789"/>
    <cellStyle name="Normal 5 2 3 3 2 2 2 5 4" xfId="3334"/>
    <cellStyle name="Normal 5 2 3 3 2 2 2 6" xfId="9529"/>
    <cellStyle name="Normal 5 2 3 3 2 2 2 6 2" xfId="9540"/>
    <cellStyle name="Normal 5 2 3 3 2 2 2 6 3" xfId="9546"/>
    <cellStyle name="Normal 5 2 3 3 2 2 2 7" xfId="9548"/>
    <cellStyle name="Normal 5 2 3 3 2 2 2 8" xfId="9557"/>
    <cellStyle name="Normal 5 2 3 3 2 2 2 9" xfId="9576"/>
    <cellStyle name="Normal 5 2 3 3 2 2 3" xfId="30790"/>
    <cellStyle name="Normal 5 2 3 3 2 2 3 2" xfId="2057"/>
    <cellStyle name="Normal 5 2 3 3 2 2 3 2 2" xfId="17903"/>
    <cellStyle name="Normal 5 2 3 3 2 2 3 2 3" xfId="17907"/>
    <cellStyle name="Normal 5 2 3 3 2 2 3 2 4" xfId="30791"/>
    <cellStyle name="Normal 5 2 3 3 2 2 3 3" xfId="12466"/>
    <cellStyle name="Normal 5 2 3 3 2 2 3 3 2" xfId="30792"/>
    <cellStyle name="Normal 5 2 3 3 2 2 3 3 3" xfId="30793"/>
    <cellStyle name="Normal 5 2 3 3 2 2 3 4" xfId="12472"/>
    <cellStyle name="Normal 5 2 3 3 2 2 3 5" xfId="9612"/>
    <cellStyle name="Normal 5 2 3 3 2 2 3 6" xfId="9630"/>
    <cellStyle name="Normal 5 2 3 3 2 2 4" xfId="30794"/>
    <cellStyle name="Normal 5 2 3 3 2 2 4 2" xfId="802"/>
    <cellStyle name="Normal 5 2 3 3 2 2 4 3" xfId="27955"/>
    <cellStyle name="Normal 5 2 3 3 2 2 4 4" xfId="30796"/>
    <cellStyle name="Normal 5 2 3 3 2 2 5" xfId="30797"/>
    <cellStyle name="Normal 5 2 3 3 2 2 5 2" xfId="27965"/>
    <cellStyle name="Normal 5 2 3 3 2 2 5 3" xfId="27969"/>
    <cellStyle name="Normal 5 2 3 3 2 2 5 4" xfId="30799"/>
    <cellStyle name="Normal 5 2 3 3 2 2 6" xfId="30802"/>
    <cellStyle name="Normal 5 2 3 3 2 2 6 2" xfId="27975"/>
    <cellStyle name="Normal 5 2 3 3 2 2 6 3" xfId="30804"/>
    <cellStyle name="Normal 5 2 3 3 2 2 6 4" xfId="30806"/>
    <cellStyle name="Normal 5 2 3 3 2 2 7" xfId="845"/>
    <cellStyle name="Normal 5 2 3 3 2 2 7 2" xfId="30807"/>
    <cellStyle name="Normal 5 2 3 3 2 2 7 3" xfId="30808"/>
    <cellStyle name="Normal 5 2 3 3 2 2 8" xfId="861"/>
    <cellStyle name="Normal 5 2 3 3 2 2 9" xfId="1136"/>
    <cellStyle name="Normal 5 2 3 3 2 3" xfId="30809"/>
    <cellStyle name="Normal 5 2 3 3 2 3 2" xfId="30810"/>
    <cellStyle name="Normal 5 2 3 3 2 3 2 2" xfId="3804"/>
    <cellStyle name="Normal 5 2 3 3 2 3 2 2 2" xfId="6542"/>
    <cellStyle name="Normal 5 2 3 3 2 3 2 2 3" xfId="6573"/>
    <cellStyle name="Normal 5 2 3 3 2 3 2 2 4" xfId="30813"/>
    <cellStyle name="Normal 5 2 3 3 2 3 2 3" xfId="10968"/>
    <cellStyle name="Normal 5 2 3 3 2 3 2 3 2" xfId="30814"/>
    <cellStyle name="Normal 5 2 3 3 2 3 2 3 3" xfId="30815"/>
    <cellStyle name="Normal 5 2 3 3 2 3 2 4" xfId="12488"/>
    <cellStyle name="Normal 5 2 3 3 2 3 2 5" xfId="9992"/>
    <cellStyle name="Normal 5 2 3 3 2 3 2 6" xfId="30817"/>
    <cellStyle name="Normal 5 2 3 3 2 3 3" xfId="30818"/>
    <cellStyle name="Normal 5 2 3 3 2 3 3 2" xfId="12490"/>
    <cellStyle name="Normal 5 2 3 3 2 3 3 3" xfId="30819"/>
    <cellStyle name="Normal 5 2 3 3 2 3 3 4" xfId="30820"/>
    <cellStyle name="Normal 5 2 3 3 2 3 4" xfId="30821"/>
    <cellStyle name="Normal 5 2 3 3 2 3 4 2" xfId="30823"/>
    <cellStyle name="Normal 5 2 3 3 2 3 4 3" xfId="30825"/>
    <cellStyle name="Normal 5 2 3 3 2 3 4 4" xfId="30826"/>
    <cellStyle name="Normal 5 2 3 3 2 3 5" xfId="4136"/>
    <cellStyle name="Normal 5 2 3 3 2 3 5 2" xfId="30827"/>
    <cellStyle name="Normal 5 2 3 3 2 3 5 3" xfId="30828"/>
    <cellStyle name="Normal 5 2 3 3 2 3 5 4" xfId="30829"/>
    <cellStyle name="Normal 5 2 3 3 2 3 6" xfId="30832"/>
    <cellStyle name="Normal 5 2 3 3 2 3 6 2" xfId="30833"/>
    <cellStyle name="Normal 5 2 3 3 2 3 6 3" xfId="30835"/>
    <cellStyle name="Normal 5 2 3 3 2 3 7" xfId="27554"/>
    <cellStyle name="Normal 5 2 3 3 2 3 8" xfId="1162"/>
    <cellStyle name="Normal 5 2 3 3 2 3 9" xfId="1170"/>
    <cellStyle name="Normal 5 2 3 3 2 4" xfId="25623"/>
    <cellStyle name="Normal 5 2 3 3 2 4 2" xfId="30836"/>
    <cellStyle name="Normal 5 2 3 3 2 4 2 2" xfId="17937"/>
    <cellStyle name="Normal 5 2 3 3 2 4 2 3" xfId="10401"/>
    <cellStyle name="Normal 5 2 3 3 2 4 2 4" xfId="10407"/>
    <cellStyle name="Normal 5 2 3 3 2 4 3" xfId="30837"/>
    <cellStyle name="Normal 5 2 3 3 2 4 3 2" xfId="20946"/>
    <cellStyle name="Normal 5 2 3 3 2 4 3 3" xfId="1043"/>
    <cellStyle name="Normal 5 2 3 3 2 4 4" xfId="30838"/>
    <cellStyle name="Normal 5 2 3 3 2 4 5" xfId="30839"/>
    <cellStyle name="Normal 5 2 3 3 2 4 6" xfId="30840"/>
    <cellStyle name="Normal 5 2 3 3 2 5" xfId="25635"/>
    <cellStyle name="Normal 5 2 3 3 2 5 2" xfId="30841"/>
    <cellStyle name="Normal 5 2 3 3 2 5 3" xfId="30842"/>
    <cellStyle name="Normal 5 2 3 3 2 5 4" xfId="30843"/>
    <cellStyle name="Normal 5 2 3 3 2 6" xfId="25641"/>
    <cellStyle name="Normal 5 2 3 3 2 6 2" xfId="30844"/>
    <cellStyle name="Normal 5 2 3 3 2 6 3" xfId="30845"/>
    <cellStyle name="Normal 5 2 3 3 2 6 4" xfId="30846"/>
    <cellStyle name="Normal 5 2 3 3 2 7" xfId="30848"/>
    <cellStyle name="Normal 5 2 3 3 2 7 2" xfId="26655"/>
    <cellStyle name="Normal 5 2 3 3 2 7 3" xfId="26662"/>
    <cellStyle name="Normal 5 2 3 3 2 7 4" xfId="15461"/>
    <cellStyle name="Normal 5 2 3 3 2 8" xfId="30849"/>
    <cellStyle name="Normal 5 2 3 3 2 8 2" xfId="26672"/>
    <cellStyle name="Normal 5 2 3 3 2 8 3" xfId="26679"/>
    <cellStyle name="Normal 5 2 3 3 2 9" xfId="30851"/>
    <cellStyle name="Normal 5 2 3 3 3" xfId="43"/>
    <cellStyle name="Normal 5 2 3 3 3 10" xfId="30856"/>
    <cellStyle name="Normal 5 2 3 3 3 2" xfId="25650"/>
    <cellStyle name="Normal 5 2 3 3 3 2 2" xfId="30858"/>
    <cellStyle name="Normal 5 2 3 3 3 2 2 2" xfId="6656"/>
    <cellStyle name="Normal 5 2 3 3 3 2 2 2 2" xfId="10248"/>
    <cellStyle name="Normal 5 2 3 3 3 2 2 2 3" xfId="19200"/>
    <cellStyle name="Normal 5 2 3 3 3 2 2 2 4" xfId="19204"/>
    <cellStyle name="Normal 5 2 3 3 3 2 2 3" xfId="7850"/>
    <cellStyle name="Normal 5 2 3 3 3 2 2 3 2" xfId="19209"/>
    <cellStyle name="Normal 5 2 3 3 3 2 2 3 3" xfId="19212"/>
    <cellStyle name="Normal 5 2 3 3 3 2 2 4" xfId="11701"/>
    <cellStyle name="Normal 5 2 3 3 3 2 2 5" xfId="12450"/>
    <cellStyle name="Normal 5 2 3 3 3 2 2 6" xfId="30860"/>
    <cellStyle name="Normal 5 2 3 3 3 2 3" xfId="30862"/>
    <cellStyle name="Normal 5 2 3 3 3 2 3 2" xfId="1368"/>
    <cellStyle name="Normal 5 2 3 3 3 2 3 3" xfId="12526"/>
    <cellStyle name="Normal 5 2 3 3 3 2 3 4" xfId="19233"/>
    <cellStyle name="Normal 5 2 3 3 3 2 4" xfId="30864"/>
    <cellStyle name="Normal 5 2 3 3 3 2 4 2" xfId="11141"/>
    <cellStyle name="Normal 5 2 3 3 3 2 4 3" xfId="14164"/>
    <cellStyle name="Normal 5 2 3 3 3 2 4 4" xfId="16057"/>
    <cellStyle name="Normal 5 2 3 3 3 2 5" xfId="30866"/>
    <cellStyle name="Normal 5 2 3 3 3 2 5 2" xfId="19402"/>
    <cellStyle name="Normal 5 2 3 3 3 2 5 3" xfId="19631"/>
    <cellStyle name="Normal 5 2 3 3 3 2 5 4" xfId="20086"/>
    <cellStyle name="Normal 5 2 3 3 3 2 6" xfId="30868"/>
    <cellStyle name="Normal 5 2 3 3 3 2 6 2" xfId="25253"/>
    <cellStyle name="Normal 5 2 3 3 3 2 6 3" xfId="30870"/>
    <cellStyle name="Normal 5 2 3 3 3 2 7" xfId="30872"/>
    <cellStyle name="Normal 5 2 3 3 3 2 8" xfId="30874"/>
    <cellStyle name="Normal 5 2 3 3 3 2 9" xfId="30876"/>
    <cellStyle name="Normal 5 2 3 3 3 3" xfId="25657"/>
    <cellStyle name="Normal 5 2 3 3 3 3 2" xfId="30878"/>
    <cellStyle name="Normal 5 2 3 3 3 3 2 2" xfId="19264"/>
    <cellStyle name="Normal 5 2 3 3 3 3 2 3" xfId="11067"/>
    <cellStyle name="Normal 5 2 3 3 3 3 2 4" xfId="11830"/>
    <cellStyle name="Normal 5 2 3 3 3 3 3" xfId="30880"/>
    <cellStyle name="Normal 5 2 3 3 3 3 3 2" xfId="19278"/>
    <cellStyle name="Normal 5 2 3 3 3 3 3 3" xfId="30883"/>
    <cellStyle name="Normal 5 2 3 3 3 3 4" xfId="30886"/>
    <cellStyle name="Normal 5 2 3 3 3 3 5" xfId="30888"/>
    <cellStyle name="Normal 5 2 3 3 3 3 6" xfId="30890"/>
    <cellStyle name="Normal 5 2 3 3 3 4" xfId="25666"/>
    <cellStyle name="Normal 5 2 3 3 3 4 2" xfId="30892"/>
    <cellStyle name="Normal 5 2 3 3 3 4 3" xfId="30894"/>
    <cellStyle name="Normal 5 2 3 3 3 4 4" xfId="30896"/>
    <cellStyle name="Normal 5 2 3 3 3 5" xfId="10709"/>
    <cellStyle name="Normal 5 2 3 3 3 5 2" xfId="30898"/>
    <cellStyle name="Normal 5 2 3 3 3 5 3" xfId="30900"/>
    <cellStyle name="Normal 5 2 3 3 3 5 4" xfId="25279"/>
    <cellStyle name="Normal 5 2 3 3 3 6" xfId="10716"/>
    <cellStyle name="Normal 5 2 3 3 3 6 2" xfId="30902"/>
    <cellStyle name="Normal 5 2 3 3 3 6 3" xfId="30904"/>
    <cellStyle name="Normal 5 2 3 3 3 6 4" xfId="30906"/>
    <cellStyle name="Normal 5 2 3 3 3 7" xfId="10725"/>
    <cellStyle name="Normal 5 2 3 3 3 7 2" xfId="26739"/>
    <cellStyle name="Normal 5 2 3 3 3 7 3" xfId="26746"/>
    <cellStyle name="Normal 5 2 3 3 3 8" xfId="21143"/>
    <cellStyle name="Normal 5 2 3 3 3 9" xfId="21147"/>
    <cellStyle name="Normal 5 2 3 3 4" xfId="11207"/>
    <cellStyle name="Normal 5 2 3 3 4 2" xfId="25675"/>
    <cellStyle name="Normal 5 2 3 3 4 2 2" xfId="30909"/>
    <cellStyle name="Normal 5 2 3 3 4 2 2 2" xfId="19604"/>
    <cellStyle name="Normal 5 2 3 3 4 2 2 3" xfId="26578"/>
    <cellStyle name="Normal 5 2 3 3 4 2 2 4" xfId="26584"/>
    <cellStyle name="Normal 5 2 3 3 4 2 3" xfId="30913"/>
    <cellStyle name="Normal 5 2 3 3 4 2 3 2" xfId="26596"/>
    <cellStyle name="Normal 5 2 3 3 4 2 3 3" xfId="26603"/>
    <cellStyle name="Normal 5 2 3 3 4 2 4" xfId="30916"/>
    <cellStyle name="Normal 5 2 3 3 4 2 5" xfId="30918"/>
    <cellStyle name="Normal 5 2 3 3 4 2 6" xfId="5882"/>
    <cellStyle name="Normal 5 2 3 3 4 3" xfId="25681"/>
    <cellStyle name="Normal 5 2 3 3 4 3 2" xfId="30920"/>
    <cellStyle name="Normal 5 2 3 3 4 3 3" xfId="30923"/>
    <cellStyle name="Normal 5 2 3 3 4 3 4" xfId="30926"/>
    <cellStyle name="Normal 5 2 3 3 4 4" xfId="30928"/>
    <cellStyle name="Normal 5 2 3 3 4 4 2" xfId="28643"/>
    <cellStyle name="Normal 5 2 3 3 4 4 3" xfId="30930"/>
    <cellStyle name="Normal 5 2 3 3 4 4 4" xfId="30932"/>
    <cellStyle name="Normal 5 2 3 3 4 5" xfId="10730"/>
    <cellStyle name="Normal 5 2 3 3 4 5 2" xfId="30934"/>
    <cellStyle name="Normal 5 2 3 3 4 5 3" xfId="30936"/>
    <cellStyle name="Normal 5 2 3 3 4 5 4" xfId="30938"/>
    <cellStyle name="Normal 5 2 3 3 4 6" xfId="10738"/>
    <cellStyle name="Normal 5 2 3 3 4 6 2" xfId="30940"/>
    <cellStyle name="Normal 5 2 3 3 4 6 3" xfId="30942"/>
    <cellStyle name="Normal 5 2 3 3 4 7" xfId="21149"/>
    <cellStyle name="Normal 5 2 3 3 4 8" xfId="21151"/>
    <cellStyle name="Normal 5 2 3 3 4 9" xfId="30944"/>
    <cellStyle name="Normal 5 2 3 3 5" xfId="12588"/>
    <cellStyle name="Normal 5 2 3 3 5 2" xfId="30946"/>
    <cellStyle name="Normal 5 2 3 3 5 2 2" xfId="30949"/>
    <cellStyle name="Normal 5 2 3 3 5 2 2 2" xfId="20014"/>
    <cellStyle name="Normal 5 2 3 3 5 2 2 3" xfId="22755"/>
    <cellStyle name="Normal 5 2 3 3 5 2 2 4" xfId="30952"/>
    <cellStyle name="Normal 5 2 3 3 5 2 3" xfId="30954"/>
    <cellStyle name="Normal 5 2 3 3 5 2 3 2" xfId="27119"/>
    <cellStyle name="Normal 5 2 3 3 5 2 3 3" xfId="27122"/>
    <cellStyle name="Normal 5 2 3 3 5 2 4" xfId="30956"/>
    <cellStyle name="Normal 5 2 3 3 5 2 5" xfId="30958"/>
    <cellStyle name="Normal 5 2 3 3 5 2 6" xfId="7125"/>
    <cellStyle name="Normal 5 2 3 3 5 3" xfId="30960"/>
    <cellStyle name="Normal 5 2 3 3 5 3 2" xfId="30962"/>
    <cellStyle name="Normal 5 2 3 3 5 3 3" xfId="30964"/>
    <cellStyle name="Normal 5 2 3 3 5 3 4" xfId="30966"/>
    <cellStyle name="Normal 5 2 3 3 5 4" xfId="30968"/>
    <cellStyle name="Normal 5 2 3 3 5 4 2" xfId="30970"/>
    <cellStyle name="Normal 5 2 3 3 5 4 3" xfId="30972"/>
    <cellStyle name="Normal 5 2 3 3 5 4 4" xfId="30974"/>
    <cellStyle name="Normal 5 2 3 3 5 5" xfId="30975"/>
    <cellStyle name="Normal 5 2 3 3 5 5 2" xfId="30977"/>
    <cellStyle name="Normal 5 2 3 3 5 5 3" xfId="30978"/>
    <cellStyle name="Normal 5 2 3 3 5 5 4" xfId="30979"/>
    <cellStyle name="Normal 5 2 3 3 5 6" xfId="30981"/>
    <cellStyle name="Normal 5 2 3 3 5 6 2" xfId="27249"/>
    <cellStyle name="Normal 5 2 3 3 5 6 3" xfId="27253"/>
    <cellStyle name="Normal 5 2 3 3 5 7" xfId="30983"/>
    <cellStyle name="Normal 5 2 3 3 5 8" xfId="30985"/>
    <cellStyle name="Normal 5 2 3 3 5 9" xfId="30986"/>
    <cellStyle name="Normal 5 2 3 3 6" xfId="25696"/>
    <cellStyle name="Normal 5 2 3 3 6 2" xfId="30988"/>
    <cellStyle name="Normal 5 2 3 3 6 2 2" xfId="30992"/>
    <cellStyle name="Normal 5 2 3 3 6 2 2 2" xfId="27459"/>
    <cellStyle name="Normal 5 2 3 3 6 2 2 3" xfId="23139"/>
    <cellStyle name="Normal 5 2 3 3 6 2 2 4" xfId="30995"/>
    <cellStyle name="Normal 5 2 3 3 6 2 3" xfId="30998"/>
    <cellStyle name="Normal 5 2 3 3 6 2 3 2" xfId="27465"/>
    <cellStyle name="Normal 5 2 3 3 6 2 3 3" xfId="27468"/>
    <cellStyle name="Normal 5 2 3 3 6 2 4" xfId="31001"/>
    <cellStyle name="Normal 5 2 3 3 6 2 5" xfId="31003"/>
    <cellStyle name="Normal 5 2 3 3 6 2 6" xfId="7394"/>
    <cellStyle name="Normal 5 2 3 3 6 3" xfId="31005"/>
    <cellStyle name="Normal 5 2 3 3 6 3 2" xfId="31008"/>
    <cellStyle name="Normal 5 2 3 3 6 3 3" xfId="31011"/>
    <cellStyle name="Normal 5 2 3 3 6 3 4" xfId="31013"/>
    <cellStyle name="Normal 5 2 3 3 6 4" xfId="31015"/>
    <cellStyle name="Normal 5 2 3 3 6 4 2" xfId="31018"/>
    <cellStyle name="Normal 5 2 3 3 6 4 3" xfId="31021"/>
    <cellStyle name="Normal 5 2 3 3 6 4 4" xfId="27212"/>
    <cellStyle name="Normal 5 2 3 3 6 5" xfId="31023"/>
    <cellStyle name="Normal 5 2 3 3 6 5 2" xfId="31026"/>
    <cellStyle name="Normal 5 2 3 3 6 5 3" xfId="31028"/>
    <cellStyle name="Normal 5 2 3 3 6 6" xfId="31031"/>
    <cellStyle name="Normal 5 2 3 3 6 7" xfId="31033"/>
    <cellStyle name="Normal 5 2 3 3 6 8" xfId="31034"/>
    <cellStyle name="Normal 5 2 3 3 7" xfId="25706"/>
    <cellStyle name="Normal 5 2 3 3 7 2" xfId="31036"/>
    <cellStyle name="Normal 5 2 3 3 7 2 2" xfId="20717"/>
    <cellStyle name="Normal 5 2 3 3 7 2 3" xfId="20721"/>
    <cellStyle name="Normal 5 2 3 3 7 2 4" xfId="31037"/>
    <cellStyle name="Normal 5 2 3 3 7 3" xfId="31039"/>
    <cellStyle name="Normal 5 2 3 3 7 3 2" xfId="13795"/>
    <cellStyle name="Normal 5 2 3 3 7 3 3" xfId="31041"/>
    <cellStyle name="Normal 5 2 3 3 7 4" xfId="31043"/>
    <cellStyle name="Normal 5 2 3 3 7 5" xfId="31045"/>
    <cellStyle name="Normal 5 2 3 3 7 6" xfId="31046"/>
    <cellStyle name="Normal 5 2 3 3 8" xfId="31048"/>
    <cellStyle name="Normal 5 2 3 3 8 2" xfId="31051"/>
    <cellStyle name="Normal 5 2 3 3 8 3" xfId="31054"/>
    <cellStyle name="Normal 5 2 3 3 8 4" xfId="31057"/>
    <cellStyle name="Normal 5 2 3 3 9" xfId="4693"/>
    <cellStyle name="Normal 5 2 3 3 9 2" xfId="31059"/>
    <cellStyle name="Normal 5 2 3 3 9 3" xfId="31061"/>
    <cellStyle name="Normal 5 2 3 3 9 4" xfId="31062"/>
    <cellStyle name="Normal 5 2 3 4" xfId="9834"/>
    <cellStyle name="Normal 5 2 3 4 10" xfId="31063"/>
    <cellStyle name="Normal 5 2 3 4 11" xfId="31064"/>
    <cellStyle name="Normal 5 2 3 4 2" xfId="31066"/>
    <cellStyle name="Normal 5 2 3 4 2 10" xfId="31067"/>
    <cellStyle name="Normal 5 2 3 4 2 2" xfId="31068"/>
    <cellStyle name="Normal 5 2 3 4 2 2 2" xfId="31069"/>
    <cellStyle name="Normal 5 2 3 4 2 2 2 2" xfId="3988"/>
    <cellStyle name="Normal 5 2 3 4 2 2 2 2 2" xfId="17737"/>
    <cellStyle name="Normal 5 2 3 4 2 2 2 2 3" xfId="26404"/>
    <cellStyle name="Normal 5 2 3 4 2 2 2 2 4" xfId="22145"/>
    <cellStyle name="Normal 5 2 3 4 2 2 2 3" xfId="31070"/>
    <cellStyle name="Normal 5 2 3 4 2 2 2 3 2" xfId="28630"/>
    <cellStyle name="Normal 5 2 3 4 2 2 2 3 3" xfId="26415"/>
    <cellStyle name="Normal 5 2 3 4 2 2 2 4" xfId="31072"/>
    <cellStyle name="Normal 5 2 3 4 2 2 2 5" xfId="31074"/>
    <cellStyle name="Normal 5 2 3 4 2 2 2 6" xfId="31075"/>
    <cellStyle name="Normal 5 2 3 4 2 2 3" xfId="12846"/>
    <cellStyle name="Normal 5 2 3 4 2 2 3 2" xfId="31077"/>
    <cellStyle name="Normal 5 2 3 4 2 2 3 3" xfId="31078"/>
    <cellStyle name="Normal 5 2 3 4 2 2 3 4" xfId="31079"/>
    <cellStyle name="Normal 5 2 3 4 2 2 4" xfId="909"/>
    <cellStyle name="Normal 5 2 3 4 2 2 4 2" xfId="31081"/>
    <cellStyle name="Normal 5 2 3 4 2 2 4 3" xfId="31082"/>
    <cellStyle name="Normal 5 2 3 4 2 2 4 4" xfId="31083"/>
    <cellStyle name="Normal 5 2 3 4 2 2 5" xfId="16257"/>
    <cellStyle name="Normal 5 2 3 4 2 2 5 2" xfId="31085"/>
    <cellStyle name="Normal 5 2 3 4 2 2 5 3" xfId="31086"/>
    <cellStyle name="Normal 5 2 3 4 2 2 5 4" xfId="31087"/>
    <cellStyle name="Normal 5 2 3 4 2 2 6" xfId="31088"/>
    <cellStyle name="Normal 5 2 3 4 2 2 6 2" xfId="31091"/>
    <cellStyle name="Normal 5 2 3 4 2 2 6 3" xfId="31092"/>
    <cellStyle name="Normal 5 2 3 4 2 2 7" xfId="31093"/>
    <cellStyle name="Normal 5 2 3 4 2 2 8" xfId="31098"/>
    <cellStyle name="Normal 5 2 3 4 2 2 9" xfId="31099"/>
    <cellStyle name="Normal 5 2 3 4 2 3" xfId="31100"/>
    <cellStyle name="Normal 5 2 3 4 2 3 2" xfId="31101"/>
    <cellStyle name="Normal 5 2 3 4 2 3 2 2" xfId="31102"/>
    <cellStyle name="Normal 5 2 3 4 2 3 2 3" xfId="31103"/>
    <cellStyle name="Normal 5 2 3 4 2 3 2 4" xfId="31104"/>
    <cellStyle name="Normal 5 2 3 4 2 3 3" xfId="12857"/>
    <cellStyle name="Normal 5 2 3 4 2 3 3 2" xfId="31105"/>
    <cellStyle name="Normal 5 2 3 4 2 3 3 3" xfId="31106"/>
    <cellStyle name="Normal 5 2 3 4 2 3 4" xfId="16266"/>
    <cellStyle name="Normal 5 2 3 4 2 3 5" xfId="31107"/>
    <cellStyle name="Normal 5 2 3 4 2 3 6" xfId="31109"/>
    <cellStyle name="Normal 5 2 3 4 2 4" xfId="26016"/>
    <cellStyle name="Normal 5 2 3 4 2 4 2" xfId="31113"/>
    <cellStyle name="Normal 5 2 3 4 2 4 3" xfId="31114"/>
    <cellStyle name="Normal 5 2 3 4 2 4 4" xfId="31115"/>
    <cellStyle name="Normal 5 2 3 4 2 5" xfId="22767"/>
    <cellStyle name="Normal 5 2 3 4 2 5 2" xfId="31116"/>
    <cellStyle name="Normal 5 2 3 4 2 5 3" xfId="31117"/>
    <cellStyle name="Normal 5 2 3 4 2 5 4" xfId="31118"/>
    <cellStyle name="Normal 5 2 3 4 2 6" xfId="29053"/>
    <cellStyle name="Normal 5 2 3 4 2 6 2" xfId="31119"/>
    <cellStyle name="Normal 5 2 3 4 2 6 3" xfId="31120"/>
    <cellStyle name="Normal 5 2 3 4 2 6 4" xfId="31121"/>
    <cellStyle name="Normal 5 2 3 4 2 7" xfId="31123"/>
    <cellStyle name="Normal 5 2 3 4 2 7 2" xfId="27162"/>
    <cellStyle name="Normal 5 2 3 4 2 7 3" xfId="27164"/>
    <cellStyle name="Normal 5 2 3 4 2 8" xfId="31125"/>
    <cellStyle name="Normal 5 2 3 4 2 9" xfId="31127"/>
    <cellStyle name="Normal 5 2 3 4 3" xfId="12873"/>
    <cellStyle name="Normal 5 2 3 4 3 2" xfId="31128"/>
    <cellStyle name="Normal 5 2 3 4 3 2 2" xfId="31129"/>
    <cellStyle name="Normal 5 2 3 4 3 2 2 2" xfId="7047"/>
    <cellStyle name="Normal 5 2 3 4 3 2 2 3" xfId="31130"/>
    <cellStyle name="Normal 5 2 3 4 3 2 2 4" xfId="31131"/>
    <cellStyle name="Normal 5 2 3 4 3 2 3" xfId="31132"/>
    <cellStyle name="Normal 5 2 3 4 3 2 3 2" xfId="27816"/>
    <cellStyle name="Normal 5 2 3 4 3 2 3 3" xfId="27821"/>
    <cellStyle name="Normal 5 2 3 4 3 2 4" xfId="31133"/>
    <cellStyle name="Normal 5 2 3 4 3 2 5" xfId="31134"/>
    <cellStyle name="Normal 5 2 3 4 3 2 6" xfId="31136"/>
    <cellStyle name="Normal 5 2 3 4 3 3" xfId="31138"/>
    <cellStyle name="Normal 5 2 3 4 3 3 2" xfId="31139"/>
    <cellStyle name="Normal 5 2 3 4 3 3 3" xfId="31140"/>
    <cellStyle name="Normal 5 2 3 4 3 3 4" xfId="31141"/>
    <cellStyle name="Normal 5 2 3 4 3 4" xfId="29055"/>
    <cellStyle name="Normal 5 2 3 4 3 4 2" xfId="31142"/>
    <cellStyle name="Normal 5 2 3 4 3 4 3" xfId="31143"/>
    <cellStyle name="Normal 5 2 3 4 3 4 4" xfId="31144"/>
    <cellStyle name="Normal 5 2 3 4 3 5" xfId="29057"/>
    <cellStyle name="Normal 5 2 3 4 3 5 2" xfId="31145"/>
    <cellStyle name="Normal 5 2 3 4 3 5 3" xfId="31146"/>
    <cellStyle name="Normal 5 2 3 4 3 5 4" xfId="31147"/>
    <cellStyle name="Normal 5 2 3 4 3 6" xfId="29059"/>
    <cellStyle name="Normal 5 2 3 4 3 6 2" xfId="31148"/>
    <cellStyle name="Normal 5 2 3 4 3 6 3" xfId="31149"/>
    <cellStyle name="Normal 5 2 3 4 3 7" xfId="31150"/>
    <cellStyle name="Normal 5 2 3 4 3 8" xfId="31151"/>
    <cellStyle name="Normal 5 2 3 4 3 9" xfId="31153"/>
    <cellStyle name="Normal 5 2 3 4 4" xfId="8962"/>
    <cellStyle name="Normal 5 2 3 4 4 2" xfId="31155"/>
    <cellStyle name="Normal 5 2 3 4 4 2 2" xfId="31156"/>
    <cellStyle name="Normal 5 2 3 4 4 2 3" xfId="31157"/>
    <cellStyle name="Normal 5 2 3 4 4 2 4" xfId="31158"/>
    <cellStyle name="Normal 5 2 3 4 4 3" xfId="31160"/>
    <cellStyle name="Normal 5 2 3 4 4 3 2" xfId="31161"/>
    <cellStyle name="Normal 5 2 3 4 4 3 3" xfId="31162"/>
    <cellStyle name="Normal 5 2 3 4 4 4" xfId="29062"/>
    <cellStyle name="Normal 5 2 3 4 4 5" xfId="29064"/>
    <cellStyle name="Normal 5 2 3 4 4 6" xfId="31163"/>
    <cellStyle name="Normal 5 2 3 4 5" xfId="9008"/>
    <cellStyle name="Normal 5 2 3 4 5 2" xfId="31164"/>
    <cellStyle name="Normal 5 2 3 4 5 3" xfId="31165"/>
    <cellStyle name="Normal 5 2 3 4 5 4" xfId="31166"/>
    <cellStyle name="Normal 5 2 3 4 6" xfId="31167"/>
    <cellStyle name="Normal 5 2 3 4 6 2" xfId="31168"/>
    <cellStyle name="Normal 5 2 3 4 6 3" xfId="31169"/>
    <cellStyle name="Normal 5 2 3 4 6 4" xfId="31170"/>
    <cellStyle name="Normal 5 2 3 4 7" xfId="31171"/>
    <cellStyle name="Normal 5 2 3 4 7 2" xfId="31172"/>
    <cellStyle name="Normal 5 2 3 4 7 3" xfId="31173"/>
    <cellStyle name="Normal 5 2 3 4 7 4" xfId="31174"/>
    <cellStyle name="Normal 5 2 3 4 8" xfId="31176"/>
    <cellStyle name="Normal 5 2 3 4 8 2" xfId="31177"/>
    <cellStyle name="Normal 5 2 3 4 8 3" xfId="31178"/>
    <cellStyle name="Normal 5 2 3 4 9" xfId="4742"/>
    <cellStyle name="Normal 5 2 3 5" xfId="7641"/>
    <cellStyle name="Normal 5 2 3 5 10" xfId="7541"/>
    <cellStyle name="Normal 5 2 3 5 11" xfId="6097"/>
    <cellStyle name="Normal 5 2 3 5 2" xfId="13127"/>
    <cellStyle name="Normal 5 2 3 5 2 10" xfId="31180"/>
    <cellStyle name="Normal 5 2 3 5 2 2" xfId="31181"/>
    <cellStyle name="Normal 5 2 3 5 2 2 2" xfId="31183"/>
    <cellStyle name="Normal 5 2 3 5 2 2 2 2" xfId="7457"/>
    <cellStyle name="Normal 5 2 3 5 2 2 2 2 2" xfId="21997"/>
    <cellStyle name="Normal 5 2 3 5 2 2 2 2 3" xfId="2025"/>
    <cellStyle name="Normal 5 2 3 5 2 2 2 2 4" xfId="22004"/>
    <cellStyle name="Normal 5 2 3 5 2 2 2 3" xfId="18775"/>
    <cellStyle name="Normal 5 2 3 5 2 2 2 3 2" xfId="22010"/>
    <cellStyle name="Normal 5 2 3 5 2 2 2 3 3" xfId="22013"/>
    <cellStyle name="Normal 5 2 3 5 2 2 2 4" xfId="18780"/>
    <cellStyle name="Normal 5 2 3 5 2 2 2 5" xfId="22018"/>
    <cellStyle name="Normal 5 2 3 5 2 2 2 6" xfId="31184"/>
    <cellStyle name="Normal 5 2 3 5 2 2 3" xfId="31185"/>
    <cellStyle name="Normal 5 2 3 5 2 2 3 2" xfId="18784"/>
    <cellStyle name="Normal 5 2 3 5 2 2 3 3" xfId="18787"/>
    <cellStyle name="Normal 5 2 3 5 2 2 3 4" xfId="22062"/>
    <cellStyle name="Normal 5 2 3 5 2 2 4" xfId="31186"/>
    <cellStyle name="Normal 5 2 3 5 2 2 4 2" xfId="22076"/>
    <cellStyle name="Normal 5 2 3 5 2 2 4 3" xfId="31187"/>
    <cellStyle name="Normal 5 2 3 5 2 2 4 4" xfId="31188"/>
    <cellStyle name="Normal 5 2 3 5 2 2 5" xfId="31189"/>
    <cellStyle name="Normal 5 2 3 5 2 2 5 2" xfId="31190"/>
    <cellStyle name="Normal 5 2 3 5 2 2 5 3" xfId="31191"/>
    <cellStyle name="Normal 5 2 3 5 2 2 5 4" xfId="31192"/>
    <cellStyle name="Normal 5 2 3 5 2 2 6" xfId="31193"/>
    <cellStyle name="Normal 5 2 3 5 2 2 6 2" xfId="31196"/>
    <cellStyle name="Normal 5 2 3 5 2 2 6 3" xfId="31197"/>
    <cellStyle name="Normal 5 2 3 5 2 2 7" xfId="31198"/>
    <cellStyle name="Normal 5 2 3 5 2 2 8" xfId="31199"/>
    <cellStyle name="Normal 5 2 3 5 2 2 9" xfId="31200"/>
    <cellStyle name="Normal 5 2 3 5 2 3" xfId="31201"/>
    <cellStyle name="Normal 5 2 3 5 2 3 2" xfId="31203"/>
    <cellStyle name="Normal 5 2 3 5 2 3 2 2" xfId="18823"/>
    <cellStyle name="Normal 5 2 3 5 2 3 2 3" xfId="18827"/>
    <cellStyle name="Normal 5 2 3 5 2 3 2 4" xfId="22156"/>
    <cellStyle name="Normal 5 2 3 5 2 3 3" xfId="31204"/>
    <cellStyle name="Normal 5 2 3 5 2 3 3 2" xfId="21771"/>
    <cellStyle name="Normal 5 2 3 5 2 3 3 3" xfId="31205"/>
    <cellStyle name="Normal 5 2 3 5 2 3 4" xfId="31206"/>
    <cellStyle name="Normal 5 2 3 5 2 3 5" xfId="17161"/>
    <cellStyle name="Normal 5 2 3 5 2 3 6" xfId="17171"/>
    <cellStyle name="Normal 5 2 3 5 2 4" xfId="29093"/>
    <cellStyle name="Normal 5 2 3 5 2 4 2" xfId="31207"/>
    <cellStyle name="Normal 5 2 3 5 2 4 3" xfId="31208"/>
    <cellStyle name="Normal 5 2 3 5 2 4 4" xfId="31209"/>
    <cellStyle name="Normal 5 2 3 5 2 5" xfId="29096"/>
    <cellStyle name="Normal 5 2 3 5 2 5 2" xfId="31210"/>
    <cellStyle name="Normal 5 2 3 5 2 5 3" xfId="23154"/>
    <cellStyle name="Normal 5 2 3 5 2 5 4" xfId="31211"/>
    <cellStyle name="Normal 5 2 3 5 2 6" xfId="29098"/>
    <cellStyle name="Normal 5 2 3 5 2 6 2" xfId="31212"/>
    <cellStyle name="Normal 5 2 3 5 2 6 3" xfId="31214"/>
    <cellStyle name="Normal 5 2 3 5 2 6 4" xfId="31216"/>
    <cellStyle name="Normal 5 2 3 5 2 7" xfId="31217"/>
    <cellStyle name="Normal 5 2 3 5 2 7 2" xfId="27484"/>
    <cellStyle name="Normal 5 2 3 5 2 7 3" xfId="27489"/>
    <cellStyle name="Normal 5 2 3 5 2 8" xfId="31218"/>
    <cellStyle name="Normal 5 2 3 5 2 9" xfId="31220"/>
    <cellStyle name="Normal 5 2 3 5 3" xfId="13176"/>
    <cellStyle name="Normal 5 2 3 5 3 2" xfId="31221"/>
    <cellStyle name="Normal 5 2 3 5 3 2 2" xfId="31223"/>
    <cellStyle name="Normal 5 2 3 5 3 2 2 2" xfId="462"/>
    <cellStyle name="Normal 5 2 3 5 3 2 2 3" xfId="23644"/>
    <cellStyle name="Normal 5 2 3 5 3 2 2 4" xfId="23654"/>
    <cellStyle name="Normal 5 2 3 5 3 2 3" xfId="31224"/>
    <cellStyle name="Normal 5 2 3 5 3 2 3 2" xfId="23690"/>
    <cellStyle name="Normal 5 2 3 5 3 2 3 3" xfId="23701"/>
    <cellStyle name="Normal 5 2 3 5 3 2 4" xfId="31227"/>
    <cellStyle name="Normal 5 2 3 5 3 2 5" xfId="31230"/>
    <cellStyle name="Normal 5 2 3 5 3 2 6" xfId="252"/>
    <cellStyle name="Normal 5 2 3 5 3 3" xfId="31231"/>
    <cellStyle name="Normal 5 2 3 5 3 3 2" xfId="31233"/>
    <cellStyle name="Normal 5 2 3 5 3 3 3" xfId="31234"/>
    <cellStyle name="Normal 5 2 3 5 3 3 4" xfId="31236"/>
    <cellStyle name="Normal 5 2 3 5 3 4" xfId="29101"/>
    <cellStyle name="Normal 5 2 3 5 3 4 2" xfId="31237"/>
    <cellStyle name="Normal 5 2 3 5 3 4 3" xfId="31238"/>
    <cellStyle name="Normal 5 2 3 5 3 4 4" xfId="31239"/>
    <cellStyle name="Normal 5 2 3 5 3 5" xfId="29103"/>
    <cellStyle name="Normal 5 2 3 5 3 5 2" xfId="31240"/>
    <cellStyle name="Normal 5 2 3 5 3 5 3" xfId="25258"/>
    <cellStyle name="Normal 5 2 3 5 3 5 4" xfId="29441"/>
    <cellStyle name="Normal 5 2 3 5 3 6" xfId="31241"/>
    <cellStyle name="Normal 5 2 3 5 3 6 2" xfId="31242"/>
    <cellStyle name="Normal 5 2 3 5 3 6 3" xfId="31244"/>
    <cellStyle name="Normal 5 2 3 5 3 7" xfId="31245"/>
    <cellStyle name="Normal 5 2 3 5 3 8" xfId="31246"/>
    <cellStyle name="Normal 5 2 3 5 3 9" xfId="31247"/>
    <cellStyle name="Normal 5 2 3 5 4" xfId="13192"/>
    <cellStyle name="Normal 5 2 3 5 4 2" xfId="31248"/>
    <cellStyle name="Normal 5 2 3 5 4 2 2" xfId="31249"/>
    <cellStyle name="Normal 5 2 3 5 4 2 3" xfId="31250"/>
    <cellStyle name="Normal 5 2 3 5 4 2 4" xfId="31252"/>
    <cellStyle name="Normal 5 2 3 5 4 3" xfId="31253"/>
    <cellStyle name="Normal 5 2 3 5 4 3 2" xfId="31254"/>
    <cellStyle name="Normal 5 2 3 5 4 3 3" xfId="31255"/>
    <cellStyle name="Normal 5 2 3 5 4 4" xfId="31256"/>
    <cellStyle name="Normal 5 2 3 5 4 5" xfId="31257"/>
    <cellStyle name="Normal 5 2 3 5 4 6" xfId="31258"/>
    <cellStyle name="Normal 5 2 3 5 5" xfId="13206"/>
    <cellStyle name="Normal 5 2 3 5 5 2" xfId="31259"/>
    <cellStyle name="Normal 5 2 3 5 5 3" xfId="31260"/>
    <cellStyle name="Normal 5 2 3 5 5 4" xfId="31261"/>
    <cellStyle name="Normal 5 2 3 5 6" xfId="31262"/>
    <cellStyle name="Normal 5 2 3 5 6 2" xfId="31264"/>
    <cellStyle name="Normal 5 2 3 5 6 3" xfId="31265"/>
    <cellStyle name="Normal 5 2 3 5 6 4" xfId="31266"/>
    <cellStyle name="Normal 5 2 3 5 7" xfId="31267"/>
    <cellStyle name="Normal 5 2 3 5 7 2" xfId="7786"/>
    <cellStyle name="Normal 5 2 3 5 7 3" xfId="7793"/>
    <cellStyle name="Normal 5 2 3 5 7 4" xfId="29112"/>
    <cellStyle name="Normal 5 2 3 5 8" xfId="31269"/>
    <cellStyle name="Normal 5 2 3 5 8 2" xfId="31270"/>
    <cellStyle name="Normal 5 2 3 5 8 3" xfId="31271"/>
    <cellStyle name="Normal 5 2 3 5 9" xfId="31273"/>
    <cellStyle name="Normal 5 2 3 6" xfId="69"/>
    <cellStyle name="Normal 5 2 3 6 10" xfId="31274"/>
    <cellStyle name="Normal 5 2 3 6 11" xfId="30788"/>
    <cellStyle name="Normal 5 2 3 6 2" xfId="2579"/>
    <cellStyle name="Normal 5 2 3 6 2 10" xfId="31275"/>
    <cellStyle name="Normal 5 2 3 6 2 2" xfId="13315"/>
    <cellStyle name="Normal 5 2 3 6 2 2 2" xfId="13322"/>
    <cellStyle name="Normal 5 2 3 6 2 2 2 2" xfId="7696"/>
    <cellStyle name="Normal 5 2 3 6 2 2 2 2 2" xfId="21803"/>
    <cellStyle name="Normal 5 2 3 6 2 2 2 2 3" xfId="31278"/>
    <cellStyle name="Normal 5 2 3 6 2 2 2 2 4" xfId="31281"/>
    <cellStyle name="Normal 5 2 3 6 2 2 2 3" xfId="14235"/>
    <cellStyle name="Normal 5 2 3 6 2 2 2 3 2" xfId="31283"/>
    <cellStyle name="Normal 5 2 3 6 2 2 2 3 3" xfId="31285"/>
    <cellStyle name="Normal 5 2 3 6 2 2 2 4" xfId="178"/>
    <cellStyle name="Normal 5 2 3 6 2 2 2 5" xfId="23013"/>
    <cellStyle name="Normal 5 2 3 6 2 2 2 6" xfId="31287"/>
    <cellStyle name="Normal 5 2 3 6 2 2 3" xfId="12888"/>
    <cellStyle name="Normal 5 2 3 6 2 2 3 2" xfId="11938"/>
    <cellStyle name="Normal 5 2 3 6 2 2 3 3" xfId="12974"/>
    <cellStyle name="Normal 5 2 3 6 2 2 3 4" xfId="29072"/>
    <cellStyle name="Normal 5 2 3 6 2 2 4" xfId="1248"/>
    <cellStyle name="Normal 5 2 3 6 2 2 4 2" xfId="31288"/>
    <cellStyle name="Normal 5 2 3 6 2 2 4 3" xfId="31289"/>
    <cellStyle name="Normal 5 2 3 6 2 2 4 4" xfId="29088"/>
    <cellStyle name="Normal 5 2 3 6 2 2 5" xfId="13128"/>
    <cellStyle name="Normal 5 2 3 6 2 2 5 2" xfId="31182"/>
    <cellStyle name="Normal 5 2 3 6 2 2 5 3" xfId="31202"/>
    <cellStyle name="Normal 5 2 3 6 2 2 5 4" xfId="29094"/>
    <cellStyle name="Normal 5 2 3 6 2 2 6" xfId="13177"/>
    <cellStyle name="Normal 5 2 3 6 2 2 6 2" xfId="31222"/>
    <cellStyle name="Normal 5 2 3 6 2 2 6 3" xfId="31232"/>
    <cellStyle name="Normal 5 2 3 6 2 2 7" xfId="13193"/>
    <cellStyle name="Normal 5 2 3 6 2 2 8" xfId="13207"/>
    <cellStyle name="Normal 5 2 3 6 2 2 9" xfId="31263"/>
    <cellStyle name="Normal 5 2 3 6 2 3" xfId="13328"/>
    <cellStyle name="Normal 5 2 3 6 2 3 2" xfId="13335"/>
    <cellStyle name="Normal 5 2 3 6 2 3 2 2" xfId="11299"/>
    <cellStyle name="Normal 5 2 3 6 2 3 2 3" xfId="31290"/>
    <cellStyle name="Normal 5 2 3 6 2 3 2 4" xfId="31291"/>
    <cellStyle name="Normal 5 2 3 6 2 3 3" xfId="37"/>
    <cellStyle name="Normal 5 2 3 6 2 3 3 2" xfId="31292"/>
    <cellStyle name="Normal 5 2 3 6 2 3 3 3" xfId="31293"/>
    <cellStyle name="Normal 5 2 3 6 2 3 4" xfId="31295"/>
    <cellStyle name="Normal 5 2 3 6 2 3 5" xfId="2580"/>
    <cellStyle name="Normal 5 2 3 6 2 3 6" xfId="3411"/>
    <cellStyle name="Normal 5 2 3 6 2 4" xfId="13343"/>
    <cellStyle name="Normal 5 2 3 6 2 4 2" xfId="31297"/>
    <cellStyle name="Normal 5 2 3 6 2 4 3" xfId="31298"/>
    <cellStyle name="Normal 5 2 3 6 2 4 4" xfId="31299"/>
    <cellStyle name="Normal 5 2 3 6 2 5" xfId="2490"/>
    <cellStyle name="Normal 5 2 3 6 2 5 2" xfId="31300"/>
    <cellStyle name="Normal 5 2 3 6 2 5 3" xfId="31302"/>
    <cellStyle name="Normal 5 2 3 6 2 5 4" xfId="31304"/>
    <cellStyle name="Normal 5 2 3 6 2 6" xfId="31306"/>
    <cellStyle name="Normal 5 2 3 6 2 6 2" xfId="31307"/>
    <cellStyle name="Normal 5 2 3 6 2 6 3" xfId="31309"/>
    <cellStyle name="Normal 5 2 3 6 2 6 4" xfId="31311"/>
    <cellStyle name="Normal 5 2 3 6 2 7" xfId="31312"/>
    <cellStyle name="Normal 5 2 3 6 2 7 2" xfId="31313"/>
    <cellStyle name="Normal 5 2 3 6 2 7 3" xfId="31315"/>
    <cellStyle name="Normal 5 2 3 6 2 8" xfId="31317"/>
    <cellStyle name="Normal 5 2 3 6 2 9" xfId="31319"/>
    <cellStyle name="Normal 5 2 3 6 3" xfId="3412"/>
    <cellStyle name="Normal 5 2 3 6 3 2" xfId="13355"/>
    <cellStyle name="Normal 5 2 3 6 3 2 2" xfId="14288"/>
    <cellStyle name="Normal 5 2 3 6 3 2 2 2" xfId="12536"/>
    <cellStyle name="Normal 5 2 3 6 3 2 2 3" xfId="31320"/>
    <cellStyle name="Normal 5 2 3 6 3 2 2 4" xfId="31321"/>
    <cellStyle name="Normal 5 2 3 6 3 2 3" xfId="14296"/>
    <cellStyle name="Normal 5 2 3 6 3 2 3 2" xfId="6025"/>
    <cellStyle name="Normal 5 2 3 6 3 2 3 3" xfId="15664"/>
    <cellStyle name="Normal 5 2 3 6 3 2 4" xfId="31324"/>
    <cellStyle name="Normal 5 2 3 6 3 2 5" xfId="31327"/>
    <cellStyle name="Normal 5 2 3 6 3 2 6" xfId="15744"/>
    <cellStyle name="Normal 5 2 3 6 3 3" xfId="13362"/>
    <cellStyle name="Normal 5 2 3 6 3 3 2" xfId="31329"/>
    <cellStyle name="Normal 5 2 3 6 3 3 3" xfId="31330"/>
    <cellStyle name="Normal 5 2 3 6 3 3 4" xfId="31331"/>
    <cellStyle name="Normal 5 2 3 6 3 4" xfId="31332"/>
    <cellStyle name="Normal 5 2 3 6 3 4 2" xfId="31333"/>
    <cellStyle name="Normal 5 2 3 6 3 4 3" xfId="31334"/>
    <cellStyle name="Normal 5 2 3 6 3 4 4" xfId="31335"/>
    <cellStyle name="Normal 5 2 3 6 3 5" xfId="31336"/>
    <cellStyle name="Normal 5 2 3 6 3 5 2" xfId="31337"/>
    <cellStyle name="Normal 5 2 3 6 3 5 3" xfId="31339"/>
    <cellStyle name="Normal 5 2 3 6 3 5 4" xfId="31343"/>
    <cellStyle name="Normal 5 2 3 6 3 6" xfId="31344"/>
    <cellStyle name="Normal 5 2 3 6 3 6 2" xfId="31345"/>
    <cellStyle name="Normal 5 2 3 6 3 6 3" xfId="31347"/>
    <cellStyle name="Normal 5 2 3 6 3 7" xfId="31348"/>
    <cellStyle name="Normal 5 2 3 6 3 8" xfId="31349"/>
    <cellStyle name="Normal 5 2 3 6 3 9" xfId="31350"/>
    <cellStyle name="Normal 5 2 3 6 4" xfId="3445"/>
    <cellStyle name="Normal 5 2 3 6 4 2" xfId="31351"/>
    <cellStyle name="Normal 5 2 3 6 4 2 2" xfId="31352"/>
    <cellStyle name="Normal 5 2 3 6 4 2 3" xfId="31353"/>
    <cellStyle name="Normal 5 2 3 6 4 2 4" xfId="31354"/>
    <cellStyle name="Normal 5 2 3 6 4 3" xfId="31355"/>
    <cellStyle name="Normal 5 2 3 6 4 3 2" xfId="31356"/>
    <cellStyle name="Normal 5 2 3 6 4 3 3" xfId="31357"/>
    <cellStyle name="Normal 5 2 3 6 4 4" xfId="31358"/>
    <cellStyle name="Normal 5 2 3 6 4 5" xfId="31359"/>
    <cellStyle name="Normal 5 2 3 6 4 6" xfId="30746"/>
    <cellStyle name="Normal 5 2 3 6 5" xfId="13389"/>
    <cellStyle name="Normal 5 2 3 6 5 2" xfId="31360"/>
    <cellStyle name="Normal 5 2 3 6 5 3" xfId="31361"/>
    <cellStyle name="Normal 5 2 3 6 5 4" xfId="31362"/>
    <cellStyle name="Normal 5 2 3 6 6" xfId="3005"/>
    <cellStyle name="Normal 5 2 3 6 6 2" xfId="31363"/>
    <cellStyle name="Normal 5 2 3 6 6 3" xfId="31364"/>
    <cellStyle name="Normal 5 2 3 6 6 4" xfId="31365"/>
    <cellStyle name="Normal 5 2 3 6 7" xfId="21871"/>
    <cellStyle name="Normal 5 2 3 6 7 2" xfId="30360"/>
    <cellStyle name="Normal 5 2 3 6 7 3" xfId="30363"/>
    <cellStyle name="Normal 5 2 3 6 7 4" xfId="30365"/>
    <cellStyle name="Normal 5 2 3 6 8" xfId="21875"/>
    <cellStyle name="Normal 5 2 3 6 8 2" xfId="30399"/>
    <cellStyle name="Normal 5 2 3 6 8 3" xfId="30401"/>
    <cellStyle name="Normal 5 2 3 6 9" xfId="31367"/>
    <cellStyle name="Normal 5 2 3 7" xfId="17426"/>
    <cellStyle name="Normal 5 2 3 7 10" xfId="31368"/>
    <cellStyle name="Normal 5 2 3 7 2" xfId="3529"/>
    <cellStyle name="Normal 5 2 3 7 2 2" xfId="26940"/>
    <cellStyle name="Normal 5 2 3 7 2 2 2" xfId="11444"/>
    <cellStyle name="Normal 5 2 3 7 2 2 2 2" xfId="14794"/>
    <cellStyle name="Normal 5 2 3 7 2 2 2 3" xfId="31369"/>
    <cellStyle name="Normal 5 2 3 7 2 2 2 4" xfId="31370"/>
    <cellStyle name="Normal 5 2 3 7 2 2 3" xfId="9073"/>
    <cellStyle name="Normal 5 2 3 7 2 2 3 2" xfId="31371"/>
    <cellStyle name="Normal 5 2 3 7 2 2 3 3" xfId="31372"/>
    <cellStyle name="Normal 5 2 3 7 2 2 4" xfId="31374"/>
    <cellStyle name="Normal 5 2 3 7 2 2 5" xfId="31376"/>
    <cellStyle name="Normal 5 2 3 7 2 2 6" xfId="31378"/>
    <cellStyle name="Normal 5 2 3 7 2 3" xfId="31380"/>
    <cellStyle name="Normal 5 2 3 7 2 3 2" xfId="31381"/>
    <cellStyle name="Normal 5 2 3 7 2 3 3" xfId="31382"/>
    <cellStyle name="Normal 5 2 3 7 2 3 4" xfId="31384"/>
    <cellStyle name="Normal 5 2 3 7 2 4" xfId="31385"/>
    <cellStyle name="Normal 5 2 3 7 2 4 2" xfId="31387"/>
    <cellStyle name="Normal 5 2 3 7 2 4 3" xfId="29185"/>
    <cellStyle name="Normal 5 2 3 7 2 4 4" xfId="29191"/>
    <cellStyle name="Normal 5 2 3 7 2 5" xfId="2463"/>
    <cellStyle name="Normal 5 2 3 7 2 5 2" xfId="31389"/>
    <cellStyle name="Normal 5 2 3 7 2 5 3" xfId="29202"/>
    <cellStyle name="Normal 5 2 3 7 2 5 4" xfId="29206"/>
    <cellStyle name="Normal 5 2 3 7 2 6" xfId="31391"/>
    <cellStyle name="Normal 5 2 3 7 2 6 2" xfId="31392"/>
    <cellStyle name="Normal 5 2 3 7 2 6 3" xfId="29213"/>
    <cellStyle name="Normal 5 2 3 7 2 7" xfId="31394"/>
    <cellStyle name="Normal 5 2 3 7 2 8" xfId="31395"/>
    <cellStyle name="Normal 5 2 3 7 2 9" xfId="31396"/>
    <cellStyle name="Normal 5 2 3 7 3" xfId="13665"/>
    <cellStyle name="Normal 5 2 3 7 3 2" xfId="31397"/>
    <cellStyle name="Normal 5 2 3 7 3 2 2" xfId="31399"/>
    <cellStyle name="Normal 5 2 3 7 3 2 3" xfId="31401"/>
    <cellStyle name="Normal 5 2 3 7 3 2 4" xfId="31402"/>
    <cellStyle name="Normal 5 2 3 7 3 3" xfId="31403"/>
    <cellStyle name="Normal 5 2 3 7 3 3 2" xfId="31405"/>
    <cellStyle name="Normal 5 2 3 7 3 3 3" xfId="31406"/>
    <cellStyle name="Normal 5 2 3 7 3 4" xfId="31407"/>
    <cellStyle name="Normal 5 2 3 7 3 5" xfId="31408"/>
    <cellStyle name="Normal 5 2 3 7 3 6" xfId="31409"/>
    <cellStyle name="Normal 5 2 3 7 4" xfId="13681"/>
    <cellStyle name="Normal 5 2 3 7 4 2" xfId="31410"/>
    <cellStyle name="Normal 5 2 3 7 4 3" xfId="31411"/>
    <cellStyle name="Normal 5 2 3 7 4 4" xfId="31412"/>
    <cellStyle name="Normal 5 2 3 7 5" xfId="13701"/>
    <cellStyle name="Normal 5 2 3 7 5 2" xfId="13711"/>
    <cellStyle name="Normal 5 2 3 7 5 3" xfId="13719"/>
    <cellStyle name="Normal 5 2 3 7 5 4" xfId="13727"/>
    <cellStyle name="Normal 5 2 3 7 6" xfId="13731"/>
    <cellStyle name="Normal 5 2 3 7 6 2" xfId="13741"/>
    <cellStyle name="Normal 5 2 3 7 6 3" xfId="13746"/>
    <cellStyle name="Normal 5 2 3 7 6 4" xfId="18214"/>
    <cellStyle name="Normal 5 2 3 7 7" xfId="13753"/>
    <cellStyle name="Normal 5 2 3 7 7 2" xfId="18234"/>
    <cellStyle name="Normal 5 2 3 7 7 3" xfId="18240"/>
    <cellStyle name="Normal 5 2 3 7 8" xfId="18247"/>
    <cellStyle name="Normal 5 2 3 7 9" xfId="18257"/>
    <cellStyle name="Normal 5 2 3 8" xfId="17429"/>
    <cellStyle name="Normal 5 2 3 8 2" xfId="3616"/>
    <cellStyle name="Normal 5 2 3 8 2 2" xfId="31413"/>
    <cellStyle name="Normal 5 2 3 8 2 2 2" xfId="7407"/>
    <cellStyle name="Normal 5 2 3 8 2 2 3" xfId="31416"/>
    <cellStyle name="Normal 5 2 3 8 2 2 4" xfId="31417"/>
    <cellStyle name="Normal 5 2 3 8 2 3" xfId="31418"/>
    <cellStyle name="Normal 5 2 3 8 2 3 2" xfId="31420"/>
    <cellStyle name="Normal 5 2 3 8 2 3 3" xfId="31421"/>
    <cellStyle name="Normal 5 2 3 8 2 4" xfId="31422"/>
    <cellStyle name="Normal 5 2 3 8 2 5" xfId="2520"/>
    <cellStyle name="Normal 5 2 3 8 2 6" xfId="31423"/>
    <cellStyle name="Normal 5 2 3 8 3" xfId="13906"/>
    <cellStyle name="Normal 5 2 3 8 3 2" xfId="31424"/>
    <cellStyle name="Normal 5 2 3 8 3 3" xfId="31425"/>
    <cellStyle name="Normal 5 2 3 8 3 4" xfId="31426"/>
    <cellStyle name="Normal 5 2 3 8 4" xfId="13925"/>
    <cellStyle name="Normal 5 2 3 8 4 2" xfId="31427"/>
    <cellStyle name="Normal 5 2 3 8 4 3" xfId="31428"/>
    <cellStyle name="Normal 5 2 3 8 4 4" xfId="31429"/>
    <cellStyle name="Normal 5 2 3 8 5" xfId="13953"/>
    <cellStyle name="Normal 5 2 3 8 5 2" xfId="13964"/>
    <cellStyle name="Normal 5 2 3 8 5 3" xfId="13971"/>
    <cellStyle name="Normal 5 2 3 8 5 4" xfId="18287"/>
    <cellStyle name="Normal 5 2 3 8 6" xfId="13978"/>
    <cellStyle name="Normal 5 2 3 8 6 2" xfId="18316"/>
    <cellStyle name="Normal 5 2 3 8 6 3" xfId="18321"/>
    <cellStyle name="Normal 5 2 3 8 7" xfId="13994"/>
    <cellStyle name="Normal 5 2 3 8 8" xfId="18341"/>
    <cellStyle name="Normal 5 2 3 8 9" xfId="18350"/>
    <cellStyle name="Normal 5 2 3 9" xfId="17432"/>
    <cellStyle name="Normal 5 2 3 9 2" xfId="3680"/>
    <cellStyle name="Normal 5 2 3 9 2 2" xfId="14063"/>
    <cellStyle name="Normal 5 2 3 9 2 2 2" xfId="29304"/>
    <cellStyle name="Normal 5 2 3 9 2 2 3" xfId="29316"/>
    <cellStyle name="Normal 5 2 3 9 2 2 4" xfId="29322"/>
    <cellStyle name="Normal 5 2 3 9 2 3" xfId="31431"/>
    <cellStyle name="Normal 5 2 3 9 2 3 2" xfId="31434"/>
    <cellStyle name="Normal 5 2 3 9 2 3 3" xfId="31437"/>
    <cellStyle name="Normal 5 2 3 9 2 4" xfId="21996"/>
    <cellStyle name="Normal 5 2 3 9 2 5" xfId="2023"/>
    <cellStyle name="Normal 5 2 3 9 2 6" xfId="22003"/>
    <cellStyle name="Normal 5 2 3 9 3" xfId="14080"/>
    <cellStyle name="Normal 5 2 3 9 3 2" xfId="31438"/>
    <cellStyle name="Normal 5 2 3 9 3 3" xfId="31440"/>
    <cellStyle name="Normal 5 2 3 9 3 4" xfId="22009"/>
    <cellStyle name="Normal 5 2 3 9 4" xfId="14106"/>
    <cellStyle name="Normal 5 2 3 9 4 2" xfId="31441"/>
    <cellStyle name="Normal 5 2 3 9 4 3" xfId="31443"/>
    <cellStyle name="Normal 5 2 3 9 4 4" xfId="31445"/>
    <cellStyle name="Normal 5 2 3 9 5" xfId="14125"/>
    <cellStyle name="Normal 5 2 3 9 5 2" xfId="18368"/>
    <cellStyle name="Normal 5 2 3 9 5 3" xfId="18371"/>
    <cellStyle name="Normal 5 2 3 9 5 4" xfId="18375"/>
    <cellStyle name="Normal 5 2 3 9 6" xfId="14136"/>
    <cellStyle name="Normal 5 2 3 9 6 2" xfId="18383"/>
    <cellStyle name="Normal 5 2 3 9 6 3" xfId="18388"/>
    <cellStyle name="Normal 5 2 3 9 7" xfId="14151"/>
    <cellStyle name="Normal 5 2 3 9 8" xfId="18402"/>
    <cellStyle name="Normal 5 2 3 9 9" xfId="18412"/>
    <cellStyle name="Normal 5 2 4" xfId="31447"/>
    <cellStyle name="Normal 5 2 4 10" xfId="31448"/>
    <cellStyle name="Normal 5 2 4 10 2" xfId="31449"/>
    <cellStyle name="Normal 5 2 4 10 3" xfId="31450"/>
    <cellStyle name="Normal 5 2 4 10 4" xfId="31451"/>
    <cellStyle name="Normal 5 2 4 11" xfId="31452"/>
    <cellStyle name="Normal 5 2 4 11 2" xfId="31453"/>
    <cellStyle name="Normal 5 2 4 11 3" xfId="31454"/>
    <cellStyle name="Normal 5 2 4 12" xfId="27267"/>
    <cellStyle name="Normal 5 2 4 13" xfId="27269"/>
    <cellStyle name="Normal 5 2 4 14" xfId="31455"/>
    <cellStyle name="Normal 5 2 4 2" xfId="31456"/>
    <cellStyle name="Normal 5 2 4 2 10" xfId="19454"/>
    <cellStyle name="Normal 5 2 4 2 11" xfId="7226"/>
    <cellStyle name="Normal 5 2 4 2 2" xfId="31459"/>
    <cellStyle name="Normal 5 2 4 2 2 10" xfId="15511"/>
    <cellStyle name="Normal 5 2 4 2 2 2" xfId="14553"/>
    <cellStyle name="Normal 5 2 4 2 2 2 2" xfId="31460"/>
    <cellStyle name="Normal 5 2 4 2 2 2 2 2" xfId="31462"/>
    <cellStyle name="Normal 5 2 4 2 2 2 2 2 2" xfId="8350"/>
    <cellStyle name="Normal 5 2 4 2 2 2 2 2 3" xfId="7405"/>
    <cellStyle name="Normal 5 2 4 2 2 2 2 2 4" xfId="31414"/>
    <cellStyle name="Normal 5 2 4 2 2 2 2 3" xfId="31463"/>
    <cellStyle name="Normal 5 2 4 2 2 2 2 3 2" xfId="31464"/>
    <cellStyle name="Normal 5 2 4 2 2 2 2 3 3" xfId="31419"/>
    <cellStyle name="Normal 5 2 4 2 2 2 2 4" xfId="8353"/>
    <cellStyle name="Normal 5 2 4 2 2 2 2 5" xfId="7411"/>
    <cellStyle name="Normal 5 2 4 2 2 2 2 6" xfId="7426"/>
    <cellStyle name="Normal 5 2 4 2 2 2 3" xfId="14577"/>
    <cellStyle name="Normal 5 2 4 2 2 2 3 2" xfId="31466"/>
    <cellStyle name="Normal 5 2 4 2 2 2 3 3" xfId="31467"/>
    <cellStyle name="Normal 5 2 4 2 2 2 3 4" xfId="11575"/>
    <cellStyle name="Normal 5 2 4 2 2 2 4" xfId="14587"/>
    <cellStyle name="Normal 5 2 4 2 2 2 4 2" xfId="31468"/>
    <cellStyle name="Normal 5 2 4 2 2 2 4 3" xfId="31469"/>
    <cellStyle name="Normal 5 2 4 2 2 2 4 4" xfId="11585"/>
    <cellStyle name="Normal 5 2 4 2 2 2 5" xfId="31470"/>
    <cellStyle name="Normal 5 2 4 2 2 2 5 2" xfId="29903"/>
    <cellStyle name="Normal 5 2 4 2 2 2 5 3" xfId="29905"/>
    <cellStyle name="Normal 5 2 4 2 2 2 5 4" xfId="31471"/>
    <cellStyle name="Normal 5 2 4 2 2 2 6" xfId="31472"/>
    <cellStyle name="Normal 5 2 4 2 2 2 6 2" xfId="31473"/>
    <cellStyle name="Normal 5 2 4 2 2 2 6 3" xfId="31474"/>
    <cellStyle name="Normal 5 2 4 2 2 2 7" xfId="20378"/>
    <cellStyle name="Normal 5 2 4 2 2 2 8" xfId="20383"/>
    <cellStyle name="Normal 5 2 4 2 2 2 9" xfId="20388"/>
    <cellStyle name="Normal 5 2 4 2 2 3" xfId="31475"/>
    <cellStyle name="Normal 5 2 4 2 2 3 2" xfId="31476"/>
    <cellStyle name="Normal 5 2 4 2 2 3 2 2" xfId="31477"/>
    <cellStyle name="Normal 5 2 4 2 2 3 2 3" xfId="31478"/>
    <cellStyle name="Normal 5 2 4 2 2 3 2 4" xfId="31479"/>
    <cellStyle name="Normal 5 2 4 2 2 3 3" xfId="31480"/>
    <cellStyle name="Normal 5 2 4 2 2 3 3 2" xfId="31481"/>
    <cellStyle name="Normal 5 2 4 2 2 3 3 3" xfId="31482"/>
    <cellStyle name="Normal 5 2 4 2 2 3 4" xfId="31483"/>
    <cellStyle name="Normal 5 2 4 2 2 3 5" xfId="16476"/>
    <cellStyle name="Normal 5 2 4 2 2 3 6" xfId="31484"/>
    <cellStyle name="Normal 5 2 4 2 2 4" xfId="14639"/>
    <cellStyle name="Normal 5 2 4 2 2 4 2" xfId="31485"/>
    <cellStyle name="Normal 5 2 4 2 2 4 3" xfId="31486"/>
    <cellStyle name="Normal 5 2 4 2 2 4 4" xfId="31487"/>
    <cellStyle name="Normal 5 2 4 2 2 5" xfId="14659"/>
    <cellStyle name="Normal 5 2 4 2 2 5 2" xfId="7087"/>
    <cellStyle name="Normal 5 2 4 2 2 5 3" xfId="7092"/>
    <cellStyle name="Normal 5 2 4 2 2 5 4" xfId="31488"/>
    <cellStyle name="Normal 5 2 4 2 2 6" xfId="14671"/>
    <cellStyle name="Normal 5 2 4 2 2 6 2" xfId="31489"/>
    <cellStyle name="Normal 5 2 4 2 2 6 3" xfId="31490"/>
    <cellStyle name="Normal 5 2 4 2 2 6 4" xfId="31491"/>
    <cellStyle name="Normal 5 2 4 2 2 7" xfId="31492"/>
    <cellStyle name="Normal 5 2 4 2 2 7 2" xfId="31493"/>
    <cellStyle name="Normal 5 2 4 2 2 7 3" xfId="27195"/>
    <cellStyle name="Normal 5 2 4 2 2 8" xfId="31494"/>
    <cellStyle name="Normal 5 2 4 2 2 9" xfId="31495"/>
    <cellStyle name="Normal 5 2 4 2 3" xfId="14710"/>
    <cellStyle name="Normal 5 2 4 2 3 2" xfId="14720"/>
    <cellStyle name="Normal 5 2 4 2 3 2 2" xfId="31497"/>
    <cellStyle name="Normal 5 2 4 2 3 2 2 2" xfId="31498"/>
    <cellStyle name="Normal 5 2 4 2 3 2 2 3" xfId="31501"/>
    <cellStyle name="Normal 5 2 4 2 3 2 2 4" xfId="31505"/>
    <cellStyle name="Normal 5 2 4 2 3 2 3" xfId="31507"/>
    <cellStyle name="Normal 5 2 4 2 3 2 3 2" xfId="31508"/>
    <cellStyle name="Normal 5 2 4 2 3 2 3 3" xfId="31510"/>
    <cellStyle name="Normal 5 2 4 2 3 2 4" xfId="31511"/>
    <cellStyle name="Normal 5 2 4 2 3 2 5" xfId="30282"/>
    <cellStyle name="Normal 5 2 4 2 3 2 6" xfId="30284"/>
    <cellStyle name="Normal 5 2 4 2 3 3" xfId="14742"/>
    <cellStyle name="Normal 5 2 4 2 3 3 2" xfId="31513"/>
    <cellStyle name="Normal 5 2 4 2 3 3 3" xfId="31515"/>
    <cellStyle name="Normal 5 2 4 2 3 3 4" xfId="31516"/>
    <cellStyle name="Normal 5 2 4 2 3 4" xfId="14767"/>
    <cellStyle name="Normal 5 2 4 2 3 4 2" xfId="14774"/>
    <cellStyle name="Normal 5 2 4 2 3 4 3" xfId="31517"/>
    <cellStyle name="Normal 5 2 4 2 3 4 4" xfId="31518"/>
    <cellStyle name="Normal 5 2 4 2 3 5" xfId="10879"/>
    <cellStyle name="Normal 5 2 4 2 3 5 2" xfId="31519"/>
    <cellStyle name="Normal 5 2 4 2 3 5 3" xfId="31520"/>
    <cellStyle name="Normal 5 2 4 2 3 5 4" xfId="31521"/>
    <cellStyle name="Normal 5 2 4 2 3 6" xfId="10889"/>
    <cellStyle name="Normal 5 2 4 2 3 6 2" xfId="31522"/>
    <cellStyle name="Normal 5 2 4 2 3 6 3" xfId="31523"/>
    <cellStyle name="Normal 5 2 4 2 3 7" xfId="10905"/>
    <cellStyle name="Normal 5 2 4 2 3 8" xfId="31524"/>
    <cellStyle name="Normal 5 2 4 2 3 9" xfId="31525"/>
    <cellStyle name="Normal 5 2 4 2 4" xfId="14819"/>
    <cellStyle name="Normal 5 2 4 2 4 2" xfId="14828"/>
    <cellStyle name="Normal 5 2 4 2 4 2 2" xfId="31527"/>
    <cellStyle name="Normal 5 2 4 2 4 2 3" xfId="31530"/>
    <cellStyle name="Normal 5 2 4 2 4 2 4" xfId="31533"/>
    <cellStyle name="Normal 5 2 4 2 4 3" xfId="14857"/>
    <cellStyle name="Normal 5 2 4 2 4 3 2" xfId="31534"/>
    <cellStyle name="Normal 5 2 4 2 4 3 3" xfId="31535"/>
    <cellStyle name="Normal 5 2 4 2 4 4" xfId="19798"/>
    <cellStyle name="Normal 5 2 4 2 4 5" xfId="8249"/>
    <cellStyle name="Normal 5 2 4 2 4 6" xfId="8277"/>
    <cellStyle name="Normal 5 2 4 2 5" xfId="14897"/>
    <cellStyle name="Normal 5 2 4 2 5 2" xfId="31536"/>
    <cellStyle name="Normal 5 2 4 2 5 3" xfId="31537"/>
    <cellStyle name="Normal 5 2 4 2 5 4" xfId="20603"/>
    <cellStyle name="Normal 5 2 4 2 6" xfId="14929"/>
    <cellStyle name="Normal 5 2 4 2 6 2" xfId="31538"/>
    <cellStyle name="Normal 5 2 4 2 6 3" xfId="24797"/>
    <cellStyle name="Normal 5 2 4 2 6 4" xfId="24800"/>
    <cellStyle name="Normal 5 2 4 2 7" xfId="14943"/>
    <cellStyle name="Normal 5 2 4 2 7 2" xfId="31539"/>
    <cellStyle name="Normal 5 2 4 2 7 3" xfId="24805"/>
    <cellStyle name="Normal 5 2 4 2 7 4" xfId="24808"/>
    <cellStyle name="Normal 5 2 4 2 8" xfId="31540"/>
    <cellStyle name="Normal 5 2 4 2 8 2" xfId="31541"/>
    <cellStyle name="Normal 5 2 4 2 8 3" xfId="31543"/>
    <cellStyle name="Normal 5 2 4 2 9" xfId="31545"/>
    <cellStyle name="Normal 5 2 4 3" xfId="9858"/>
    <cellStyle name="Normal 5 2 4 3 10" xfId="31546"/>
    <cellStyle name="Normal 5 2 4 3 2" xfId="31549"/>
    <cellStyle name="Normal 5 2 4 3 2 2" xfId="31551"/>
    <cellStyle name="Normal 5 2 4 3 2 2 2" xfId="31552"/>
    <cellStyle name="Normal 5 2 4 3 2 2 2 2" xfId="25548"/>
    <cellStyle name="Normal 5 2 4 3 2 2 2 3" xfId="4732"/>
    <cellStyle name="Normal 5 2 4 3 2 2 2 4" xfId="4744"/>
    <cellStyle name="Normal 5 2 4 3 2 2 3" xfId="15084"/>
    <cellStyle name="Normal 5 2 4 3 2 2 3 2" xfId="31555"/>
    <cellStyle name="Normal 5 2 4 3 2 2 3 3" xfId="6985"/>
    <cellStyle name="Normal 5 2 4 3 2 2 4" xfId="15093"/>
    <cellStyle name="Normal 5 2 4 3 2 2 5" xfId="31556"/>
    <cellStyle name="Normal 5 2 4 3 2 2 6" xfId="31557"/>
    <cellStyle name="Normal 5 2 4 3 2 3" xfId="31558"/>
    <cellStyle name="Normal 5 2 4 3 2 3 2" xfId="31560"/>
    <cellStyle name="Normal 5 2 4 3 2 3 3" xfId="31562"/>
    <cellStyle name="Normal 5 2 4 3 2 3 4" xfId="31563"/>
    <cellStyle name="Normal 5 2 4 3 2 4" xfId="15121"/>
    <cellStyle name="Normal 5 2 4 3 2 4 2" xfId="31564"/>
    <cellStyle name="Normal 5 2 4 3 2 4 3" xfId="31565"/>
    <cellStyle name="Normal 5 2 4 3 2 4 4" xfId="31566"/>
    <cellStyle name="Normal 5 2 4 3 2 5" xfId="15133"/>
    <cellStyle name="Normal 5 2 4 3 2 5 2" xfId="31567"/>
    <cellStyle name="Normal 5 2 4 3 2 5 3" xfId="31568"/>
    <cellStyle name="Normal 5 2 4 3 2 5 4" xfId="31569"/>
    <cellStyle name="Normal 5 2 4 3 2 6" xfId="12191"/>
    <cellStyle name="Normal 5 2 4 3 2 6 2" xfId="31570"/>
    <cellStyle name="Normal 5 2 4 3 2 6 3" xfId="31571"/>
    <cellStyle name="Normal 5 2 4 3 2 7" xfId="12199"/>
    <cellStyle name="Normal 5 2 4 3 2 8" xfId="4928"/>
    <cellStyle name="Normal 5 2 4 3 2 9" xfId="31574"/>
    <cellStyle name="Normal 5 2 4 3 3" xfId="15147"/>
    <cellStyle name="Normal 5 2 4 3 3 2" xfId="31576"/>
    <cellStyle name="Normal 5 2 4 3 3 2 2" xfId="31577"/>
    <cellStyle name="Normal 5 2 4 3 3 2 3" xfId="31578"/>
    <cellStyle name="Normal 5 2 4 3 3 2 4" xfId="31580"/>
    <cellStyle name="Normal 5 2 4 3 3 3" xfId="31582"/>
    <cellStyle name="Normal 5 2 4 3 3 3 2" xfId="31583"/>
    <cellStyle name="Normal 5 2 4 3 3 3 3" xfId="31584"/>
    <cellStyle name="Normal 5 2 4 3 3 4" xfId="15173"/>
    <cellStyle name="Normal 5 2 4 3 3 5" xfId="16425"/>
    <cellStyle name="Normal 5 2 4 3 3 6" xfId="12205"/>
    <cellStyle name="Normal 5 2 4 3 4" xfId="15186"/>
    <cellStyle name="Normal 5 2 4 3 4 2" xfId="31587"/>
    <cellStyle name="Normal 5 2 4 3 4 3" xfId="31588"/>
    <cellStyle name="Normal 5 2 4 3 4 4" xfId="20637"/>
    <cellStyle name="Normal 5 2 4 3 5" xfId="15220"/>
    <cellStyle name="Normal 5 2 4 3 5 2" xfId="31589"/>
    <cellStyle name="Normal 5 2 4 3 5 3" xfId="31591"/>
    <cellStyle name="Normal 5 2 4 3 5 4" xfId="31594"/>
    <cellStyle name="Normal 5 2 4 3 6" xfId="31599"/>
    <cellStyle name="Normal 5 2 4 3 6 2" xfId="31600"/>
    <cellStyle name="Normal 5 2 4 3 6 3" xfId="31602"/>
    <cellStyle name="Normal 5 2 4 3 6 4" xfId="31605"/>
    <cellStyle name="Normal 5 2 4 3 7" xfId="31607"/>
    <cellStyle name="Normal 5 2 4 3 7 2" xfId="31608"/>
    <cellStyle name="Normal 5 2 4 3 7 3" xfId="31610"/>
    <cellStyle name="Normal 5 2 4 3 8" xfId="31613"/>
    <cellStyle name="Normal 5 2 4 3 9" xfId="31615"/>
    <cellStyle name="Normal 5 2 4 4" xfId="11240"/>
    <cellStyle name="Normal 5 2 4 4 2" xfId="31618"/>
    <cellStyle name="Normal 5 2 4 4 2 2" xfId="31619"/>
    <cellStyle name="Normal 5 2 4 4 2 2 2" xfId="31620"/>
    <cellStyle name="Normal 5 2 4 4 2 2 3" xfId="15491"/>
    <cellStyle name="Normal 5 2 4 4 2 2 4" xfId="15501"/>
    <cellStyle name="Normal 5 2 4 4 2 3" xfId="31621"/>
    <cellStyle name="Normal 5 2 4 4 2 3 2" xfId="31622"/>
    <cellStyle name="Normal 5 2 4 4 2 3 3" xfId="31623"/>
    <cellStyle name="Normal 5 2 4 4 2 4" xfId="15539"/>
    <cellStyle name="Normal 5 2 4 4 2 5" xfId="15554"/>
    <cellStyle name="Normal 5 2 4 4 2 6" xfId="12273"/>
    <cellStyle name="Normal 5 2 4 4 3" xfId="15565"/>
    <cellStyle name="Normal 5 2 4 4 3 2" xfId="31624"/>
    <cellStyle name="Normal 5 2 4 4 3 3" xfId="31625"/>
    <cellStyle name="Normal 5 2 4 4 3 4" xfId="15580"/>
    <cellStyle name="Normal 5 2 4 4 4" xfId="15592"/>
    <cellStyle name="Normal 5 2 4 4 4 2" xfId="31626"/>
    <cellStyle name="Normal 5 2 4 4 4 3" xfId="31627"/>
    <cellStyle name="Normal 5 2 4 4 4 4" xfId="31628"/>
    <cellStyle name="Normal 5 2 4 4 5" xfId="15606"/>
    <cellStyle name="Normal 5 2 4 4 5 2" xfId="15618"/>
    <cellStyle name="Normal 5 2 4 4 5 3" xfId="15621"/>
    <cellStyle name="Normal 5 2 4 4 5 4" xfId="15627"/>
    <cellStyle name="Normal 5 2 4 4 6" xfId="31629"/>
    <cellStyle name="Normal 5 2 4 4 6 2" xfId="31631"/>
    <cellStyle name="Normal 5 2 4 4 6 3" xfId="31633"/>
    <cellStyle name="Normal 5 2 4 4 7" xfId="31634"/>
    <cellStyle name="Normal 5 2 4 4 8" xfId="31636"/>
    <cellStyle name="Normal 5 2 4 4 9" xfId="16885"/>
    <cellStyle name="Normal 5 2 4 5" xfId="31637"/>
    <cellStyle name="Normal 5 2 4 5 2" xfId="31328"/>
    <cellStyle name="Normal 5 2 4 5 2 2" xfId="31638"/>
    <cellStyle name="Normal 5 2 4 5 2 2 2" xfId="31639"/>
    <cellStyle name="Normal 5 2 4 5 2 2 3" xfId="31641"/>
    <cellStyle name="Normal 5 2 4 5 2 2 4" xfId="31642"/>
    <cellStyle name="Normal 5 2 4 5 2 3" xfId="31643"/>
    <cellStyle name="Normal 5 2 4 5 2 3 2" xfId="31644"/>
    <cellStyle name="Normal 5 2 4 5 2 3 3" xfId="31645"/>
    <cellStyle name="Normal 5 2 4 5 2 4" xfId="31646"/>
    <cellStyle name="Normal 5 2 4 5 2 5" xfId="15360"/>
    <cellStyle name="Normal 5 2 4 5 2 6" xfId="15366"/>
    <cellStyle name="Normal 5 2 4 5 3" xfId="15745"/>
    <cellStyle name="Normal 5 2 4 5 3 2" xfId="31647"/>
    <cellStyle name="Normal 5 2 4 5 3 3" xfId="31648"/>
    <cellStyle name="Normal 5 2 4 5 3 4" xfId="31649"/>
    <cellStyle name="Normal 5 2 4 5 4" xfId="15769"/>
    <cellStyle name="Normal 5 2 4 5 4 2" xfId="31650"/>
    <cellStyle name="Normal 5 2 4 5 4 3" xfId="31651"/>
    <cellStyle name="Normal 5 2 4 5 4 4" xfId="31652"/>
    <cellStyle name="Normal 5 2 4 5 5" xfId="15786"/>
    <cellStyle name="Normal 5 2 4 5 5 2" xfId="15795"/>
    <cellStyle name="Normal 5 2 4 5 5 3" xfId="31653"/>
    <cellStyle name="Normal 5 2 4 5 5 4" xfId="31655"/>
    <cellStyle name="Normal 5 2 4 5 6" xfId="31656"/>
    <cellStyle name="Normal 5 2 4 5 6 2" xfId="31657"/>
    <cellStyle name="Normal 5 2 4 5 6 3" xfId="31658"/>
    <cellStyle name="Normal 5 2 4 5 7" xfId="31659"/>
    <cellStyle name="Normal 5 2 4 5 8" xfId="31660"/>
    <cellStyle name="Normal 5 2 4 5 9" xfId="31661"/>
    <cellStyle name="Normal 5 2 4 6" xfId="16802"/>
    <cellStyle name="Normal 5 2 4 6 2" xfId="3905"/>
    <cellStyle name="Normal 5 2 4 6 2 2" xfId="15806"/>
    <cellStyle name="Normal 5 2 4 6 2 2 2" xfId="4300"/>
    <cellStyle name="Normal 5 2 4 6 2 2 3" xfId="4316"/>
    <cellStyle name="Normal 5 2 4 6 2 2 4" xfId="31663"/>
    <cellStyle name="Normal 5 2 4 6 2 3" xfId="15814"/>
    <cellStyle name="Normal 5 2 4 6 2 3 2" xfId="31665"/>
    <cellStyle name="Normal 5 2 4 6 2 3 3" xfId="31666"/>
    <cellStyle name="Normal 5 2 4 6 2 4" xfId="15823"/>
    <cellStyle name="Normal 5 2 4 6 2 5" xfId="31668"/>
    <cellStyle name="Normal 5 2 4 6 2 6" xfId="31669"/>
    <cellStyle name="Normal 5 2 4 6 3" xfId="1495"/>
    <cellStyle name="Normal 5 2 4 6 3 2" xfId="283"/>
    <cellStyle name="Normal 5 2 4 6 3 3" xfId="15830"/>
    <cellStyle name="Normal 5 2 4 6 3 4" xfId="31671"/>
    <cellStyle name="Normal 5 2 4 6 4" xfId="1526"/>
    <cellStyle name="Normal 5 2 4 6 4 2" xfId="31672"/>
    <cellStyle name="Normal 5 2 4 6 4 3" xfId="31673"/>
    <cellStyle name="Normal 5 2 4 6 4 4" xfId="31674"/>
    <cellStyle name="Normal 5 2 4 6 5" xfId="15849"/>
    <cellStyle name="Normal 5 2 4 6 5 2" xfId="31675"/>
    <cellStyle name="Normal 5 2 4 6 5 3" xfId="31676"/>
    <cellStyle name="Normal 5 2 4 6 6" xfId="9212"/>
    <cellStyle name="Normal 5 2 4 6 7" xfId="31677"/>
    <cellStyle name="Normal 5 2 4 6 8" xfId="31678"/>
    <cellStyle name="Normal 5 2 4 7" xfId="16807"/>
    <cellStyle name="Normal 5 2 4 7 2" xfId="3955"/>
    <cellStyle name="Normal 5 2 4 7 2 2" xfId="27728"/>
    <cellStyle name="Normal 5 2 4 7 2 3" xfId="31679"/>
    <cellStyle name="Normal 5 2 4 7 2 4" xfId="31680"/>
    <cellStyle name="Normal 5 2 4 7 3" xfId="15881"/>
    <cellStyle name="Normal 5 2 4 7 3 2" xfId="31681"/>
    <cellStyle name="Normal 5 2 4 7 3 3" xfId="31682"/>
    <cellStyle name="Normal 5 2 4 7 4" xfId="15888"/>
    <cellStyle name="Normal 5 2 4 7 5" xfId="15895"/>
    <cellStyle name="Normal 5 2 4 7 6" xfId="9236"/>
    <cellStyle name="Normal 5 2 4 8" xfId="16811"/>
    <cellStyle name="Normal 5 2 4 8 2" xfId="2241"/>
    <cellStyle name="Normal 5 2 4 8 3" xfId="15986"/>
    <cellStyle name="Normal 5 2 4 8 4" xfId="16002"/>
    <cellStyle name="Normal 5 2 4 9" xfId="12842"/>
    <cellStyle name="Normal 5 2 4 9 2" xfId="3992"/>
    <cellStyle name="Normal 5 2 4 9 3" xfId="16045"/>
    <cellStyle name="Normal 5 2 4 9 4" xfId="16050"/>
    <cellStyle name="Normal 5 2 5" xfId="31684"/>
    <cellStyle name="Normal 5 2 5 10" xfId="31687"/>
    <cellStyle name="Normal 5 2 5 10 2" xfId="10732"/>
    <cellStyle name="Normal 5 2 5 10 3" xfId="12573"/>
    <cellStyle name="Normal 5 2 5 10 4" xfId="12577"/>
    <cellStyle name="Normal 5 2 5 11" xfId="31689"/>
    <cellStyle name="Normal 5 2 5 11 2" xfId="12649"/>
    <cellStyle name="Normal 5 2 5 11 3" xfId="12655"/>
    <cellStyle name="Normal 5 2 5 12" xfId="31690"/>
    <cellStyle name="Normal 5 2 5 13" xfId="31691"/>
    <cellStyle name="Normal 5 2 5 14" xfId="31692"/>
    <cellStyle name="Normal 5 2 5 2" xfId="31693"/>
    <cellStyle name="Normal 5 2 5 2 10" xfId="26666"/>
    <cellStyle name="Normal 5 2 5 2 11" xfId="26669"/>
    <cellStyle name="Normal 5 2 5 2 2" xfId="31696"/>
    <cellStyle name="Normal 5 2 5 2 2 10" xfId="31697"/>
    <cellStyle name="Normal 5 2 5 2 2 2" xfId="16175"/>
    <cellStyle name="Normal 5 2 5 2 2 2 2" xfId="31699"/>
    <cellStyle name="Normal 5 2 5 2 2 2 2 2" xfId="31700"/>
    <cellStyle name="Normal 5 2 5 2 2 2 2 2 2" xfId="11418"/>
    <cellStyle name="Normal 5 2 5 2 2 2 2 2 3" xfId="11435"/>
    <cellStyle name="Normal 5 2 5 2 2 2 2 2 4" xfId="31703"/>
    <cellStyle name="Normal 5 2 5 2 2 2 2 3" xfId="11446"/>
    <cellStyle name="Normal 5 2 5 2 2 2 2 3 2" xfId="31708"/>
    <cellStyle name="Normal 5 2 5 2 2 2 2 3 3" xfId="31712"/>
    <cellStyle name="Normal 5 2 5 2 2 2 2 4" xfId="9076"/>
    <cellStyle name="Normal 5 2 5 2 2 2 2 5" xfId="961"/>
    <cellStyle name="Normal 5 2 5 2 2 2 2 6" xfId="875"/>
    <cellStyle name="Normal 5 2 5 2 2 2 3" xfId="31713"/>
    <cellStyle name="Normal 5 2 5 2 2 2 3 2" xfId="31714"/>
    <cellStyle name="Normal 5 2 5 2 2 2 3 3" xfId="13657"/>
    <cellStyle name="Normal 5 2 5 2 2 2 3 4" xfId="6900"/>
    <cellStyle name="Normal 5 2 5 2 2 2 4" xfId="31716"/>
    <cellStyle name="Normal 5 2 5 2 2 2 4 2" xfId="14205"/>
    <cellStyle name="Normal 5 2 5 2 2 2 4 3" xfId="14211"/>
    <cellStyle name="Normal 5 2 5 2 2 2 4 4" xfId="6930"/>
    <cellStyle name="Normal 5 2 5 2 2 2 5" xfId="31718"/>
    <cellStyle name="Normal 5 2 5 2 2 2 5 2" xfId="31719"/>
    <cellStyle name="Normal 5 2 5 2 2 2 5 3" xfId="31720"/>
    <cellStyle name="Normal 5 2 5 2 2 2 5 4" xfId="19623"/>
    <cellStyle name="Normal 5 2 5 2 2 2 6" xfId="31723"/>
    <cellStyle name="Normal 5 2 5 2 2 2 6 2" xfId="31724"/>
    <cellStyle name="Normal 5 2 5 2 2 2 6 3" xfId="31725"/>
    <cellStyle name="Normal 5 2 5 2 2 2 7" xfId="22938"/>
    <cellStyle name="Normal 5 2 5 2 2 2 8" xfId="22942"/>
    <cellStyle name="Normal 5 2 5 2 2 2 9" xfId="31727"/>
    <cellStyle name="Normal 5 2 5 2 2 3" xfId="31728"/>
    <cellStyle name="Normal 5 2 5 2 2 3 2" xfId="31729"/>
    <cellStyle name="Normal 5 2 5 2 2 3 2 2" xfId="31730"/>
    <cellStyle name="Normal 5 2 5 2 2 3 2 3" xfId="31731"/>
    <cellStyle name="Normal 5 2 5 2 2 3 2 4" xfId="19956"/>
    <cellStyle name="Normal 5 2 5 2 2 3 3" xfId="31733"/>
    <cellStyle name="Normal 5 2 5 2 2 3 3 2" xfId="31734"/>
    <cellStyle name="Normal 5 2 5 2 2 3 3 3" xfId="31735"/>
    <cellStyle name="Normal 5 2 5 2 2 3 4" xfId="31736"/>
    <cellStyle name="Normal 5 2 5 2 2 3 5" xfId="31737"/>
    <cellStyle name="Normal 5 2 5 2 2 3 6" xfId="31738"/>
    <cellStyle name="Normal 5 2 5 2 2 4" xfId="31739"/>
    <cellStyle name="Normal 5 2 5 2 2 4 2" xfId="31740"/>
    <cellStyle name="Normal 5 2 5 2 2 4 3" xfId="31741"/>
    <cellStyle name="Normal 5 2 5 2 2 4 4" xfId="31742"/>
    <cellStyle name="Normal 5 2 5 2 2 5" xfId="31743"/>
    <cellStyle name="Normal 5 2 5 2 2 5 2" xfId="9737"/>
    <cellStyle name="Normal 5 2 5 2 2 5 3" xfId="9739"/>
    <cellStyle name="Normal 5 2 5 2 2 5 4" xfId="31744"/>
    <cellStyle name="Normal 5 2 5 2 2 6" xfId="31745"/>
    <cellStyle name="Normal 5 2 5 2 2 6 2" xfId="31746"/>
    <cellStyle name="Normal 5 2 5 2 2 6 3" xfId="31747"/>
    <cellStyle name="Normal 5 2 5 2 2 6 4" xfId="31748"/>
    <cellStyle name="Normal 5 2 5 2 2 7" xfId="31749"/>
    <cellStyle name="Normal 5 2 5 2 2 7 2" xfId="31750"/>
    <cellStyle name="Normal 5 2 5 2 2 7 3" xfId="31751"/>
    <cellStyle name="Normal 5 2 5 2 2 8" xfId="31752"/>
    <cellStyle name="Normal 5 2 5 2 2 9" xfId="31753"/>
    <cellStyle name="Normal 5 2 5 2 3" xfId="14558"/>
    <cellStyle name="Normal 5 2 5 2 3 2" xfId="14564"/>
    <cellStyle name="Normal 5 2 5 2 3 2 2" xfId="8237"/>
    <cellStyle name="Normal 5 2 5 2 3 2 2 2" xfId="8357"/>
    <cellStyle name="Normal 5 2 5 2 3 2 2 3" xfId="7415"/>
    <cellStyle name="Normal 5 2 5 2 3 2 2 4" xfId="31755"/>
    <cellStyle name="Normal 5 2 5 2 3 2 3" xfId="8364"/>
    <cellStyle name="Normal 5 2 5 2 3 2 3 2" xfId="31757"/>
    <cellStyle name="Normal 5 2 5 2 3 2 3 3" xfId="31760"/>
    <cellStyle name="Normal 5 2 5 2 3 2 4" xfId="8351"/>
    <cellStyle name="Normal 5 2 5 2 3 2 5" xfId="7406"/>
    <cellStyle name="Normal 5 2 5 2 3 2 6" xfId="31415"/>
    <cellStyle name="Normal 5 2 5 2 3 3" xfId="14572"/>
    <cellStyle name="Normal 5 2 5 2 3 3 2" xfId="8393"/>
    <cellStyle name="Normal 5 2 5 2 3 3 3" xfId="11606"/>
    <cellStyle name="Normal 5 2 5 2 3 3 4" xfId="31465"/>
    <cellStyle name="Normal 5 2 5 2 3 4" xfId="14582"/>
    <cellStyle name="Normal 5 2 5 2 3 4 2" xfId="31761"/>
    <cellStyle name="Normal 5 2 5 2 3 4 3" xfId="31762"/>
    <cellStyle name="Normal 5 2 5 2 3 4 4" xfId="31763"/>
    <cellStyle name="Normal 5 2 5 2 3 5" xfId="14593"/>
    <cellStyle name="Normal 5 2 5 2 3 5 2" xfId="31764"/>
    <cellStyle name="Normal 5 2 5 2 3 5 3" xfId="31765"/>
    <cellStyle name="Normal 5 2 5 2 3 5 4" xfId="31766"/>
    <cellStyle name="Normal 5 2 5 2 3 6" xfId="14598"/>
    <cellStyle name="Normal 5 2 5 2 3 6 2" xfId="31767"/>
    <cellStyle name="Normal 5 2 5 2 3 6 3" xfId="31768"/>
    <cellStyle name="Normal 5 2 5 2 3 7" xfId="31769"/>
    <cellStyle name="Normal 5 2 5 2 3 8" xfId="31770"/>
    <cellStyle name="Normal 5 2 5 2 3 9" xfId="31771"/>
    <cellStyle name="Normal 5 2 5 2 4" xfId="14601"/>
    <cellStyle name="Normal 5 2 5 2 4 2" xfId="14610"/>
    <cellStyle name="Normal 5 2 5 2 4 2 2" xfId="3746"/>
    <cellStyle name="Normal 5 2 5 2 4 2 3" xfId="31772"/>
    <cellStyle name="Normal 5 2 5 2 4 2 4" xfId="31773"/>
    <cellStyle name="Normal 5 2 5 2 4 3" xfId="14616"/>
    <cellStyle name="Normal 5 2 5 2 4 3 2" xfId="31774"/>
    <cellStyle name="Normal 5 2 5 2 4 3 3" xfId="31775"/>
    <cellStyle name="Normal 5 2 5 2 4 4" xfId="14625"/>
    <cellStyle name="Normal 5 2 5 2 4 5" xfId="31776"/>
    <cellStyle name="Normal 5 2 5 2 4 6" xfId="31777"/>
    <cellStyle name="Normal 5 2 5 2 5" xfId="14634"/>
    <cellStyle name="Normal 5 2 5 2 5 2" xfId="14644"/>
    <cellStyle name="Normal 5 2 5 2 5 3" xfId="14649"/>
    <cellStyle name="Normal 5 2 5 2 5 4" xfId="14651"/>
    <cellStyle name="Normal 5 2 5 2 6" xfId="14658"/>
    <cellStyle name="Normal 5 2 5 2 6 2" xfId="7085"/>
    <cellStyle name="Normal 5 2 5 2 6 3" xfId="7089"/>
    <cellStyle name="Normal 5 2 5 2 6 4" xfId="14665"/>
    <cellStyle name="Normal 5 2 5 2 7" xfId="14668"/>
    <cellStyle name="Normal 5 2 5 2 7 2" xfId="14677"/>
    <cellStyle name="Normal 5 2 5 2 7 3" xfId="14679"/>
    <cellStyle name="Normal 5 2 5 2 7 4" xfId="25023"/>
    <cellStyle name="Normal 5 2 5 2 8" xfId="14683"/>
    <cellStyle name="Normal 5 2 5 2 8 2" xfId="31778"/>
    <cellStyle name="Normal 5 2 5 2 8 3" xfId="31780"/>
    <cellStyle name="Normal 5 2 5 2 9" xfId="14690"/>
    <cellStyle name="Normal 5 2 5 3" xfId="31783"/>
    <cellStyle name="Normal 5 2 5 3 10" xfId="26701"/>
    <cellStyle name="Normal 5 2 5 3 2" xfId="31784"/>
    <cellStyle name="Normal 5 2 5 3 2 2" xfId="31785"/>
    <cellStyle name="Normal 5 2 5 3 2 2 2" xfId="31787"/>
    <cellStyle name="Normal 5 2 5 3 2 2 2 2" xfId="31788"/>
    <cellStyle name="Normal 5 2 5 3 2 2 2 3" xfId="31790"/>
    <cellStyle name="Normal 5 2 5 3 2 2 2 4" xfId="31792"/>
    <cellStyle name="Normal 5 2 5 3 2 2 3" xfId="7558"/>
    <cellStyle name="Normal 5 2 5 3 2 2 3 2" xfId="31793"/>
    <cellStyle name="Normal 5 2 5 3 2 2 3 3" xfId="31795"/>
    <cellStyle name="Normal 5 2 5 3 2 2 4" xfId="18274"/>
    <cellStyle name="Normal 5 2 5 3 2 2 5" xfId="31796"/>
    <cellStyle name="Normal 5 2 5 3 2 2 6" xfId="31797"/>
    <cellStyle name="Normal 5 2 5 3 2 3" xfId="31798"/>
    <cellStyle name="Normal 5 2 5 3 2 3 2" xfId="31799"/>
    <cellStyle name="Normal 5 2 5 3 2 3 3" xfId="31800"/>
    <cellStyle name="Normal 5 2 5 3 2 3 4" xfId="31801"/>
    <cellStyle name="Normal 5 2 5 3 2 4" xfId="31802"/>
    <cellStyle name="Normal 5 2 5 3 2 4 2" xfId="31803"/>
    <cellStyle name="Normal 5 2 5 3 2 4 3" xfId="31804"/>
    <cellStyle name="Normal 5 2 5 3 2 4 4" xfId="31805"/>
    <cellStyle name="Normal 5 2 5 3 2 5" xfId="31806"/>
    <cellStyle name="Normal 5 2 5 3 2 5 2" xfId="31807"/>
    <cellStyle name="Normal 5 2 5 3 2 5 3" xfId="31808"/>
    <cellStyle name="Normal 5 2 5 3 2 5 4" xfId="31809"/>
    <cellStyle name="Normal 5 2 5 3 2 6" xfId="10432"/>
    <cellStyle name="Normal 5 2 5 3 2 6 2" xfId="31810"/>
    <cellStyle name="Normal 5 2 5 3 2 6 3" xfId="31811"/>
    <cellStyle name="Normal 5 2 5 3 2 7" xfId="10439"/>
    <cellStyle name="Normal 5 2 5 3 2 8" xfId="31812"/>
    <cellStyle name="Normal 5 2 5 3 2 9" xfId="31814"/>
    <cellStyle name="Normal 5 2 5 3 3" xfId="14714"/>
    <cellStyle name="Normal 5 2 5 3 3 2" xfId="14726"/>
    <cellStyle name="Normal 5 2 5 3 3 2 2" xfId="5181"/>
    <cellStyle name="Normal 5 2 5 3 3 2 3" xfId="5198"/>
    <cellStyle name="Normal 5 2 5 3 3 2 4" xfId="11519"/>
    <cellStyle name="Normal 5 2 5 3 3 3" xfId="14733"/>
    <cellStyle name="Normal 5 2 5 3 3 3 2" xfId="7879"/>
    <cellStyle name="Normal 5 2 5 3 3 3 3" xfId="7890"/>
    <cellStyle name="Normal 5 2 5 3 3 4" xfId="11376"/>
    <cellStyle name="Normal 5 2 5 3 3 5" xfId="11383"/>
    <cellStyle name="Normal 5 2 5 3 3 6" xfId="11390"/>
    <cellStyle name="Normal 5 2 5 3 4" xfId="14736"/>
    <cellStyle name="Normal 5 2 5 3 4 2" xfId="14748"/>
    <cellStyle name="Normal 5 2 5 3 4 3" xfId="14755"/>
    <cellStyle name="Normal 5 2 5 3 4 4" xfId="11400"/>
    <cellStyle name="Normal 5 2 5 3 5" xfId="14758"/>
    <cellStyle name="Normal 5 2 5 3 5 2" xfId="14776"/>
    <cellStyle name="Normal 5 2 5 3 5 3" xfId="14784"/>
    <cellStyle name="Normal 5 2 5 3 5 4" xfId="11423"/>
    <cellStyle name="Normal 5 2 5 3 6" xfId="10885"/>
    <cellStyle name="Normal 5 2 5 3 6 2" xfId="7956"/>
    <cellStyle name="Normal 5 2 5 3 6 3" xfId="14789"/>
    <cellStyle name="Normal 5 2 5 3 6 4" xfId="14792"/>
    <cellStyle name="Normal 5 2 5 3 7" xfId="10895"/>
    <cellStyle name="Normal 5 2 5 3 7 2" xfId="14795"/>
    <cellStyle name="Normal 5 2 5 3 7 3" xfId="14798"/>
    <cellStyle name="Normal 5 2 5 3 8" xfId="10900"/>
    <cellStyle name="Normal 5 2 5 3 9" xfId="14803"/>
    <cellStyle name="Normal 5 2 5 4" xfId="31815"/>
    <cellStyle name="Normal 5 2 5 4 2" xfId="31816"/>
    <cellStyle name="Normal 5 2 5 4 2 2" xfId="12153"/>
    <cellStyle name="Normal 5 2 5 4 2 2 2" xfId="31817"/>
    <cellStyle name="Normal 5 2 5 4 2 2 3" xfId="10255"/>
    <cellStyle name="Normal 5 2 5 4 2 2 4" xfId="18625"/>
    <cellStyle name="Normal 5 2 5 4 2 3" xfId="31819"/>
    <cellStyle name="Normal 5 2 5 4 2 3 2" xfId="31821"/>
    <cellStyle name="Normal 5 2 5 4 2 3 3" xfId="31824"/>
    <cellStyle name="Normal 5 2 5 4 2 4" xfId="31825"/>
    <cellStyle name="Normal 5 2 5 4 2 5" xfId="31827"/>
    <cellStyle name="Normal 5 2 5 4 2 6" xfId="31829"/>
    <cellStyle name="Normal 5 2 5 4 3" xfId="14821"/>
    <cellStyle name="Normal 5 2 5 4 3 2" xfId="14831"/>
    <cellStyle name="Normal 5 2 5 4 3 3" xfId="14834"/>
    <cellStyle name="Normal 5 2 5 4 3 4" xfId="14838"/>
    <cellStyle name="Normal 5 2 5 4 4" xfId="14850"/>
    <cellStyle name="Normal 5 2 5 4 4 2" xfId="14860"/>
    <cellStyle name="Normal 5 2 5 4 4 3" xfId="14863"/>
    <cellStyle name="Normal 5 2 5 4 4 4" xfId="14865"/>
    <cellStyle name="Normal 5 2 5 4 5" xfId="14867"/>
    <cellStyle name="Normal 5 2 5 4 5 2" xfId="14876"/>
    <cellStyle name="Normal 5 2 5 4 5 3" xfId="14879"/>
    <cellStyle name="Normal 5 2 5 4 5 4" xfId="14881"/>
    <cellStyle name="Normal 5 2 5 4 6" xfId="8244"/>
    <cellStyle name="Normal 5 2 5 4 6 2" xfId="8260"/>
    <cellStyle name="Normal 5 2 5 4 6 3" xfId="8263"/>
    <cellStyle name="Normal 5 2 5 4 7" xfId="8273"/>
    <cellStyle name="Normal 5 2 5 4 8" xfId="8287"/>
    <cellStyle name="Normal 5 2 5 4 9" xfId="7608"/>
    <cellStyle name="Normal 5 2 5 5" xfId="31830"/>
    <cellStyle name="Normal 5 2 5 5 2" xfId="31831"/>
    <cellStyle name="Normal 5 2 5 5 2 2" xfId="31832"/>
    <cellStyle name="Normal 5 2 5 5 2 2 2" xfId="29083"/>
    <cellStyle name="Normal 5 2 5 5 2 2 3" xfId="31833"/>
    <cellStyle name="Normal 5 2 5 5 2 2 4" xfId="31834"/>
    <cellStyle name="Normal 5 2 5 5 2 3" xfId="31835"/>
    <cellStyle name="Normal 5 2 5 5 2 3 2" xfId="31836"/>
    <cellStyle name="Normal 5 2 5 5 2 3 3" xfId="31837"/>
    <cellStyle name="Normal 5 2 5 5 2 4" xfId="31838"/>
    <cellStyle name="Normal 5 2 5 5 2 5" xfId="31839"/>
    <cellStyle name="Normal 5 2 5 5 2 6" xfId="31840"/>
    <cellStyle name="Normal 5 2 5 5 3" xfId="14898"/>
    <cellStyle name="Normal 5 2 5 5 3 2" xfId="14902"/>
    <cellStyle name="Normal 5 2 5 5 3 3" xfId="2188"/>
    <cellStyle name="Normal 5 2 5 5 3 4" xfId="2198"/>
    <cellStyle name="Normal 5 2 5 5 4" xfId="14904"/>
    <cellStyle name="Normal 5 2 5 5 4 2" xfId="14907"/>
    <cellStyle name="Normal 5 2 5 5 4 3" xfId="585"/>
    <cellStyle name="Normal 5 2 5 5 4 4" xfId="31841"/>
    <cellStyle name="Normal 5 2 5 5 5" xfId="14909"/>
    <cellStyle name="Normal 5 2 5 5 5 2" xfId="31842"/>
    <cellStyle name="Normal 5 2 5 5 5 3" xfId="31843"/>
    <cellStyle name="Normal 5 2 5 5 5 4" xfId="31844"/>
    <cellStyle name="Normal 5 2 5 5 6" xfId="14912"/>
    <cellStyle name="Normal 5 2 5 5 6 2" xfId="31845"/>
    <cellStyle name="Normal 5 2 5 5 6 3" xfId="31846"/>
    <cellStyle name="Normal 5 2 5 5 7" xfId="14915"/>
    <cellStyle name="Normal 5 2 5 5 8" xfId="31847"/>
    <cellStyle name="Normal 5 2 5 5 9" xfId="31848"/>
    <cellStyle name="Normal 5 2 5 6" xfId="17454"/>
    <cellStyle name="Normal 5 2 5 6 2" xfId="356"/>
    <cellStyle name="Normal 5 2 5 6 2 2" xfId="17456"/>
    <cellStyle name="Normal 5 2 5 6 2 2 2" xfId="15315"/>
    <cellStyle name="Normal 5 2 5 6 2 2 3" xfId="15323"/>
    <cellStyle name="Normal 5 2 5 6 2 2 4" xfId="31850"/>
    <cellStyle name="Normal 5 2 5 6 2 3" xfId="17458"/>
    <cellStyle name="Normal 5 2 5 6 2 3 2" xfId="31852"/>
    <cellStyle name="Normal 5 2 5 6 2 3 3" xfId="31854"/>
    <cellStyle name="Normal 5 2 5 6 2 4" xfId="17460"/>
    <cellStyle name="Normal 5 2 5 6 2 5" xfId="31855"/>
    <cellStyle name="Normal 5 2 5 6 2 6" xfId="31856"/>
    <cellStyle name="Normal 5 2 5 6 3" xfId="4107"/>
    <cellStyle name="Normal 5 2 5 6 3 2" xfId="17462"/>
    <cellStyle name="Normal 5 2 5 6 3 3" xfId="17466"/>
    <cellStyle name="Normal 5 2 5 6 3 4" xfId="31857"/>
    <cellStyle name="Normal 5 2 5 6 4" xfId="4132"/>
    <cellStyle name="Normal 5 2 5 6 4 2" xfId="31858"/>
    <cellStyle name="Normal 5 2 5 6 4 3" xfId="31859"/>
    <cellStyle name="Normal 5 2 5 6 4 4" xfId="31860"/>
    <cellStyle name="Normal 5 2 5 6 5" xfId="14931"/>
    <cellStyle name="Normal 5 2 5 6 5 2" xfId="31861"/>
    <cellStyle name="Normal 5 2 5 6 5 3" xfId="31863"/>
    <cellStyle name="Normal 5 2 5 6 6" xfId="17468"/>
    <cellStyle name="Normal 5 2 5 6 7" xfId="30852"/>
    <cellStyle name="Normal 5 2 5 6 8" xfId="31865"/>
    <cellStyle name="Normal 5 2 5 7" xfId="17472"/>
    <cellStyle name="Normal 5 2 5 7 2" xfId="4169"/>
    <cellStyle name="Normal 5 2 5 7 2 2" xfId="27911"/>
    <cellStyle name="Normal 5 2 5 7 2 3" xfId="31867"/>
    <cellStyle name="Normal 5 2 5 7 2 4" xfId="31868"/>
    <cellStyle name="Normal 5 2 5 7 3" xfId="14944"/>
    <cellStyle name="Normal 5 2 5 7 3 2" xfId="27917"/>
    <cellStyle name="Normal 5 2 5 7 3 3" xfId="31869"/>
    <cellStyle name="Normal 5 2 5 7 4" xfId="14947"/>
    <cellStyle name="Normal 5 2 5 7 5" xfId="14951"/>
    <cellStyle name="Normal 5 2 5 7 6" xfId="18880"/>
    <cellStyle name="Normal 5 2 5 8" xfId="17475"/>
    <cellStyle name="Normal 5 2 5 8 2" xfId="2106"/>
    <cellStyle name="Normal 5 2 5 8 3" xfId="17482"/>
    <cellStyle name="Normal 5 2 5 8 4" xfId="17485"/>
    <cellStyle name="Normal 5 2 5 9" xfId="12852"/>
    <cellStyle name="Normal 5 2 5 9 2" xfId="17489"/>
    <cellStyle name="Normal 5 2 5 9 3" xfId="17490"/>
    <cellStyle name="Normal 5 2 5 9 4" xfId="31870"/>
    <cellStyle name="Normal 5 2 6" xfId="31590"/>
    <cellStyle name="Normal 5 2 6 10" xfId="31873"/>
    <cellStyle name="Normal 5 2 6 11" xfId="31875"/>
    <cellStyle name="Normal 5 2 6 2" xfId="31877"/>
    <cellStyle name="Normal 5 2 6 2 10" xfId="31878"/>
    <cellStyle name="Normal 5 2 6 2 2" xfId="29817"/>
    <cellStyle name="Normal 5 2 6 2 2 2" xfId="31880"/>
    <cellStyle name="Normal 5 2 6 2 2 2 2" xfId="31882"/>
    <cellStyle name="Normal 5 2 6 2 2 2 2 2" xfId="12892"/>
    <cellStyle name="Normal 5 2 6 2 2 2 2 3" xfId="1252"/>
    <cellStyle name="Normal 5 2 6 2 2 2 2 4" xfId="31884"/>
    <cellStyle name="Normal 5 2 6 2 2 2 3" xfId="31886"/>
    <cellStyle name="Normal 5 2 6 2 2 2 3 2" xfId="31888"/>
    <cellStyle name="Normal 5 2 6 2 2 2 3 3" xfId="31889"/>
    <cellStyle name="Normal 5 2 6 2 2 2 4" xfId="31890"/>
    <cellStyle name="Normal 5 2 6 2 2 2 5" xfId="31891"/>
    <cellStyle name="Normal 5 2 6 2 2 2 6" xfId="31893"/>
    <cellStyle name="Normal 5 2 6 2 2 3" xfId="31895"/>
    <cellStyle name="Normal 5 2 6 2 2 3 2" xfId="31897"/>
    <cellStyle name="Normal 5 2 6 2 2 3 3" xfId="31899"/>
    <cellStyle name="Normal 5 2 6 2 2 3 4" xfId="31900"/>
    <cellStyle name="Normal 5 2 6 2 2 4" xfId="31901"/>
    <cellStyle name="Normal 5 2 6 2 2 4 2" xfId="31903"/>
    <cellStyle name="Normal 5 2 6 2 2 4 3" xfId="31904"/>
    <cellStyle name="Normal 5 2 6 2 2 4 4" xfId="31905"/>
    <cellStyle name="Normal 5 2 6 2 2 5" xfId="4968"/>
    <cellStyle name="Normal 5 2 6 2 2 5 2" xfId="2465"/>
    <cellStyle name="Normal 5 2 6 2 2 5 3" xfId="5877"/>
    <cellStyle name="Normal 5 2 6 2 2 5 4" xfId="31907"/>
    <cellStyle name="Normal 5 2 6 2 2 6" xfId="7720"/>
    <cellStyle name="Normal 5 2 6 2 2 6 2" xfId="31908"/>
    <cellStyle name="Normal 5 2 6 2 2 6 3" xfId="31909"/>
    <cellStyle name="Normal 5 2 6 2 2 7" xfId="2910"/>
    <cellStyle name="Normal 5 2 6 2 2 8" xfId="31911"/>
    <cellStyle name="Normal 5 2 6 2 2 9" xfId="31912"/>
    <cellStyle name="Normal 5 2 6 2 3" xfId="15067"/>
    <cellStyle name="Normal 5 2 6 2 3 2" xfId="15077"/>
    <cellStyle name="Normal 5 2 6 2 3 2 2" xfId="9066"/>
    <cellStyle name="Normal 5 2 6 2 3 2 3" xfId="4739"/>
    <cellStyle name="Normal 5 2 6 2 3 2 4" xfId="4752"/>
    <cellStyle name="Normal 5 2 6 2 3 3" xfId="15086"/>
    <cellStyle name="Normal 5 2 6 2 3 3 2" xfId="9118"/>
    <cellStyle name="Normal 5 2 6 2 3 3 3" xfId="31914"/>
    <cellStyle name="Normal 5 2 6 2 3 4" xfId="15094"/>
    <cellStyle name="Normal 5 2 6 2 3 5" xfId="7732"/>
    <cellStyle name="Normal 5 2 6 2 3 6" xfId="7744"/>
    <cellStyle name="Normal 5 2 6 2 4" xfId="15099"/>
    <cellStyle name="Normal 5 2 6 2 4 2" xfId="15109"/>
    <cellStyle name="Normal 5 2 6 2 4 3" xfId="15113"/>
    <cellStyle name="Normal 5 2 6 2 4 4" xfId="31915"/>
    <cellStyle name="Normal 5 2 6 2 5" xfId="15117"/>
    <cellStyle name="Normal 5 2 6 2 5 2" xfId="31916"/>
    <cellStyle name="Normal 5 2 6 2 5 3" xfId="31917"/>
    <cellStyle name="Normal 5 2 6 2 5 4" xfId="31918"/>
    <cellStyle name="Normal 5 2 6 2 6" xfId="15130"/>
    <cellStyle name="Normal 5 2 6 2 6 2" xfId="31919"/>
    <cellStyle name="Normal 5 2 6 2 6 3" xfId="31920"/>
    <cellStyle name="Normal 5 2 6 2 6 4" xfId="31921"/>
    <cellStyle name="Normal 5 2 6 2 7" xfId="12188"/>
    <cellStyle name="Normal 5 2 6 2 7 2" xfId="31924"/>
    <cellStyle name="Normal 5 2 6 2 7 3" xfId="31927"/>
    <cellStyle name="Normal 5 2 6 2 8" xfId="31929"/>
    <cellStyle name="Normal 5 2 6 2 9" xfId="31931"/>
    <cellStyle name="Normal 5 2 6 3" xfId="31932"/>
    <cellStyle name="Normal 5 2 6 3 2" xfId="31933"/>
    <cellStyle name="Normal 5 2 6 3 2 2" xfId="31934"/>
    <cellStyle name="Normal 5 2 6 3 2 2 2" xfId="31935"/>
    <cellStyle name="Normal 5 2 6 3 2 2 3" xfId="31936"/>
    <cellStyle name="Normal 5 2 6 3 2 2 4" xfId="31937"/>
    <cellStyle name="Normal 5 2 6 3 2 3" xfId="31938"/>
    <cellStyle name="Normal 5 2 6 3 2 3 2" xfId="31939"/>
    <cellStyle name="Normal 5 2 6 3 2 3 3" xfId="31940"/>
    <cellStyle name="Normal 5 2 6 3 2 4" xfId="31941"/>
    <cellStyle name="Normal 5 2 6 3 2 5" xfId="31942"/>
    <cellStyle name="Normal 5 2 6 3 2 6" xfId="31943"/>
    <cellStyle name="Normal 5 2 6 3 3" xfId="15152"/>
    <cellStyle name="Normal 5 2 6 3 3 2" xfId="31944"/>
    <cellStyle name="Normal 5 2 6 3 3 3" xfId="31945"/>
    <cellStyle name="Normal 5 2 6 3 3 4" xfId="31946"/>
    <cellStyle name="Normal 5 2 6 3 4" xfId="15161"/>
    <cellStyle name="Normal 5 2 6 3 4 2" xfId="31947"/>
    <cellStyle name="Normal 5 2 6 3 4 3" xfId="31948"/>
    <cellStyle name="Normal 5 2 6 3 4 4" xfId="31949"/>
    <cellStyle name="Normal 5 2 6 3 5" xfId="15168"/>
    <cellStyle name="Normal 5 2 6 3 5 2" xfId="31950"/>
    <cellStyle name="Normal 5 2 6 3 5 3" xfId="31953"/>
    <cellStyle name="Normal 5 2 6 3 5 4" xfId="31956"/>
    <cellStyle name="Normal 5 2 6 3 6" xfId="16420"/>
    <cellStyle name="Normal 5 2 6 3 6 2" xfId="31957"/>
    <cellStyle name="Normal 5 2 6 3 6 3" xfId="31959"/>
    <cellStyle name="Normal 5 2 6 3 7" xfId="31961"/>
    <cellStyle name="Normal 5 2 6 3 8" xfId="31964"/>
    <cellStyle name="Normal 5 2 6 3 9" xfId="31968"/>
    <cellStyle name="Normal 5 2 6 4" xfId="31969"/>
    <cellStyle name="Normal 5 2 6 4 2" xfId="31970"/>
    <cellStyle name="Normal 5 2 6 4 2 2" xfId="31971"/>
    <cellStyle name="Normal 5 2 6 4 2 3" xfId="31973"/>
    <cellStyle name="Normal 5 2 6 4 2 4" xfId="31976"/>
    <cellStyle name="Normal 5 2 6 4 3" xfId="15189"/>
    <cellStyle name="Normal 5 2 6 4 3 2" xfId="31977"/>
    <cellStyle name="Normal 5 2 6 4 3 3" xfId="31979"/>
    <cellStyle name="Normal 5 2 6 4 4" xfId="15194"/>
    <cellStyle name="Normal 5 2 6 4 5" xfId="15200"/>
    <cellStyle name="Normal 5 2 6 4 6" xfId="31980"/>
    <cellStyle name="Normal 5 2 6 5" xfId="31982"/>
    <cellStyle name="Normal 5 2 6 5 2" xfId="31983"/>
    <cellStyle name="Normal 5 2 6 5 3" xfId="15221"/>
    <cellStyle name="Normal 5 2 6 5 4" xfId="15225"/>
    <cellStyle name="Normal 5 2 6 6" xfId="17497"/>
    <cellStyle name="Normal 5 2 6 6 2" xfId="108"/>
    <cellStyle name="Normal 5 2 6 6 3" xfId="10818"/>
    <cellStyle name="Normal 5 2 6 6 4" xfId="10824"/>
    <cellStyle name="Normal 5 2 6 7" xfId="17499"/>
    <cellStyle name="Normal 5 2 6 7 2" xfId="16462"/>
    <cellStyle name="Normal 5 2 6 7 3" xfId="10839"/>
    <cellStyle name="Normal 5 2 6 7 4" xfId="31984"/>
    <cellStyle name="Normal 5 2 6 8" xfId="17502"/>
    <cellStyle name="Normal 5 2 6 8 2" xfId="31985"/>
    <cellStyle name="Normal 5 2 6 8 3" xfId="31986"/>
    <cellStyle name="Normal 5 2 6 9" xfId="17509"/>
    <cellStyle name="Normal 5 2 7" xfId="31592"/>
    <cellStyle name="Normal 5 2 7 10" xfId="13371"/>
    <cellStyle name="Normal 5 2 7 11" xfId="29582"/>
    <cellStyle name="Normal 5 2 7 2" xfId="31987"/>
    <cellStyle name="Normal 5 2 7 2 10" xfId="16724"/>
    <cellStyle name="Normal 5 2 7 2 2" xfId="31989"/>
    <cellStyle name="Normal 5 2 7 2 2 2" xfId="31990"/>
    <cellStyle name="Normal 5 2 7 2 2 2 2" xfId="31993"/>
    <cellStyle name="Normal 5 2 7 2 2 2 2 2" xfId="31995"/>
    <cellStyle name="Normal 5 2 7 2 2 2 2 3" xfId="31999"/>
    <cellStyle name="Normal 5 2 7 2 2 2 2 4" xfId="32004"/>
    <cellStyle name="Normal 5 2 7 2 2 2 3" xfId="32007"/>
    <cellStyle name="Normal 5 2 7 2 2 2 3 2" xfId="32009"/>
    <cellStyle name="Normal 5 2 7 2 2 2 3 3" xfId="32013"/>
    <cellStyle name="Normal 5 2 7 2 2 2 4" xfId="32017"/>
    <cellStyle name="Normal 5 2 7 2 2 2 5" xfId="32020"/>
    <cellStyle name="Normal 5 2 7 2 2 2 6" xfId="32024"/>
    <cellStyle name="Normal 5 2 7 2 2 3" xfId="32027"/>
    <cellStyle name="Normal 5 2 7 2 2 3 2" xfId="32031"/>
    <cellStyle name="Normal 5 2 7 2 2 3 3" xfId="32035"/>
    <cellStyle name="Normal 5 2 7 2 2 3 4" xfId="32038"/>
    <cellStyle name="Normal 5 2 7 2 2 4" xfId="32040"/>
    <cellStyle name="Normal 5 2 7 2 2 4 2" xfId="32044"/>
    <cellStyle name="Normal 5 2 7 2 2 4 3" xfId="32046"/>
    <cellStyle name="Normal 5 2 7 2 2 4 4" xfId="32047"/>
    <cellStyle name="Normal 5 2 7 2 2 5" xfId="4433"/>
    <cellStyle name="Normal 5 2 7 2 2 5 2" xfId="32050"/>
    <cellStyle name="Normal 5 2 7 2 2 5 3" xfId="32051"/>
    <cellStyle name="Normal 5 2 7 2 2 5 4" xfId="32054"/>
    <cellStyle name="Normal 5 2 7 2 2 6" xfId="11097"/>
    <cellStyle name="Normal 5 2 7 2 2 6 2" xfId="32056"/>
    <cellStyle name="Normal 5 2 7 2 2 6 3" xfId="32057"/>
    <cellStyle name="Normal 5 2 7 2 2 7" xfId="11108"/>
    <cellStyle name="Normal 5 2 7 2 2 8" xfId="32059"/>
    <cellStyle name="Normal 5 2 7 2 2 9" xfId="25215"/>
    <cellStyle name="Normal 5 2 7 2 3" xfId="15485"/>
    <cellStyle name="Normal 5 2 7 2 3 2" xfId="5620"/>
    <cellStyle name="Normal 5 2 7 2 3 2 2" xfId="7650"/>
    <cellStyle name="Normal 5 2 7 2 3 2 3" xfId="32061"/>
    <cellStyle name="Normal 5 2 7 2 3 2 4" xfId="29487"/>
    <cellStyle name="Normal 5 2 7 2 3 3" xfId="15496"/>
    <cellStyle name="Normal 5 2 7 2 3 3 2" xfId="16801"/>
    <cellStyle name="Normal 5 2 7 2 3 3 3" xfId="16805"/>
    <cellStyle name="Normal 5 2 7 2 3 4" xfId="15508"/>
    <cellStyle name="Normal 5 2 7 2 3 5" xfId="66"/>
    <cellStyle name="Normal 5 2 7 2 3 6" xfId="11114"/>
    <cellStyle name="Normal 5 2 7 2 4" xfId="15516"/>
    <cellStyle name="Normal 5 2 7 2 4 2" xfId="15524"/>
    <cellStyle name="Normal 5 2 7 2 4 3" xfId="15533"/>
    <cellStyle name="Normal 5 2 7 2 4 4" xfId="32063"/>
    <cellStyle name="Normal 5 2 7 2 5" xfId="15543"/>
    <cellStyle name="Normal 5 2 7 2 5 2" xfId="32064"/>
    <cellStyle name="Normal 5 2 7 2 5 3" xfId="32066"/>
    <cellStyle name="Normal 5 2 7 2 5 4" xfId="32068"/>
    <cellStyle name="Normal 5 2 7 2 6" xfId="15548"/>
    <cellStyle name="Normal 5 2 7 2 6 2" xfId="30"/>
    <cellStyle name="Normal 5 2 7 2 6 3" xfId="32069"/>
    <cellStyle name="Normal 5 2 7 2 6 4" xfId="32070"/>
    <cellStyle name="Normal 5 2 7 2 7" xfId="12266"/>
    <cellStyle name="Normal 5 2 7 2 7 2" xfId="32072"/>
    <cellStyle name="Normal 5 2 7 2 7 3" xfId="32074"/>
    <cellStyle name="Normal 5 2 7 2 8" xfId="32076"/>
    <cellStyle name="Normal 5 2 7 2 9" xfId="32079"/>
    <cellStyle name="Normal 5 2 7 3" xfId="32080"/>
    <cellStyle name="Normal 5 2 7 3 2" xfId="32082"/>
    <cellStyle name="Normal 5 2 7 3 2 2" xfId="32083"/>
    <cellStyle name="Normal 5 2 7 3 2 2 2" xfId="14112"/>
    <cellStyle name="Normal 5 2 7 3 2 2 3" xfId="14133"/>
    <cellStyle name="Normal 5 2 7 3 2 2 4" xfId="14145"/>
    <cellStyle name="Normal 5 2 7 3 2 3" xfId="32085"/>
    <cellStyle name="Normal 5 2 7 3 2 3 2" xfId="32087"/>
    <cellStyle name="Normal 5 2 7 3 2 3 3" xfId="32089"/>
    <cellStyle name="Normal 5 2 7 3 2 4" xfId="32091"/>
    <cellStyle name="Normal 5 2 7 3 2 5" xfId="32093"/>
    <cellStyle name="Normal 5 2 7 3 2 6" xfId="32094"/>
    <cellStyle name="Normal 5 2 7 3 3" xfId="15574"/>
    <cellStyle name="Normal 5 2 7 3 3 2" xfId="32095"/>
    <cellStyle name="Normal 5 2 7 3 3 3" xfId="32097"/>
    <cellStyle name="Normal 5 2 7 3 3 4" xfId="32099"/>
    <cellStyle name="Normal 5 2 7 3 4" xfId="15578"/>
    <cellStyle name="Normal 5 2 7 3 4 2" xfId="32100"/>
    <cellStyle name="Normal 5 2 7 3 4 3" xfId="32102"/>
    <cellStyle name="Normal 5 2 7 3 4 4" xfId="32104"/>
    <cellStyle name="Normal 5 2 7 3 5" xfId="15584"/>
    <cellStyle name="Normal 5 2 7 3 5 2" xfId="32107"/>
    <cellStyle name="Normal 5 2 7 3 5 3" xfId="32110"/>
    <cellStyle name="Normal 5 2 7 3 5 4" xfId="32113"/>
    <cellStyle name="Normal 5 2 7 3 6" xfId="32114"/>
    <cellStyle name="Normal 5 2 7 3 6 2" xfId="32116"/>
    <cellStyle name="Normal 5 2 7 3 6 3" xfId="32118"/>
    <cellStyle name="Normal 5 2 7 3 7" xfId="32120"/>
    <cellStyle name="Normal 5 2 7 3 8" xfId="32124"/>
    <cellStyle name="Normal 5 2 7 3 9" xfId="32127"/>
    <cellStyle name="Normal 5 2 7 4" xfId="32128"/>
    <cellStyle name="Normal 5 2 7 4 2" xfId="32130"/>
    <cellStyle name="Normal 5 2 7 4 2 2" xfId="32131"/>
    <cellStyle name="Normal 5 2 7 4 2 3" xfId="32133"/>
    <cellStyle name="Normal 5 2 7 4 2 4" xfId="32135"/>
    <cellStyle name="Normal 5 2 7 4 3" xfId="15596"/>
    <cellStyle name="Normal 5 2 7 4 3 2" xfId="32136"/>
    <cellStyle name="Normal 5 2 7 4 3 3" xfId="32138"/>
    <cellStyle name="Normal 5 2 7 4 4" xfId="15599"/>
    <cellStyle name="Normal 5 2 7 4 5" xfId="15601"/>
    <cellStyle name="Normal 5 2 7 4 6" xfId="32139"/>
    <cellStyle name="Normal 5 2 7 5" xfId="32140"/>
    <cellStyle name="Normal 5 2 7 5 2" xfId="32141"/>
    <cellStyle name="Normal 5 2 7 5 3" xfId="15614"/>
    <cellStyle name="Normal 5 2 7 5 4" xfId="15623"/>
    <cellStyle name="Normal 5 2 7 6" xfId="17513"/>
    <cellStyle name="Normal 5 2 7 6 2" xfId="32142"/>
    <cellStyle name="Normal 5 2 7 6 3" xfId="15630"/>
    <cellStyle name="Normal 5 2 7 6 4" xfId="15632"/>
    <cellStyle name="Normal 5 2 7 7" xfId="17515"/>
    <cellStyle name="Normal 5 2 7 7 2" xfId="32143"/>
    <cellStyle name="Normal 5 2 7 7 3" xfId="32144"/>
    <cellStyle name="Normal 5 2 7 7 4" xfId="32145"/>
    <cellStyle name="Normal 5 2 7 8" xfId="17517"/>
    <cellStyle name="Normal 5 2 7 8 2" xfId="32146"/>
    <cellStyle name="Normal 5 2 7 8 3" xfId="32147"/>
    <cellStyle name="Normal 5 2 7 9" xfId="22773"/>
    <cellStyle name="Normal 5 2 8" xfId="31595"/>
    <cellStyle name="Normal 5 2 8 10" xfId="32151"/>
    <cellStyle name="Normal 5 2 8 11" xfId="32154"/>
    <cellStyle name="Normal 5 2 8 2" xfId="32156"/>
    <cellStyle name="Normal 5 2 8 2 10" xfId="32157"/>
    <cellStyle name="Normal 5 2 8 2 2" xfId="32160"/>
    <cellStyle name="Normal 5 2 8 2 2 2" xfId="32168"/>
    <cellStyle name="Normal 5 2 8 2 2 2 2" xfId="32172"/>
    <cellStyle name="Normal 5 2 8 2 2 2 2 2" xfId="32175"/>
    <cellStyle name="Normal 5 2 8 2 2 2 2 3" xfId="32179"/>
    <cellStyle name="Normal 5 2 8 2 2 2 2 4" xfId="32181"/>
    <cellStyle name="Normal 5 2 8 2 2 2 3" xfId="24147"/>
    <cellStyle name="Normal 5 2 8 2 2 2 3 2" xfId="24151"/>
    <cellStyle name="Normal 5 2 8 2 2 2 3 3" xfId="24194"/>
    <cellStyle name="Normal 5 2 8 2 2 2 4" xfId="24230"/>
    <cellStyle name="Normal 5 2 8 2 2 2 5" xfId="24255"/>
    <cellStyle name="Normal 5 2 8 2 2 2 6" xfId="24283"/>
    <cellStyle name="Normal 5 2 8 2 2 3" xfId="32186"/>
    <cellStyle name="Normal 5 2 8 2 2 3 2" xfId="32192"/>
    <cellStyle name="Normal 5 2 8 2 2 3 3" xfId="24315"/>
    <cellStyle name="Normal 5 2 8 2 2 3 4" xfId="24347"/>
    <cellStyle name="Normal 5 2 8 2 2 4" xfId="20773"/>
    <cellStyle name="Normal 5 2 8 2 2 4 2" xfId="32195"/>
    <cellStyle name="Normal 5 2 8 2 2 4 3" xfId="24359"/>
    <cellStyle name="Normal 5 2 8 2 2 4 4" xfId="24367"/>
    <cellStyle name="Normal 5 2 8 2 2 5" xfId="14088"/>
    <cellStyle name="Normal 5 2 8 2 2 5 2" xfId="32198"/>
    <cellStyle name="Normal 5 2 8 2 2 5 3" xfId="24385"/>
    <cellStyle name="Normal 5 2 8 2 2 5 4" xfId="24398"/>
    <cellStyle name="Normal 5 2 8 2 2 6" xfId="14097"/>
    <cellStyle name="Normal 5 2 8 2 2 6 2" xfId="32200"/>
    <cellStyle name="Normal 5 2 8 2 2 6 3" xfId="24435"/>
    <cellStyle name="Normal 5 2 8 2 2 7" xfId="14103"/>
    <cellStyle name="Normal 5 2 8 2 2 8" xfId="25305"/>
    <cellStyle name="Normal 5 2 8 2 2 9" xfId="11309"/>
    <cellStyle name="Normal 5 2 8 2 3" xfId="15722"/>
    <cellStyle name="Normal 5 2 8 2 3 2" xfId="22835"/>
    <cellStyle name="Normal 5 2 8 2 3 2 2" xfId="10081"/>
    <cellStyle name="Normal 5 2 8 2 3 2 3" xfId="24488"/>
    <cellStyle name="Normal 5 2 8 2 3 2 4" xfId="24534"/>
    <cellStyle name="Normal 5 2 8 2 3 3" xfId="32204"/>
    <cellStyle name="Normal 5 2 8 2 3 3 2" xfId="32206"/>
    <cellStyle name="Normal 5 2 8 2 3 3 3" xfId="24597"/>
    <cellStyle name="Normal 5 2 8 2 3 4" xfId="20779"/>
    <cellStyle name="Normal 5 2 8 2 3 5" xfId="14116"/>
    <cellStyle name="Normal 5 2 8 2 3 6" xfId="14122"/>
    <cellStyle name="Normal 5 2 8 2 4" xfId="15726"/>
    <cellStyle name="Normal 5 2 8 2 4 2" xfId="32208"/>
    <cellStyle name="Normal 5 2 8 2 4 3" xfId="32210"/>
    <cellStyle name="Normal 5 2 8 2 4 4" xfId="32212"/>
    <cellStyle name="Normal 5 2 8 2 5" xfId="15733"/>
    <cellStyle name="Normal 5 2 8 2 5 2" xfId="32217"/>
    <cellStyle name="Normal 5 2 8 2 5 3" xfId="32221"/>
    <cellStyle name="Normal 5 2 8 2 5 4" xfId="32224"/>
    <cellStyle name="Normal 5 2 8 2 6" xfId="32226"/>
    <cellStyle name="Normal 5 2 8 2 6 2" xfId="32228"/>
    <cellStyle name="Normal 5 2 8 2 6 3" xfId="32230"/>
    <cellStyle name="Normal 5 2 8 2 6 4" xfId="32231"/>
    <cellStyle name="Normal 5 2 8 2 7" xfId="28808"/>
    <cellStyle name="Normal 5 2 8 2 7 2" xfId="28811"/>
    <cellStyle name="Normal 5 2 8 2 7 3" xfId="32232"/>
    <cellStyle name="Normal 5 2 8 2 8" xfId="28816"/>
    <cellStyle name="Normal 5 2 8 2 9" xfId="28821"/>
    <cellStyle name="Normal 5 2 8 3" xfId="32234"/>
    <cellStyle name="Normal 5 2 8 3 2" xfId="32239"/>
    <cellStyle name="Normal 5 2 8 3 2 2" xfId="32242"/>
    <cellStyle name="Normal 5 2 8 3 2 2 2" xfId="32244"/>
    <cellStyle name="Normal 5 2 8 3 2 2 3" xfId="32246"/>
    <cellStyle name="Normal 5 2 8 3 2 2 4" xfId="32249"/>
    <cellStyle name="Normal 5 2 8 3 2 3" xfId="32252"/>
    <cellStyle name="Normal 5 2 8 3 2 3 2" xfId="14198"/>
    <cellStyle name="Normal 5 2 8 3 2 3 3" xfId="2788"/>
    <cellStyle name="Normal 5 2 8 3 2 4" xfId="32254"/>
    <cellStyle name="Normal 5 2 8 3 2 5" xfId="32257"/>
    <cellStyle name="Normal 5 2 8 3 2 6" xfId="26917"/>
    <cellStyle name="Normal 5 2 8 3 3" xfId="15753"/>
    <cellStyle name="Normal 5 2 8 3 3 2" xfId="32260"/>
    <cellStyle name="Normal 5 2 8 3 3 3" xfId="32262"/>
    <cellStyle name="Normal 5 2 8 3 3 4" xfId="2559"/>
    <cellStyle name="Normal 5 2 8 3 4" xfId="15757"/>
    <cellStyle name="Normal 5 2 8 3 4 2" xfId="32263"/>
    <cellStyle name="Normal 5 2 8 3 4 3" xfId="32264"/>
    <cellStyle name="Normal 5 2 8 3 4 4" xfId="32265"/>
    <cellStyle name="Normal 5 2 8 3 5" xfId="15761"/>
    <cellStyle name="Normal 5 2 8 3 5 2" xfId="32267"/>
    <cellStyle name="Normal 5 2 8 3 5 3" xfId="32268"/>
    <cellStyle name="Normal 5 2 8 3 5 4" xfId="32269"/>
    <cellStyle name="Normal 5 2 8 3 6" xfId="32271"/>
    <cellStyle name="Normal 5 2 8 3 6 2" xfId="32272"/>
    <cellStyle name="Normal 5 2 8 3 6 3" xfId="32273"/>
    <cellStyle name="Normal 5 2 8 3 7" xfId="28830"/>
    <cellStyle name="Normal 5 2 8 3 8" xfId="28836"/>
    <cellStyle name="Normal 5 2 8 3 9" xfId="28840"/>
    <cellStyle name="Normal 5 2 8 4" xfId="32275"/>
    <cellStyle name="Normal 5 2 8 4 2" xfId="32277"/>
    <cellStyle name="Normal 5 2 8 4 2 2" xfId="32279"/>
    <cellStyle name="Normal 5 2 8 4 2 3" xfId="32282"/>
    <cellStyle name="Normal 5 2 8 4 2 4" xfId="32284"/>
    <cellStyle name="Normal 5 2 8 4 3" xfId="15775"/>
    <cellStyle name="Normal 5 2 8 4 3 2" xfId="32286"/>
    <cellStyle name="Normal 5 2 8 4 3 3" xfId="32288"/>
    <cellStyle name="Normal 5 2 8 4 4" xfId="15780"/>
    <cellStyle name="Normal 5 2 8 4 5" xfId="15782"/>
    <cellStyle name="Normal 5 2 8 4 6" xfId="32289"/>
    <cellStyle name="Normal 5 2 8 5" xfId="32291"/>
    <cellStyle name="Normal 5 2 8 5 2" xfId="32293"/>
    <cellStyle name="Normal 5 2 8 5 3" xfId="15797"/>
    <cellStyle name="Normal 5 2 8 5 4" xfId="15802"/>
    <cellStyle name="Normal 5 2 8 6" xfId="17521"/>
    <cellStyle name="Normal 5 2 8 6 2" xfId="32295"/>
    <cellStyle name="Normal 5 2 8 6 3" xfId="32297"/>
    <cellStyle name="Normal 5 2 8 6 4" xfId="32299"/>
    <cellStyle name="Normal 5 2 8 7" xfId="17525"/>
    <cellStyle name="Normal 5 2 8 7 2" xfId="32301"/>
    <cellStyle name="Normal 5 2 8 7 3" xfId="32303"/>
    <cellStyle name="Normal 5 2 8 7 4" xfId="32304"/>
    <cellStyle name="Normal 5 2 8 8" xfId="17529"/>
    <cellStyle name="Normal 5 2 8 8 2" xfId="32305"/>
    <cellStyle name="Normal 5 2 8 8 3" xfId="32309"/>
    <cellStyle name="Normal 5 2 8 9" xfId="22785"/>
    <cellStyle name="Normal 5 2 9" xfId="32311"/>
    <cellStyle name="Normal 5 2 9 10" xfId="32312"/>
    <cellStyle name="Normal 5 2 9 2" xfId="32315"/>
    <cellStyle name="Normal 5 2 9 2 2" xfId="32320"/>
    <cellStyle name="Normal 5 2 9 2 2 2" xfId="2432"/>
    <cellStyle name="Normal 5 2 9 2 2 2 2" xfId="32323"/>
    <cellStyle name="Normal 5 2 9 2 2 2 3" xfId="32327"/>
    <cellStyle name="Normal 5 2 9 2 2 2 4" xfId="32331"/>
    <cellStyle name="Normal 5 2 9 2 2 3" xfId="2447"/>
    <cellStyle name="Normal 5 2 9 2 2 3 2" xfId="32334"/>
    <cellStyle name="Normal 5 2 9 2 2 3 3" xfId="32337"/>
    <cellStyle name="Normal 5 2 9 2 2 4" xfId="32340"/>
    <cellStyle name="Normal 5 2 9 2 2 5" xfId="32343"/>
    <cellStyle name="Normal 5 2 9 2 2 6" xfId="25368"/>
    <cellStyle name="Normal 5 2 9 2 3" xfId="15812"/>
    <cellStyle name="Normal 5 2 9 2 3 2" xfId="4304"/>
    <cellStyle name="Normal 5 2 9 2 3 3" xfId="4312"/>
    <cellStyle name="Normal 5 2 9 2 3 4" xfId="11145"/>
    <cellStyle name="Normal 5 2 9 2 4" xfId="15817"/>
    <cellStyle name="Normal 5 2 9 2 4 2" xfId="5"/>
    <cellStyle name="Normal 5 2 9 2 4 3" xfId="8654"/>
    <cellStyle name="Normal 5 2 9 2 4 4" xfId="8660"/>
    <cellStyle name="Normal 5 2 9 2 5" xfId="15826"/>
    <cellStyle name="Normal 5 2 9 2 5 2" xfId="32345"/>
    <cellStyle name="Normal 5 2 9 2 5 3" xfId="8666"/>
    <cellStyle name="Normal 5 2 9 2 5 4" xfId="8674"/>
    <cellStyle name="Normal 5 2 9 2 6" xfId="32348"/>
    <cellStyle name="Normal 5 2 9 2 6 2" xfId="32349"/>
    <cellStyle name="Normal 5 2 9 2 6 3" xfId="5745"/>
    <cellStyle name="Normal 5 2 9 2 7" xfId="32352"/>
    <cellStyle name="Normal 5 2 9 2 8" xfId="32357"/>
    <cellStyle name="Normal 5 2 9 2 9" xfId="32361"/>
    <cellStyle name="Normal 5 2 9 3" xfId="32363"/>
    <cellStyle name="Normal 5 2 9 3 2" xfId="32365"/>
    <cellStyle name="Normal 5 2 9 3 2 2" xfId="32367"/>
    <cellStyle name="Normal 5 2 9 3 2 3" xfId="32369"/>
    <cellStyle name="Normal 5 2 9 3 2 4" xfId="32370"/>
    <cellStyle name="Normal 5 2 9 3 3" xfId="286"/>
    <cellStyle name="Normal 5 2 9 3 3 2" xfId="79"/>
    <cellStyle name="Normal 5 2 9 3 3 3" xfId="16825"/>
    <cellStyle name="Normal 5 2 9 3 4" xfId="15833"/>
    <cellStyle name="Normal 5 2 9 3 5" xfId="15839"/>
    <cellStyle name="Normal 5 2 9 3 6" xfId="32373"/>
    <cellStyle name="Normal 5 2 9 4" xfId="32375"/>
    <cellStyle name="Normal 5 2 9 4 2" xfId="32377"/>
    <cellStyle name="Normal 5 2 9 4 3" xfId="15843"/>
    <cellStyle name="Normal 5 2 9 4 4" xfId="15847"/>
    <cellStyle name="Normal 5 2 9 5" xfId="32379"/>
    <cellStyle name="Normal 5 2 9 5 2" xfId="32381"/>
    <cellStyle name="Normal 5 2 9 5 3" xfId="32383"/>
    <cellStyle name="Normal 5 2 9 5 4" xfId="32385"/>
    <cellStyle name="Normal 5 2 9 6" xfId="32387"/>
    <cellStyle name="Normal 5 2 9 6 2" xfId="32389"/>
    <cellStyle name="Normal 5 2 9 6 3" xfId="32391"/>
    <cellStyle name="Normal 5 2 9 6 4" xfId="32392"/>
    <cellStyle name="Normal 5 2 9 7" xfId="32394"/>
    <cellStyle name="Normal 5 2 9 7 2" xfId="27141"/>
    <cellStyle name="Normal 5 2 9 7 3" xfId="27147"/>
    <cellStyle name="Normal 5 2 9 8" xfId="32396"/>
    <cellStyle name="Normal 5 2 9 9" xfId="32399"/>
    <cellStyle name="Normal 5 20" xfId="29069"/>
    <cellStyle name="Normal 5 20 2" xfId="21160"/>
    <cellStyle name="Normal 5 20 3" xfId="28179"/>
    <cellStyle name="Normal 5 21" xfId="6171"/>
    <cellStyle name="Normal 5 22" xfId="8752"/>
    <cellStyle name="Normal 5 23" xfId="5785"/>
    <cellStyle name="Normal 5 3" xfId="13410"/>
    <cellStyle name="Normal 5 3 10" xfId="32400"/>
    <cellStyle name="Normal 5 3 10 2" xfId="5546"/>
    <cellStyle name="Normal 5 3 10 2 2" xfId="5419"/>
    <cellStyle name="Normal 5 3 10 2 2 2" xfId="2510"/>
    <cellStyle name="Normal 5 3 10 2 2 3" xfId="32401"/>
    <cellStyle name="Normal 5 3 10 2 2 4" xfId="32402"/>
    <cellStyle name="Normal 5 3 10 2 3" xfId="8013"/>
    <cellStyle name="Normal 5 3 10 2 3 2" xfId="32403"/>
    <cellStyle name="Normal 5 3 10 2 3 3" xfId="32404"/>
    <cellStyle name="Normal 5 3 10 2 4" xfId="8028"/>
    <cellStyle name="Normal 5 3 10 2 5" xfId="8041"/>
    <cellStyle name="Normal 5 3 10 2 6" xfId="32405"/>
    <cellStyle name="Normal 5 3 10 3" xfId="5550"/>
    <cellStyle name="Normal 5 3 10 3 2" xfId="32406"/>
    <cellStyle name="Normal 5 3 10 3 3" xfId="32407"/>
    <cellStyle name="Normal 5 3 10 3 4" xfId="1758"/>
    <cellStyle name="Normal 5 3 10 4" xfId="8078"/>
    <cellStyle name="Normal 5 3 10 4 2" xfId="23864"/>
    <cellStyle name="Normal 5 3 10 4 3" xfId="23870"/>
    <cellStyle name="Normal 5 3 10 4 4" xfId="23875"/>
    <cellStyle name="Normal 5 3 10 5" xfId="8083"/>
    <cellStyle name="Normal 5 3 10 5 2" xfId="23881"/>
    <cellStyle name="Normal 5 3 10 5 3" xfId="23889"/>
    <cellStyle name="Normal 5 3 10 5 4" xfId="25513"/>
    <cellStyle name="Normal 5 3 10 6" xfId="10117"/>
    <cellStyle name="Normal 5 3 10 6 2" xfId="25570"/>
    <cellStyle name="Normal 5 3 10 6 3" xfId="25580"/>
    <cellStyle name="Normal 5 3 10 7" xfId="10130"/>
    <cellStyle name="Normal 5 3 10 8" xfId="10152"/>
    <cellStyle name="Normal 5 3 10 9" xfId="32409"/>
    <cellStyle name="Normal 5 3 11" xfId="32410"/>
    <cellStyle name="Normal 5 3 11 2" xfId="5573"/>
    <cellStyle name="Normal 5 3 11 2 2" xfId="32411"/>
    <cellStyle name="Normal 5 3 11 2 2 2" xfId="32412"/>
    <cellStyle name="Normal 5 3 11 2 2 3" xfId="32413"/>
    <cellStyle name="Normal 5 3 11 2 2 4" xfId="32414"/>
    <cellStyle name="Normal 5 3 11 2 3" xfId="32415"/>
    <cellStyle name="Normal 5 3 11 2 3 2" xfId="32416"/>
    <cellStyle name="Normal 5 3 11 2 3 3" xfId="32417"/>
    <cellStyle name="Normal 5 3 11 2 4" xfId="10142"/>
    <cellStyle name="Normal 5 3 11 2 5" xfId="10146"/>
    <cellStyle name="Normal 5 3 11 2 6" xfId="11798"/>
    <cellStyle name="Normal 5 3 11 3" xfId="6993"/>
    <cellStyle name="Normal 5 3 11 3 2" xfId="32418"/>
    <cellStyle name="Normal 5 3 11 3 3" xfId="32419"/>
    <cellStyle name="Normal 5 3 11 3 4" xfId="22465"/>
    <cellStyle name="Normal 5 3 11 4" xfId="32420"/>
    <cellStyle name="Normal 5 3 11 4 2" xfId="25989"/>
    <cellStyle name="Normal 5 3 11 4 3" xfId="25994"/>
    <cellStyle name="Normal 5 3 11 4 4" xfId="22565"/>
    <cellStyle name="Normal 5 3 11 5" xfId="32422"/>
    <cellStyle name="Normal 5 3 11 5 2" xfId="25452"/>
    <cellStyle name="Normal 5 3 11 5 3" xfId="25472"/>
    <cellStyle name="Normal 5 3 11 6" xfId="10163"/>
    <cellStyle name="Normal 5 3 11 7" xfId="10172"/>
    <cellStyle name="Normal 5 3 11 8" xfId="19148"/>
    <cellStyle name="Normal 5 3 12" xfId="32423"/>
    <cellStyle name="Normal 5 3 12 2" xfId="7008"/>
    <cellStyle name="Normal 5 3 12 2 2" xfId="32424"/>
    <cellStyle name="Normal 5 3 12 2 3" xfId="32425"/>
    <cellStyle name="Normal 5 3 12 2 4" xfId="22840"/>
    <cellStyle name="Normal 5 3 12 3" xfId="32426"/>
    <cellStyle name="Normal 5 3 12 3 2" xfId="32428"/>
    <cellStyle name="Normal 5 3 12 3 3" xfId="32429"/>
    <cellStyle name="Normal 5 3 12 3 4" xfId="22945"/>
    <cellStyle name="Normal 5 3 12 4" xfId="32430"/>
    <cellStyle name="Normal 5 3 12 4 2" xfId="14231"/>
    <cellStyle name="Normal 5 3 12 4 3" xfId="180"/>
    <cellStyle name="Normal 5 3 12 5" xfId="32432"/>
    <cellStyle name="Normal 5 3 12 6" xfId="19153"/>
    <cellStyle name="Normal 5 3 12 7" xfId="19156"/>
    <cellStyle name="Normal 5 3 13" xfId="32433"/>
    <cellStyle name="Normal 5 3 13 2" xfId="32434"/>
    <cellStyle name="Normal 5 3 13 3" xfId="32435"/>
    <cellStyle name="Normal 5 3 13 4" xfId="32436"/>
    <cellStyle name="Normal 5 3 14" xfId="32437"/>
    <cellStyle name="Normal 5 3 14 2" xfId="32438"/>
    <cellStyle name="Normal 5 3 14 3" xfId="32439"/>
    <cellStyle name="Normal 5 3 14 4" xfId="32440"/>
    <cellStyle name="Normal 5 3 15" xfId="32441"/>
    <cellStyle name="Normal 5 3 15 2" xfId="11073"/>
    <cellStyle name="Normal 5 3 15 3" xfId="22416"/>
    <cellStyle name="Normal 5 3 15 4" xfId="32442"/>
    <cellStyle name="Normal 5 3 16" xfId="32443"/>
    <cellStyle name="Normal 5 3 16 2" xfId="22419"/>
    <cellStyle name="Normal 5 3 16 3" xfId="32444"/>
    <cellStyle name="Normal 5 3 17" xfId="32445"/>
    <cellStyle name="Normal 5 3 18" xfId="32446"/>
    <cellStyle name="Normal 5 3 19" xfId="32447"/>
    <cellStyle name="Normal 5 3 2" xfId="32449"/>
    <cellStyle name="Normal 5 3 2 10" xfId="32453"/>
    <cellStyle name="Normal 5 3 2 10 2" xfId="32455"/>
    <cellStyle name="Normal 5 3 2 10 3" xfId="32457"/>
    <cellStyle name="Normal 5 3 2 10 4" xfId="32459"/>
    <cellStyle name="Normal 5 3 2 11" xfId="32463"/>
    <cellStyle name="Normal 5 3 2 11 2" xfId="32465"/>
    <cellStyle name="Normal 5 3 2 11 3" xfId="32467"/>
    <cellStyle name="Normal 5 3 2 12" xfId="13284"/>
    <cellStyle name="Normal 5 3 2 13" xfId="2975"/>
    <cellStyle name="Normal 5 3 2 14" xfId="4843"/>
    <cellStyle name="Normal 5 3 2 2" xfId="32469"/>
    <cellStyle name="Normal 5 3 2 2 10" xfId="13805"/>
    <cellStyle name="Normal 5 3 2 2 11" xfId="13815"/>
    <cellStyle name="Normal 5 3 2 2 2" xfId="19724"/>
    <cellStyle name="Normal 5 3 2 2 2 10" xfId="13253"/>
    <cellStyle name="Normal 5 3 2 2 2 2" xfId="14130"/>
    <cellStyle name="Normal 5 3 2 2 2 2 2" xfId="32474"/>
    <cellStyle name="Normal 5 3 2 2 2 2 2 2" xfId="32477"/>
    <cellStyle name="Normal 5 3 2 2 2 2 2 2 2" xfId="32479"/>
    <cellStyle name="Normal 5 3 2 2 2 2 2 2 3" xfId="32481"/>
    <cellStyle name="Normal 5 3 2 2 2 2 2 2 4" xfId="32485"/>
    <cellStyle name="Normal 5 3 2 2 2 2 2 3" xfId="32489"/>
    <cellStyle name="Normal 5 3 2 2 2 2 2 3 2" xfId="32491"/>
    <cellStyle name="Normal 5 3 2 2 2 2 2 3 3" xfId="32493"/>
    <cellStyle name="Normal 5 3 2 2 2 2 2 4" xfId="32497"/>
    <cellStyle name="Normal 5 3 2 2 2 2 2 5" xfId="32499"/>
    <cellStyle name="Normal 5 3 2 2 2 2 2 6" xfId="32106"/>
    <cellStyle name="Normal 5 3 2 2 2 2 3" xfId="32504"/>
    <cellStyle name="Normal 5 3 2 2 2 2 3 2" xfId="32506"/>
    <cellStyle name="Normal 5 3 2 2 2 2 3 3" xfId="32508"/>
    <cellStyle name="Normal 5 3 2 2 2 2 3 4" xfId="32510"/>
    <cellStyle name="Normal 5 3 2 2 2 2 4" xfId="32512"/>
    <cellStyle name="Normal 5 3 2 2 2 2 4 2" xfId="32514"/>
    <cellStyle name="Normal 5 3 2 2 2 2 4 3" xfId="32516"/>
    <cellStyle name="Normal 5 3 2 2 2 2 4 4" xfId="32518"/>
    <cellStyle name="Normal 5 3 2 2 2 2 5" xfId="32520"/>
    <cellStyle name="Normal 5 3 2 2 2 2 5 2" xfId="32522"/>
    <cellStyle name="Normal 5 3 2 2 2 2 5 3" xfId="32525"/>
    <cellStyle name="Normal 5 3 2 2 2 2 5 4" xfId="32528"/>
    <cellStyle name="Normal 5 3 2 2 2 2 6" xfId="32530"/>
    <cellStyle name="Normal 5 3 2 2 2 2 6 2" xfId="32532"/>
    <cellStyle name="Normal 5 3 2 2 2 2 6 3" xfId="32535"/>
    <cellStyle name="Normal 5 3 2 2 2 2 7" xfId="32537"/>
    <cellStyle name="Normal 5 3 2 2 2 2 8" xfId="32539"/>
    <cellStyle name="Normal 5 3 2 2 2 2 9" xfId="32541"/>
    <cellStyle name="Normal 5 3 2 2 2 3" xfId="14141"/>
    <cellStyle name="Normal 5 3 2 2 2 3 2" xfId="32545"/>
    <cellStyle name="Normal 5 3 2 2 2 3 2 2" xfId="32548"/>
    <cellStyle name="Normal 5 3 2 2 2 3 2 3" xfId="32550"/>
    <cellStyle name="Normal 5 3 2 2 2 3 2 4" xfId="32552"/>
    <cellStyle name="Normal 5 3 2 2 2 3 3" xfId="32555"/>
    <cellStyle name="Normal 5 3 2 2 2 3 3 2" xfId="32557"/>
    <cellStyle name="Normal 5 3 2 2 2 3 3 3" xfId="32559"/>
    <cellStyle name="Normal 5 3 2 2 2 3 4" xfId="32561"/>
    <cellStyle name="Normal 5 3 2 2 2 3 5" xfId="32563"/>
    <cellStyle name="Normal 5 3 2 2 2 3 6" xfId="32565"/>
    <cellStyle name="Normal 5 3 2 2 2 4" xfId="14156"/>
    <cellStyle name="Normal 5 3 2 2 2 4 2" xfId="32568"/>
    <cellStyle name="Normal 5 3 2 2 2 4 3" xfId="32571"/>
    <cellStyle name="Normal 5 3 2 2 2 4 4" xfId="32573"/>
    <cellStyle name="Normal 5 3 2 2 2 5" xfId="28354"/>
    <cellStyle name="Normal 5 3 2 2 2 5 2" xfId="32576"/>
    <cellStyle name="Normal 5 3 2 2 2 5 3" xfId="32578"/>
    <cellStyle name="Normal 5 3 2 2 2 5 4" xfId="32580"/>
    <cellStyle name="Normal 5 3 2 2 2 6" xfId="28357"/>
    <cellStyle name="Normal 5 3 2 2 2 6 2" xfId="32582"/>
    <cellStyle name="Normal 5 3 2 2 2 6 3" xfId="32584"/>
    <cellStyle name="Normal 5 3 2 2 2 6 4" xfId="32586"/>
    <cellStyle name="Normal 5 3 2 2 2 7" xfId="32588"/>
    <cellStyle name="Normal 5 3 2 2 2 7 2" xfId="32590"/>
    <cellStyle name="Normal 5 3 2 2 2 7 3" xfId="32593"/>
    <cellStyle name="Normal 5 3 2 2 2 8" xfId="32595"/>
    <cellStyle name="Normal 5 3 2 2 2 9" xfId="32598"/>
    <cellStyle name="Normal 5 3 2 2 3" xfId="19730"/>
    <cellStyle name="Normal 5 3 2 2 3 2" xfId="24733"/>
    <cellStyle name="Normal 5 3 2 2 3 2 2" xfId="32602"/>
    <cellStyle name="Normal 5 3 2 2 3 2 2 2" xfId="32604"/>
    <cellStyle name="Normal 5 3 2 2 3 2 2 3" xfId="32606"/>
    <cellStyle name="Normal 5 3 2 2 3 2 2 4" xfId="32609"/>
    <cellStyle name="Normal 5 3 2 2 3 2 3" xfId="32614"/>
    <cellStyle name="Normal 5 3 2 2 3 2 3 2" xfId="32616"/>
    <cellStyle name="Normal 5 3 2 2 3 2 3 3" xfId="32618"/>
    <cellStyle name="Normal 5 3 2 2 3 2 4" xfId="32621"/>
    <cellStyle name="Normal 5 3 2 2 3 2 5" xfId="32623"/>
    <cellStyle name="Normal 5 3 2 2 3 2 6" xfId="13297"/>
    <cellStyle name="Normal 5 3 2 2 3 3" xfId="24738"/>
    <cellStyle name="Normal 5 3 2 2 3 3 2" xfId="32626"/>
    <cellStyle name="Normal 5 3 2 2 3 3 3" xfId="32629"/>
    <cellStyle name="Normal 5 3 2 2 3 3 4" xfId="32631"/>
    <cellStyle name="Normal 5 3 2 2 3 4" xfId="28364"/>
    <cellStyle name="Normal 5 3 2 2 3 4 2" xfId="32634"/>
    <cellStyle name="Normal 5 3 2 2 3 4 3" xfId="18129"/>
    <cellStyle name="Normal 5 3 2 2 3 4 4" xfId="18135"/>
    <cellStyle name="Normal 5 3 2 2 3 5" xfId="1272"/>
    <cellStyle name="Normal 5 3 2 2 3 5 2" xfId="10064"/>
    <cellStyle name="Normal 5 3 2 2 3 5 3" xfId="10072"/>
    <cellStyle name="Normal 5 3 2 2 3 5 4" xfId="10077"/>
    <cellStyle name="Normal 5 3 2 2 3 6" xfId="1289"/>
    <cellStyle name="Normal 5 3 2 2 3 6 2" xfId="10097"/>
    <cellStyle name="Normal 5 3 2 2 3 6 3" xfId="13033"/>
    <cellStyle name="Normal 5 3 2 2 3 7" xfId="13043"/>
    <cellStyle name="Normal 5 3 2 2 3 8" xfId="13052"/>
    <cellStyle name="Normal 5 3 2 2 3 9" xfId="13057"/>
    <cellStyle name="Normal 5 3 2 2 4" xfId="32636"/>
    <cellStyle name="Normal 5 3 2 2 4 2" xfId="24755"/>
    <cellStyle name="Normal 5 3 2 2 4 2 2" xfId="32640"/>
    <cellStyle name="Normal 5 3 2 2 4 2 3" xfId="32643"/>
    <cellStyle name="Normal 5 3 2 2 4 2 4" xfId="32647"/>
    <cellStyle name="Normal 5 3 2 2 4 3" xfId="32654"/>
    <cellStyle name="Normal 5 3 2 2 4 3 2" xfId="32657"/>
    <cellStyle name="Normal 5 3 2 2 4 3 3" xfId="32660"/>
    <cellStyle name="Normal 5 3 2 2 4 4" xfId="32666"/>
    <cellStyle name="Normal 5 3 2 2 4 5" xfId="13067"/>
    <cellStyle name="Normal 5 3 2 2 4 6" xfId="13076"/>
    <cellStyle name="Normal 5 3 2 2 5" xfId="32668"/>
    <cellStyle name="Normal 5 3 2 2 5 2" xfId="25013"/>
    <cellStyle name="Normal 5 3 2 2 5 3" xfId="32671"/>
    <cellStyle name="Normal 5 3 2 2 5 4" xfId="32673"/>
    <cellStyle name="Normal 5 3 2 2 6" xfId="32674"/>
    <cellStyle name="Normal 5 3 2 2 6 2" xfId="32676"/>
    <cellStyle name="Normal 5 3 2 2 6 3" xfId="32678"/>
    <cellStyle name="Normal 5 3 2 2 6 4" xfId="32679"/>
    <cellStyle name="Normal 5 3 2 2 7" xfId="32680"/>
    <cellStyle name="Normal 5 3 2 2 7 2" xfId="32681"/>
    <cellStyle name="Normal 5 3 2 2 7 3" xfId="32682"/>
    <cellStyle name="Normal 5 3 2 2 7 4" xfId="32683"/>
    <cellStyle name="Normal 5 3 2 2 8" xfId="6037"/>
    <cellStyle name="Normal 5 3 2 2 8 2" xfId="18537"/>
    <cellStyle name="Normal 5 3 2 2 8 3" xfId="18539"/>
    <cellStyle name="Normal 5 3 2 2 9" xfId="6048"/>
    <cellStyle name="Normal 5 3 2 3" xfId="17282"/>
    <cellStyle name="Normal 5 3 2 3 10" xfId="13972"/>
    <cellStyle name="Normal 5 3 2 3 2" xfId="19774"/>
    <cellStyle name="Normal 5 3 2 3 2 2" xfId="24775"/>
    <cellStyle name="Normal 5 3 2 3 2 2 2" xfId="32687"/>
    <cellStyle name="Normal 5 3 2 3 2 2 2 2" xfId="3661"/>
    <cellStyle name="Normal 5 3 2 3 2 2 2 3" xfId="10751"/>
    <cellStyle name="Normal 5 3 2 3 2 2 2 4" xfId="10765"/>
    <cellStyle name="Normal 5 3 2 3 2 2 3" xfId="32691"/>
    <cellStyle name="Normal 5 3 2 3 2 2 3 2" xfId="3191"/>
    <cellStyle name="Normal 5 3 2 3 2 2 3 3" xfId="32693"/>
    <cellStyle name="Normal 5 3 2 3 2 2 4" xfId="32695"/>
    <cellStyle name="Normal 5 3 2 3 2 2 5" xfId="32697"/>
    <cellStyle name="Normal 5 3 2 3 2 2 6" xfId="32699"/>
    <cellStyle name="Normal 5 3 2 3 2 3" xfId="24779"/>
    <cellStyle name="Normal 5 3 2 3 2 3 2" xfId="32702"/>
    <cellStyle name="Normal 5 3 2 3 2 3 3" xfId="32704"/>
    <cellStyle name="Normal 5 3 2 3 2 3 4" xfId="32706"/>
    <cellStyle name="Normal 5 3 2 3 2 4" xfId="32709"/>
    <cellStyle name="Normal 5 3 2 3 2 4 2" xfId="32711"/>
    <cellStyle name="Normal 5 3 2 3 2 4 3" xfId="32714"/>
    <cellStyle name="Normal 5 3 2 3 2 4 4" xfId="32717"/>
    <cellStyle name="Normal 5 3 2 3 2 5" xfId="32720"/>
    <cellStyle name="Normal 5 3 2 3 2 5 2" xfId="32721"/>
    <cellStyle name="Normal 5 3 2 3 2 5 3" xfId="32725"/>
    <cellStyle name="Normal 5 3 2 3 2 5 4" xfId="32727"/>
    <cellStyle name="Normal 5 3 2 3 2 6" xfId="32730"/>
    <cellStyle name="Normal 5 3 2 3 2 6 2" xfId="32731"/>
    <cellStyle name="Normal 5 3 2 3 2 6 3" xfId="32733"/>
    <cellStyle name="Normal 5 3 2 3 2 7" xfId="32736"/>
    <cellStyle name="Normal 5 3 2 3 2 8" xfId="32738"/>
    <cellStyle name="Normal 5 3 2 3 2 9" xfId="32741"/>
    <cellStyle name="Normal 5 3 2 3 3" xfId="19781"/>
    <cellStyle name="Normal 5 3 2 3 3 2" xfId="24788"/>
    <cellStyle name="Normal 5 3 2 3 3 2 2" xfId="32744"/>
    <cellStyle name="Normal 5 3 2 3 3 2 3" xfId="32746"/>
    <cellStyle name="Normal 5 3 2 3 3 2 4" xfId="32748"/>
    <cellStyle name="Normal 5 3 2 3 3 3" xfId="26171"/>
    <cellStyle name="Normal 5 3 2 3 3 3 2" xfId="32750"/>
    <cellStyle name="Normal 5 3 2 3 3 3 3" xfId="32752"/>
    <cellStyle name="Normal 5 3 2 3 3 4" xfId="26176"/>
    <cellStyle name="Normal 5 3 2 3 3 5" xfId="13141"/>
    <cellStyle name="Normal 5 3 2 3 3 6" xfId="13147"/>
    <cellStyle name="Normal 5 3 2 3 4" xfId="26179"/>
    <cellStyle name="Normal 5 3 2 3 4 2" xfId="25102"/>
    <cellStyle name="Normal 5 3 2 3 4 3" xfId="26183"/>
    <cellStyle name="Normal 5 3 2 3 4 4" xfId="32756"/>
    <cellStyle name="Normal 5 3 2 3 5" xfId="26186"/>
    <cellStyle name="Normal 5 3 2 3 5 2" xfId="32759"/>
    <cellStyle name="Normal 5 3 2 3 5 3" xfId="32762"/>
    <cellStyle name="Normal 5 3 2 3 5 4" xfId="32765"/>
    <cellStyle name="Normal 5 3 2 3 6" xfId="26188"/>
    <cellStyle name="Normal 5 3 2 3 6 2" xfId="32766"/>
    <cellStyle name="Normal 5 3 2 3 6 3" xfId="32767"/>
    <cellStyle name="Normal 5 3 2 3 6 4" xfId="32769"/>
    <cellStyle name="Normal 5 3 2 3 7" xfId="26190"/>
    <cellStyle name="Normal 5 3 2 3 7 2" xfId="32770"/>
    <cellStyle name="Normal 5 3 2 3 7 3" xfId="32771"/>
    <cellStyle name="Normal 5 3 2 3 8" xfId="6070"/>
    <cellStyle name="Normal 5 3 2 3 9" xfId="6081"/>
    <cellStyle name="Normal 5 3 2 4" xfId="4046"/>
    <cellStyle name="Normal 5 3 2 4 2" xfId="4065"/>
    <cellStyle name="Normal 5 3 2 4 2 2" xfId="2857"/>
    <cellStyle name="Normal 5 3 2 4 2 2 2" xfId="3337"/>
    <cellStyle name="Normal 5 3 2 4 2 2 3" xfId="4769"/>
    <cellStyle name="Normal 5 3 2 4 2 2 4" xfId="4784"/>
    <cellStyle name="Normal 5 3 2 4 2 3" xfId="23834"/>
    <cellStyle name="Normal 5 3 2 4 2 3 2" xfId="32774"/>
    <cellStyle name="Normal 5 3 2 4 2 3 3" xfId="1935"/>
    <cellStyle name="Normal 5 3 2 4 2 4" xfId="23839"/>
    <cellStyle name="Normal 5 3 2 4 2 5" xfId="32777"/>
    <cellStyle name="Normal 5 3 2 4 2 6" xfId="32779"/>
    <cellStyle name="Normal 5 3 2 4 3" xfId="22452"/>
    <cellStyle name="Normal 5 3 2 4 3 2" xfId="23842"/>
    <cellStyle name="Normal 5 3 2 4 3 3" xfId="23845"/>
    <cellStyle name="Normal 5 3 2 4 3 4" xfId="2044"/>
    <cellStyle name="Normal 5 3 2 4 4" xfId="23849"/>
    <cellStyle name="Normal 5 3 2 4 4 2" xfId="32781"/>
    <cellStyle name="Normal 5 3 2 4 4 3" xfId="32783"/>
    <cellStyle name="Normal 5 3 2 4 4 4" xfId="32785"/>
    <cellStyle name="Normal 5 3 2 4 5" xfId="23853"/>
    <cellStyle name="Normal 5 3 2 4 5 2" xfId="32787"/>
    <cellStyle name="Normal 5 3 2 4 5 3" xfId="32789"/>
    <cellStyle name="Normal 5 3 2 4 5 4" xfId="32791"/>
    <cellStyle name="Normal 5 3 2 4 6" xfId="23855"/>
    <cellStyle name="Normal 5 3 2 4 6 2" xfId="32792"/>
    <cellStyle name="Normal 5 3 2 4 6 3" xfId="32793"/>
    <cellStyle name="Normal 5 3 2 4 7" xfId="32794"/>
    <cellStyle name="Normal 5 3 2 4 8" xfId="6106"/>
    <cellStyle name="Normal 5 3 2 4 9" xfId="6118"/>
    <cellStyle name="Normal 5 3 2 5" xfId="17285"/>
    <cellStyle name="Normal 5 3 2 5 2" xfId="22459"/>
    <cellStyle name="Normal 5 3 2 5 2 2" xfId="32799"/>
    <cellStyle name="Normal 5 3 2 5 2 2 2" xfId="7064"/>
    <cellStyle name="Normal 5 3 2 5 2 2 3" xfId="7072"/>
    <cellStyle name="Normal 5 3 2 5 2 2 4" xfId="7080"/>
    <cellStyle name="Normal 5 3 2 5 2 3" xfId="32804"/>
    <cellStyle name="Normal 5 3 2 5 2 3 2" xfId="4042"/>
    <cellStyle name="Normal 5 3 2 5 2 3 3" xfId="7123"/>
    <cellStyle name="Normal 5 3 2 5 2 4" xfId="32808"/>
    <cellStyle name="Normal 5 3 2 5 2 5" xfId="32809"/>
    <cellStyle name="Normal 5 3 2 5 2 6" xfId="32810"/>
    <cellStyle name="Normal 5 3 2 5 3" xfId="26197"/>
    <cellStyle name="Normal 5 3 2 5 3 2" xfId="28064"/>
    <cellStyle name="Normal 5 3 2 5 3 3" xfId="32814"/>
    <cellStyle name="Normal 5 3 2 5 3 4" xfId="32816"/>
    <cellStyle name="Normal 5 3 2 5 4" xfId="26200"/>
    <cellStyle name="Normal 5 3 2 5 4 2" xfId="32820"/>
    <cellStyle name="Normal 5 3 2 5 4 3" xfId="32824"/>
    <cellStyle name="Normal 5 3 2 5 4 4" xfId="32825"/>
    <cellStyle name="Normal 5 3 2 5 5" xfId="26203"/>
    <cellStyle name="Normal 5 3 2 5 5 2" xfId="32829"/>
    <cellStyle name="Normal 5 3 2 5 5 3" xfId="32833"/>
    <cellStyle name="Normal 5 3 2 5 5 4" xfId="32835"/>
    <cellStyle name="Normal 5 3 2 5 6" xfId="32836"/>
    <cellStyle name="Normal 5 3 2 5 6 2" xfId="32837"/>
    <cellStyle name="Normal 5 3 2 5 6 3" xfId="32838"/>
    <cellStyle name="Normal 5 3 2 5 7" xfId="32839"/>
    <cellStyle name="Normal 5 3 2 5 8" xfId="18545"/>
    <cellStyle name="Normal 5 3 2 5 9" xfId="6166"/>
    <cellStyle name="Normal 5 3 2 6" xfId="17569"/>
    <cellStyle name="Normal 5 3 2 6 2" xfId="6688"/>
    <cellStyle name="Normal 5 3 2 6 2 2" xfId="6702"/>
    <cellStyle name="Normal 5 3 2 6 2 2 2" xfId="9691"/>
    <cellStyle name="Normal 5 3 2 6 2 2 3" xfId="9701"/>
    <cellStyle name="Normal 5 3 2 6 2 2 4" xfId="9710"/>
    <cellStyle name="Normal 5 3 2 6 2 3" xfId="2664"/>
    <cellStyle name="Normal 5 3 2 6 2 3 2" xfId="385"/>
    <cellStyle name="Normal 5 3 2 6 2 3 3" xfId="426"/>
    <cellStyle name="Normal 5 3 2 6 2 4" xfId="4551"/>
    <cellStyle name="Normal 5 3 2 6 2 5" xfId="32840"/>
    <cellStyle name="Normal 5 3 2 6 2 6" xfId="32841"/>
    <cellStyle name="Normal 5 3 2 6 3" xfId="6711"/>
    <cellStyle name="Normal 5 3 2 6 3 2" xfId="3889"/>
    <cellStyle name="Normal 5 3 2 6 3 3" xfId="1735"/>
    <cellStyle name="Normal 5 3 2 6 3 4" xfId="6730"/>
    <cellStyle name="Normal 5 3 2 6 4" xfId="6736"/>
    <cellStyle name="Normal 5 3 2 6 4 2" xfId="32843"/>
    <cellStyle name="Normal 5 3 2 6 4 3" xfId="32845"/>
    <cellStyle name="Normal 5 3 2 6 4 4" xfId="32846"/>
    <cellStyle name="Normal 5 3 2 6 5" xfId="6747"/>
    <cellStyle name="Normal 5 3 2 6 5 2" xfId="32847"/>
    <cellStyle name="Normal 5 3 2 6 5 3" xfId="32848"/>
    <cellStyle name="Normal 5 3 2 6 6" xfId="6756"/>
    <cellStyle name="Normal 5 3 2 6 7" xfId="1878"/>
    <cellStyle name="Normal 5 3 2 6 8" xfId="18551"/>
    <cellStyle name="Normal 5 3 2 7" xfId="13233"/>
    <cellStyle name="Normal 5 3 2 7 2" xfId="6800"/>
    <cellStyle name="Normal 5 3 2 7 2 2" xfId="28583"/>
    <cellStyle name="Normal 5 3 2 7 2 3" xfId="32851"/>
    <cellStyle name="Normal 5 3 2 7 2 4" xfId="32854"/>
    <cellStyle name="Normal 5 3 2 7 3" xfId="6808"/>
    <cellStyle name="Normal 5 3 2 7 3 2" xfId="32857"/>
    <cellStyle name="Normal 5 3 2 7 3 3" xfId="32861"/>
    <cellStyle name="Normal 5 3 2 7 4" xfId="1302"/>
    <cellStyle name="Normal 5 3 2 7 5" xfId="32863"/>
    <cellStyle name="Normal 5 3 2 7 6" xfId="8981"/>
    <cellStyle name="Normal 5 3 2 8" xfId="17575"/>
    <cellStyle name="Normal 5 3 2 8 2" xfId="6832"/>
    <cellStyle name="Normal 5 3 2 8 3" xfId="17582"/>
    <cellStyle name="Normal 5 3 2 8 4" xfId="17589"/>
    <cellStyle name="Normal 5 3 2 9" xfId="17594"/>
    <cellStyle name="Normal 5 3 2 9 2" xfId="6854"/>
    <cellStyle name="Normal 5 3 2 9 3" xfId="16668"/>
    <cellStyle name="Normal 5 3 2 9 4" xfId="17602"/>
    <cellStyle name="Normal 5 3 3" xfId="32865"/>
    <cellStyle name="Normal 5 3 3 10" xfId="10078"/>
    <cellStyle name="Normal 5 3 3 10 2" xfId="32002"/>
    <cellStyle name="Normal 5 3 3 10 3" xfId="32868"/>
    <cellStyle name="Normal 5 3 3 10 4" xfId="32869"/>
    <cellStyle name="Normal 5 3 3 11" xfId="32870"/>
    <cellStyle name="Normal 5 3 3 11 2" xfId="32872"/>
    <cellStyle name="Normal 5 3 3 11 3" xfId="32875"/>
    <cellStyle name="Normal 5 3 3 12" xfId="32876"/>
    <cellStyle name="Normal 5 3 3 13" xfId="32877"/>
    <cellStyle name="Normal 5 3 3 14" xfId="31991"/>
    <cellStyle name="Normal 5 3 3 2" xfId="32878"/>
    <cellStyle name="Normal 5 3 3 2 10" xfId="32879"/>
    <cellStyle name="Normal 5 3 3 2 11" xfId="22254"/>
    <cellStyle name="Normal 5 3 3 2 2" xfId="19906"/>
    <cellStyle name="Normal 5 3 3 2 2 10" xfId="17261"/>
    <cellStyle name="Normal 5 3 3 2 2 2" xfId="24908"/>
    <cellStyle name="Normal 5 3 3 2 2 2 2" xfId="32883"/>
    <cellStyle name="Normal 5 3 3 2 2 2 2 2" xfId="32884"/>
    <cellStyle name="Normal 5 3 3 2 2 2 2 2 2" xfId="25143"/>
    <cellStyle name="Normal 5 3 3 2 2 2 2 2 3" xfId="25145"/>
    <cellStyle name="Normal 5 3 3 2 2 2 2 2 4" xfId="32886"/>
    <cellStyle name="Normal 5 3 3 2 2 2 2 3" xfId="32888"/>
    <cellStyle name="Normal 5 3 3 2 2 2 2 3 2" xfId="32890"/>
    <cellStyle name="Normal 5 3 3 2 2 2 2 3 3" xfId="32892"/>
    <cellStyle name="Normal 5 3 3 2 2 2 2 4" xfId="32894"/>
    <cellStyle name="Normal 5 3 3 2 2 2 2 5" xfId="32895"/>
    <cellStyle name="Normal 5 3 3 2 2 2 2 6" xfId="32897"/>
    <cellStyle name="Normal 5 3 3 2 2 2 3" xfId="32900"/>
    <cellStyle name="Normal 5 3 3 2 2 2 3 2" xfId="32901"/>
    <cellStyle name="Normal 5 3 3 2 2 2 3 3" xfId="32902"/>
    <cellStyle name="Normal 5 3 3 2 2 2 3 4" xfId="30260"/>
    <cellStyle name="Normal 5 3 3 2 2 2 4" xfId="32903"/>
    <cellStyle name="Normal 5 3 3 2 2 2 4 2" xfId="32904"/>
    <cellStyle name="Normal 5 3 3 2 2 2 4 3" xfId="32905"/>
    <cellStyle name="Normal 5 3 3 2 2 2 4 4" xfId="18011"/>
    <cellStyle name="Normal 5 3 3 2 2 2 5" xfId="32906"/>
    <cellStyle name="Normal 5 3 3 2 2 2 5 2" xfId="32907"/>
    <cellStyle name="Normal 5 3 3 2 2 2 5 3" xfId="32908"/>
    <cellStyle name="Normal 5 3 3 2 2 2 5 4" xfId="32909"/>
    <cellStyle name="Normal 5 3 3 2 2 2 6" xfId="32910"/>
    <cellStyle name="Normal 5 3 3 2 2 2 6 2" xfId="32911"/>
    <cellStyle name="Normal 5 3 3 2 2 2 6 3" xfId="32912"/>
    <cellStyle name="Normal 5 3 3 2 2 2 7" xfId="28101"/>
    <cellStyle name="Normal 5 3 3 2 2 2 8" xfId="27142"/>
    <cellStyle name="Normal 5 3 3 2 2 2 9" xfId="27148"/>
    <cellStyle name="Normal 5 3 3 2 2 3" xfId="24916"/>
    <cellStyle name="Normal 5 3 3 2 2 3 2" xfId="32913"/>
    <cellStyle name="Normal 5 3 3 2 2 3 2 2" xfId="32914"/>
    <cellStyle name="Normal 5 3 3 2 2 3 2 3" xfId="32915"/>
    <cellStyle name="Normal 5 3 3 2 2 3 2 4" xfId="32916"/>
    <cellStyle name="Normal 5 3 3 2 2 3 3" xfId="32917"/>
    <cellStyle name="Normal 5 3 3 2 2 3 3 2" xfId="32918"/>
    <cellStyle name="Normal 5 3 3 2 2 3 3 3" xfId="32919"/>
    <cellStyle name="Normal 5 3 3 2 2 3 4" xfId="32921"/>
    <cellStyle name="Normal 5 3 3 2 2 3 5" xfId="32923"/>
    <cellStyle name="Normal 5 3 3 2 2 3 6" xfId="32925"/>
    <cellStyle name="Normal 5 3 3 2 2 4" xfId="32927"/>
    <cellStyle name="Normal 5 3 3 2 2 4 2" xfId="29433"/>
    <cellStyle name="Normal 5 3 3 2 2 4 3" xfId="29435"/>
    <cellStyle name="Normal 5 3 3 2 2 4 4" xfId="29438"/>
    <cellStyle name="Normal 5 3 3 2 2 5" xfId="32928"/>
    <cellStyle name="Normal 5 3 3 2 2 5 2" xfId="32929"/>
    <cellStyle name="Normal 5 3 3 2 2 5 3" xfId="32930"/>
    <cellStyle name="Normal 5 3 3 2 2 5 4" xfId="32931"/>
    <cellStyle name="Normal 5 3 3 2 2 6" xfId="9780"/>
    <cellStyle name="Normal 5 3 3 2 2 6 2" xfId="9792"/>
    <cellStyle name="Normal 5 3 3 2 2 6 3" xfId="9887"/>
    <cellStyle name="Normal 5 3 3 2 2 6 4" xfId="9903"/>
    <cellStyle name="Normal 5 3 3 2 2 7" xfId="4866"/>
    <cellStyle name="Normal 5 3 3 2 2 7 2" xfId="9940"/>
    <cellStyle name="Normal 5 3 3 2 2 7 3" xfId="9942"/>
    <cellStyle name="Normal 5 3 3 2 2 8" xfId="4881"/>
    <cellStyle name="Normal 5 3 3 2 2 9" xfId="2731"/>
    <cellStyle name="Normal 5 3 3 2 3" xfId="19912"/>
    <cellStyle name="Normal 5 3 3 2 3 2" xfId="24928"/>
    <cellStyle name="Normal 5 3 3 2 3 2 2" xfId="16899"/>
    <cellStyle name="Normal 5 3 3 2 3 2 2 2" xfId="16905"/>
    <cellStyle name="Normal 5 3 3 2 3 2 2 3" xfId="16909"/>
    <cellStyle name="Normal 5 3 3 2 3 2 2 4" xfId="32933"/>
    <cellStyle name="Normal 5 3 3 2 3 2 3" xfId="16911"/>
    <cellStyle name="Normal 5 3 3 2 3 2 3 2" xfId="24819"/>
    <cellStyle name="Normal 5 3 3 2 3 2 3 3" xfId="24822"/>
    <cellStyle name="Normal 5 3 3 2 3 2 4" xfId="2146"/>
    <cellStyle name="Normal 5 3 3 2 3 2 5" xfId="4210"/>
    <cellStyle name="Normal 5 3 3 2 3 2 6" xfId="32934"/>
    <cellStyle name="Normal 5 3 3 2 3 3" xfId="24933"/>
    <cellStyle name="Normal 5 3 3 2 3 3 2" xfId="16918"/>
    <cellStyle name="Normal 5 3 3 2 3 3 3" xfId="16921"/>
    <cellStyle name="Normal 5 3 3 2 3 3 4" xfId="32936"/>
    <cellStyle name="Normal 5 3 3 2 3 4" xfId="32938"/>
    <cellStyle name="Normal 5 3 3 2 3 4 2" xfId="16930"/>
    <cellStyle name="Normal 5 3 3 2 3 4 3" xfId="16935"/>
    <cellStyle name="Normal 5 3 3 2 3 4 4" xfId="32940"/>
    <cellStyle name="Normal 5 3 3 2 3 5" xfId="13302"/>
    <cellStyle name="Normal 5 3 3 2 3 5 2" xfId="3111"/>
    <cellStyle name="Normal 5 3 3 2 3 5 3" xfId="3137"/>
    <cellStyle name="Normal 5 3 3 2 3 5 4" xfId="3154"/>
    <cellStyle name="Normal 5 3 3 2 3 6" xfId="10036"/>
    <cellStyle name="Normal 5 3 3 2 3 6 2" xfId="10041"/>
    <cellStyle name="Normal 5 3 3 2 3 6 3" xfId="10192"/>
    <cellStyle name="Normal 5 3 3 2 3 7" xfId="3128"/>
    <cellStyle name="Normal 5 3 3 2 3 8" xfId="3146"/>
    <cellStyle name="Normal 5 3 3 2 3 9" xfId="10326"/>
    <cellStyle name="Normal 5 3 3 2 4" xfId="32941"/>
    <cellStyle name="Normal 5 3 3 2 4 2" xfId="24947"/>
    <cellStyle name="Normal 5 3 3 2 4 2 2" xfId="16956"/>
    <cellStyle name="Normal 5 3 3 2 4 2 3" xfId="16958"/>
    <cellStyle name="Normal 5 3 3 2 4 2 4" xfId="32943"/>
    <cellStyle name="Normal 5 3 3 2 4 3" xfId="32947"/>
    <cellStyle name="Normal 5 3 3 2 4 3 2" xfId="16963"/>
    <cellStyle name="Normal 5 3 3 2 4 3 3" xfId="32949"/>
    <cellStyle name="Normal 5 3 3 2 4 4" xfId="32952"/>
    <cellStyle name="Normal 5 3 3 2 4 5" xfId="13304"/>
    <cellStyle name="Normal 5 3 3 2 4 6" xfId="3368"/>
    <cellStyle name="Normal 5 3 3 2 5" xfId="32953"/>
    <cellStyle name="Normal 5 3 3 2 5 2" xfId="32956"/>
    <cellStyle name="Normal 5 3 3 2 5 3" xfId="32958"/>
    <cellStyle name="Normal 5 3 3 2 5 4" xfId="32959"/>
    <cellStyle name="Normal 5 3 3 2 6" xfId="32960"/>
    <cellStyle name="Normal 5 3 3 2 6 2" xfId="32644"/>
    <cellStyle name="Normal 5 3 3 2 6 3" xfId="32648"/>
    <cellStyle name="Normal 5 3 3 2 6 4" xfId="32962"/>
    <cellStyle name="Normal 5 3 3 2 7" xfId="32963"/>
    <cellStyle name="Normal 5 3 3 2 7 2" xfId="32661"/>
    <cellStyle name="Normal 5 3 3 2 7 3" xfId="32966"/>
    <cellStyle name="Normal 5 3 3 2 7 4" xfId="32967"/>
    <cellStyle name="Normal 5 3 3 2 8" xfId="1443"/>
    <cellStyle name="Normal 5 3 3 2 8 2" xfId="32970"/>
    <cellStyle name="Normal 5 3 3 2 8 3" xfId="32973"/>
    <cellStyle name="Normal 5 3 3 2 9" xfId="4624"/>
    <cellStyle name="Normal 5 3 3 3" xfId="9894"/>
    <cellStyle name="Normal 5 3 3 3 10" xfId="32974"/>
    <cellStyle name="Normal 5 3 3 3 2" xfId="22537"/>
    <cellStyle name="Normal 5 3 3 3 2 2" xfId="24981"/>
    <cellStyle name="Normal 5 3 3 3 2 2 2" xfId="32978"/>
    <cellStyle name="Normal 5 3 3 3 2 2 2 2" xfId="32979"/>
    <cellStyle name="Normal 5 3 3 3 2 2 2 3" xfId="32980"/>
    <cellStyle name="Normal 5 3 3 3 2 2 2 4" xfId="32981"/>
    <cellStyle name="Normal 5 3 3 3 2 2 3" xfId="32984"/>
    <cellStyle name="Normal 5 3 3 3 2 2 3 2" xfId="32985"/>
    <cellStyle name="Normal 5 3 3 3 2 2 3 3" xfId="32986"/>
    <cellStyle name="Normal 5 3 3 3 2 2 4" xfId="32987"/>
    <cellStyle name="Normal 5 3 3 3 2 2 5" xfId="32988"/>
    <cellStyle name="Normal 5 3 3 3 2 2 6" xfId="32989"/>
    <cellStyle name="Normal 5 3 3 3 2 3" xfId="24983"/>
    <cellStyle name="Normal 5 3 3 3 2 3 2" xfId="32990"/>
    <cellStyle name="Normal 5 3 3 3 2 3 3" xfId="32991"/>
    <cellStyle name="Normal 5 3 3 3 2 3 4" xfId="10124"/>
    <cellStyle name="Normal 5 3 3 3 2 4" xfId="32992"/>
    <cellStyle name="Normal 5 3 3 3 2 4 2" xfId="32995"/>
    <cellStyle name="Normal 5 3 3 3 2 4 3" xfId="32997"/>
    <cellStyle name="Normal 5 3 3 3 2 4 4" xfId="32999"/>
    <cellStyle name="Normal 5 3 3 3 2 5" xfId="33001"/>
    <cellStyle name="Normal 5 3 3 3 2 5 2" xfId="33002"/>
    <cellStyle name="Normal 5 3 3 3 2 5 3" xfId="33004"/>
    <cellStyle name="Normal 5 3 3 3 2 5 4" xfId="33006"/>
    <cellStyle name="Normal 5 3 3 3 2 6" xfId="12693"/>
    <cellStyle name="Normal 5 3 3 3 2 6 2" xfId="11817"/>
    <cellStyle name="Normal 5 3 3 3 2 6 3" xfId="12720"/>
    <cellStyle name="Normal 5 3 3 3 2 7" xfId="12771"/>
    <cellStyle name="Normal 5 3 3 3 2 8" xfId="12836"/>
    <cellStyle name="Normal 5 3 3 3 2 9" xfId="12879"/>
    <cellStyle name="Normal 5 3 3 3 3" xfId="22543"/>
    <cellStyle name="Normal 5 3 3 3 3 2" xfId="25001"/>
    <cellStyle name="Normal 5 3 3 3 3 2 2" xfId="11865"/>
    <cellStyle name="Normal 5 3 3 3 3 2 3" xfId="11879"/>
    <cellStyle name="Normal 5 3 3 3 3 2 4" xfId="33008"/>
    <cellStyle name="Normal 5 3 3 3 3 3" xfId="33011"/>
    <cellStyle name="Normal 5 3 3 3 3 3 2" xfId="8123"/>
    <cellStyle name="Normal 5 3 3 3 3 3 3" xfId="33012"/>
    <cellStyle name="Normal 5 3 3 3 3 4" xfId="33014"/>
    <cellStyle name="Normal 5 3 3 3 3 5" xfId="13326"/>
    <cellStyle name="Normal 5 3 3 3 3 6" xfId="12895"/>
    <cellStyle name="Normal 5 3 3 3 4" xfId="25340"/>
    <cellStyle name="Normal 5 3 3 3 4 2" xfId="33017"/>
    <cellStyle name="Normal 5 3 3 3 4 3" xfId="33019"/>
    <cellStyle name="Normal 5 3 3 3 4 4" xfId="33021"/>
    <cellStyle name="Normal 5 3 3 3 5" xfId="25343"/>
    <cellStyle name="Normal 5 3 3 3 5 2" xfId="33024"/>
    <cellStyle name="Normal 5 3 3 3 5 3" xfId="33027"/>
    <cellStyle name="Normal 5 3 3 3 5 4" xfId="33028"/>
    <cellStyle name="Normal 5 3 3 3 6" xfId="33029"/>
    <cellStyle name="Normal 5 3 3 3 6 2" xfId="33031"/>
    <cellStyle name="Normal 5 3 3 3 6 3" xfId="33033"/>
    <cellStyle name="Normal 5 3 3 3 6 4" xfId="33035"/>
    <cellStyle name="Normal 5 3 3 3 7" xfId="33036"/>
    <cellStyle name="Normal 5 3 3 3 7 2" xfId="33038"/>
    <cellStyle name="Normal 5 3 3 3 7 3" xfId="33040"/>
    <cellStyle name="Normal 5 3 3 3 8" xfId="6247"/>
    <cellStyle name="Normal 5 3 3 3 9" xfId="8459"/>
    <cellStyle name="Normal 5 3 3 4" xfId="17289"/>
    <cellStyle name="Normal 5 3 3 4 2" xfId="22555"/>
    <cellStyle name="Normal 5 3 3 4 2 2" xfId="33043"/>
    <cellStyle name="Normal 5 3 3 4 2 2 2" xfId="25611"/>
    <cellStyle name="Normal 5 3 3 4 2 2 3" xfId="829"/>
    <cellStyle name="Normal 5 3 3 4 2 2 4" xfId="773"/>
    <cellStyle name="Normal 5 3 3 4 2 3" xfId="33045"/>
    <cellStyle name="Normal 5 3 3 4 2 3 2" xfId="25620"/>
    <cellStyle name="Normal 5 3 3 4 2 3 3" xfId="4137"/>
    <cellStyle name="Normal 5 3 3 4 2 4" xfId="33047"/>
    <cellStyle name="Normal 5 3 3 4 2 5" xfId="33048"/>
    <cellStyle name="Normal 5 3 3 4 2 6" xfId="15243"/>
    <cellStyle name="Normal 5 3 3 4 3" xfId="26214"/>
    <cellStyle name="Normal 5 3 3 4 3 2" xfId="33049"/>
    <cellStyle name="Normal 5 3 3 4 3 3" xfId="33050"/>
    <cellStyle name="Normal 5 3 3 4 3 4" xfId="33051"/>
    <cellStyle name="Normal 5 3 3 4 4" xfId="25348"/>
    <cellStyle name="Normal 5 3 3 4 4 2" xfId="28927"/>
    <cellStyle name="Normal 5 3 3 4 4 3" xfId="33052"/>
    <cellStyle name="Normal 5 3 3 4 4 4" xfId="33053"/>
    <cellStyle name="Normal 5 3 3 4 5" xfId="33054"/>
    <cellStyle name="Normal 5 3 3 4 5 2" xfId="33055"/>
    <cellStyle name="Normal 5 3 3 4 5 3" xfId="33056"/>
    <cellStyle name="Normal 5 3 3 4 5 4" xfId="33057"/>
    <cellStyle name="Normal 5 3 3 4 6" xfId="33058"/>
    <cellStyle name="Normal 5 3 3 4 6 2" xfId="33059"/>
    <cellStyle name="Normal 5 3 3 4 6 3" xfId="33060"/>
    <cellStyle name="Normal 5 3 3 4 7" xfId="33061"/>
    <cellStyle name="Normal 5 3 3 4 8" xfId="14326"/>
    <cellStyle name="Normal 5 3 3 4 9" xfId="14330"/>
    <cellStyle name="Normal 5 3 3 5" xfId="29664"/>
    <cellStyle name="Normal 5 3 3 5 2" xfId="31377"/>
    <cellStyle name="Normal 5 3 3 5 2 2" xfId="33063"/>
    <cellStyle name="Normal 5 3 3 5 2 2 2" xfId="912"/>
    <cellStyle name="Normal 5 3 3 5 2 2 3" xfId="16261"/>
    <cellStyle name="Normal 5 3 3 5 2 2 4" xfId="17451"/>
    <cellStyle name="Normal 5 3 3 5 2 3" xfId="33065"/>
    <cellStyle name="Normal 5 3 3 5 2 3 2" xfId="16269"/>
    <cellStyle name="Normal 5 3 3 5 2 3 3" xfId="17495"/>
    <cellStyle name="Normal 5 3 3 5 2 4" xfId="33067"/>
    <cellStyle name="Normal 5 3 3 5 2 5" xfId="33068"/>
    <cellStyle name="Normal 5 3 3 5 2 6" xfId="16228"/>
    <cellStyle name="Normal 5 3 3 5 3" xfId="31379"/>
    <cellStyle name="Normal 5 3 3 5 3 2" xfId="33069"/>
    <cellStyle name="Normal 5 3 3 5 3 3" xfId="33070"/>
    <cellStyle name="Normal 5 3 3 5 3 4" xfId="33071"/>
    <cellStyle name="Normal 5 3 3 5 4" xfId="33072"/>
    <cellStyle name="Normal 5 3 3 5 4 2" xfId="33073"/>
    <cellStyle name="Normal 5 3 3 5 4 3" xfId="33074"/>
    <cellStyle name="Normal 5 3 3 5 4 4" xfId="33075"/>
    <cellStyle name="Normal 5 3 3 5 5" xfId="33076"/>
    <cellStyle name="Normal 5 3 3 5 5 2" xfId="33077"/>
    <cellStyle name="Normal 5 3 3 5 5 3" xfId="33078"/>
    <cellStyle name="Normal 5 3 3 5 5 4" xfId="33079"/>
    <cellStyle name="Normal 5 3 3 5 6" xfId="33080"/>
    <cellStyle name="Normal 5 3 3 5 6 2" xfId="33081"/>
    <cellStyle name="Normal 5 3 3 5 6 3" xfId="33082"/>
    <cellStyle name="Normal 5 3 3 5 7" xfId="33083"/>
    <cellStyle name="Normal 5 3 3 5 8" xfId="18555"/>
    <cellStyle name="Normal 5 3 3 5 9" xfId="18560"/>
    <cellStyle name="Normal 5 3 3 6" xfId="17617"/>
    <cellStyle name="Normal 5 3 3 6 2" xfId="1068"/>
    <cellStyle name="Normal 5 3 3 6 2 2" xfId="33086"/>
    <cellStyle name="Normal 5 3 3 6 2 2 2" xfId="13150"/>
    <cellStyle name="Normal 5 3 3 6 2 2 3" xfId="18791"/>
    <cellStyle name="Normal 5 3 3 6 2 2 4" xfId="18794"/>
    <cellStyle name="Normal 5 3 3 6 2 3" xfId="33089"/>
    <cellStyle name="Normal 5 3 3 6 2 3 2" xfId="18832"/>
    <cellStyle name="Normal 5 3 3 6 2 3 3" xfId="17164"/>
    <cellStyle name="Normal 5 3 3 6 2 4" xfId="33091"/>
    <cellStyle name="Normal 5 3 3 6 2 5" xfId="33092"/>
    <cellStyle name="Normal 5 3 3 6 2 6" xfId="16430"/>
    <cellStyle name="Normal 5 3 3 6 3" xfId="5686"/>
    <cellStyle name="Normal 5 3 3 6 3 2" xfId="33093"/>
    <cellStyle name="Normal 5 3 3 6 3 3" xfId="33094"/>
    <cellStyle name="Normal 5 3 3 6 3 4" xfId="33095"/>
    <cellStyle name="Normal 5 3 3 6 4" xfId="6284"/>
    <cellStyle name="Normal 5 3 3 6 4 2" xfId="33096"/>
    <cellStyle name="Normal 5 3 3 6 4 3" xfId="33097"/>
    <cellStyle name="Normal 5 3 3 6 4 4" xfId="33099"/>
    <cellStyle name="Normal 5 3 3 6 5" xfId="33102"/>
    <cellStyle name="Normal 5 3 3 6 5 2" xfId="33103"/>
    <cellStyle name="Normal 5 3 3 6 5 3" xfId="33104"/>
    <cellStyle name="Normal 5 3 3 6 6" xfId="22066"/>
    <cellStyle name="Normal 5 3 3 6 7" xfId="22069"/>
    <cellStyle name="Normal 5 3 3 6 8" xfId="22072"/>
    <cellStyle name="Normal 5 3 3 7" xfId="17621"/>
    <cellStyle name="Normal 5 3 3 7 2" xfId="1212"/>
    <cellStyle name="Normal 5 3 3 7 2 2" xfId="28666"/>
    <cellStyle name="Normal 5 3 3 7 2 3" xfId="33106"/>
    <cellStyle name="Normal 5 3 3 7 2 4" xfId="33108"/>
    <cellStyle name="Normal 5 3 3 7 3" xfId="3397"/>
    <cellStyle name="Normal 5 3 3 7 3 2" xfId="33110"/>
    <cellStyle name="Normal 5 3 3 7 3 3" xfId="33112"/>
    <cellStyle name="Normal 5 3 3 7 4" xfId="29197"/>
    <cellStyle name="Normal 5 3 3 7 5" xfId="14392"/>
    <cellStyle name="Normal 5 3 3 7 6" xfId="651"/>
    <cellStyle name="Normal 5 3 3 8" xfId="17625"/>
    <cellStyle name="Normal 5 3 3 8 2" xfId="29209"/>
    <cellStyle name="Normal 5 3 3 8 3" xfId="33114"/>
    <cellStyle name="Normal 5 3 3 8 4" xfId="33115"/>
    <cellStyle name="Normal 5 3 3 9" xfId="17629"/>
    <cellStyle name="Normal 5 3 3 9 2" xfId="29217"/>
    <cellStyle name="Normal 5 3 3 9 3" xfId="33117"/>
    <cellStyle name="Normal 5 3 3 9 4" xfId="33118"/>
    <cellStyle name="Normal 5 3 4" xfId="33119"/>
    <cellStyle name="Normal 5 3 4 10" xfId="33120"/>
    <cellStyle name="Normal 5 3 4 11" xfId="33121"/>
    <cellStyle name="Normal 5 3 4 2" xfId="33122"/>
    <cellStyle name="Normal 5 3 4 2 10" xfId="18891"/>
    <cellStyle name="Normal 5 3 4 2 2" xfId="22613"/>
    <cellStyle name="Normal 5 3 4 2 2 2" xfId="25078"/>
    <cellStyle name="Normal 5 3 4 2 2 2 2" xfId="14759"/>
    <cellStyle name="Normal 5 3 4 2 2 2 2 2" xfId="14777"/>
    <cellStyle name="Normal 5 3 4 2 2 2 2 3" xfId="14785"/>
    <cellStyle name="Normal 5 3 4 2 2 2 2 4" xfId="11424"/>
    <cellStyle name="Normal 5 3 4 2 2 2 3" xfId="10886"/>
    <cellStyle name="Normal 5 3 4 2 2 2 3 2" xfId="7957"/>
    <cellStyle name="Normal 5 3 4 2 2 2 3 3" xfId="14790"/>
    <cellStyle name="Normal 5 3 4 2 2 2 4" xfId="10896"/>
    <cellStyle name="Normal 5 3 4 2 2 2 5" xfId="10901"/>
    <cellStyle name="Normal 5 3 4 2 2 2 6" xfId="14804"/>
    <cellStyle name="Normal 5 3 4 2 2 3" xfId="25083"/>
    <cellStyle name="Normal 5 3 4 2 2 3 2" xfId="14868"/>
    <cellStyle name="Normal 5 3 4 2 2 3 3" xfId="8245"/>
    <cellStyle name="Normal 5 3 4 2 2 3 4" xfId="8274"/>
    <cellStyle name="Normal 5 3 4 2 2 4" xfId="33125"/>
    <cellStyle name="Normal 5 3 4 2 2 4 2" xfId="14910"/>
    <cellStyle name="Normal 5 3 4 2 2 4 3" xfId="14913"/>
    <cellStyle name="Normal 5 3 4 2 2 4 4" xfId="14916"/>
    <cellStyle name="Normal 5 3 4 2 2 5" xfId="33126"/>
    <cellStyle name="Normal 5 3 4 2 2 5 2" xfId="14932"/>
    <cellStyle name="Normal 5 3 4 2 2 5 3" xfId="17469"/>
    <cellStyle name="Normal 5 3 4 2 2 5 4" xfId="30853"/>
    <cellStyle name="Normal 5 3 4 2 2 6" xfId="18870"/>
    <cellStyle name="Normal 5 3 4 2 2 6 2" xfId="14952"/>
    <cellStyle name="Normal 5 3 4 2 2 6 3" xfId="18881"/>
    <cellStyle name="Normal 5 3 4 2 2 7" xfId="18914"/>
    <cellStyle name="Normal 5 3 4 2 2 8" xfId="4056"/>
    <cellStyle name="Normal 5 3 4 2 2 9" xfId="18955"/>
    <cellStyle name="Normal 5 3 4 2 3" xfId="22616"/>
    <cellStyle name="Normal 5 3 4 2 3 2" xfId="25091"/>
    <cellStyle name="Normal 5 3 4 2 3 2 2" xfId="15169"/>
    <cellStyle name="Normal 5 3 4 2 3 2 3" xfId="16421"/>
    <cellStyle name="Normal 5 3 4 2 3 2 4" xfId="31962"/>
    <cellStyle name="Normal 5 3 4 2 3 3" xfId="33129"/>
    <cellStyle name="Normal 5 3 4 2 3 3 2" xfId="15201"/>
    <cellStyle name="Normal 5 3 4 2 3 3 3" xfId="31981"/>
    <cellStyle name="Normal 5 3 4 2 3 4" xfId="33130"/>
    <cellStyle name="Normal 5 3 4 2 3 5" xfId="13577"/>
    <cellStyle name="Normal 5 3 4 2 3 6" xfId="13593"/>
    <cellStyle name="Normal 5 3 4 2 4" xfId="33131"/>
    <cellStyle name="Normal 5 3 4 2 4 2" xfId="33134"/>
    <cellStyle name="Normal 5 3 4 2 4 3" xfId="33136"/>
    <cellStyle name="Normal 5 3 4 2 4 4" xfId="33137"/>
    <cellStyle name="Normal 5 3 4 2 5" xfId="33141"/>
    <cellStyle name="Normal 5 3 4 2 5 2" xfId="33144"/>
    <cellStyle name="Normal 5 3 4 2 5 3" xfId="23747"/>
    <cellStyle name="Normal 5 3 4 2 5 4" xfId="33145"/>
    <cellStyle name="Normal 5 3 4 2 6" xfId="33149"/>
    <cellStyle name="Normal 5 3 4 2 6 2" xfId="33150"/>
    <cellStyle name="Normal 5 3 4 2 6 3" xfId="33151"/>
    <cellStyle name="Normal 5 3 4 2 6 4" xfId="33152"/>
    <cellStyle name="Normal 5 3 4 2 7" xfId="33154"/>
    <cellStyle name="Normal 5 3 4 2 7 2" xfId="33155"/>
    <cellStyle name="Normal 5 3 4 2 7 3" xfId="33156"/>
    <cellStyle name="Normal 5 3 4 2 8" xfId="18571"/>
    <cellStyle name="Normal 5 3 4 2 9" xfId="18573"/>
    <cellStyle name="Normal 5 3 4 3" xfId="33157"/>
    <cellStyle name="Normal 5 3 4 3 2" xfId="22627"/>
    <cellStyle name="Normal 5 3 4 3 2 2" xfId="33160"/>
    <cellStyle name="Normal 5 3 4 3 2 2 2" xfId="14588"/>
    <cellStyle name="Normal 5 3 4 3 2 2 3" xfId="33161"/>
    <cellStyle name="Normal 5 3 4 3 2 2 4" xfId="33163"/>
    <cellStyle name="Normal 5 3 4 3 2 3" xfId="33166"/>
    <cellStyle name="Normal 5 3 4 3 2 3 2" xfId="14622"/>
    <cellStyle name="Normal 5 3 4 3 2 3 3" xfId="33167"/>
    <cellStyle name="Normal 5 3 4 3 2 4" xfId="33169"/>
    <cellStyle name="Normal 5 3 4 3 2 5" xfId="33170"/>
    <cellStyle name="Normal 5 3 4 3 2 6" xfId="2351"/>
    <cellStyle name="Normal 5 3 4 3 3" xfId="33172"/>
    <cellStyle name="Normal 5 3 4 3 3 2" xfId="33176"/>
    <cellStyle name="Normal 5 3 4 3 3 3" xfId="33179"/>
    <cellStyle name="Normal 5 3 4 3 3 4" xfId="31701"/>
    <cellStyle name="Normal 5 3 4 3 4" xfId="33180"/>
    <cellStyle name="Normal 5 3 4 3 4 2" xfId="33184"/>
    <cellStyle name="Normal 5 3 4 3 4 3" xfId="33185"/>
    <cellStyle name="Normal 5 3 4 3 4 4" xfId="31715"/>
    <cellStyle name="Normal 5 3 4 3 5" xfId="33188"/>
    <cellStyle name="Normal 5 3 4 3 5 2" xfId="33189"/>
    <cellStyle name="Normal 5 3 4 3 5 3" xfId="33190"/>
    <cellStyle name="Normal 5 3 4 3 5 4" xfId="14206"/>
    <cellStyle name="Normal 5 3 4 3 6" xfId="33193"/>
    <cellStyle name="Normal 5 3 4 3 6 2" xfId="33194"/>
    <cellStyle name="Normal 5 3 4 3 6 3" xfId="33195"/>
    <cellStyle name="Normal 5 3 4 3 7" xfId="33196"/>
    <cellStyle name="Normal 5 3 4 3 8" xfId="33197"/>
    <cellStyle name="Normal 5 3 4 3 9" xfId="33198"/>
    <cellStyle name="Normal 5 3 4 4" xfId="29667"/>
    <cellStyle name="Normal 5 3 4 4 2" xfId="33199"/>
    <cellStyle name="Normal 5 3 4 4 2 2" xfId="33203"/>
    <cellStyle name="Normal 5 3 4 4 2 3" xfId="33204"/>
    <cellStyle name="Normal 5 3 4 4 2 4" xfId="33205"/>
    <cellStyle name="Normal 5 3 4 4 3" xfId="33206"/>
    <cellStyle name="Normal 5 3 4 4 3 2" xfId="33207"/>
    <cellStyle name="Normal 5 3 4 4 3 3" xfId="33208"/>
    <cellStyle name="Normal 5 3 4 4 4" xfId="33209"/>
    <cellStyle name="Normal 5 3 4 4 5" xfId="33210"/>
    <cellStyle name="Normal 5 3 4 4 6" xfId="33211"/>
    <cellStyle name="Normal 5 3 4 5" xfId="29669"/>
    <cellStyle name="Normal 5 3 4 5 2" xfId="33213"/>
    <cellStyle name="Normal 5 3 4 5 3" xfId="33215"/>
    <cellStyle name="Normal 5 3 4 5 4" xfId="33217"/>
    <cellStyle name="Normal 5 3 4 6" xfId="17632"/>
    <cellStyle name="Normal 5 3 4 6 2" xfId="33219"/>
    <cellStyle name="Normal 5 3 4 6 3" xfId="33221"/>
    <cellStyle name="Normal 5 3 4 6 4" xfId="33223"/>
    <cellStyle name="Normal 5 3 4 7" xfId="17634"/>
    <cellStyle name="Normal 5 3 4 7 2" xfId="29243"/>
    <cellStyle name="Normal 5 3 4 7 3" xfId="29246"/>
    <cellStyle name="Normal 5 3 4 7 4" xfId="29248"/>
    <cellStyle name="Normal 5 3 4 8" xfId="17637"/>
    <cellStyle name="Normal 5 3 4 8 2" xfId="29257"/>
    <cellStyle name="Normal 5 3 4 8 3" xfId="33226"/>
    <cellStyle name="Normal 5 3 4 9" xfId="33227"/>
    <cellStyle name="Normal 5 3 5" xfId="33228"/>
    <cellStyle name="Normal 5 3 5 10" xfId="33231"/>
    <cellStyle name="Normal 5 3 5 11" xfId="33234"/>
    <cellStyle name="Normal 5 3 5 2" xfId="33236"/>
    <cellStyle name="Normal 5 3 5 2 10" xfId="33238"/>
    <cellStyle name="Normal 5 3 5 2 2" xfId="22689"/>
    <cellStyle name="Normal 5 3 5 2 2 2" xfId="33241"/>
    <cellStyle name="Normal 5 3 5 2 2 2 2" xfId="19839"/>
    <cellStyle name="Normal 5 3 5 2 2 2 2 2" xfId="32482"/>
    <cellStyle name="Normal 5 3 5 2 2 2 2 3" xfId="32486"/>
    <cellStyle name="Normal 5 3 5 2 2 2 2 4" xfId="33243"/>
    <cellStyle name="Normal 5 3 5 2 2 2 3" xfId="33245"/>
    <cellStyle name="Normal 5 3 5 2 2 2 3 2" xfId="32494"/>
    <cellStyle name="Normal 5 3 5 2 2 2 3 3" xfId="33248"/>
    <cellStyle name="Normal 5 3 5 2 2 2 4" xfId="33251"/>
    <cellStyle name="Normal 5 3 5 2 2 2 5" xfId="33253"/>
    <cellStyle name="Normal 5 3 5 2 2 2 6" xfId="33255"/>
    <cellStyle name="Normal 5 3 5 2 2 3" xfId="33259"/>
    <cellStyle name="Normal 5 3 5 2 2 3 2" xfId="19856"/>
    <cellStyle name="Normal 5 3 5 2 2 3 3" xfId="33260"/>
    <cellStyle name="Normal 5 3 5 2 2 3 4" xfId="2920"/>
    <cellStyle name="Normal 5 3 5 2 2 4" xfId="33264"/>
    <cellStyle name="Normal 5 3 5 2 2 4 2" xfId="19868"/>
    <cellStyle name="Normal 5 3 5 2 2 4 3" xfId="33265"/>
    <cellStyle name="Normal 5 3 5 2 2 4 4" xfId="6762"/>
    <cellStyle name="Normal 5 3 5 2 2 5" xfId="20731"/>
    <cellStyle name="Normal 5 3 5 2 2 5 2" xfId="18808"/>
    <cellStyle name="Normal 5 3 5 2 2 5 3" xfId="13635"/>
    <cellStyle name="Normal 5 3 5 2 2 5 4" xfId="6816"/>
    <cellStyle name="Normal 5 3 5 2 2 6" xfId="20735"/>
    <cellStyle name="Normal 5 3 5 2 2 6 2" xfId="33267"/>
    <cellStyle name="Normal 5 3 5 2 2 6 3" xfId="33270"/>
    <cellStyle name="Normal 5 3 5 2 2 7" xfId="20738"/>
    <cellStyle name="Normal 5 3 5 2 2 8" xfId="33273"/>
    <cellStyle name="Normal 5 3 5 2 2 9" xfId="33276"/>
    <cellStyle name="Normal 5 3 5 2 3" xfId="16179"/>
    <cellStyle name="Normal 5 3 5 2 3 2" xfId="33279"/>
    <cellStyle name="Normal 5 3 5 2 3 2 2" xfId="11413"/>
    <cellStyle name="Normal 5 3 5 2 3 2 3" xfId="11440"/>
    <cellStyle name="Normal 5 3 5 2 3 2 4" xfId="9069"/>
    <cellStyle name="Normal 5 3 5 2 3 3" xfId="33281"/>
    <cellStyle name="Normal 5 3 5 2 3 3 2" xfId="11476"/>
    <cellStyle name="Normal 5 3 5 2 3 3 3" xfId="26949"/>
    <cellStyle name="Normal 5 3 5 2 3 4" xfId="33283"/>
    <cellStyle name="Normal 5 3 5 2 3 5" xfId="13852"/>
    <cellStyle name="Normal 5 3 5 2 3 6" xfId="13857"/>
    <cellStyle name="Normal 5 3 5 2 4" xfId="16183"/>
    <cellStyle name="Normal 5 3 5 2 4 2" xfId="33285"/>
    <cellStyle name="Normal 5 3 5 2 4 3" xfId="33287"/>
    <cellStyle name="Normal 5 3 5 2 4 4" xfId="33289"/>
    <cellStyle name="Normal 5 3 5 2 5" xfId="16188"/>
    <cellStyle name="Normal 5 3 5 2 5 2" xfId="33290"/>
    <cellStyle name="Normal 5 3 5 2 5 3" xfId="33291"/>
    <cellStyle name="Normal 5 3 5 2 5 4" xfId="33292"/>
    <cellStyle name="Normal 5 3 5 2 6" xfId="33293"/>
    <cellStyle name="Normal 5 3 5 2 6 2" xfId="33295"/>
    <cellStyle name="Normal 5 3 5 2 6 3" xfId="33296"/>
    <cellStyle name="Normal 5 3 5 2 6 4" xfId="33297"/>
    <cellStyle name="Normal 5 3 5 2 7" xfId="33298"/>
    <cellStyle name="Normal 5 3 5 2 7 2" xfId="33300"/>
    <cellStyle name="Normal 5 3 5 2 7 3" xfId="33301"/>
    <cellStyle name="Normal 5 3 5 2 8" xfId="33302"/>
    <cellStyle name="Normal 5 3 5 2 9" xfId="33303"/>
    <cellStyle name="Normal 5 3 5 3" xfId="33304"/>
    <cellStyle name="Normal 5 3 5 3 2" xfId="22696"/>
    <cellStyle name="Normal 5 3 5 3 2 2" xfId="33305"/>
    <cellStyle name="Normal 5 3 5 3 2 2 2" xfId="20172"/>
    <cellStyle name="Normal 5 3 5 3 2 2 3" xfId="33307"/>
    <cellStyle name="Normal 5 3 5 3 2 2 4" xfId="33309"/>
    <cellStyle name="Normal 5 3 5 3 2 3" xfId="33310"/>
    <cellStyle name="Normal 5 3 5 3 2 3 2" xfId="20180"/>
    <cellStyle name="Normal 5 3 5 3 2 3 3" xfId="33312"/>
    <cellStyle name="Normal 5 3 5 3 2 4" xfId="8340"/>
    <cellStyle name="Normal 5 3 5 3 2 5" xfId="8344"/>
    <cellStyle name="Normal 5 3 5 3 2 6" xfId="13"/>
    <cellStyle name="Normal 5 3 5 3 3" xfId="14568"/>
    <cellStyle name="Normal 5 3 5 3 3 2" xfId="33313"/>
    <cellStyle name="Normal 5 3 5 3 3 3" xfId="33314"/>
    <cellStyle name="Normal 5 3 5 3 3 4" xfId="8358"/>
    <cellStyle name="Normal 5 3 5 3 4" xfId="14578"/>
    <cellStyle name="Normal 5 3 5 3 4 2" xfId="33315"/>
    <cellStyle name="Normal 5 3 5 3 4 3" xfId="33316"/>
    <cellStyle name="Normal 5 3 5 3 4 4" xfId="31758"/>
    <cellStyle name="Normal 5 3 5 3 5" xfId="14589"/>
    <cellStyle name="Normal 5 3 5 3 5 2" xfId="33317"/>
    <cellStyle name="Normal 5 3 5 3 5 3" xfId="33318"/>
    <cellStyle name="Normal 5 3 5 3 5 4" xfId="33319"/>
    <cellStyle name="Normal 5 3 5 3 6" xfId="33162"/>
    <cellStyle name="Normal 5 3 5 3 6 2" xfId="33320"/>
    <cellStyle name="Normal 5 3 5 3 6 3" xfId="33321"/>
    <cellStyle name="Normal 5 3 5 3 7" xfId="33164"/>
    <cellStyle name="Normal 5 3 5 3 8" xfId="33322"/>
    <cellStyle name="Normal 5 3 5 3 9" xfId="20380"/>
    <cellStyle name="Normal 5 3 5 4" xfId="33323"/>
    <cellStyle name="Normal 5 3 5 4 2" xfId="33324"/>
    <cellStyle name="Normal 5 3 5 4 2 2" xfId="33325"/>
    <cellStyle name="Normal 5 3 5 4 2 3" xfId="33326"/>
    <cellStyle name="Normal 5 3 5 4 2 4" xfId="33327"/>
    <cellStyle name="Normal 5 3 5 4 3" xfId="14613"/>
    <cellStyle name="Normal 5 3 5 4 3 2" xfId="33328"/>
    <cellStyle name="Normal 5 3 5 4 3 3" xfId="33329"/>
    <cellStyle name="Normal 5 3 5 4 4" xfId="14620"/>
    <cellStyle name="Normal 5 3 5 4 5" xfId="14623"/>
    <cellStyle name="Normal 5 3 5 4 6" xfId="33168"/>
    <cellStyle name="Normal 5 3 5 5" xfId="33330"/>
    <cellStyle name="Normal 5 3 5 5 2" xfId="33331"/>
    <cellStyle name="Normal 5 3 5 5 3" xfId="14641"/>
    <cellStyle name="Normal 5 3 5 5 4" xfId="14646"/>
    <cellStyle name="Normal 5 3 5 6" xfId="17640"/>
    <cellStyle name="Normal 5 3 5 6 2" xfId="33333"/>
    <cellStyle name="Normal 5 3 5 6 3" xfId="33335"/>
    <cellStyle name="Normal 5 3 5 6 4" xfId="33338"/>
    <cellStyle name="Normal 5 3 5 7" xfId="17642"/>
    <cellStyle name="Normal 5 3 5 7 2" xfId="29292"/>
    <cellStyle name="Normal 5 3 5 7 3" xfId="33341"/>
    <cellStyle name="Normal 5 3 5 7 4" xfId="33344"/>
    <cellStyle name="Normal 5 3 5 8" xfId="17645"/>
    <cellStyle name="Normal 5 3 5 8 2" xfId="33348"/>
    <cellStyle name="Normal 5 3 5 8 3" xfId="33350"/>
    <cellStyle name="Normal 5 3 5 9" xfId="33352"/>
    <cellStyle name="Normal 5 3 6" xfId="31601"/>
    <cellStyle name="Normal 5 3 6 10" xfId="812"/>
    <cellStyle name="Normal 5 3 6 11" xfId="592"/>
    <cellStyle name="Normal 5 3 6 2" xfId="33353"/>
    <cellStyle name="Normal 5 3 6 2 10" xfId="14979"/>
    <cellStyle name="Normal 5 3 6 2 2" xfId="22759"/>
    <cellStyle name="Normal 5 3 6 2 2 2" xfId="33355"/>
    <cellStyle name="Normal 5 3 6 2 2 2 2" xfId="33357"/>
    <cellStyle name="Normal 5 3 6 2 2 2 2 2" xfId="30980"/>
    <cellStyle name="Normal 5 3 6 2 2 2 2 3" xfId="30982"/>
    <cellStyle name="Normal 5 3 6 2 2 2 2 4" xfId="30984"/>
    <cellStyle name="Normal 5 3 6 2 2 2 3" xfId="33359"/>
    <cellStyle name="Normal 5 3 6 2 2 2 3 2" xfId="31029"/>
    <cellStyle name="Normal 5 3 6 2 2 2 3 3" xfId="31032"/>
    <cellStyle name="Normal 5 3 6 2 2 2 4" xfId="33360"/>
    <cellStyle name="Normal 5 3 6 2 2 2 5" xfId="33361"/>
    <cellStyle name="Normal 5 3 6 2 2 2 6" xfId="33362"/>
    <cellStyle name="Normal 5 3 6 2 2 3" xfId="33365"/>
    <cellStyle name="Normal 5 3 6 2 2 3 2" xfId="33366"/>
    <cellStyle name="Normal 5 3 6 2 2 3 3" xfId="33367"/>
    <cellStyle name="Normal 5 3 6 2 2 3 4" xfId="9358"/>
    <cellStyle name="Normal 5 3 6 2 2 4" xfId="33370"/>
    <cellStyle name="Normal 5 3 6 2 2 4 2" xfId="33371"/>
    <cellStyle name="Normal 5 3 6 2 2 4 3" xfId="33372"/>
    <cellStyle name="Normal 5 3 6 2 2 4 4" xfId="9414"/>
    <cellStyle name="Normal 5 3 6 2 2 5" xfId="17983"/>
    <cellStyle name="Normal 5 3 6 2 2 5 2" xfId="33373"/>
    <cellStyle name="Normal 5 3 6 2 2 5 3" xfId="33374"/>
    <cellStyle name="Normal 5 3 6 2 2 5 4" xfId="1625"/>
    <cellStyle name="Normal 5 3 6 2 2 6" xfId="17989"/>
    <cellStyle name="Normal 5 3 6 2 2 6 2" xfId="23207"/>
    <cellStyle name="Normal 5 3 6 2 2 6 3" xfId="23252"/>
    <cellStyle name="Normal 5 3 6 2 2 7" xfId="17995"/>
    <cellStyle name="Normal 5 3 6 2 2 8" xfId="23326"/>
    <cellStyle name="Normal 5 3 6 2 2 9" xfId="23340"/>
    <cellStyle name="Normal 5 3 6 2 3" xfId="16220"/>
    <cellStyle name="Normal 5 3 6 2 3 2" xfId="7555"/>
    <cellStyle name="Normal 5 3 6 2 3 2 2" xfId="4579"/>
    <cellStyle name="Normal 5 3 6 2 3 2 3" xfId="12231"/>
    <cellStyle name="Normal 5 3 6 2 3 2 4" xfId="12234"/>
    <cellStyle name="Normal 5 3 6 2 3 3" xfId="7562"/>
    <cellStyle name="Normal 5 3 6 2 3 3 2" xfId="12293"/>
    <cellStyle name="Normal 5 3 6 2 3 3 3" xfId="28375"/>
    <cellStyle name="Normal 5 3 6 2 3 4" xfId="33375"/>
    <cellStyle name="Normal 5 3 6 2 3 5" xfId="17998"/>
    <cellStyle name="Normal 5 3 6 2 3 6" xfId="18002"/>
    <cellStyle name="Normal 5 3 6 2 4" xfId="16224"/>
    <cellStyle name="Normal 5 3 6 2 4 2" xfId="7598"/>
    <cellStyle name="Normal 5 3 6 2 4 3" xfId="7602"/>
    <cellStyle name="Normal 5 3 6 2 4 4" xfId="33376"/>
    <cellStyle name="Normal 5 3 6 2 5" xfId="11357"/>
    <cellStyle name="Normal 5 3 6 2 5 2" xfId="33379"/>
    <cellStyle name="Normal 5 3 6 2 5 3" xfId="33384"/>
    <cellStyle name="Normal 5 3 6 2 5 4" xfId="33385"/>
    <cellStyle name="Normal 5 3 6 2 6" xfId="33386"/>
    <cellStyle name="Normal 5 3 6 2 6 2" xfId="33389"/>
    <cellStyle name="Normal 5 3 6 2 6 3" xfId="33390"/>
    <cellStyle name="Normal 5 3 6 2 6 4" xfId="33391"/>
    <cellStyle name="Normal 5 3 6 2 7" xfId="33393"/>
    <cellStyle name="Normal 5 3 6 2 7 2" xfId="33395"/>
    <cellStyle name="Normal 5 3 6 2 7 3" xfId="33397"/>
    <cellStyle name="Normal 5 3 6 2 8" xfId="33399"/>
    <cellStyle name="Normal 5 3 6 2 9" xfId="33401"/>
    <cellStyle name="Normal 5 3 6 3" xfId="33403"/>
    <cellStyle name="Normal 5 3 6 3 2" xfId="33404"/>
    <cellStyle name="Normal 5 3 6 3 2 2" xfId="33407"/>
    <cellStyle name="Normal 5 3 6 3 2 2 2" xfId="2677"/>
    <cellStyle name="Normal 5 3 6 3 2 2 3" xfId="5715"/>
    <cellStyle name="Normal 5 3 6 3 2 2 4" xfId="5353"/>
    <cellStyle name="Normal 5 3 6 3 2 3" xfId="33411"/>
    <cellStyle name="Normal 5 3 6 3 2 3 2" xfId="3281"/>
    <cellStyle name="Normal 5 3 6 3 2 3 3" xfId="704"/>
    <cellStyle name="Normal 5 3 6 3 2 4" xfId="33415"/>
    <cellStyle name="Normal 5 3 6 3 2 5" xfId="33419"/>
    <cellStyle name="Normal 5 3 6 3 2 6" xfId="24061"/>
    <cellStyle name="Normal 5 3 6 3 3" xfId="14723"/>
    <cellStyle name="Normal 5 3 6 3 3 2" xfId="5189"/>
    <cellStyle name="Normal 5 3 6 3 3 3" xfId="5207"/>
    <cellStyle name="Normal 5 3 6 3 3 4" xfId="30447"/>
    <cellStyle name="Normal 5 3 6 3 4" xfId="14730"/>
    <cellStyle name="Normal 5 3 6 3 4 2" xfId="7886"/>
    <cellStyle name="Normal 5 3 6 3 4 3" xfId="7898"/>
    <cellStyle name="Normal 5 3 6 3 4 4" xfId="30455"/>
    <cellStyle name="Normal 5 3 6 3 5" xfId="11370"/>
    <cellStyle name="Normal 5 3 6 3 5 2" xfId="30464"/>
    <cellStyle name="Normal 5 3 6 3 5 3" xfId="33423"/>
    <cellStyle name="Normal 5 3 6 3 5 4" xfId="33425"/>
    <cellStyle name="Normal 5 3 6 3 6" xfId="33426"/>
    <cellStyle name="Normal 5 3 6 3 6 2" xfId="30472"/>
    <cellStyle name="Normal 5 3 6 3 6 3" xfId="33428"/>
    <cellStyle name="Normal 5 3 6 3 7" xfId="33430"/>
    <cellStyle name="Normal 5 3 6 3 8" xfId="33432"/>
    <cellStyle name="Normal 5 3 6 3 9" xfId="33434"/>
    <cellStyle name="Normal 5 3 6 4" xfId="33436"/>
    <cellStyle name="Normal 5 3 6 4 2" xfId="33437"/>
    <cellStyle name="Normal 5 3 6 4 2 2" xfId="33438"/>
    <cellStyle name="Normal 5 3 6 4 2 3" xfId="33442"/>
    <cellStyle name="Normal 5 3 6 4 2 4" xfId="33446"/>
    <cellStyle name="Normal 5 3 6 4 3" xfId="14744"/>
    <cellStyle name="Normal 5 3 6 4 3 2" xfId="8018"/>
    <cellStyle name="Normal 5 3 6 4 3 3" xfId="8033"/>
    <cellStyle name="Normal 5 3 6 4 4" xfId="14751"/>
    <cellStyle name="Normal 5 3 6 4 5" xfId="33447"/>
    <cellStyle name="Normal 5 3 6 4 6" xfId="33448"/>
    <cellStyle name="Normal 5 3 6 5" xfId="33450"/>
    <cellStyle name="Normal 5 3 6 5 2" xfId="18149"/>
    <cellStyle name="Normal 5 3 6 5 3" xfId="14771"/>
    <cellStyle name="Normal 5 3 6 5 4" xfId="14782"/>
    <cellStyle name="Normal 5 3 6 6" xfId="17651"/>
    <cellStyle name="Normal 5 3 6 6 2" xfId="7142"/>
    <cellStyle name="Normal 5 3 6 6 3" xfId="7953"/>
    <cellStyle name="Normal 5 3 6 6 4" xfId="33452"/>
    <cellStyle name="Normal 5 3 6 7" xfId="17653"/>
    <cellStyle name="Normal 5 3 6 7 2" xfId="7965"/>
    <cellStyle name="Normal 5 3 6 7 3" xfId="33455"/>
    <cellStyle name="Normal 5 3 6 7 4" xfId="33457"/>
    <cellStyle name="Normal 5 3 6 8" xfId="17655"/>
    <cellStyle name="Normal 5 3 6 8 2" xfId="33460"/>
    <cellStyle name="Normal 5 3 6 8 3" xfId="33462"/>
    <cellStyle name="Normal 5 3 6 9" xfId="33465"/>
    <cellStyle name="Normal 5 3 7" xfId="31603"/>
    <cellStyle name="Normal 5 3 7 10" xfId="32948"/>
    <cellStyle name="Normal 5 3 7 2" xfId="33466"/>
    <cellStyle name="Normal 5 3 7 2 2" xfId="33468"/>
    <cellStyle name="Normal 5 3 7 2 2 2" xfId="328"/>
    <cellStyle name="Normal 5 3 7 2 2 2 2" xfId="24288"/>
    <cellStyle name="Normal 5 3 7 2 2 2 3" xfId="33469"/>
    <cellStyle name="Normal 5 3 7 2 2 2 4" xfId="33470"/>
    <cellStyle name="Normal 5 3 7 2 2 3" xfId="3243"/>
    <cellStyle name="Normal 5 3 7 2 2 3 2" xfId="24298"/>
    <cellStyle name="Normal 5 3 7 2 2 3 3" xfId="33471"/>
    <cellStyle name="Normal 5 3 7 2 2 4" xfId="3257"/>
    <cellStyle name="Normal 5 3 7 2 2 5" xfId="3287"/>
    <cellStyle name="Normal 5 3 7 2 2 6" xfId="712"/>
    <cellStyle name="Normal 5 3 7 2 3" xfId="33473"/>
    <cellStyle name="Normal 5 3 7 2 3 2" xfId="8305"/>
    <cellStyle name="Normal 5 3 7 2 3 3" xfId="10257"/>
    <cellStyle name="Normal 5 3 7 2 3 4" xfId="25110"/>
    <cellStyle name="Normal 5 3 7 2 4" xfId="33474"/>
    <cellStyle name="Normal 5 3 7 2 4 2" xfId="10288"/>
    <cellStyle name="Normal 5 3 7 2 4 3" xfId="10292"/>
    <cellStyle name="Normal 5 3 7 2 4 4" xfId="33475"/>
    <cellStyle name="Normal 5 3 7 2 5" xfId="33476"/>
    <cellStyle name="Normal 5 3 7 2 5 2" xfId="33477"/>
    <cellStyle name="Normal 5 3 7 2 5 3" xfId="33478"/>
    <cellStyle name="Normal 5 3 7 2 5 4" xfId="33479"/>
    <cellStyle name="Normal 5 3 7 2 6" xfId="33480"/>
    <cellStyle name="Normal 5 3 7 2 6 2" xfId="33482"/>
    <cellStyle name="Normal 5 3 7 2 6 3" xfId="33484"/>
    <cellStyle name="Normal 5 3 7 2 7" xfId="33486"/>
    <cellStyle name="Normal 5 3 7 2 8" xfId="33488"/>
    <cellStyle name="Normal 5 3 7 2 9" xfId="33490"/>
    <cellStyle name="Normal 5 3 7 3" xfId="33492"/>
    <cellStyle name="Normal 5 3 7 3 2" xfId="33494"/>
    <cellStyle name="Normal 5 3 7 3 2 2" xfId="33495"/>
    <cellStyle name="Normal 5 3 7 3 2 3" xfId="33497"/>
    <cellStyle name="Normal 5 3 7 3 2 4" xfId="33499"/>
    <cellStyle name="Normal 5 3 7 3 3" xfId="33500"/>
    <cellStyle name="Normal 5 3 7 3 3 2" xfId="10547"/>
    <cellStyle name="Normal 5 3 7 3 3 3" xfId="10562"/>
    <cellStyle name="Normal 5 3 7 3 4" xfId="33501"/>
    <cellStyle name="Normal 5 3 7 3 5" xfId="33502"/>
    <cellStyle name="Normal 5 3 7 3 6" xfId="33503"/>
    <cellStyle name="Normal 5 3 7 4" xfId="33506"/>
    <cellStyle name="Normal 5 3 7 4 2" xfId="33508"/>
    <cellStyle name="Normal 5 3 7 4 3" xfId="33510"/>
    <cellStyle name="Normal 5 3 7 4 4" xfId="33512"/>
    <cellStyle name="Normal 5 3 7 5" xfId="33514"/>
    <cellStyle name="Normal 5 3 7 5 2" xfId="18206"/>
    <cellStyle name="Normal 5 3 7 5 3" xfId="14873"/>
    <cellStyle name="Normal 5 3 7 5 4" xfId="33515"/>
    <cellStyle name="Normal 5 3 7 6" xfId="17659"/>
    <cellStyle name="Normal 5 3 7 6 2" xfId="33518"/>
    <cellStyle name="Normal 5 3 7 6 3" xfId="33520"/>
    <cellStyle name="Normal 5 3 7 6 4" xfId="33522"/>
    <cellStyle name="Normal 5 3 7 7" xfId="17337"/>
    <cellStyle name="Normal 5 3 7 7 2" xfId="33525"/>
    <cellStyle name="Normal 5 3 7 7 3" xfId="33527"/>
    <cellStyle name="Normal 5 3 7 8" xfId="33529"/>
    <cellStyle name="Normal 5 3 7 9" xfId="33531"/>
    <cellStyle name="Normal 5 3 8" xfId="31606"/>
    <cellStyle name="Normal 5 3 8 2" xfId="33534"/>
    <cellStyle name="Normal 5 3 8 2 2" xfId="33539"/>
    <cellStyle name="Normal 5 3 8 2 2 2" xfId="33544"/>
    <cellStyle name="Normal 5 3 8 2 2 3" xfId="33548"/>
    <cellStyle name="Normal 5 3 8 2 2 4" xfId="21340"/>
    <cellStyle name="Normal 5 3 8 2 3" xfId="33552"/>
    <cellStyle name="Normal 5 3 8 2 3 2" xfId="9350"/>
    <cellStyle name="Normal 5 3 8 2 3 3" xfId="13028"/>
    <cellStyle name="Normal 5 3 8 2 4" xfId="33554"/>
    <cellStyle name="Normal 5 3 8 2 5" xfId="33556"/>
    <cellStyle name="Normal 5 3 8 2 6" xfId="33558"/>
    <cellStyle name="Normal 5 3 8 3" xfId="33561"/>
    <cellStyle name="Normal 5 3 8 3 2" xfId="33565"/>
    <cellStyle name="Normal 5 3 8 3 3" xfId="33569"/>
    <cellStyle name="Normal 5 3 8 3 4" xfId="33571"/>
    <cellStyle name="Normal 5 3 8 4" xfId="33573"/>
    <cellStyle name="Normal 5 3 8 4 2" xfId="33575"/>
    <cellStyle name="Normal 5 3 8 4 3" xfId="33577"/>
    <cellStyle name="Normal 5 3 8 4 4" xfId="33579"/>
    <cellStyle name="Normal 5 3 8 5" xfId="33581"/>
    <cellStyle name="Normal 5 3 8 5 2" xfId="33583"/>
    <cellStyle name="Normal 5 3 8 5 3" xfId="33585"/>
    <cellStyle name="Normal 5 3 8 5 4" xfId="33587"/>
    <cellStyle name="Normal 5 3 8 6" xfId="33589"/>
    <cellStyle name="Normal 5 3 8 6 2" xfId="33591"/>
    <cellStyle name="Normal 5 3 8 6 3" xfId="33593"/>
    <cellStyle name="Normal 5 3 8 7" xfId="33595"/>
    <cellStyle name="Normal 5 3 8 8" xfId="33597"/>
    <cellStyle name="Normal 5 3 8 9" xfId="33600"/>
    <cellStyle name="Normal 5 3 9" xfId="33602"/>
    <cellStyle name="Normal 5 3 9 2" xfId="33605"/>
    <cellStyle name="Normal 5 3 9 2 2" xfId="33609"/>
    <cellStyle name="Normal 5 3 9 2 2 2" xfId="21016"/>
    <cellStyle name="Normal 5 3 9 2 2 3" xfId="21022"/>
    <cellStyle name="Normal 5 3 9 2 2 4" xfId="28641"/>
    <cellStyle name="Normal 5 3 9 2 3" xfId="33612"/>
    <cellStyle name="Normal 5 3 9 2 3 2" xfId="15313"/>
    <cellStyle name="Normal 5 3 9 2 3 3" xfId="15321"/>
    <cellStyle name="Normal 5 3 9 2 4" xfId="33614"/>
    <cellStyle name="Normal 5 3 9 2 5" xfId="33615"/>
    <cellStyle name="Normal 5 3 9 2 6" xfId="33616"/>
    <cellStyle name="Normal 5 3 9 3" xfId="33618"/>
    <cellStyle name="Normal 5 3 9 3 2" xfId="33620"/>
    <cellStyle name="Normal 5 3 9 3 3" xfId="33622"/>
    <cellStyle name="Normal 5 3 9 3 4" xfId="33623"/>
    <cellStyle name="Normal 5 3 9 4" xfId="33625"/>
    <cellStyle name="Normal 5 3 9 4 2" xfId="33626"/>
    <cellStyle name="Normal 5 3 9 4 3" xfId="33627"/>
    <cellStyle name="Normal 5 3 9 4 4" xfId="33628"/>
    <cellStyle name="Normal 5 3 9 5" xfId="33630"/>
    <cellStyle name="Normal 5 3 9 5 2" xfId="33631"/>
    <cellStyle name="Normal 5 3 9 5 3" xfId="33632"/>
    <cellStyle name="Normal 5 3 9 5 4" xfId="33633"/>
    <cellStyle name="Normal 5 3 9 6" xfId="33635"/>
    <cellStyle name="Normal 5 3 9 6 2" xfId="33636"/>
    <cellStyle name="Normal 5 3 9 6 3" xfId="33637"/>
    <cellStyle name="Normal 5 3 9 7" xfId="33638"/>
    <cellStyle name="Normal 5 3 9 8" xfId="33639"/>
    <cellStyle name="Normal 5 3 9 9" xfId="33641"/>
    <cellStyle name="Normal 5 4" xfId="13417"/>
    <cellStyle name="Normal 5 4 10" xfId="33642"/>
    <cellStyle name="Normal 5 4 10 2" xfId="30738"/>
    <cellStyle name="Normal 5 4 10 2 2" xfId="33644"/>
    <cellStyle name="Normal 5 4 10 2 2 2" xfId="33645"/>
    <cellStyle name="Normal 5 4 10 2 2 3" xfId="33646"/>
    <cellStyle name="Normal 5 4 10 2 2 4" xfId="29745"/>
    <cellStyle name="Normal 5 4 10 2 3" xfId="33647"/>
    <cellStyle name="Normal 5 4 10 2 3 2" xfId="33650"/>
    <cellStyle name="Normal 5 4 10 2 3 3" xfId="33652"/>
    <cellStyle name="Normal 5 4 10 2 4" xfId="33653"/>
    <cellStyle name="Normal 5 4 10 2 5" xfId="33654"/>
    <cellStyle name="Normal 5 4 10 2 6" xfId="33655"/>
    <cellStyle name="Normal 5 4 10 3" xfId="33656"/>
    <cellStyle name="Normal 5 4 10 3 2" xfId="33657"/>
    <cellStyle name="Normal 5 4 10 3 3" xfId="33658"/>
    <cellStyle name="Normal 5 4 10 3 4" xfId="33659"/>
    <cellStyle name="Normal 5 4 10 4" xfId="33660"/>
    <cellStyle name="Normal 5 4 10 4 2" xfId="33661"/>
    <cellStyle name="Normal 5 4 10 4 3" xfId="33663"/>
    <cellStyle name="Normal 5 4 10 4 4" xfId="33666"/>
    <cellStyle name="Normal 5 4 10 5" xfId="33667"/>
    <cellStyle name="Normal 5 4 10 5 2" xfId="6849"/>
    <cellStyle name="Normal 5 4 10 5 3" xfId="16662"/>
    <cellStyle name="Normal 5 4 10 5 4" xfId="33670"/>
    <cellStyle name="Normal 5 4 10 6" xfId="33671"/>
    <cellStyle name="Normal 5 4 10 6 2" xfId="27991"/>
    <cellStyle name="Normal 5 4 10 6 3" xfId="33672"/>
    <cellStyle name="Normal 5 4 10 7" xfId="33673"/>
    <cellStyle name="Normal 5 4 10 8" xfId="33674"/>
    <cellStyle name="Normal 5 4 10 9" xfId="33675"/>
    <cellStyle name="Normal 5 4 11" xfId="12104"/>
    <cellStyle name="Normal 5 4 11 2" xfId="30745"/>
    <cellStyle name="Normal 5 4 11 2 2" xfId="33678"/>
    <cellStyle name="Normal 5 4 11 2 2 2" xfId="33680"/>
    <cellStyle name="Normal 5 4 11 2 2 3" xfId="33681"/>
    <cellStyle name="Normal 5 4 11 2 2 4" xfId="29822"/>
    <cellStyle name="Normal 5 4 11 2 3" xfId="5691"/>
    <cellStyle name="Normal 5 4 11 2 3 2" xfId="33683"/>
    <cellStyle name="Normal 5 4 11 2 3 3" xfId="33685"/>
    <cellStyle name="Normal 5 4 11 2 4" xfId="6289"/>
    <cellStyle name="Normal 5 4 11 2 5" xfId="14384"/>
    <cellStyle name="Normal 5 4 11 2 6" xfId="813"/>
    <cellStyle name="Normal 5 4 11 3" xfId="33687"/>
    <cellStyle name="Normal 5 4 11 3 2" xfId="1217"/>
    <cellStyle name="Normal 5 4 11 3 3" xfId="3403"/>
    <cellStyle name="Normal 5 4 11 3 4" xfId="14389"/>
    <cellStyle name="Normal 5 4 11 4" xfId="33688"/>
    <cellStyle name="Normal 5 4 11 4 2" xfId="1353"/>
    <cellStyle name="Normal 5 4 11 4 3" xfId="14402"/>
    <cellStyle name="Normal 5 4 11 4 4" xfId="14408"/>
    <cellStyle name="Normal 5 4 11 5" xfId="33689"/>
    <cellStyle name="Normal 5 4 11 5 2" xfId="33691"/>
    <cellStyle name="Normal 5 4 11 5 3" xfId="14424"/>
    <cellStyle name="Normal 5 4 11 6" xfId="33692"/>
    <cellStyle name="Normal 5 4 11 7" xfId="33693"/>
    <cellStyle name="Normal 5 4 11 8" xfId="33694"/>
    <cellStyle name="Normal 5 4 12" xfId="10667"/>
    <cellStyle name="Normal 5 4 12 2" xfId="33696"/>
    <cellStyle name="Normal 5 4 12 2 2" xfId="33698"/>
    <cellStyle name="Normal 5 4 12 2 3" xfId="334"/>
    <cellStyle name="Normal 5 4 12 2 4" xfId="6406"/>
    <cellStyle name="Normal 5 4 12 3" xfId="33699"/>
    <cellStyle name="Normal 5 4 12 3 2" xfId="33700"/>
    <cellStyle name="Normal 5 4 12 3 3" xfId="14519"/>
    <cellStyle name="Normal 5 4 12 3 4" xfId="14522"/>
    <cellStyle name="Normal 5 4 12 4" xfId="33701"/>
    <cellStyle name="Normal 5 4 12 4 2" xfId="33703"/>
    <cellStyle name="Normal 5 4 12 4 3" xfId="14530"/>
    <cellStyle name="Normal 5 4 12 5" xfId="33704"/>
    <cellStyle name="Normal 5 4 12 6" xfId="33705"/>
    <cellStyle name="Normal 5 4 12 7" xfId="33706"/>
    <cellStyle name="Normal 5 4 13" xfId="10679"/>
    <cellStyle name="Normal 5 4 13 2" xfId="33707"/>
    <cellStyle name="Normal 5 4 13 3" xfId="33708"/>
    <cellStyle name="Normal 5 4 13 4" xfId="33709"/>
    <cellStyle name="Normal 5 4 14" xfId="33710"/>
    <cellStyle name="Normal 5 4 14 2" xfId="33711"/>
    <cellStyle name="Normal 5 4 14 3" xfId="33712"/>
    <cellStyle name="Normal 5 4 14 4" xfId="33713"/>
    <cellStyle name="Normal 5 4 15" xfId="33714"/>
    <cellStyle name="Normal 5 4 15 2" xfId="33715"/>
    <cellStyle name="Normal 5 4 15 3" xfId="17339"/>
    <cellStyle name="Normal 5 4 15 4" xfId="17341"/>
    <cellStyle name="Normal 5 4 16" xfId="33716"/>
    <cellStyle name="Normal 5 4 16 2" xfId="33717"/>
    <cellStyle name="Normal 5 4 16 3" xfId="17344"/>
    <cellStyle name="Normal 5 4 17" xfId="33718"/>
    <cellStyle name="Normal 5 4 18" xfId="33719"/>
    <cellStyle name="Normal 5 4 19" xfId="33720"/>
    <cellStyle name="Normal 5 4 2" xfId="33722"/>
    <cellStyle name="Normal 5 4 2 10" xfId="33098"/>
    <cellStyle name="Normal 5 4 2 10 2" xfId="33723"/>
    <cellStyle name="Normal 5 4 2 10 3" xfId="33724"/>
    <cellStyle name="Normal 5 4 2 10 4" xfId="33725"/>
    <cellStyle name="Normal 5 4 2 11" xfId="33100"/>
    <cellStyle name="Normal 5 4 2 11 2" xfId="33726"/>
    <cellStyle name="Normal 5 4 2 11 3" xfId="33728"/>
    <cellStyle name="Normal 5 4 2 12" xfId="33729"/>
    <cellStyle name="Normal 5 4 2 13" xfId="400"/>
    <cellStyle name="Normal 5 4 2 14" xfId="444"/>
    <cellStyle name="Normal 5 4 2 2" xfId="33730"/>
    <cellStyle name="Normal 5 4 2 2 10" xfId="33732"/>
    <cellStyle name="Normal 5 4 2 2 11" xfId="33733"/>
    <cellStyle name="Normal 5 4 2 2 2" xfId="20145"/>
    <cellStyle name="Normal 5 4 2 2 2 10" xfId="20219"/>
    <cellStyle name="Normal 5 4 2 2 2 2" xfId="33736"/>
    <cellStyle name="Normal 5 4 2 2 2 2 2" xfId="33737"/>
    <cellStyle name="Normal 5 4 2 2 2 2 2 2" xfId="33738"/>
    <cellStyle name="Normal 5 4 2 2 2 2 2 2 2" xfId="20527"/>
    <cellStyle name="Normal 5 4 2 2 2 2 2 2 3" xfId="33740"/>
    <cellStyle name="Normal 5 4 2 2 2 2 2 2 4" xfId="33742"/>
    <cellStyle name="Normal 5 4 2 2 2 2 2 3" xfId="33743"/>
    <cellStyle name="Normal 5 4 2 2 2 2 2 3 2" xfId="20532"/>
    <cellStyle name="Normal 5 4 2 2 2 2 2 3 3" xfId="33745"/>
    <cellStyle name="Normal 5 4 2 2 2 2 2 4" xfId="33746"/>
    <cellStyle name="Normal 5 4 2 2 2 2 2 5" xfId="33747"/>
    <cellStyle name="Normal 5 4 2 2 2 2 2 6" xfId="30220"/>
    <cellStyle name="Normal 5 4 2 2 2 2 3" xfId="33749"/>
    <cellStyle name="Normal 5 4 2 2 2 2 3 2" xfId="33750"/>
    <cellStyle name="Normal 5 4 2 2 2 2 3 3" xfId="33751"/>
    <cellStyle name="Normal 5 4 2 2 2 2 3 4" xfId="33752"/>
    <cellStyle name="Normal 5 4 2 2 2 2 4" xfId="33753"/>
    <cellStyle name="Normal 5 4 2 2 2 2 4 2" xfId="33754"/>
    <cellStyle name="Normal 5 4 2 2 2 2 4 3" xfId="33755"/>
    <cellStyle name="Normal 5 4 2 2 2 2 4 4" xfId="33756"/>
    <cellStyle name="Normal 5 4 2 2 2 2 5" xfId="33757"/>
    <cellStyle name="Normal 5 4 2 2 2 2 5 2" xfId="33759"/>
    <cellStyle name="Normal 5 4 2 2 2 2 5 3" xfId="33761"/>
    <cellStyle name="Normal 5 4 2 2 2 2 5 4" xfId="33762"/>
    <cellStyle name="Normal 5 4 2 2 2 2 6" xfId="26535"/>
    <cellStyle name="Normal 5 4 2 2 2 2 6 2" xfId="23985"/>
    <cellStyle name="Normal 5 4 2 2 2 2 6 3" xfId="26537"/>
    <cellStyle name="Normal 5 4 2 2 2 2 7" xfId="24520"/>
    <cellStyle name="Normal 5 4 2 2 2 2 8" xfId="24524"/>
    <cellStyle name="Normal 5 4 2 2 2 2 9" xfId="5537"/>
    <cellStyle name="Normal 5 4 2 2 2 3" xfId="33765"/>
    <cellStyle name="Normal 5 4 2 2 2 3 2" xfId="33766"/>
    <cellStyle name="Normal 5 4 2 2 2 3 2 2" xfId="2112"/>
    <cellStyle name="Normal 5 4 2 2 2 3 2 3" xfId="631"/>
    <cellStyle name="Normal 5 4 2 2 2 3 2 4" xfId="9882"/>
    <cellStyle name="Normal 5 4 2 2 2 3 3" xfId="33767"/>
    <cellStyle name="Normal 5 4 2 2 2 3 3 2" xfId="19015"/>
    <cellStyle name="Normal 5 4 2 2 2 3 3 3" xfId="19017"/>
    <cellStyle name="Normal 5 4 2 2 2 3 4" xfId="33768"/>
    <cellStyle name="Normal 5 4 2 2 2 3 5" xfId="33769"/>
    <cellStyle name="Normal 5 4 2 2 2 3 6" xfId="26549"/>
    <cellStyle name="Normal 5 4 2 2 2 4" xfId="33772"/>
    <cellStyle name="Normal 5 4 2 2 2 4 2" xfId="3486"/>
    <cellStyle name="Normal 5 4 2 2 2 4 3" xfId="8369"/>
    <cellStyle name="Normal 5 4 2 2 2 4 4" xfId="33773"/>
    <cellStyle name="Normal 5 4 2 2 2 5" xfId="33775"/>
    <cellStyle name="Normal 5 4 2 2 2 5 2" xfId="8380"/>
    <cellStyle name="Normal 5 4 2 2 2 5 3" xfId="33776"/>
    <cellStyle name="Normal 5 4 2 2 2 5 4" xfId="33777"/>
    <cellStyle name="Normal 5 4 2 2 2 6" xfId="33778"/>
    <cellStyle name="Normal 5 4 2 2 2 6 2" xfId="33780"/>
    <cellStyle name="Normal 5 4 2 2 2 6 3" xfId="33781"/>
    <cellStyle name="Normal 5 4 2 2 2 6 4" xfId="33782"/>
    <cellStyle name="Normal 5 4 2 2 2 7" xfId="20752"/>
    <cellStyle name="Normal 5 4 2 2 2 7 2" xfId="33783"/>
    <cellStyle name="Normal 5 4 2 2 2 7 3" xfId="33784"/>
    <cellStyle name="Normal 5 4 2 2 2 8" xfId="13911"/>
    <cellStyle name="Normal 5 4 2 2 2 9" xfId="82"/>
    <cellStyle name="Normal 5 4 2 2 3" xfId="20151"/>
    <cellStyle name="Normal 5 4 2 2 3 2" xfId="2783"/>
    <cellStyle name="Normal 5 4 2 2 3 2 2" xfId="33785"/>
    <cellStyle name="Normal 5 4 2 2 3 2 2 2" xfId="24167"/>
    <cellStyle name="Normal 5 4 2 2 3 2 2 3" xfId="24174"/>
    <cellStyle name="Normal 5 4 2 2 3 2 2 4" xfId="24183"/>
    <cellStyle name="Normal 5 4 2 2 3 2 3" xfId="33786"/>
    <cellStyle name="Normal 5 4 2 2 3 2 3 2" xfId="24203"/>
    <cellStyle name="Normal 5 4 2 2 3 2 3 3" xfId="24205"/>
    <cellStyle name="Normal 5 4 2 2 3 2 4" xfId="12995"/>
    <cellStyle name="Normal 5 4 2 2 3 2 5" xfId="12998"/>
    <cellStyle name="Normal 5 4 2 2 3 2 6" xfId="13002"/>
    <cellStyle name="Normal 5 4 2 2 3 3" xfId="2793"/>
    <cellStyle name="Normal 5 4 2 2 3 3 2" xfId="33787"/>
    <cellStyle name="Normal 5 4 2 2 3 3 3" xfId="33788"/>
    <cellStyle name="Normal 5 4 2 2 3 3 4" xfId="13012"/>
    <cellStyle name="Normal 5 4 2 2 3 4" xfId="2829"/>
    <cellStyle name="Normal 5 4 2 2 3 4 2" xfId="33789"/>
    <cellStyle name="Normal 5 4 2 2 3 4 3" xfId="33790"/>
    <cellStyle name="Normal 5 4 2 2 3 4 4" xfId="33791"/>
    <cellStyle name="Normal 5 4 2 2 3 5" xfId="15689"/>
    <cellStyle name="Normal 5 4 2 2 3 5 2" xfId="12921"/>
    <cellStyle name="Normal 5 4 2 2 3 5 3" xfId="33792"/>
    <cellStyle name="Normal 5 4 2 2 3 5 4" xfId="33793"/>
    <cellStyle name="Normal 5 4 2 2 3 6" xfId="15692"/>
    <cellStyle name="Normal 5 4 2 2 3 6 2" xfId="33794"/>
    <cellStyle name="Normal 5 4 2 2 3 6 3" xfId="33795"/>
    <cellStyle name="Normal 5 4 2 2 3 7" xfId="15696"/>
    <cellStyle name="Normal 5 4 2 2 3 8" xfId="13933"/>
    <cellStyle name="Normal 5 4 2 2 3 9" xfId="13941"/>
    <cellStyle name="Normal 5 4 2 2 4" xfId="33796"/>
    <cellStyle name="Normal 5 4 2 2 4 2" xfId="33799"/>
    <cellStyle name="Normal 5 4 2 2 4 2 2" xfId="33800"/>
    <cellStyle name="Normal 5 4 2 2 4 2 3" xfId="33801"/>
    <cellStyle name="Normal 5 4 2 2 4 2 4" xfId="33803"/>
    <cellStyle name="Normal 5 4 2 2 4 3" xfId="33808"/>
    <cellStyle name="Normal 5 4 2 2 4 3 2" xfId="33810"/>
    <cellStyle name="Normal 5 4 2 2 4 3 3" xfId="33811"/>
    <cellStyle name="Normal 5 4 2 2 4 4" xfId="33817"/>
    <cellStyle name="Normal 5 4 2 2 4 5" xfId="15703"/>
    <cellStyle name="Normal 5 4 2 2 4 6" xfId="15707"/>
    <cellStyle name="Normal 5 4 2 2 5" xfId="33818"/>
    <cellStyle name="Normal 5 4 2 2 5 2" xfId="33820"/>
    <cellStyle name="Normal 5 4 2 2 5 3" xfId="33821"/>
    <cellStyle name="Normal 5 4 2 2 5 4" xfId="33823"/>
    <cellStyle name="Normal 5 4 2 2 6" xfId="4943"/>
    <cellStyle name="Normal 5 4 2 2 6 2" xfId="33824"/>
    <cellStyle name="Normal 5 4 2 2 6 3" xfId="33825"/>
    <cellStyle name="Normal 5 4 2 2 6 4" xfId="33826"/>
    <cellStyle name="Normal 5 4 2 2 7" xfId="4971"/>
    <cellStyle name="Normal 5 4 2 2 7 2" xfId="32458"/>
    <cellStyle name="Normal 5 4 2 2 7 3" xfId="32460"/>
    <cellStyle name="Normal 5 4 2 2 7 4" xfId="33827"/>
    <cellStyle name="Normal 5 4 2 2 8" xfId="4988"/>
    <cellStyle name="Normal 5 4 2 2 8 2" xfId="32468"/>
    <cellStyle name="Normal 5 4 2 2 8 3" xfId="33829"/>
    <cellStyle name="Normal 5 4 2 2 9" xfId="5008"/>
    <cellStyle name="Normal 5 4 2 3" xfId="33830"/>
    <cellStyle name="Normal 5 4 2 3 10" xfId="33831"/>
    <cellStyle name="Normal 5 4 2 3 2" xfId="20488"/>
    <cellStyle name="Normal 5 4 2 3 2 2" xfId="33833"/>
    <cellStyle name="Normal 5 4 2 3 2 2 2" xfId="33835"/>
    <cellStyle name="Normal 5 4 2 3 2 2 2 2" xfId="33836"/>
    <cellStyle name="Normal 5 4 2 3 2 2 2 3" xfId="24825"/>
    <cellStyle name="Normal 5 4 2 3 2 2 2 4" xfId="24827"/>
    <cellStyle name="Normal 5 4 2 3 2 2 3" xfId="33837"/>
    <cellStyle name="Normal 5 4 2 3 2 2 3 2" xfId="33838"/>
    <cellStyle name="Normal 5 4 2 3 2 2 3 3" xfId="24831"/>
    <cellStyle name="Normal 5 4 2 3 2 2 4" xfId="33839"/>
    <cellStyle name="Normal 5 4 2 3 2 2 5" xfId="33840"/>
    <cellStyle name="Normal 5 4 2 3 2 2 6" xfId="26629"/>
    <cellStyle name="Normal 5 4 2 3 2 3" xfId="33841"/>
    <cellStyle name="Normal 5 4 2 3 2 3 2" xfId="33842"/>
    <cellStyle name="Normal 5 4 2 3 2 3 3" xfId="33843"/>
    <cellStyle name="Normal 5 4 2 3 2 3 4" xfId="33844"/>
    <cellStyle name="Normal 5 4 2 3 2 4" xfId="33845"/>
    <cellStyle name="Normal 5 4 2 3 2 4 2" xfId="33846"/>
    <cellStyle name="Normal 5 4 2 3 2 4 3" xfId="33848"/>
    <cellStyle name="Normal 5 4 2 3 2 4 4" xfId="583"/>
    <cellStyle name="Normal 5 4 2 3 2 5" xfId="32166"/>
    <cellStyle name="Normal 5 4 2 3 2 5 2" xfId="32169"/>
    <cellStyle name="Normal 5 4 2 3 2 5 3" xfId="24143"/>
    <cellStyle name="Normal 5 4 2 3 2 5 4" xfId="24225"/>
    <cellStyle name="Normal 5 4 2 3 2 6" xfId="32184"/>
    <cellStyle name="Normal 5 4 2 3 2 6 2" xfId="32189"/>
    <cellStyle name="Normal 5 4 2 3 2 6 3" xfId="24311"/>
    <cellStyle name="Normal 5 4 2 3 2 7" xfId="20777"/>
    <cellStyle name="Normal 5 4 2 3 2 8" xfId="14084"/>
    <cellStyle name="Normal 5 4 2 3 2 9" xfId="14093"/>
    <cellStyle name="Normal 5 4 2 3 3" xfId="22931"/>
    <cellStyle name="Normal 5 4 2 3 3 2" xfId="22822"/>
    <cellStyle name="Normal 5 4 2 3 3 2 2" xfId="22824"/>
    <cellStyle name="Normal 5 4 2 3 3 2 3" xfId="22826"/>
    <cellStyle name="Normal 5 4 2 3 3 2 4" xfId="29572"/>
    <cellStyle name="Normal 5 4 2 3 3 3" xfId="22828"/>
    <cellStyle name="Normal 5 4 2 3 3 3 2" xfId="33850"/>
    <cellStyle name="Normal 5 4 2 3 3 3 3" xfId="33851"/>
    <cellStyle name="Normal 5 4 2 3 3 4" xfId="22830"/>
    <cellStyle name="Normal 5 4 2 3 3 5" xfId="22833"/>
    <cellStyle name="Normal 5 4 2 3 3 6" xfId="32202"/>
    <cellStyle name="Normal 5 4 2 3 4" xfId="18980"/>
    <cellStyle name="Normal 5 4 2 3 4 2" xfId="33852"/>
    <cellStyle name="Normal 5 4 2 3 4 3" xfId="33853"/>
    <cellStyle name="Normal 5 4 2 3 4 4" xfId="33854"/>
    <cellStyle name="Normal 5 4 2 3 5" xfId="18983"/>
    <cellStyle name="Normal 5 4 2 3 5 2" xfId="33855"/>
    <cellStyle name="Normal 5 4 2 3 5 3" xfId="33856"/>
    <cellStyle name="Normal 5 4 2 3 5 4" xfId="33857"/>
    <cellStyle name="Normal 5 4 2 3 6" xfId="5032"/>
    <cellStyle name="Normal 5 4 2 3 6 2" xfId="33858"/>
    <cellStyle name="Normal 5 4 2 3 6 3" xfId="8952"/>
    <cellStyle name="Normal 5 4 2 3 6 4" xfId="33859"/>
    <cellStyle name="Normal 5 4 2 3 7" xfId="5045"/>
    <cellStyle name="Normal 5 4 2 3 7 2" xfId="33860"/>
    <cellStyle name="Normal 5 4 2 3 7 3" xfId="33861"/>
    <cellStyle name="Normal 5 4 2 3 8" xfId="5329"/>
    <cellStyle name="Normal 5 4 2 3 9" xfId="7832"/>
    <cellStyle name="Normal 5 4 2 4" xfId="19661"/>
    <cellStyle name="Normal 5 4 2 4 2" xfId="22934"/>
    <cellStyle name="Normal 5 4 2 4 2 2" xfId="33862"/>
    <cellStyle name="Normal 5 4 2 4 2 2 2" xfId="29524"/>
    <cellStyle name="Normal 5 4 2 4 2 2 3" xfId="20120"/>
    <cellStyle name="Normal 5 4 2 4 2 2 4" xfId="20123"/>
    <cellStyle name="Normal 5 4 2 4 2 3" xfId="33863"/>
    <cellStyle name="Normal 5 4 2 4 2 3 2" xfId="29552"/>
    <cellStyle name="Normal 5 4 2 4 2 3 3" xfId="20133"/>
    <cellStyle name="Normal 5 4 2 4 2 4" xfId="33864"/>
    <cellStyle name="Normal 5 4 2 4 2 5" xfId="32240"/>
    <cellStyle name="Normal 5 4 2 4 2 6" xfId="32250"/>
    <cellStyle name="Normal 5 4 2 4 3" xfId="22937"/>
    <cellStyle name="Normal 5 4 2 4 3 2" xfId="33865"/>
    <cellStyle name="Normal 5 4 2 4 3 3" xfId="33866"/>
    <cellStyle name="Normal 5 4 2 4 3 4" xfId="33867"/>
    <cellStyle name="Normal 5 4 2 4 4" xfId="26234"/>
    <cellStyle name="Normal 5 4 2 4 4 2" xfId="33868"/>
    <cellStyle name="Normal 5 4 2 4 4 3" xfId="33869"/>
    <cellStyle name="Normal 5 4 2 4 4 4" xfId="33870"/>
    <cellStyle name="Normal 5 4 2 4 5" xfId="33871"/>
    <cellStyle name="Normal 5 4 2 4 5 2" xfId="32607"/>
    <cellStyle name="Normal 5 4 2 4 5 3" xfId="32610"/>
    <cellStyle name="Normal 5 4 2 4 5 4" xfId="33873"/>
    <cellStyle name="Normal 5 4 2 4 6" xfId="5077"/>
    <cellStyle name="Normal 5 4 2 4 6 2" xfId="32619"/>
    <cellStyle name="Normal 5 4 2 4 6 3" xfId="33875"/>
    <cellStyle name="Normal 5 4 2 4 7" xfId="5095"/>
    <cellStyle name="Normal 5 4 2 4 8" xfId="7949"/>
    <cellStyle name="Normal 5 4 2 4 9" xfId="18634"/>
    <cellStyle name="Normal 5 4 2 5" xfId="19664"/>
    <cellStyle name="Normal 5 4 2 5 2" xfId="22941"/>
    <cellStyle name="Normal 5 4 2 5 2 2" xfId="33876"/>
    <cellStyle name="Normal 5 4 2 5 2 2 2" xfId="29753"/>
    <cellStyle name="Normal 5 4 2 5 2 2 3" xfId="16123"/>
    <cellStyle name="Normal 5 4 2 5 2 2 4" xfId="923"/>
    <cellStyle name="Normal 5 4 2 5 2 3" xfId="33877"/>
    <cellStyle name="Normal 5 4 2 5 2 3 2" xfId="29783"/>
    <cellStyle name="Normal 5 4 2 5 2 3 3" xfId="27283"/>
    <cellStyle name="Normal 5 4 2 5 2 4" xfId="33878"/>
    <cellStyle name="Normal 5 4 2 5 2 5" xfId="32278"/>
    <cellStyle name="Normal 5 4 2 5 2 6" xfId="32280"/>
    <cellStyle name="Normal 5 4 2 5 3" xfId="31726"/>
    <cellStyle name="Normal 5 4 2 5 3 2" xfId="14956"/>
    <cellStyle name="Normal 5 4 2 5 3 3" xfId="14960"/>
    <cellStyle name="Normal 5 4 2 5 3 4" xfId="33879"/>
    <cellStyle name="Normal 5 4 2 5 4" xfId="33880"/>
    <cellStyle name="Normal 5 4 2 5 4 2" xfId="33881"/>
    <cellStyle name="Normal 5 4 2 5 4 3" xfId="33882"/>
    <cellStyle name="Normal 5 4 2 5 4 4" xfId="33883"/>
    <cellStyle name="Normal 5 4 2 5 5" xfId="33884"/>
    <cellStyle name="Normal 5 4 2 5 5 2" xfId="33886"/>
    <cellStyle name="Normal 5 4 2 5 5 3" xfId="33888"/>
    <cellStyle name="Normal 5 4 2 5 5 4" xfId="33889"/>
    <cellStyle name="Normal 5 4 2 5 6" xfId="33890"/>
    <cellStyle name="Normal 5 4 2 5 6 2" xfId="33892"/>
    <cellStyle name="Normal 5 4 2 5 6 3" xfId="33893"/>
    <cellStyle name="Normal 5 4 2 5 7" xfId="33894"/>
    <cellStyle name="Normal 5 4 2 5 8" xfId="17369"/>
    <cellStyle name="Normal 5 4 2 5 9" xfId="18639"/>
    <cellStyle name="Normal 5 4 2 6" xfId="13486"/>
    <cellStyle name="Normal 5 4 2 6 2" xfId="7304"/>
    <cellStyle name="Normal 5 4 2 6 2 2" xfId="17749"/>
    <cellStyle name="Normal 5 4 2 6 2 2 2" xfId="29285"/>
    <cellStyle name="Normal 5 4 2 6 2 2 3" xfId="27371"/>
    <cellStyle name="Normal 5 4 2 6 2 2 4" xfId="27375"/>
    <cellStyle name="Normal 5 4 2 6 2 3" xfId="17751"/>
    <cellStyle name="Normal 5 4 2 6 2 3 2" xfId="29986"/>
    <cellStyle name="Normal 5 4 2 6 2 3 3" xfId="27386"/>
    <cellStyle name="Normal 5 4 2 6 2 4" xfId="17753"/>
    <cellStyle name="Normal 5 4 2 6 2 5" xfId="33896"/>
    <cellStyle name="Normal 5 4 2 6 2 6" xfId="33897"/>
    <cellStyle name="Normal 5 4 2 6 3" xfId="3351"/>
    <cellStyle name="Normal 5 4 2 6 3 2" xfId="17755"/>
    <cellStyle name="Normal 5 4 2 6 3 3" xfId="17757"/>
    <cellStyle name="Normal 5 4 2 6 3 4" xfId="33899"/>
    <cellStyle name="Normal 5 4 2 6 4" xfId="4067"/>
    <cellStyle name="Normal 5 4 2 6 4 2" xfId="33900"/>
    <cellStyle name="Normal 5 4 2 6 4 3" xfId="33901"/>
    <cellStyle name="Normal 5 4 2 6 4 4" xfId="33902"/>
    <cellStyle name="Normal 5 4 2 6 5" xfId="17759"/>
    <cellStyle name="Normal 5 4 2 6 5 2" xfId="33903"/>
    <cellStyle name="Normal 5 4 2 6 5 3" xfId="33905"/>
    <cellStyle name="Normal 5 4 2 6 6" xfId="17374"/>
    <cellStyle name="Normal 5 4 2 6 7" xfId="17379"/>
    <cellStyle name="Normal 5 4 2 6 8" xfId="21729"/>
    <cellStyle name="Normal 5 4 2 7" xfId="13490"/>
    <cellStyle name="Normal 5 4 2 7 2" xfId="7327"/>
    <cellStyle name="Normal 5 4 2 7 2 2" xfId="33908"/>
    <cellStyle name="Normal 5 4 2 7 2 3" xfId="33910"/>
    <cellStyle name="Normal 5 4 2 7 2 4" xfId="33912"/>
    <cellStyle name="Normal 5 4 2 7 3" xfId="16469"/>
    <cellStyle name="Normal 5 4 2 7 3 2" xfId="33914"/>
    <cellStyle name="Normal 5 4 2 7 3 3" xfId="33916"/>
    <cellStyle name="Normal 5 4 2 7 4" xfId="16473"/>
    <cellStyle name="Normal 5 4 2 7 5" xfId="33917"/>
    <cellStyle name="Normal 5 4 2 7 6" xfId="21733"/>
    <cellStyle name="Normal 5 4 2 8" xfId="13495"/>
    <cellStyle name="Normal 5 4 2 8 2" xfId="115"/>
    <cellStyle name="Normal 5 4 2 8 3" xfId="17764"/>
    <cellStyle name="Normal 5 4 2 8 4" xfId="17772"/>
    <cellStyle name="Normal 5 4 2 9" xfId="17776"/>
    <cellStyle name="Normal 5 4 2 9 2" xfId="7350"/>
    <cellStyle name="Normal 5 4 2 9 3" xfId="17783"/>
    <cellStyle name="Normal 5 4 2 9 4" xfId="17793"/>
    <cellStyle name="Normal 5 4 3" xfId="33918"/>
    <cellStyle name="Normal 5 4 3 10" xfId="33919"/>
    <cellStyle name="Normal 5 4 3 10 2" xfId="33920"/>
    <cellStyle name="Normal 5 4 3 10 3" xfId="33921"/>
    <cellStyle name="Normal 5 4 3 10 4" xfId="33924"/>
    <cellStyle name="Normal 5 4 3 11" xfId="33925"/>
    <cellStyle name="Normal 5 4 3 11 2" xfId="15270"/>
    <cellStyle name="Normal 5 4 3 11 3" xfId="33926"/>
    <cellStyle name="Normal 5 4 3 12" xfId="33928"/>
    <cellStyle name="Normal 5 4 3 13" xfId="33929"/>
    <cellStyle name="Normal 5 4 3 14" xfId="33931"/>
    <cellStyle name="Normal 5 4 3 2" xfId="33934"/>
    <cellStyle name="Normal 5 4 3 2 10" xfId="33936"/>
    <cellStyle name="Normal 5 4 3 2 11" xfId="33938"/>
    <cellStyle name="Normal 5 4 3 2 2" xfId="22986"/>
    <cellStyle name="Normal 5 4 3 2 2 10" xfId="28862"/>
    <cellStyle name="Normal 5 4 3 2 2 2" xfId="33942"/>
    <cellStyle name="Normal 5 4 3 2 2 2 2" xfId="33943"/>
    <cellStyle name="Normal 5 4 3 2 2 2 2 2" xfId="33944"/>
    <cellStyle name="Normal 5 4 3 2 2 2 2 2 2" xfId="33945"/>
    <cellStyle name="Normal 5 4 3 2 2 2 2 2 3" xfId="12050"/>
    <cellStyle name="Normal 5 4 3 2 2 2 2 2 4" xfId="12054"/>
    <cellStyle name="Normal 5 4 3 2 2 2 2 3" xfId="33946"/>
    <cellStyle name="Normal 5 4 3 2 2 2 2 3 2" xfId="33947"/>
    <cellStyle name="Normal 5 4 3 2 2 2 2 3 3" xfId="33949"/>
    <cellStyle name="Normal 5 4 3 2 2 2 2 4" xfId="11087"/>
    <cellStyle name="Normal 5 4 3 2 2 2 2 5" xfId="11099"/>
    <cellStyle name="Normal 5 4 3 2 2 2 2 6" xfId="6023"/>
    <cellStyle name="Normal 5 4 3 2 2 2 3" xfId="33950"/>
    <cellStyle name="Normal 5 4 3 2 2 2 3 2" xfId="33951"/>
    <cellStyle name="Normal 5 4 3 2 2 2 3 3" xfId="33952"/>
    <cellStyle name="Normal 5 4 3 2 2 2 3 4" xfId="33954"/>
    <cellStyle name="Normal 5 4 3 2 2 2 4" xfId="33955"/>
    <cellStyle name="Normal 5 4 3 2 2 2 4 2" xfId="33956"/>
    <cellStyle name="Normal 5 4 3 2 2 2 4 3" xfId="33957"/>
    <cellStyle name="Normal 5 4 3 2 2 2 4 4" xfId="33958"/>
    <cellStyle name="Normal 5 4 3 2 2 2 5" xfId="33959"/>
    <cellStyle name="Normal 5 4 3 2 2 2 5 2" xfId="33960"/>
    <cellStyle name="Normal 5 4 3 2 2 2 5 3" xfId="33961"/>
    <cellStyle name="Normal 5 4 3 2 2 2 5 4" xfId="33962"/>
    <cellStyle name="Normal 5 4 3 2 2 2 6" xfId="27103"/>
    <cellStyle name="Normal 5 4 3 2 2 2 6 2" xfId="33965"/>
    <cellStyle name="Normal 5 4 3 2 2 2 6 3" xfId="33967"/>
    <cellStyle name="Normal 5 4 3 2 2 2 7" xfId="132"/>
    <cellStyle name="Normal 5 4 3 2 2 2 8" xfId="24674"/>
    <cellStyle name="Normal 5 4 3 2 2 2 9" xfId="6481"/>
    <cellStyle name="Normal 5 4 3 2 2 3" xfId="33971"/>
    <cellStyle name="Normal 5 4 3 2 2 3 2" xfId="33973"/>
    <cellStyle name="Normal 5 4 3 2 2 3 2 2" xfId="9179"/>
    <cellStyle name="Normal 5 4 3 2 2 3 2 3" xfId="33975"/>
    <cellStyle name="Normal 5 4 3 2 2 3 2 4" xfId="12567"/>
    <cellStyle name="Normal 5 4 3 2 2 3 3" xfId="33977"/>
    <cellStyle name="Normal 5 4 3 2 2 3 3 2" xfId="9257"/>
    <cellStyle name="Normal 5 4 3 2 2 3 3 3" xfId="33979"/>
    <cellStyle name="Normal 5 4 3 2 2 3 4" xfId="33981"/>
    <cellStyle name="Normal 5 4 3 2 2 3 5" xfId="33983"/>
    <cellStyle name="Normal 5 4 3 2 2 3 6" xfId="27111"/>
    <cellStyle name="Normal 5 4 3 2 2 4" xfId="33986"/>
    <cellStyle name="Normal 5 4 3 2 2 4 2" xfId="33988"/>
    <cellStyle name="Normal 5 4 3 2 2 4 3" xfId="33990"/>
    <cellStyle name="Normal 5 4 3 2 2 4 4" xfId="33992"/>
    <cellStyle name="Normal 5 4 3 2 2 5" xfId="33994"/>
    <cellStyle name="Normal 5 4 3 2 2 5 2" xfId="33996"/>
    <cellStyle name="Normal 5 4 3 2 2 5 3" xfId="33998"/>
    <cellStyle name="Normal 5 4 3 2 2 5 4" xfId="34000"/>
    <cellStyle name="Normal 5 4 3 2 2 6" xfId="34002"/>
    <cellStyle name="Normal 5 4 3 2 2 6 2" xfId="34004"/>
    <cellStyle name="Normal 5 4 3 2 2 6 3" xfId="34006"/>
    <cellStyle name="Normal 5 4 3 2 2 6 4" xfId="34008"/>
    <cellStyle name="Normal 5 4 3 2 2 7" xfId="20840"/>
    <cellStyle name="Normal 5 4 3 2 2 7 2" xfId="34010"/>
    <cellStyle name="Normal 5 4 3 2 2 7 3" xfId="34012"/>
    <cellStyle name="Normal 5 4 3 2 2 8" xfId="15991"/>
    <cellStyle name="Normal 5 4 3 2 2 9" xfId="15996"/>
    <cellStyle name="Normal 5 4 3 2 3" xfId="22990"/>
    <cellStyle name="Normal 5 4 3 2 3 2" xfId="34014"/>
    <cellStyle name="Normal 5 4 3 2 3 2 2" xfId="7906"/>
    <cellStyle name="Normal 5 4 3 2 3 2 2 2" xfId="17345"/>
    <cellStyle name="Normal 5 4 3 2 3 2 2 3" xfId="17347"/>
    <cellStyle name="Normal 5 4 3 2 3 2 2 4" xfId="34016"/>
    <cellStyle name="Normal 5 4 3 2 3 2 3" xfId="7915"/>
    <cellStyle name="Normal 5 4 3 2 3 2 3 2" xfId="34017"/>
    <cellStyle name="Normal 5 4 3 2 3 2 3 3" xfId="34018"/>
    <cellStyle name="Normal 5 4 3 2 3 2 4" xfId="15262"/>
    <cellStyle name="Normal 5 4 3 2 3 2 5" xfId="15271"/>
    <cellStyle name="Normal 5 4 3 2 3 2 6" xfId="33927"/>
    <cellStyle name="Normal 5 4 3 2 3 3" xfId="34021"/>
    <cellStyle name="Normal 5 4 3 2 3 3 2" xfId="4337"/>
    <cellStyle name="Normal 5 4 3 2 3 3 3" xfId="2557"/>
    <cellStyle name="Normal 5 4 3 2 3 3 4" xfId="34023"/>
    <cellStyle name="Normal 5 4 3 2 3 4" xfId="34025"/>
    <cellStyle name="Normal 5 4 3 2 3 4 2" xfId="2878"/>
    <cellStyle name="Normal 5 4 3 2 3 4 3" xfId="4363"/>
    <cellStyle name="Normal 5 4 3 2 3 4 4" xfId="34028"/>
    <cellStyle name="Normal 5 4 3 2 3 5" xfId="34030"/>
    <cellStyle name="Normal 5 4 3 2 3 5 2" xfId="13271"/>
    <cellStyle name="Normal 5 4 3 2 3 5 3" xfId="13280"/>
    <cellStyle name="Normal 5 4 3 2 3 5 4" xfId="34033"/>
    <cellStyle name="Normal 5 4 3 2 3 6" xfId="34035"/>
    <cellStyle name="Normal 5 4 3 2 3 6 2" xfId="7534"/>
    <cellStyle name="Normal 5 4 3 2 3 6 3" xfId="34038"/>
    <cellStyle name="Normal 5 4 3 2 3 7" xfId="412"/>
    <cellStyle name="Normal 5 4 3 2 3 8" xfId="20843"/>
    <cellStyle name="Normal 5 4 3 2 3 9" xfId="34040"/>
    <cellStyle name="Normal 5 4 3 2 4" xfId="34042"/>
    <cellStyle name="Normal 5 4 3 2 4 2" xfId="34044"/>
    <cellStyle name="Normal 5 4 3 2 4 2 2" xfId="17356"/>
    <cellStyle name="Normal 5 4 3 2 4 2 3" xfId="17359"/>
    <cellStyle name="Normal 5 4 3 2 4 2 4" xfId="34046"/>
    <cellStyle name="Normal 5 4 3 2 4 3" xfId="34049"/>
    <cellStyle name="Normal 5 4 3 2 4 3 2" xfId="17363"/>
    <cellStyle name="Normal 5 4 3 2 4 3 3" xfId="34052"/>
    <cellStyle name="Normal 5 4 3 2 4 4" xfId="34054"/>
    <cellStyle name="Normal 5 4 3 2 4 5" xfId="34056"/>
    <cellStyle name="Normal 5 4 3 2 4 6" xfId="34058"/>
    <cellStyle name="Normal 5 4 3 2 5" xfId="34059"/>
    <cellStyle name="Normal 5 4 3 2 5 2" xfId="34061"/>
    <cellStyle name="Normal 5 4 3 2 5 3" xfId="34063"/>
    <cellStyle name="Normal 5 4 3 2 5 4" xfId="34065"/>
    <cellStyle name="Normal 5 4 3 2 6" xfId="5229"/>
    <cellStyle name="Normal 5 4 3 2 6 2" xfId="16959"/>
    <cellStyle name="Normal 5 4 3 2 6 3" xfId="32944"/>
    <cellStyle name="Normal 5 4 3 2 6 4" xfId="34067"/>
    <cellStyle name="Normal 5 4 3 2 7" xfId="5246"/>
    <cellStyle name="Normal 5 4 3 2 7 2" xfId="32950"/>
    <cellStyle name="Normal 5 4 3 2 7 3" xfId="34069"/>
    <cellStyle name="Normal 5 4 3 2 7 4" xfId="34071"/>
    <cellStyle name="Normal 5 4 3 2 8" xfId="5478"/>
    <cellStyle name="Normal 5 4 3 2 8 2" xfId="34073"/>
    <cellStyle name="Normal 5 4 3 2 8 3" xfId="34076"/>
    <cellStyle name="Normal 5 4 3 2 9" xfId="18650"/>
    <cellStyle name="Normal 5 4 3 3" xfId="34078"/>
    <cellStyle name="Normal 5 4 3 3 10" xfId="34080"/>
    <cellStyle name="Normal 5 4 3 3 2" xfId="22997"/>
    <cellStyle name="Normal 5 4 3 3 2 2" xfId="515"/>
    <cellStyle name="Normal 5 4 3 3 2 2 2" xfId="3986"/>
    <cellStyle name="Normal 5 4 3 3 2 2 2 2" xfId="34081"/>
    <cellStyle name="Normal 5 4 3 3 2 2 2 3" xfId="34082"/>
    <cellStyle name="Normal 5 4 3 3 2 2 2 4" xfId="34084"/>
    <cellStyle name="Normal 5 4 3 3 2 2 3" xfId="4013"/>
    <cellStyle name="Normal 5 4 3 3 2 2 3 2" xfId="34085"/>
    <cellStyle name="Normal 5 4 3 3 2 2 3 3" xfId="34087"/>
    <cellStyle name="Normal 5 4 3 3 2 2 4" xfId="3277"/>
    <cellStyle name="Normal 5 4 3 3 2 2 5" xfId="34089"/>
    <cellStyle name="Normal 5 4 3 3 2 2 6" xfId="27146"/>
    <cellStyle name="Normal 5 4 3 3 2 3" xfId="532"/>
    <cellStyle name="Normal 5 4 3 3 2 3 2" xfId="2306"/>
    <cellStyle name="Normal 5 4 3 3 2 3 3" xfId="2339"/>
    <cellStyle name="Normal 5 4 3 3 2 3 4" xfId="34090"/>
    <cellStyle name="Normal 5 4 3 3 2 4" xfId="2392"/>
    <cellStyle name="Normal 5 4 3 3 2 4 2" xfId="34092"/>
    <cellStyle name="Normal 5 4 3 3 2 4 3" xfId="34094"/>
    <cellStyle name="Normal 5 4 3 3 2 4 4" xfId="34096"/>
    <cellStyle name="Normal 5 4 3 3 2 5" xfId="2430"/>
    <cellStyle name="Normal 5 4 3 3 2 5 2" xfId="32322"/>
    <cellStyle name="Normal 5 4 3 3 2 5 3" xfId="32325"/>
    <cellStyle name="Normal 5 4 3 3 2 5 4" xfId="32329"/>
    <cellStyle name="Normal 5 4 3 3 2 6" xfId="2445"/>
    <cellStyle name="Normal 5 4 3 3 2 6 2" xfId="32333"/>
    <cellStyle name="Normal 5 4 3 3 2 6 3" xfId="32335"/>
    <cellStyle name="Normal 5 4 3 3 2 7" xfId="32338"/>
    <cellStyle name="Normal 5 4 3 3 2 8" xfId="32341"/>
    <cellStyle name="Normal 5 4 3 3 2 9" xfId="25366"/>
    <cellStyle name="Normal 5 4 3 3 3" xfId="23001"/>
    <cellStyle name="Normal 5 4 3 3 3 2" xfId="4206"/>
    <cellStyle name="Normal 5 4 3 3 3 2 2" xfId="2144"/>
    <cellStyle name="Normal 5 4 3 3 3 2 3" xfId="4208"/>
    <cellStyle name="Normal 5 4 3 3 3 2 4" xfId="4239"/>
    <cellStyle name="Normal 5 4 3 3 3 3" xfId="4244"/>
    <cellStyle name="Normal 5 4 3 3 3 3 2" xfId="4270"/>
    <cellStyle name="Normal 5 4 3 3 3 3 3" xfId="4285"/>
    <cellStyle name="Normal 5 4 3 3 3 4" xfId="2710"/>
    <cellStyle name="Normal 5 4 3 3 3 5" xfId="4302"/>
    <cellStyle name="Normal 5 4 3 3 3 6" xfId="4309"/>
    <cellStyle name="Normal 5 4 3 3 4" xfId="34097"/>
    <cellStyle name="Normal 5 4 3 3 4 2" xfId="3084"/>
    <cellStyle name="Normal 5 4 3 3 4 3" xfId="2937"/>
    <cellStyle name="Normal 5 4 3 3 4 4" xfId="2743"/>
    <cellStyle name="Normal 5 4 3 3 5" xfId="34098"/>
    <cellStyle name="Normal 5 4 3 3 5 2" xfId="4480"/>
    <cellStyle name="Normal 5 4 3 3 5 3" xfId="4476"/>
    <cellStyle name="Normal 5 4 3 3 5 4" xfId="2755"/>
    <cellStyle name="Normal 5 4 3 3 6" xfId="5267"/>
    <cellStyle name="Normal 5 4 3 3 6 2" xfId="34100"/>
    <cellStyle name="Normal 5 4 3 3 6 3" xfId="34101"/>
    <cellStyle name="Normal 5 4 3 3 6 4" xfId="34102"/>
    <cellStyle name="Normal 5 4 3 3 7" xfId="5495"/>
    <cellStyle name="Normal 5 4 3 3 7 2" xfId="34103"/>
    <cellStyle name="Normal 5 4 3 3 7 3" xfId="34104"/>
    <cellStyle name="Normal 5 4 3 3 8" xfId="34106"/>
    <cellStyle name="Normal 5 4 3 3 9" xfId="34108"/>
    <cellStyle name="Normal 5 4 3 4" xfId="19669"/>
    <cellStyle name="Normal 5 4 3 4 2" xfId="23006"/>
    <cellStyle name="Normal 5 4 3 4 2 2" xfId="34110"/>
    <cellStyle name="Normal 5 4 3 4 2 2 2" xfId="30474"/>
    <cellStyle name="Normal 5 4 3 4 2 2 3" xfId="20273"/>
    <cellStyle name="Normal 5 4 3 4 2 2 4" xfId="20276"/>
    <cellStyle name="Normal 5 4 3 4 2 3" xfId="34111"/>
    <cellStyle name="Normal 5 4 3 4 2 3 2" xfId="30512"/>
    <cellStyle name="Normal 5 4 3 4 2 3 3" xfId="20282"/>
    <cellStyle name="Normal 5 4 3 4 2 4" xfId="34112"/>
    <cellStyle name="Normal 5 4 3 4 2 5" xfId="32366"/>
    <cellStyle name="Normal 5 4 3 4 2 6" xfId="32368"/>
    <cellStyle name="Normal 5 4 3 4 3" xfId="34113"/>
    <cellStyle name="Normal 5 4 3 4 3 2" xfId="34114"/>
    <cellStyle name="Normal 5 4 3 4 3 3" xfId="34115"/>
    <cellStyle name="Normal 5 4 3 4 3 4" xfId="10216"/>
    <cellStyle name="Normal 5 4 3 4 4" xfId="34116"/>
    <cellStyle name="Normal 5 4 3 4 4 2" xfId="34117"/>
    <cellStyle name="Normal 5 4 3 4 4 3" xfId="34118"/>
    <cellStyle name="Normal 5 4 3 4 4 4" xfId="34119"/>
    <cellStyle name="Normal 5 4 3 4 5" xfId="34120"/>
    <cellStyle name="Normal 5 4 3 4 5 2" xfId="34123"/>
    <cellStyle name="Normal 5 4 3 4 5 3" xfId="34125"/>
    <cellStyle name="Normal 5 4 3 4 5 4" xfId="34126"/>
    <cellStyle name="Normal 5 4 3 4 6" xfId="34127"/>
    <cellStyle name="Normal 5 4 3 4 6 2" xfId="34129"/>
    <cellStyle name="Normal 5 4 3 4 6 3" xfId="34130"/>
    <cellStyle name="Normal 5 4 3 4 7" xfId="34131"/>
    <cellStyle name="Normal 5 4 3 4 8" xfId="34133"/>
    <cellStyle name="Normal 5 4 3 4 9" xfId="34135"/>
    <cellStyle name="Normal 5 4 3 5" xfId="19671"/>
    <cellStyle name="Normal 5 4 3 5 2" xfId="34136"/>
    <cellStyle name="Normal 5 4 3 5 2 2" xfId="34137"/>
    <cellStyle name="Normal 5 4 3 5 2 2 2" xfId="30801"/>
    <cellStyle name="Normal 5 4 3 5 2 2 3" xfId="843"/>
    <cellStyle name="Normal 5 4 3 5 2 2 4" xfId="858"/>
    <cellStyle name="Normal 5 4 3 5 2 3" xfId="34138"/>
    <cellStyle name="Normal 5 4 3 5 2 3 2" xfId="30831"/>
    <cellStyle name="Normal 5 4 3 5 2 3 3" xfId="27552"/>
    <cellStyle name="Normal 5 4 3 5 2 4" xfId="34139"/>
    <cellStyle name="Normal 5 4 3 5 2 5" xfId="34140"/>
    <cellStyle name="Normal 5 4 3 5 2 6" xfId="34141"/>
    <cellStyle name="Normal 5 4 3 5 3" xfId="34143"/>
    <cellStyle name="Normal 5 4 3 5 3 2" xfId="34144"/>
    <cellStyle name="Normal 5 4 3 5 3 3" xfId="34145"/>
    <cellStyle name="Normal 5 4 3 5 3 4" xfId="34146"/>
    <cellStyle name="Normal 5 4 3 5 4" xfId="34147"/>
    <cellStyle name="Normal 5 4 3 5 4 2" xfId="3274"/>
    <cellStyle name="Normal 5 4 3 5 4 3" xfId="5893"/>
    <cellStyle name="Normal 5 4 3 5 4 4" xfId="5907"/>
    <cellStyle name="Normal 5 4 3 5 5" xfId="34148"/>
    <cellStyle name="Normal 5 4 3 5 5 2" xfId="2379"/>
    <cellStyle name="Normal 5 4 3 5 5 3" xfId="7163"/>
    <cellStyle name="Normal 5 4 3 5 5 4" xfId="7168"/>
    <cellStyle name="Normal 5 4 3 5 6" xfId="34149"/>
    <cellStyle name="Normal 5 4 3 5 6 2" xfId="978"/>
    <cellStyle name="Normal 5 4 3 5 6 3" xfId="888"/>
    <cellStyle name="Normal 5 4 3 5 7" xfId="34150"/>
    <cellStyle name="Normal 5 4 3 5 8" xfId="34153"/>
    <cellStyle name="Normal 5 4 3 5 9" xfId="34156"/>
    <cellStyle name="Normal 5 4 3 6" xfId="13500"/>
    <cellStyle name="Normal 5 4 3 6 2" xfId="6705"/>
    <cellStyle name="Normal 5 4 3 6 2 2" xfId="34159"/>
    <cellStyle name="Normal 5 4 3 6 2 2 2" xfId="31090"/>
    <cellStyle name="Normal 5 4 3 6 2 2 3" xfId="31095"/>
    <cellStyle name="Normal 5 4 3 6 2 2 4" xfId="31097"/>
    <cellStyle name="Normal 5 4 3 6 2 3" xfId="34161"/>
    <cellStyle name="Normal 5 4 3 6 2 3 2" xfId="31112"/>
    <cellStyle name="Normal 5 4 3 6 2 3 3" xfId="34164"/>
    <cellStyle name="Normal 5 4 3 6 2 4" xfId="34166"/>
    <cellStyle name="Normal 5 4 3 6 2 5" xfId="34167"/>
    <cellStyle name="Normal 5 4 3 6 2 6" xfId="34168"/>
    <cellStyle name="Normal 5 4 3 6 3" xfId="2649"/>
    <cellStyle name="Normal 5 4 3 6 3 2" xfId="34170"/>
    <cellStyle name="Normal 5 4 3 6 3 3" xfId="34171"/>
    <cellStyle name="Normal 5 4 3 6 3 4" xfId="34172"/>
    <cellStyle name="Normal 5 4 3 6 4" xfId="14997"/>
    <cellStyle name="Normal 5 4 3 6 4 2" xfId="4234"/>
    <cellStyle name="Normal 5 4 3 6 4 3" xfId="5937"/>
    <cellStyle name="Normal 5 4 3 6 4 4" xfId="2871"/>
    <cellStyle name="Normal 5 4 3 6 5" xfId="34173"/>
    <cellStyle name="Normal 5 4 3 6 5 2" xfId="7211"/>
    <cellStyle name="Normal 5 4 3 6 5 3" xfId="8926"/>
    <cellStyle name="Normal 5 4 3 6 6" xfId="34174"/>
    <cellStyle name="Normal 5 4 3 6 7" xfId="34175"/>
    <cellStyle name="Normal 5 4 3 6 8" xfId="34178"/>
    <cellStyle name="Normal 5 4 3 7" xfId="13505"/>
    <cellStyle name="Normal 5 4 3 7 2" xfId="3880"/>
    <cellStyle name="Normal 5 4 3 7 2 2" xfId="34181"/>
    <cellStyle name="Normal 5 4 3 7 2 3" xfId="34184"/>
    <cellStyle name="Normal 5 4 3 7 2 4" xfId="34187"/>
    <cellStyle name="Normal 5 4 3 7 3" xfId="1727"/>
    <cellStyle name="Normal 5 4 3 7 3 2" xfId="34189"/>
    <cellStyle name="Normal 5 4 3 7 3 3" xfId="34192"/>
    <cellStyle name="Normal 5 4 3 7 4" xfId="34193"/>
    <cellStyle name="Normal 5 4 3 7 5" xfId="19657"/>
    <cellStyle name="Normal 5 4 3 7 6" xfId="19684"/>
    <cellStyle name="Normal 5 4 3 8" xfId="13510"/>
    <cellStyle name="Normal 5 4 3 8 2" xfId="34194"/>
    <cellStyle name="Normal 5 4 3 8 3" xfId="34195"/>
    <cellStyle name="Normal 5 4 3 8 4" xfId="34196"/>
    <cellStyle name="Normal 5 4 3 9" xfId="17808"/>
    <cellStyle name="Normal 5 4 3 9 2" xfId="34197"/>
    <cellStyle name="Normal 5 4 3 9 3" xfId="34198"/>
    <cellStyle name="Normal 5 4 3 9 4" xfId="34202"/>
    <cellStyle name="Normal 5 4 4" xfId="34203"/>
    <cellStyle name="Normal 5 4 4 10" xfId="34204"/>
    <cellStyle name="Normal 5 4 4 11" xfId="34206"/>
    <cellStyle name="Normal 5 4 4 2" xfId="34207"/>
    <cellStyle name="Normal 5 4 4 2 10" xfId="34208"/>
    <cellStyle name="Normal 5 4 4 2 2" xfId="23051"/>
    <cellStyle name="Normal 5 4 4 2 2 2" xfId="34212"/>
    <cellStyle name="Normal 5 4 4 2 2 2 2" xfId="34214"/>
    <cellStyle name="Normal 5 4 4 2 2 2 2 2" xfId="34216"/>
    <cellStyle name="Normal 5 4 4 2 2 2 2 3" xfId="34218"/>
    <cellStyle name="Normal 5 4 4 2 2 2 2 4" xfId="11933"/>
    <cellStyle name="Normal 5 4 4 2 2 2 3" xfId="34220"/>
    <cellStyle name="Normal 5 4 4 2 2 2 3 2" xfId="34221"/>
    <cellStyle name="Normal 5 4 4 2 2 2 3 3" xfId="34222"/>
    <cellStyle name="Normal 5 4 4 2 2 2 4" xfId="33832"/>
    <cellStyle name="Normal 5 4 4 2 2 2 5" xfId="10597"/>
    <cellStyle name="Normal 5 4 4 2 2 2 6" xfId="25768"/>
    <cellStyle name="Normal 5 4 4 2 2 3" xfId="34224"/>
    <cellStyle name="Normal 5 4 4 2 2 3 2" xfId="34226"/>
    <cellStyle name="Normal 5 4 4 2 2 3 3" xfId="34227"/>
    <cellStyle name="Normal 5 4 4 2 2 3 4" xfId="34228"/>
    <cellStyle name="Normal 5 4 4 2 2 4" xfId="2698"/>
    <cellStyle name="Normal 5 4 4 2 2 4 2" xfId="34229"/>
    <cellStyle name="Normal 5 4 4 2 2 4 3" xfId="34230"/>
    <cellStyle name="Normal 5 4 4 2 2 4 4" xfId="34231"/>
    <cellStyle name="Normal 5 4 4 2 2 5" xfId="34232"/>
    <cellStyle name="Normal 5 4 4 2 2 5 2" xfId="34233"/>
    <cellStyle name="Normal 5 4 4 2 2 5 3" xfId="34234"/>
    <cellStyle name="Normal 5 4 4 2 2 5 4" xfId="34235"/>
    <cellStyle name="Normal 5 4 4 2 2 6" xfId="34237"/>
    <cellStyle name="Normal 5 4 4 2 2 6 2" xfId="34239"/>
    <cellStyle name="Normal 5 4 4 2 2 6 3" xfId="34241"/>
    <cellStyle name="Normal 5 4 4 2 2 7" xfId="34243"/>
    <cellStyle name="Normal 5 4 4 2 2 8" xfId="2704"/>
    <cellStyle name="Normal 5 4 4 2 2 9" xfId="34245"/>
    <cellStyle name="Normal 5 4 4 2 3" xfId="23055"/>
    <cellStyle name="Normal 5 4 4 2 3 2" xfId="34249"/>
    <cellStyle name="Normal 5 4 4 2 3 2 2" xfId="10713"/>
    <cellStyle name="Normal 5 4 4 2 3 2 3" xfId="10720"/>
    <cellStyle name="Normal 5 4 4 2 3 2 4" xfId="30191"/>
    <cellStyle name="Normal 5 4 4 2 3 3" xfId="34251"/>
    <cellStyle name="Normal 5 4 4 2 3 3 2" xfId="10735"/>
    <cellStyle name="Normal 5 4 4 2 3 3 3" xfId="30196"/>
    <cellStyle name="Normal 5 4 4 2 3 4" xfId="34252"/>
    <cellStyle name="Normal 5 4 4 2 3 5" xfId="34253"/>
    <cellStyle name="Normal 5 4 4 2 3 6" xfId="34255"/>
    <cellStyle name="Normal 5 4 4 2 4" xfId="34256"/>
    <cellStyle name="Normal 5 4 4 2 4 2" xfId="34257"/>
    <cellStyle name="Normal 5 4 4 2 4 3" xfId="34261"/>
    <cellStyle name="Normal 5 4 4 2 4 4" xfId="34262"/>
    <cellStyle name="Normal 5 4 4 2 5" xfId="34263"/>
    <cellStyle name="Normal 5 4 4 2 5 2" xfId="34265"/>
    <cellStyle name="Normal 5 4 4 2 5 3" xfId="34266"/>
    <cellStyle name="Normal 5 4 4 2 5 4" xfId="34267"/>
    <cellStyle name="Normal 5 4 4 2 6" xfId="34268"/>
    <cellStyle name="Normal 5 4 4 2 6 2" xfId="34269"/>
    <cellStyle name="Normal 5 4 4 2 6 3" xfId="34270"/>
    <cellStyle name="Normal 5 4 4 2 6 4" xfId="34271"/>
    <cellStyle name="Normal 5 4 4 2 7" xfId="34273"/>
    <cellStyle name="Normal 5 4 4 2 7 2" xfId="34274"/>
    <cellStyle name="Normal 5 4 4 2 7 3" xfId="34275"/>
    <cellStyle name="Normal 5 4 4 2 8" xfId="34279"/>
    <cellStyle name="Normal 5 4 4 2 9" xfId="34282"/>
    <cellStyle name="Normal 5 4 4 3" xfId="34283"/>
    <cellStyle name="Normal 5 4 4 3 2" xfId="23060"/>
    <cellStyle name="Normal 5 4 4 3 2 2" xfId="34287"/>
    <cellStyle name="Normal 5 4 4 3 2 2 2" xfId="34288"/>
    <cellStyle name="Normal 5 4 4 3 2 2 3" xfId="10899"/>
    <cellStyle name="Normal 5 4 4 3 2 2 4" xfId="14802"/>
    <cellStyle name="Normal 5 4 4 3 2 3" xfId="34291"/>
    <cellStyle name="Normal 5 4 4 3 2 3 2" xfId="8272"/>
    <cellStyle name="Normal 5 4 4 3 2 3 3" xfId="8286"/>
    <cellStyle name="Normal 5 4 4 3 2 4" xfId="34292"/>
    <cellStyle name="Normal 5 4 4 3 2 5" xfId="34293"/>
    <cellStyle name="Normal 5 4 4 3 2 6" xfId="12456"/>
    <cellStyle name="Normal 5 4 4 3 3" xfId="34294"/>
    <cellStyle name="Normal 5 4 4 3 3 2" xfId="34298"/>
    <cellStyle name="Normal 5 4 4 3 3 3" xfId="34301"/>
    <cellStyle name="Normal 5 4 4 3 3 4" xfId="31789"/>
    <cellStyle name="Normal 5 4 4 3 4" xfId="34302"/>
    <cellStyle name="Normal 5 4 4 3 4 2" xfId="34305"/>
    <cellStyle name="Normal 5 4 4 3 4 3" xfId="34306"/>
    <cellStyle name="Normal 5 4 4 3 4 4" xfId="31794"/>
    <cellStyle name="Normal 5 4 4 3 5" xfId="34307"/>
    <cellStyle name="Normal 5 4 4 3 5 2" xfId="34309"/>
    <cellStyle name="Normal 5 4 4 3 5 3" xfId="34310"/>
    <cellStyle name="Normal 5 4 4 3 5 4" xfId="34311"/>
    <cellStyle name="Normal 5 4 4 3 6" xfId="34312"/>
    <cellStyle name="Normal 5 4 4 3 6 2" xfId="34313"/>
    <cellStyle name="Normal 5 4 4 3 6 3" xfId="34314"/>
    <cellStyle name="Normal 5 4 4 3 7" xfId="34315"/>
    <cellStyle name="Normal 5 4 4 3 8" xfId="34318"/>
    <cellStyle name="Normal 5 4 4 3 9" xfId="34320"/>
    <cellStyle name="Normal 5 4 4 4" xfId="34321"/>
    <cellStyle name="Normal 5 4 4 4 2" xfId="34322"/>
    <cellStyle name="Normal 5 4 4 4 2 2" xfId="34326"/>
    <cellStyle name="Normal 5 4 4 4 2 3" xfId="34327"/>
    <cellStyle name="Normal 5 4 4 4 2 4" xfId="34328"/>
    <cellStyle name="Normal 5 4 4 4 3" xfId="34329"/>
    <cellStyle name="Normal 5 4 4 4 3 2" xfId="34330"/>
    <cellStyle name="Normal 5 4 4 4 3 3" xfId="34331"/>
    <cellStyle name="Normal 5 4 4 4 4" xfId="34332"/>
    <cellStyle name="Normal 5 4 4 4 5" xfId="34333"/>
    <cellStyle name="Normal 5 4 4 4 6" xfId="34334"/>
    <cellStyle name="Normal 5 4 4 5" xfId="34335"/>
    <cellStyle name="Normal 5 4 4 5 2" xfId="34336"/>
    <cellStyle name="Normal 5 4 4 5 3" xfId="34337"/>
    <cellStyle name="Normal 5 4 4 5 4" xfId="34338"/>
    <cellStyle name="Normal 5 4 4 6" xfId="13515"/>
    <cellStyle name="Normal 5 4 4 6 2" xfId="34339"/>
    <cellStyle name="Normal 5 4 4 6 3" xfId="34340"/>
    <cellStyle name="Normal 5 4 4 6 4" xfId="34341"/>
    <cellStyle name="Normal 5 4 4 7" xfId="13519"/>
    <cellStyle name="Normal 5 4 4 7 2" xfId="26060"/>
    <cellStyle name="Normal 5 4 4 7 3" xfId="12164"/>
    <cellStyle name="Normal 5 4 4 7 4" xfId="34342"/>
    <cellStyle name="Normal 5 4 4 8" xfId="17812"/>
    <cellStyle name="Normal 5 4 4 8 2" xfId="34344"/>
    <cellStyle name="Normal 5 4 4 8 3" xfId="34346"/>
    <cellStyle name="Normal 5 4 4 9" xfId="34347"/>
    <cellStyle name="Normal 5 4 5" xfId="34348"/>
    <cellStyle name="Normal 5 4 5 10" xfId="2669"/>
    <cellStyle name="Normal 5 4 5 11" xfId="2525"/>
    <cellStyle name="Normal 5 4 5 2" xfId="34349"/>
    <cellStyle name="Normal 5 4 5 2 10" xfId="30188"/>
    <cellStyle name="Normal 5 4 5 2 2" xfId="23099"/>
    <cellStyle name="Normal 5 4 5 2 2 2" xfId="28915"/>
    <cellStyle name="Normal 5 4 5 2 2 2 2" xfId="34350"/>
    <cellStyle name="Normal 5 4 5 2 2 2 2 2" xfId="25146"/>
    <cellStyle name="Normal 5 4 5 2 2 2 2 3" xfId="32887"/>
    <cellStyle name="Normal 5 4 5 2 2 2 2 4" xfId="34352"/>
    <cellStyle name="Normal 5 4 5 2 2 2 3" xfId="26053"/>
    <cellStyle name="Normal 5 4 5 2 2 2 3 2" xfId="32893"/>
    <cellStyle name="Normal 5 4 5 2 2 2 3 3" xfId="34355"/>
    <cellStyle name="Normal 5 4 5 2 2 2 4" xfId="26056"/>
    <cellStyle name="Normal 5 4 5 2 2 2 5" xfId="10320"/>
    <cellStyle name="Normal 5 4 5 2 2 2 6" xfId="10345"/>
    <cellStyle name="Normal 5 4 5 2 2 3" xfId="28917"/>
    <cellStyle name="Normal 5 4 5 2 2 3 2" xfId="34356"/>
    <cellStyle name="Normal 5 4 5 2 2 3 3" xfId="34357"/>
    <cellStyle name="Normal 5 4 5 2 2 3 4" xfId="3574"/>
    <cellStyle name="Normal 5 4 5 2 2 4" xfId="34358"/>
    <cellStyle name="Normal 5 4 5 2 2 4 2" xfId="34359"/>
    <cellStyle name="Normal 5 4 5 2 2 4 3" xfId="34360"/>
    <cellStyle name="Normal 5 4 5 2 2 4 4" xfId="505"/>
    <cellStyle name="Normal 5 4 5 2 2 5" xfId="34361"/>
    <cellStyle name="Normal 5 4 5 2 2 5 2" xfId="34362"/>
    <cellStyle name="Normal 5 4 5 2 2 5 3" xfId="34363"/>
    <cellStyle name="Normal 5 4 5 2 2 5 4" xfId="4197"/>
    <cellStyle name="Normal 5 4 5 2 2 6" xfId="34364"/>
    <cellStyle name="Normal 5 4 5 2 2 6 2" xfId="34365"/>
    <cellStyle name="Normal 5 4 5 2 2 6 3" xfId="34366"/>
    <cellStyle name="Normal 5 4 5 2 2 7" xfId="34367"/>
    <cellStyle name="Normal 5 4 5 2 2 8" xfId="34368"/>
    <cellStyle name="Normal 5 4 5 2 2 9" xfId="34370"/>
    <cellStyle name="Normal 5 4 5 2 3" xfId="16335"/>
    <cellStyle name="Normal 5 4 5 2 3 2" xfId="28923"/>
    <cellStyle name="Normal 5 4 5 2 3 2 2" xfId="12889"/>
    <cellStyle name="Normal 5 4 5 2 3 2 3" xfId="1249"/>
    <cellStyle name="Normal 5 4 5 2 3 2 4" xfId="13129"/>
    <cellStyle name="Normal 5 4 5 2 3 3" xfId="34372"/>
    <cellStyle name="Normal 5 4 5 2 3 3 2" xfId="38"/>
    <cellStyle name="Normal 5 4 5 2 3 3 3" xfId="31296"/>
    <cellStyle name="Normal 5 4 5 2 3 4" xfId="34373"/>
    <cellStyle name="Normal 5 4 5 2 3 5" xfId="34374"/>
    <cellStyle name="Normal 5 4 5 2 3 6" xfId="34375"/>
    <cellStyle name="Normal 5 4 5 2 4" xfId="16337"/>
    <cellStyle name="Normal 5 4 5 2 4 2" xfId="34376"/>
    <cellStyle name="Normal 5 4 5 2 4 3" xfId="34377"/>
    <cellStyle name="Normal 5 4 5 2 4 4" xfId="34378"/>
    <cellStyle name="Normal 5 4 5 2 5" xfId="16343"/>
    <cellStyle name="Normal 5 4 5 2 5 2" xfId="34379"/>
    <cellStyle name="Normal 5 4 5 2 5 3" xfId="34380"/>
    <cellStyle name="Normal 5 4 5 2 5 4" xfId="34381"/>
    <cellStyle name="Normal 5 4 5 2 6" xfId="4963"/>
    <cellStyle name="Normal 5 4 5 2 6 2" xfId="34382"/>
    <cellStyle name="Normal 5 4 5 2 6 3" xfId="34383"/>
    <cellStyle name="Normal 5 4 5 2 6 4" xfId="34384"/>
    <cellStyle name="Normal 5 4 5 2 7" xfId="7714"/>
    <cellStyle name="Normal 5 4 5 2 7 2" xfId="34385"/>
    <cellStyle name="Normal 5 4 5 2 7 3" xfId="34386"/>
    <cellStyle name="Normal 5 4 5 2 8" xfId="2907"/>
    <cellStyle name="Normal 5 4 5 2 9" xfId="34388"/>
    <cellStyle name="Normal 5 4 5 3" xfId="34389"/>
    <cellStyle name="Normal 5 4 5 3 2" xfId="23103"/>
    <cellStyle name="Normal 5 4 5 3 2 2" xfId="34390"/>
    <cellStyle name="Normal 5 4 5 3 2 2 2" xfId="20644"/>
    <cellStyle name="Normal 5 4 5 3 2 2 3" xfId="22456"/>
    <cellStyle name="Normal 5 4 5 3 2 2 4" xfId="22460"/>
    <cellStyle name="Normal 5 4 5 3 2 3" xfId="34391"/>
    <cellStyle name="Normal 5 4 5 3 2 3 2" xfId="2919"/>
    <cellStyle name="Normal 5 4 5 3 2 3 3" xfId="34393"/>
    <cellStyle name="Normal 5 4 5 3 2 4" xfId="29137"/>
    <cellStyle name="Normal 5 4 5 3 2 5" xfId="29155"/>
    <cellStyle name="Normal 5 4 5 3 2 6" xfId="29161"/>
    <cellStyle name="Normal 5 4 5 3 3" xfId="15074"/>
    <cellStyle name="Normal 5 4 5 3 3 2" xfId="34394"/>
    <cellStyle name="Normal 5 4 5 3 3 3" xfId="34395"/>
    <cellStyle name="Normal 5 4 5 3 3 4" xfId="29182"/>
    <cellStyle name="Normal 5 4 5 3 4" xfId="15080"/>
    <cellStyle name="Normal 5 4 5 3 4 2" xfId="34396"/>
    <cellStyle name="Normal 5 4 5 3 4 3" xfId="34397"/>
    <cellStyle name="Normal 5 4 5 3 4 4" xfId="29230"/>
    <cellStyle name="Normal 5 4 5 3 5" xfId="15089"/>
    <cellStyle name="Normal 5 4 5 3 5 2" xfId="34398"/>
    <cellStyle name="Normal 5 4 5 3 5 3" xfId="34399"/>
    <cellStyle name="Normal 5 4 5 3 5 4" xfId="29287"/>
    <cellStyle name="Normal 5 4 5 3 6" xfId="7728"/>
    <cellStyle name="Normal 5 4 5 3 6 2" xfId="34400"/>
    <cellStyle name="Normal 5 4 5 3 6 3" xfId="34401"/>
    <cellStyle name="Normal 5 4 5 3 7" xfId="7740"/>
    <cellStyle name="Normal 5 4 5 3 8" xfId="16482"/>
    <cellStyle name="Normal 5 4 5 3 9" xfId="34403"/>
    <cellStyle name="Normal 5 4 5 4" xfId="34404"/>
    <cellStyle name="Normal 5 4 5 4 2" xfId="34405"/>
    <cellStyle name="Normal 5 4 5 4 2 2" xfId="34406"/>
    <cellStyle name="Normal 5 4 5 4 2 3" xfId="34407"/>
    <cellStyle name="Normal 5 4 5 4 2 4" xfId="34408"/>
    <cellStyle name="Normal 5 4 5 4 3" xfId="15107"/>
    <cellStyle name="Normal 5 4 5 4 3 2" xfId="34409"/>
    <cellStyle name="Normal 5 4 5 4 3 3" xfId="34410"/>
    <cellStyle name="Normal 5 4 5 4 4" xfId="15111"/>
    <cellStyle name="Normal 5 4 5 4 5" xfId="16347"/>
    <cellStyle name="Normal 5 4 5 4 6" xfId="16483"/>
    <cellStyle name="Normal 5 4 5 5" xfId="34411"/>
    <cellStyle name="Normal 5 4 5 5 2" xfId="34412"/>
    <cellStyle name="Normal 5 4 5 5 3" xfId="16349"/>
    <cellStyle name="Normal 5 4 5 5 4" xfId="16352"/>
    <cellStyle name="Normal 5 4 5 6" xfId="17816"/>
    <cellStyle name="Normal 5 4 5 6 2" xfId="34413"/>
    <cellStyle name="Normal 5 4 5 6 3" xfId="34414"/>
    <cellStyle name="Normal 5 4 5 6 4" xfId="34416"/>
    <cellStyle name="Normal 5 4 5 7" xfId="17819"/>
    <cellStyle name="Normal 5 4 5 7 2" xfId="34418"/>
    <cellStyle name="Normal 5 4 5 7 3" xfId="34419"/>
    <cellStyle name="Normal 5 4 5 7 4" xfId="34421"/>
    <cellStyle name="Normal 5 4 5 8" xfId="17822"/>
    <cellStyle name="Normal 5 4 5 8 2" xfId="34423"/>
    <cellStyle name="Normal 5 4 5 8 3" xfId="34424"/>
    <cellStyle name="Normal 5 4 5 9" xfId="34426"/>
    <cellStyle name="Normal 5 4 6" xfId="31609"/>
    <cellStyle name="Normal 5 4 6 10" xfId="34427"/>
    <cellStyle name="Normal 5 4 6 11" xfId="34428"/>
    <cellStyle name="Normal 5 4 6 2" xfId="34429"/>
    <cellStyle name="Normal 5 4 6 2 10" xfId="7349"/>
    <cellStyle name="Normal 5 4 6 2 2" xfId="23143"/>
    <cellStyle name="Normal 5 4 6 2 2 2" xfId="34430"/>
    <cellStyle name="Normal 5 4 6 2 2 2 2" xfId="34431"/>
    <cellStyle name="Normal 5 4 6 2 2 2 2 2" xfId="34432"/>
    <cellStyle name="Normal 5 4 6 2 2 2 2 3" xfId="34433"/>
    <cellStyle name="Normal 5 4 6 2 2 2 2 4" xfId="34434"/>
    <cellStyle name="Normal 5 4 6 2 2 2 3" xfId="34435"/>
    <cellStyle name="Normal 5 4 6 2 2 2 3 2" xfId="34436"/>
    <cellStyle name="Normal 5 4 6 2 2 2 3 3" xfId="34437"/>
    <cellStyle name="Normal 5 4 6 2 2 2 4" xfId="34438"/>
    <cellStyle name="Normal 5 4 6 2 2 2 5" xfId="26382"/>
    <cellStyle name="Normal 5 4 6 2 2 2 6" xfId="26385"/>
    <cellStyle name="Normal 5 4 6 2 2 3" xfId="34440"/>
    <cellStyle name="Normal 5 4 6 2 2 3 2" xfId="34442"/>
    <cellStyle name="Normal 5 4 6 2 2 3 3" xfId="34443"/>
    <cellStyle name="Normal 5 4 6 2 2 3 4" xfId="8523"/>
    <cellStyle name="Normal 5 4 6 2 2 4" xfId="34444"/>
    <cellStyle name="Normal 5 4 6 2 2 4 2" xfId="34445"/>
    <cellStyle name="Normal 5 4 6 2 2 4 3" xfId="34446"/>
    <cellStyle name="Normal 5 4 6 2 2 4 4" xfId="8560"/>
    <cellStyle name="Normal 5 4 6 2 2 5" xfId="34447"/>
    <cellStyle name="Normal 5 4 6 2 2 5 2" xfId="34448"/>
    <cellStyle name="Normal 5 4 6 2 2 5 3" xfId="34449"/>
    <cellStyle name="Normal 5 4 6 2 2 5 4" xfId="8583"/>
    <cellStyle name="Normal 5 4 6 2 2 6" xfId="34451"/>
    <cellStyle name="Normal 5 4 6 2 2 6 2" xfId="34453"/>
    <cellStyle name="Normal 5 4 6 2 2 6 3" xfId="34455"/>
    <cellStyle name="Normal 5 4 6 2 2 7" xfId="34457"/>
    <cellStyle name="Normal 5 4 6 2 2 8" xfId="34459"/>
    <cellStyle name="Normal 5 4 6 2 2 9" xfId="34462"/>
    <cellStyle name="Normal 5 4 6 2 3" xfId="16402"/>
    <cellStyle name="Normal 5 4 6 2 3 2" xfId="16817"/>
    <cellStyle name="Normal 5 4 6 2 3 2 2" xfId="4317"/>
    <cellStyle name="Normal 5 4 6 2 3 2 3" xfId="31664"/>
    <cellStyle name="Normal 5 4 6 2 3 2 4" xfId="34465"/>
    <cellStyle name="Normal 5 4 6 2 3 3" xfId="6121"/>
    <cellStyle name="Normal 5 4 6 2 3 3 2" xfId="31667"/>
    <cellStyle name="Normal 5 4 6 2 3 3 3" xfId="34468"/>
    <cellStyle name="Normal 5 4 6 2 3 4" xfId="34469"/>
    <cellStyle name="Normal 5 4 6 2 3 5" xfId="34470"/>
    <cellStyle name="Normal 5 4 6 2 3 6" xfId="34472"/>
    <cellStyle name="Normal 5 4 6 2 4" xfId="16404"/>
    <cellStyle name="Normal 5 4 6 2 4 2" xfId="16822"/>
    <cellStyle name="Normal 5 4 6 2 4 3" xfId="6175"/>
    <cellStyle name="Normal 5 4 6 2 4 4" xfId="34473"/>
    <cellStyle name="Normal 5 4 6 2 5" xfId="1910"/>
    <cellStyle name="Normal 5 4 6 2 5 2" xfId="34474"/>
    <cellStyle name="Normal 5 4 6 2 5 3" xfId="34475"/>
    <cellStyle name="Normal 5 4 6 2 5 4" xfId="34476"/>
    <cellStyle name="Normal 5 4 6 2 6" xfId="34477"/>
    <cellStyle name="Normal 5 4 6 2 6 2" xfId="34478"/>
    <cellStyle name="Normal 5 4 6 2 6 3" xfId="34479"/>
    <cellStyle name="Normal 5 4 6 2 6 4" xfId="34480"/>
    <cellStyle name="Normal 5 4 6 2 7" xfId="34482"/>
    <cellStyle name="Normal 5 4 6 2 7 2" xfId="34483"/>
    <cellStyle name="Normal 5 4 6 2 7 3" xfId="34484"/>
    <cellStyle name="Normal 5 4 6 2 8" xfId="34486"/>
    <cellStyle name="Normal 5 4 6 2 9" xfId="34488"/>
    <cellStyle name="Normal 5 4 6 3" xfId="34489"/>
    <cellStyle name="Normal 5 4 6 3 2" xfId="34490"/>
    <cellStyle name="Normal 5 4 6 3 2 2" xfId="27944"/>
    <cellStyle name="Normal 5 4 6 3 2 2 2" xfId="27947"/>
    <cellStyle name="Normal 5 4 6 3 2 2 3" xfId="27950"/>
    <cellStyle name="Normal 5 4 6 3 2 2 4" xfId="34492"/>
    <cellStyle name="Normal 5 4 6 3 2 3" xfId="8453"/>
    <cellStyle name="Normal 5 4 6 3 2 3 2" xfId="34495"/>
    <cellStyle name="Normal 5 4 6 3 2 3 3" xfId="34497"/>
    <cellStyle name="Normal 5 4 6 3 2 4" xfId="9401"/>
    <cellStyle name="Normal 5 4 6 3 2 5" xfId="9441"/>
    <cellStyle name="Normal 5 4 6 3 2 6" xfId="9461"/>
    <cellStyle name="Normal 5 4 6 3 3" xfId="16410"/>
    <cellStyle name="Normal 5 4 6 3 3 2" xfId="6213"/>
    <cellStyle name="Normal 5 4 6 3 3 3" xfId="6221"/>
    <cellStyle name="Normal 5 4 6 3 3 4" xfId="9528"/>
    <cellStyle name="Normal 5 4 6 3 4" xfId="16412"/>
    <cellStyle name="Normal 5 4 6 3 4 2" xfId="12471"/>
    <cellStyle name="Normal 5 4 6 3 4 3" xfId="9611"/>
    <cellStyle name="Normal 5 4 6 3 4 4" xfId="9629"/>
    <cellStyle name="Normal 5 4 6 3 5" xfId="16414"/>
    <cellStyle name="Normal 5 4 6 3 5 2" xfId="30795"/>
    <cellStyle name="Normal 5 4 6 3 5 3" xfId="34498"/>
    <cellStyle name="Normal 5 4 6 3 5 4" xfId="1650"/>
    <cellStyle name="Normal 5 4 6 3 6" xfId="34499"/>
    <cellStyle name="Normal 5 4 6 3 6 2" xfId="30798"/>
    <cellStyle name="Normal 5 4 6 3 6 3" xfId="34500"/>
    <cellStyle name="Normal 5 4 6 3 7" xfId="34502"/>
    <cellStyle name="Normal 5 4 6 3 8" xfId="34504"/>
    <cellStyle name="Normal 5 4 6 3 9" xfId="34506"/>
    <cellStyle name="Normal 5 4 6 4" xfId="34507"/>
    <cellStyle name="Normal 5 4 6 4 2" xfId="34508"/>
    <cellStyle name="Normal 5 4 6 4 2 2" xfId="34509"/>
    <cellStyle name="Normal 5 4 6 4 2 3" xfId="34510"/>
    <cellStyle name="Normal 5 4 6 4 2 4" xfId="34511"/>
    <cellStyle name="Normal 5 4 6 4 3" xfId="16416"/>
    <cellStyle name="Normal 5 4 6 4 3 2" xfId="12487"/>
    <cellStyle name="Normal 5 4 6 4 3 3" xfId="9990"/>
    <cellStyle name="Normal 5 4 6 4 4" xfId="16418"/>
    <cellStyle name="Normal 5 4 6 4 5" xfId="34512"/>
    <cellStyle name="Normal 5 4 6 4 6" xfId="34513"/>
    <cellStyle name="Normal 5 4 6 5" xfId="34514"/>
    <cellStyle name="Normal 5 4 6 5 2" xfId="16944"/>
    <cellStyle name="Normal 5 4 6 5 3" xfId="16947"/>
    <cellStyle name="Normal 5 4 6 5 4" xfId="34515"/>
    <cellStyle name="Normal 5 4 6 6" xfId="17825"/>
    <cellStyle name="Normal 5 4 6 6 2" xfId="2681"/>
    <cellStyle name="Normal 5 4 6 6 3" xfId="34517"/>
    <cellStyle name="Normal 5 4 6 6 4" xfId="34519"/>
    <cellStyle name="Normal 5 4 6 7" xfId="17828"/>
    <cellStyle name="Normal 5 4 6 7 2" xfId="34521"/>
    <cellStyle name="Normal 5 4 6 7 3" xfId="34522"/>
    <cellStyle name="Normal 5 4 6 7 4" xfId="34523"/>
    <cellStyle name="Normal 5 4 6 8" xfId="17831"/>
    <cellStyle name="Normal 5 4 6 8 2" xfId="34524"/>
    <cellStyle name="Normal 5 4 6 8 3" xfId="34525"/>
    <cellStyle name="Normal 5 4 6 9" xfId="34527"/>
    <cellStyle name="Normal 5 4 7" xfId="31611"/>
    <cellStyle name="Normal 5 4 7 10" xfId="34529"/>
    <cellStyle name="Normal 5 4 7 2" xfId="34532"/>
    <cellStyle name="Normal 5 4 7 2 2" xfId="34536"/>
    <cellStyle name="Normal 5 4 7 2 2 2" xfId="34537"/>
    <cellStyle name="Normal 5 4 7 2 2 2 2" xfId="34538"/>
    <cellStyle name="Normal 5 4 7 2 2 2 3" xfId="34539"/>
    <cellStyle name="Normal 5 4 7 2 2 2 4" xfId="34540"/>
    <cellStyle name="Normal 5 4 7 2 2 3" xfId="34542"/>
    <cellStyle name="Normal 5 4 7 2 2 3 2" xfId="34543"/>
    <cellStyle name="Normal 5 4 7 2 2 3 3" xfId="11597"/>
    <cellStyle name="Normal 5 4 7 2 2 4" xfId="34545"/>
    <cellStyle name="Normal 5 4 7 2 2 5" xfId="34547"/>
    <cellStyle name="Normal 5 4 7 2 2 6" xfId="34549"/>
    <cellStyle name="Normal 5 4 7 2 3" xfId="34553"/>
    <cellStyle name="Normal 5 4 7 2 3 2" xfId="7942"/>
    <cellStyle name="Normal 5 4 7 2 3 3" xfId="11712"/>
    <cellStyle name="Normal 5 4 7 2 3 4" xfId="34555"/>
    <cellStyle name="Normal 5 4 7 2 4" xfId="34557"/>
    <cellStyle name="Normal 5 4 7 2 4 2" xfId="19097"/>
    <cellStyle name="Normal 5 4 7 2 4 3" xfId="11841"/>
    <cellStyle name="Normal 5 4 7 2 4 4" xfId="34558"/>
    <cellStyle name="Normal 5 4 7 2 5" xfId="34559"/>
    <cellStyle name="Normal 5 4 7 2 5 2" xfId="34560"/>
    <cellStyle name="Normal 5 4 7 2 5 3" xfId="34561"/>
    <cellStyle name="Normal 5 4 7 2 5 4" xfId="34562"/>
    <cellStyle name="Normal 5 4 7 2 6" xfId="34563"/>
    <cellStyle name="Normal 5 4 7 2 6 2" xfId="34564"/>
    <cellStyle name="Normal 5 4 7 2 6 3" xfId="34565"/>
    <cellStyle name="Normal 5 4 7 2 7" xfId="34567"/>
    <cellStyle name="Normal 5 4 7 2 8" xfId="34569"/>
    <cellStyle name="Normal 5 4 7 2 9" xfId="34571"/>
    <cellStyle name="Normal 5 4 7 3" xfId="34573"/>
    <cellStyle name="Normal 5 4 7 3 2" xfId="34576"/>
    <cellStyle name="Normal 5 4 7 3 2 2" xfId="34577"/>
    <cellStyle name="Normal 5 4 7 3 2 3" xfId="34578"/>
    <cellStyle name="Normal 5 4 7 3 2 4" xfId="34579"/>
    <cellStyle name="Normal 5 4 7 3 3" xfId="34581"/>
    <cellStyle name="Normal 5 4 7 3 3 2" xfId="11699"/>
    <cellStyle name="Normal 5 4 7 3 3 3" xfId="12448"/>
    <cellStyle name="Normal 5 4 7 3 4" xfId="34582"/>
    <cellStyle name="Normal 5 4 7 3 5" xfId="34583"/>
    <cellStyle name="Normal 5 4 7 3 6" xfId="34584"/>
    <cellStyle name="Normal 5 4 7 4" xfId="34587"/>
    <cellStyle name="Normal 5 4 7 4 2" xfId="34588"/>
    <cellStyle name="Normal 5 4 7 4 3" xfId="34589"/>
    <cellStyle name="Normal 5 4 7 4 4" xfId="34590"/>
    <cellStyle name="Normal 5 4 7 5" xfId="34592"/>
    <cellStyle name="Normal 5 4 7 5 2" xfId="34593"/>
    <cellStyle name="Normal 5 4 7 5 3" xfId="34594"/>
    <cellStyle name="Normal 5 4 7 5 4" xfId="34595"/>
    <cellStyle name="Normal 5 4 7 6" xfId="17835"/>
    <cellStyle name="Normal 5 4 7 6 2" xfId="34596"/>
    <cellStyle name="Normal 5 4 7 6 3" xfId="34597"/>
    <cellStyle name="Normal 5 4 7 6 4" xfId="34598"/>
    <cellStyle name="Normal 5 4 7 7" xfId="17836"/>
    <cellStyle name="Normal 5 4 7 7 2" xfId="34599"/>
    <cellStyle name="Normal 5 4 7 7 3" xfId="34600"/>
    <cellStyle name="Normal 5 4 7 8" xfId="34601"/>
    <cellStyle name="Normal 5 4 7 9" xfId="34603"/>
    <cellStyle name="Normal 5 4 8" xfId="34605"/>
    <cellStyle name="Normal 5 4 8 2" xfId="34609"/>
    <cellStyle name="Normal 5 4 8 2 2" xfId="34615"/>
    <cellStyle name="Normal 5 4 8 2 2 2" xfId="26441"/>
    <cellStyle name="Normal 5 4 8 2 2 3" xfId="12332"/>
    <cellStyle name="Normal 5 4 8 2 2 4" xfId="14471"/>
    <cellStyle name="Normal 5 4 8 2 3" xfId="34621"/>
    <cellStyle name="Normal 5 4 8 2 3 2" xfId="26472"/>
    <cellStyle name="Normal 5 4 8 2 3 3" xfId="14557"/>
    <cellStyle name="Normal 5 4 8 2 4" xfId="34623"/>
    <cellStyle name="Normal 5 4 8 2 5" xfId="34624"/>
    <cellStyle name="Normal 5 4 8 2 6" xfId="34625"/>
    <cellStyle name="Normal 5 4 8 3" xfId="34629"/>
    <cellStyle name="Normal 5 4 8 3 2" xfId="34631"/>
    <cellStyle name="Normal 5 4 8 3 3" xfId="34633"/>
    <cellStyle name="Normal 5 4 8 3 4" xfId="34634"/>
    <cellStyle name="Normal 5 4 8 4" xfId="34636"/>
    <cellStyle name="Normal 5 4 8 4 2" xfId="34637"/>
    <cellStyle name="Normal 5 4 8 4 3" xfId="34639"/>
    <cellStyle name="Normal 5 4 8 4 4" xfId="34641"/>
    <cellStyle name="Normal 5 4 8 5" xfId="34643"/>
    <cellStyle name="Normal 5 4 8 5 2" xfId="34644"/>
    <cellStyle name="Normal 5 4 8 5 3" xfId="34646"/>
    <cellStyle name="Normal 5 4 8 5 4" xfId="34648"/>
    <cellStyle name="Normal 5 4 8 6" xfId="34650"/>
    <cellStyle name="Normal 5 4 8 6 2" xfId="34651"/>
    <cellStyle name="Normal 5 4 8 6 3" xfId="34652"/>
    <cellStyle name="Normal 5 4 8 7" xfId="34653"/>
    <cellStyle name="Normal 5 4 8 8" xfId="34654"/>
    <cellStyle name="Normal 5 4 8 9" xfId="34655"/>
    <cellStyle name="Normal 5 4 9" xfId="34657"/>
    <cellStyle name="Normal 5 4 9 2" xfId="34659"/>
    <cellStyle name="Normal 5 4 9 2 2" xfId="34660"/>
    <cellStyle name="Normal 5 4 9 2 2 2" xfId="22681"/>
    <cellStyle name="Normal 5 4 9 2 2 3" xfId="16147"/>
    <cellStyle name="Normal 5 4 9 2 2 4" xfId="16160"/>
    <cellStyle name="Normal 5 4 9 2 3" xfId="34661"/>
    <cellStyle name="Normal 5 4 9 2 3 2" xfId="34662"/>
    <cellStyle name="Normal 5 4 9 2 3 3" xfId="34663"/>
    <cellStyle name="Normal 5 4 9 2 4" xfId="34664"/>
    <cellStyle name="Normal 5 4 9 2 5" xfId="34665"/>
    <cellStyle name="Normal 5 4 9 2 6" xfId="34666"/>
    <cellStyle name="Normal 5 4 9 3" xfId="34668"/>
    <cellStyle name="Normal 5 4 9 3 2" xfId="34669"/>
    <cellStyle name="Normal 5 4 9 3 3" xfId="34670"/>
    <cellStyle name="Normal 5 4 9 3 4" xfId="34671"/>
    <cellStyle name="Normal 5 4 9 4" xfId="34673"/>
    <cellStyle name="Normal 5 4 9 4 2" xfId="34674"/>
    <cellStyle name="Normal 5 4 9 4 3" xfId="34675"/>
    <cellStyle name="Normal 5 4 9 4 4" xfId="34676"/>
    <cellStyle name="Normal 5 4 9 5" xfId="34677"/>
    <cellStyle name="Normal 5 4 9 5 2" xfId="34678"/>
    <cellStyle name="Normal 5 4 9 5 3" xfId="34679"/>
    <cellStyle name="Normal 5 4 9 5 4" xfId="34680"/>
    <cellStyle name="Normal 5 4 9 6" xfId="34681"/>
    <cellStyle name="Normal 5 4 9 6 2" xfId="34682"/>
    <cellStyle name="Normal 5 4 9 6 3" xfId="34683"/>
    <cellStyle name="Normal 5 4 9 7" xfId="34685"/>
    <cellStyle name="Normal 5 4 9 8" xfId="34686"/>
    <cellStyle name="Normal 5 4 9 9" xfId="34687"/>
    <cellStyle name="Normal 5 5" xfId="20543"/>
    <cellStyle name="Normal 5 5 10" xfId="29125"/>
    <cellStyle name="Normal 5 5 10 2" xfId="16604"/>
    <cellStyle name="Normal 5 5 10 3" xfId="34689"/>
    <cellStyle name="Normal 5 5 10 4" xfId="16610"/>
    <cellStyle name="Normal 5 5 11" xfId="6570"/>
    <cellStyle name="Normal 5 5 11 2" xfId="16618"/>
    <cellStyle name="Normal 5 5 11 3" xfId="34690"/>
    <cellStyle name="Normal 5 5 12" xfId="16635"/>
    <cellStyle name="Normal 5 5 13" xfId="14046"/>
    <cellStyle name="Normal 5 5 14" xfId="34691"/>
    <cellStyle name="Normal 5 5 2" xfId="34692"/>
    <cellStyle name="Normal 5 5 2 10" xfId="34693"/>
    <cellStyle name="Normal 5 5 2 11" xfId="34694"/>
    <cellStyle name="Normal 5 5 2 2" xfId="34695"/>
    <cellStyle name="Normal 5 5 2 2 10" xfId="6468"/>
    <cellStyle name="Normal 5 5 2 2 2" xfId="20290"/>
    <cellStyle name="Normal 5 5 2 2 2 2" xfId="34697"/>
    <cellStyle name="Normal 5 5 2 2 2 2 2" xfId="34698"/>
    <cellStyle name="Normal 5 5 2 2 2 2 2 2" xfId="34699"/>
    <cellStyle name="Normal 5 5 2 2 2 2 2 3" xfId="34700"/>
    <cellStyle name="Normal 5 5 2 2 2 2 2 4" xfId="24117"/>
    <cellStyle name="Normal 5 5 2 2 2 2 3" xfId="34701"/>
    <cellStyle name="Normal 5 5 2 2 2 2 3 2" xfId="34702"/>
    <cellStyle name="Normal 5 5 2 2 2 2 3 3" xfId="34703"/>
    <cellStyle name="Normal 5 5 2 2 2 2 4" xfId="34704"/>
    <cellStyle name="Normal 5 5 2 2 2 2 5" xfId="34705"/>
    <cellStyle name="Normal 5 5 2 2 2 2 6" xfId="26378"/>
    <cellStyle name="Normal 5 5 2 2 2 3" xfId="34709"/>
    <cellStyle name="Normal 5 5 2 2 2 3 2" xfId="34711"/>
    <cellStyle name="Normal 5 5 2 2 2 3 3" xfId="34713"/>
    <cellStyle name="Normal 5 5 2 2 2 3 4" xfId="34715"/>
    <cellStyle name="Normal 5 5 2 2 2 4" xfId="34719"/>
    <cellStyle name="Normal 5 5 2 2 2 4 2" xfId="9088"/>
    <cellStyle name="Normal 5 5 2 2 2 4 3" xfId="9093"/>
    <cellStyle name="Normal 5 5 2 2 2 4 4" xfId="34722"/>
    <cellStyle name="Normal 5 5 2 2 2 5" xfId="34725"/>
    <cellStyle name="Normal 5 5 2 2 2 5 2" xfId="9103"/>
    <cellStyle name="Normal 5 5 2 2 2 5 3" xfId="34728"/>
    <cellStyle name="Normal 5 5 2 2 2 5 4" xfId="34731"/>
    <cellStyle name="Normal 5 5 2 2 2 6" xfId="34734"/>
    <cellStyle name="Normal 5 5 2 2 2 6 2" xfId="34737"/>
    <cellStyle name="Normal 5 5 2 2 2 6 3" xfId="34740"/>
    <cellStyle name="Normal 5 5 2 2 2 7" xfId="21246"/>
    <cellStyle name="Normal 5 5 2 2 2 8" xfId="21249"/>
    <cellStyle name="Normal 5 5 2 2 2 9" xfId="21256"/>
    <cellStyle name="Normal 5 5 2 2 3" xfId="20294"/>
    <cellStyle name="Normal 5 5 2 2 3 2" xfId="12724"/>
    <cellStyle name="Normal 5 5 2 2 3 2 2" xfId="12727"/>
    <cellStyle name="Normal 5 5 2 2 3 2 3" xfId="12730"/>
    <cellStyle name="Normal 5 5 2 2 3 2 4" xfId="2482"/>
    <cellStyle name="Normal 5 5 2 2 3 3" xfId="12735"/>
    <cellStyle name="Normal 5 5 2 2 3 3 2" xfId="12738"/>
    <cellStyle name="Normal 5 5 2 2 3 3 3" xfId="12742"/>
    <cellStyle name="Normal 5 5 2 2 3 4" xfId="12751"/>
    <cellStyle name="Normal 5 5 2 2 3 5" xfId="12765"/>
    <cellStyle name="Normal 5 5 2 2 3 6" xfId="12768"/>
    <cellStyle name="Normal 5 5 2 2 4" xfId="34741"/>
    <cellStyle name="Normal 5 5 2 2 4 2" xfId="12808"/>
    <cellStyle name="Normal 5 5 2 2 4 3" xfId="12817"/>
    <cellStyle name="Normal 5 5 2 2 4 4" xfId="12825"/>
    <cellStyle name="Normal 5 5 2 2 5" xfId="34742"/>
    <cellStyle name="Normal 5 5 2 2 5 2" xfId="12863"/>
    <cellStyle name="Normal 5 5 2 2 5 3" xfId="12866"/>
    <cellStyle name="Normal 5 5 2 2 5 4" xfId="34744"/>
    <cellStyle name="Normal 5 5 2 2 6" xfId="2815"/>
    <cellStyle name="Normal 5 5 2 2 6 2" xfId="34745"/>
    <cellStyle name="Normal 5 5 2 2 6 3" xfId="34747"/>
    <cellStyle name="Normal 5 5 2 2 6 4" xfId="34749"/>
    <cellStyle name="Normal 5 5 2 2 7" xfId="3697"/>
    <cellStyle name="Normal 5 5 2 2 7 2" xfId="34750"/>
    <cellStyle name="Normal 5 5 2 2 7 3" xfId="34752"/>
    <cellStyle name="Normal 5 5 2 2 8" xfId="3186"/>
    <cellStyle name="Normal 5 5 2 2 9" xfId="18096"/>
    <cellStyle name="Normal 5 5 2 3" xfId="34753"/>
    <cellStyle name="Normal 5 5 2 3 2" xfId="23263"/>
    <cellStyle name="Normal 5 5 2 3 2 2" xfId="34754"/>
    <cellStyle name="Normal 5 5 2 3 2 2 2" xfId="34757"/>
    <cellStyle name="Normal 5 5 2 3 2 2 3" xfId="34758"/>
    <cellStyle name="Normal 5 5 2 3 2 2 4" xfId="34759"/>
    <cellStyle name="Normal 5 5 2 3 2 3" xfId="34761"/>
    <cellStyle name="Normal 5 5 2 3 2 3 2" xfId="34764"/>
    <cellStyle name="Normal 5 5 2 3 2 3 3" xfId="34766"/>
    <cellStyle name="Normal 5 5 2 3 2 4" xfId="34768"/>
    <cellStyle name="Normal 5 5 2 3 2 5" xfId="33542"/>
    <cellStyle name="Normal 5 5 2 3 2 6" xfId="33546"/>
    <cellStyle name="Normal 5 5 2 3 3" xfId="23266"/>
    <cellStyle name="Normal 5 5 2 3 3 2" xfId="12991"/>
    <cellStyle name="Normal 5 5 2 3 3 3" xfId="13009"/>
    <cellStyle name="Normal 5 5 2 3 3 4" xfId="9340"/>
    <cellStyle name="Normal 5 5 2 3 4" xfId="26270"/>
    <cellStyle name="Normal 5 5 2 3 4 2" xfId="13098"/>
    <cellStyle name="Normal 5 5 2 3 4 3" xfId="13110"/>
    <cellStyle name="Normal 5 5 2 3 4 4" xfId="13115"/>
    <cellStyle name="Normal 5 5 2 3 5" xfId="26272"/>
    <cellStyle name="Normal 5 5 2 3 5 2" xfId="13167"/>
    <cellStyle name="Normal 5 5 2 3 5 3" xfId="13171"/>
    <cellStyle name="Normal 5 5 2 3 5 4" xfId="34771"/>
    <cellStyle name="Normal 5 5 2 3 6" xfId="3736"/>
    <cellStyle name="Normal 5 5 2 3 6 2" xfId="34772"/>
    <cellStyle name="Normal 5 5 2 3 6 3" xfId="34774"/>
    <cellStyle name="Normal 5 5 2 3 7" xfId="3752"/>
    <cellStyle name="Normal 5 5 2 3 8" xfId="34777"/>
    <cellStyle name="Normal 5 5 2 3 9" xfId="34780"/>
    <cellStyle name="Normal 5 5 2 4" xfId="34781"/>
    <cellStyle name="Normal 5 5 2 4 2" xfId="23269"/>
    <cellStyle name="Normal 5 5 2 4 2 2" xfId="34782"/>
    <cellStyle name="Normal 5 5 2 4 2 3" xfId="34785"/>
    <cellStyle name="Normal 5 5 2 4 2 4" xfId="34787"/>
    <cellStyle name="Normal 5 5 2 4 3" xfId="26276"/>
    <cellStyle name="Normal 5 5 2 4 3 2" xfId="8717"/>
    <cellStyle name="Normal 5 5 2 4 3 3" xfId="2231"/>
    <cellStyle name="Normal 5 5 2 4 4" xfId="26278"/>
    <cellStyle name="Normal 5 5 2 4 5" xfId="34788"/>
    <cellStyle name="Normal 5 5 2 4 6" xfId="34789"/>
    <cellStyle name="Normal 5 5 2 5" xfId="973"/>
    <cellStyle name="Normal 5 5 2 5 2" xfId="1379"/>
    <cellStyle name="Normal 5 5 2 5 3" xfId="1409"/>
    <cellStyle name="Normal 5 5 2 5 4" xfId="1425"/>
    <cellStyle name="Normal 5 5 2 6" xfId="879"/>
    <cellStyle name="Normal 5 5 2 6 2" xfId="898"/>
    <cellStyle name="Normal 5 5 2 6 3" xfId="1444"/>
    <cellStyle name="Normal 5 5 2 6 4" xfId="4625"/>
    <cellStyle name="Normal 5 5 2 7" xfId="989"/>
    <cellStyle name="Normal 5 5 2 7 2" xfId="6239"/>
    <cellStyle name="Normal 5 5 2 7 3" xfId="6250"/>
    <cellStyle name="Normal 5 5 2 7 4" xfId="17876"/>
    <cellStyle name="Normal 5 5 2 8" xfId="1454"/>
    <cellStyle name="Normal 5 5 2 8 2" xfId="6202"/>
    <cellStyle name="Normal 5 5 2 8 3" xfId="17882"/>
    <cellStyle name="Normal 5 5 2 9" xfId="1463"/>
    <cellStyle name="Normal 5 5 3" xfId="34790"/>
    <cellStyle name="Normal 5 5 3 10" xfId="2602"/>
    <cellStyle name="Normal 5 5 3 2" xfId="34792"/>
    <cellStyle name="Normal 5 5 3 2 2" xfId="23303"/>
    <cellStyle name="Normal 5 5 3 2 2 2" xfId="34795"/>
    <cellStyle name="Normal 5 5 3 2 2 2 2" xfId="34797"/>
    <cellStyle name="Normal 5 5 3 2 2 2 3" xfId="34798"/>
    <cellStyle name="Normal 5 5 3 2 2 2 4" xfId="2515"/>
    <cellStyle name="Normal 5 5 3 2 2 3" xfId="34801"/>
    <cellStyle name="Normal 5 5 3 2 2 3 2" xfId="34804"/>
    <cellStyle name="Normal 5 5 3 2 2 3 3" xfId="34806"/>
    <cellStyle name="Normal 5 5 3 2 2 4" xfId="34809"/>
    <cellStyle name="Normal 5 5 3 2 2 5" xfId="34812"/>
    <cellStyle name="Normal 5 5 3 2 2 6" xfId="34815"/>
    <cellStyle name="Normal 5 5 3 2 3" xfId="23308"/>
    <cellStyle name="Normal 5 5 3 2 3 2" xfId="15413"/>
    <cellStyle name="Normal 5 5 3 2 3 3" xfId="15436"/>
    <cellStyle name="Normal 5 5 3 2 3 4" xfId="15445"/>
    <cellStyle name="Normal 5 5 3 2 4" xfId="34816"/>
    <cellStyle name="Normal 5 5 3 2 4 2" xfId="15472"/>
    <cellStyle name="Normal 5 5 3 2 4 3" xfId="12241"/>
    <cellStyle name="Normal 5 5 3 2 4 4" xfId="12250"/>
    <cellStyle name="Normal 5 5 3 2 5" xfId="34818"/>
    <cellStyle name="Normal 5 5 3 2 5 2" xfId="15549"/>
    <cellStyle name="Normal 5 5 3 2 5 3" xfId="12267"/>
    <cellStyle name="Normal 5 5 3 2 5 4" xfId="32077"/>
    <cellStyle name="Normal 5 5 3 2 6" xfId="34820"/>
    <cellStyle name="Normal 5 5 3 2 6 2" xfId="32115"/>
    <cellStyle name="Normal 5 5 3 2 6 3" xfId="32121"/>
    <cellStyle name="Normal 5 5 3 2 7" xfId="34822"/>
    <cellStyle name="Normal 5 5 3 2 8" xfId="34824"/>
    <cellStyle name="Normal 5 5 3 2 9" xfId="18063"/>
    <cellStyle name="Normal 5 5 3 3" xfId="20960"/>
    <cellStyle name="Normal 5 5 3 3 2" xfId="23314"/>
    <cellStyle name="Normal 5 5 3 3 2 2" xfId="34825"/>
    <cellStyle name="Normal 5 5 3 3 2 3" xfId="27985"/>
    <cellStyle name="Normal 5 5 3 3 2 4" xfId="21007"/>
    <cellStyle name="Normal 5 5 3 3 3" xfId="34829"/>
    <cellStyle name="Normal 5 5 3 3 3 2" xfId="15254"/>
    <cellStyle name="Normal 5 5 3 3 3 3" xfId="15283"/>
    <cellStyle name="Normal 5 5 3 3 4" xfId="34832"/>
    <cellStyle name="Normal 5 5 3 3 5" xfId="34835"/>
    <cellStyle name="Normal 5 5 3 3 6" xfId="34837"/>
    <cellStyle name="Normal 5 5 3 4" xfId="22709"/>
    <cellStyle name="Normal 5 5 3 4 2" xfId="34840"/>
    <cellStyle name="Normal 5 5 3 4 3" xfId="34844"/>
    <cellStyle name="Normal 5 5 3 4 4" xfId="34848"/>
    <cellStyle name="Normal 5 5 3 5" xfId="22714"/>
    <cellStyle name="Normal 5 5 3 5 2" xfId="29332"/>
    <cellStyle name="Normal 5 5 3 5 3" xfId="29342"/>
    <cellStyle name="Normal 5 5 3 5 4" xfId="34852"/>
    <cellStyle name="Normal 5 5 3 6" xfId="1076"/>
    <cellStyle name="Normal 5 5 3 6 2" xfId="1097"/>
    <cellStyle name="Normal 5 5 3 6 3" xfId="15417"/>
    <cellStyle name="Normal 5 5 3 6 4" xfId="15426"/>
    <cellStyle name="Normal 5 5 3 7" xfId="5675"/>
    <cellStyle name="Normal 5 5 3 7 2" xfId="1991"/>
    <cellStyle name="Normal 5 5 3 7 3" xfId="4089"/>
    <cellStyle name="Normal 5 5 3 8" xfId="6276"/>
    <cellStyle name="Normal 5 5 3 9" xfId="9374"/>
    <cellStyle name="Normal 5 5 4" xfId="34855"/>
    <cellStyle name="Normal 5 5 4 2" xfId="34857"/>
    <cellStyle name="Normal 5 5 4 2 2" xfId="34860"/>
    <cellStyle name="Normal 5 5 4 2 2 2" xfId="34862"/>
    <cellStyle name="Normal 5 5 4 2 2 3" xfId="34864"/>
    <cellStyle name="Normal 5 5 4 2 2 4" xfId="34866"/>
    <cellStyle name="Normal 5 5 4 2 3" xfId="34867"/>
    <cellStyle name="Normal 5 5 4 2 3 2" xfId="34869"/>
    <cellStyle name="Normal 5 5 4 2 3 3" xfId="34871"/>
    <cellStyle name="Normal 5 5 4 2 4" xfId="34872"/>
    <cellStyle name="Normal 5 5 4 2 5" xfId="34874"/>
    <cellStyle name="Normal 5 5 4 2 6" xfId="34875"/>
    <cellStyle name="Normal 5 5 4 3" xfId="22721"/>
    <cellStyle name="Normal 5 5 4 3 2" xfId="4595"/>
    <cellStyle name="Normal 5 5 4 3 3" xfId="4616"/>
    <cellStyle name="Normal 5 5 4 3 4" xfId="4657"/>
    <cellStyle name="Normal 5 5 4 4" xfId="22726"/>
    <cellStyle name="Normal 5 5 4 4 2" xfId="4795"/>
    <cellStyle name="Normal 5 5 4 4 3" xfId="4832"/>
    <cellStyle name="Normal 5 5 4 4 4" xfId="4877"/>
    <cellStyle name="Normal 5 5 4 5" xfId="3059"/>
    <cellStyle name="Normal 5 5 4 5 2" xfId="3086"/>
    <cellStyle name="Normal 5 5 4 5 3" xfId="3104"/>
    <cellStyle name="Normal 5 5 4 5 4" xfId="3119"/>
    <cellStyle name="Normal 5 5 4 6" xfId="1200"/>
    <cellStyle name="Normal 5 5 4 6 2" xfId="1240"/>
    <cellStyle name="Normal 5 5 4 6 3" xfId="34877"/>
    <cellStyle name="Normal 5 5 4 7" xfId="3390"/>
    <cellStyle name="Normal 5 5 4 8" xfId="6312"/>
    <cellStyle name="Normal 5 5 4 9" xfId="27960"/>
    <cellStyle name="Normal 5 5 5" xfId="34879"/>
    <cellStyle name="Normal 5 5 5 2" xfId="5603"/>
    <cellStyle name="Normal 5 5 5 2 2" xfId="2121"/>
    <cellStyle name="Normal 5 5 5 2 2 2" xfId="34882"/>
    <cellStyle name="Normal 5 5 5 2 2 3" xfId="34884"/>
    <cellStyle name="Normal 5 5 5 2 2 4" xfId="34886"/>
    <cellStyle name="Normal 5 5 5 2 3" xfId="2156"/>
    <cellStyle name="Normal 5 5 5 2 3 2" xfId="34887"/>
    <cellStyle name="Normal 5 5 5 2 3 3" xfId="34889"/>
    <cellStyle name="Normal 5 5 5 2 4" xfId="2162"/>
    <cellStyle name="Normal 5 5 5 2 5" xfId="16498"/>
    <cellStyle name="Normal 5 5 5 2 6" xfId="34890"/>
    <cellStyle name="Normal 5 5 5 3" xfId="5606"/>
    <cellStyle name="Normal 5 5 5 3 2" xfId="5610"/>
    <cellStyle name="Normal 5 5 5 3 3" xfId="5613"/>
    <cellStyle name="Normal 5 5 5 3 4" xfId="15488"/>
    <cellStyle name="Normal 5 5 5 4" xfId="5623"/>
    <cellStyle name="Normal 5 5 5 4 2" xfId="34892"/>
    <cellStyle name="Normal 5 5 5 4 3" xfId="15519"/>
    <cellStyle name="Normal 5 5 5 4 4" xfId="15527"/>
    <cellStyle name="Normal 5 5 5 5" xfId="2617"/>
    <cellStyle name="Normal 5 5 5 5 2" xfId="34895"/>
    <cellStyle name="Normal 5 5 5 5 3" xfId="16503"/>
    <cellStyle name="Normal 5 5 5 5 4" xfId="16507"/>
    <cellStyle name="Normal 5 5 5 6" xfId="1341"/>
    <cellStyle name="Normal 5 5 5 6 2" xfId="34897"/>
    <cellStyle name="Normal 5 5 5 6 3" xfId="34899"/>
    <cellStyle name="Normal 5 5 5 7" xfId="6324"/>
    <cellStyle name="Normal 5 5 5 8" xfId="2474"/>
    <cellStyle name="Normal 5 5 5 9" xfId="27972"/>
    <cellStyle name="Normal 5 5 6" xfId="34902"/>
    <cellStyle name="Normal 5 5 6 2" xfId="260"/>
    <cellStyle name="Normal 5 5 6 2 2" xfId="1772"/>
    <cellStyle name="Normal 5 5 6 2 2 2" xfId="13924"/>
    <cellStyle name="Normal 5 5 6 2 2 3" xfId="34906"/>
    <cellStyle name="Normal 5 5 6 2 2 4" xfId="34908"/>
    <cellStyle name="Normal 5 5 6 2 3" xfId="1791"/>
    <cellStyle name="Normal 5 5 6 2 3 2" xfId="34909"/>
    <cellStyle name="Normal 5 5 6 2 3 3" xfId="34911"/>
    <cellStyle name="Normal 5 5 6 2 4" xfId="16517"/>
    <cellStyle name="Normal 5 5 6 2 5" xfId="16520"/>
    <cellStyle name="Normal 5 5 6 2 6" xfId="34912"/>
    <cellStyle name="Normal 5 5 6 3" xfId="640"/>
    <cellStyle name="Normal 5 5 6 3 2" xfId="34913"/>
    <cellStyle name="Normal 5 5 6 3 3" xfId="16523"/>
    <cellStyle name="Normal 5 5 6 3 4" xfId="16526"/>
    <cellStyle name="Normal 5 5 6 4" xfId="4486"/>
    <cellStyle name="Normal 5 5 6 4 2" xfId="34915"/>
    <cellStyle name="Normal 5 5 6 4 3" xfId="16537"/>
    <cellStyle name="Normal 5 5 6 4 4" xfId="16540"/>
    <cellStyle name="Normal 5 5 6 5" xfId="34918"/>
    <cellStyle name="Normal 5 5 6 5 2" xfId="34920"/>
    <cellStyle name="Normal 5 5 6 5 3" xfId="34922"/>
    <cellStyle name="Normal 5 5 6 6" xfId="690"/>
    <cellStyle name="Normal 5 5 6 7" xfId="6334"/>
    <cellStyle name="Normal 5 5 6 8" xfId="17544"/>
    <cellStyle name="Normal 5 5 7" xfId="34924"/>
    <cellStyle name="Normal 5 5 7 2" xfId="5383"/>
    <cellStyle name="Normal 5 5 7 2 2" xfId="34927"/>
    <cellStyle name="Normal 5 5 7 2 3" xfId="34929"/>
    <cellStyle name="Normal 5 5 7 2 4" xfId="34930"/>
    <cellStyle name="Normal 5 5 7 3" xfId="5393"/>
    <cellStyle name="Normal 5 5 7 3 2" xfId="34931"/>
    <cellStyle name="Normal 5 5 7 3 3" xfId="34935"/>
    <cellStyle name="Normal 5 5 7 4" xfId="5404"/>
    <cellStyle name="Normal 5 5 7 5" xfId="34939"/>
    <cellStyle name="Normal 5 5 7 6" xfId="17549"/>
    <cellStyle name="Normal 5 5 8" xfId="34942"/>
    <cellStyle name="Normal 5 5 8 2" xfId="3318"/>
    <cellStyle name="Normal 5 5 8 3" xfId="5808"/>
    <cellStyle name="Normal 5 5 8 4" xfId="5819"/>
    <cellStyle name="Normal 5 5 9" xfId="34945"/>
    <cellStyle name="Normal 5 5 9 2" xfId="5458"/>
    <cellStyle name="Normal 5 5 9 3" xfId="5871"/>
    <cellStyle name="Normal 5 5 9 4" xfId="34949"/>
    <cellStyle name="Normal 5 6" xfId="20546"/>
    <cellStyle name="Normal 5 6 10" xfId="34951"/>
    <cellStyle name="Normal 5 6 10 2" xfId="25350"/>
    <cellStyle name="Normal 5 6 10 3" xfId="25352"/>
    <cellStyle name="Normal 5 6 10 4" xfId="25355"/>
    <cellStyle name="Normal 5 6 11" xfId="34952"/>
    <cellStyle name="Normal 5 6 11 2" xfId="25406"/>
    <cellStyle name="Normal 5 6 11 3" xfId="25409"/>
    <cellStyle name="Normal 5 6 12" xfId="34953"/>
    <cellStyle name="Normal 5 6 13" xfId="18380"/>
    <cellStyle name="Normal 5 6 14" xfId="18384"/>
    <cellStyle name="Normal 5 6 2" xfId="34954"/>
    <cellStyle name="Normal 5 6 2 10" xfId="12595"/>
    <cellStyle name="Normal 5 6 2 11" xfId="25699"/>
    <cellStyle name="Normal 5 6 2 2" xfId="26042"/>
    <cellStyle name="Normal 5 6 2 2 10" xfId="26044"/>
    <cellStyle name="Normal 5 6 2 2 2" xfId="20398"/>
    <cellStyle name="Normal 5 6 2 2 2 2" xfId="26062"/>
    <cellStyle name="Normal 5 6 2 2 2 2 2" xfId="16706"/>
    <cellStyle name="Normal 5 6 2 2 2 2 2 2" xfId="4262"/>
    <cellStyle name="Normal 5 6 2 2 2 2 2 3" xfId="9718"/>
    <cellStyle name="Normal 5 6 2 2 2 2 2 4" xfId="7206"/>
    <cellStyle name="Normal 5 6 2 2 2 2 3" xfId="16711"/>
    <cellStyle name="Normal 5 6 2 2 2 2 3 2" xfId="2726"/>
    <cellStyle name="Normal 5 6 2 2 2 2 3 3" xfId="10000"/>
    <cellStyle name="Normal 5 6 2 2 2 2 4" xfId="16717"/>
    <cellStyle name="Normal 5 6 2 2 2 2 5" xfId="16721"/>
    <cellStyle name="Normal 5 6 2 2 2 2 6" xfId="16727"/>
    <cellStyle name="Normal 5 6 2 2 2 3" xfId="26147"/>
    <cellStyle name="Normal 5 6 2 2 2 3 2" xfId="16739"/>
    <cellStyle name="Normal 5 6 2 2 2 3 3" xfId="16743"/>
    <cellStyle name="Normal 5 6 2 2 2 3 4" xfId="16749"/>
    <cellStyle name="Normal 5 6 2 2 2 4" xfId="26153"/>
    <cellStyle name="Normal 5 6 2 2 2 4 2" xfId="16768"/>
    <cellStyle name="Normal 5 6 2 2 2 4 3" xfId="16772"/>
    <cellStyle name="Normal 5 6 2 2 2 4 4" xfId="16776"/>
    <cellStyle name="Normal 5 6 2 2 2 5" xfId="26158"/>
    <cellStyle name="Normal 5 6 2 2 2 5 2" xfId="14702"/>
    <cellStyle name="Normal 5 6 2 2 2 5 3" xfId="14813"/>
    <cellStyle name="Normal 5 6 2 2 2 5 4" xfId="14886"/>
    <cellStyle name="Normal 5 6 2 2 2 6" xfId="26162"/>
    <cellStyle name="Normal 5 6 2 2 2 6 2" xfId="15140"/>
    <cellStyle name="Normal 5 6 2 2 2 6 3" xfId="15181"/>
    <cellStyle name="Normal 5 6 2 2 2 7" xfId="21628"/>
    <cellStyle name="Normal 5 6 2 2 2 8" xfId="21633"/>
    <cellStyle name="Normal 5 6 2 2 2 9" xfId="21639"/>
    <cellStyle name="Normal 5 6 2 2 3" xfId="20403"/>
    <cellStyle name="Normal 5 6 2 2 3 2" xfId="19558"/>
    <cellStyle name="Normal 5 6 2 2 3 2 2" xfId="10739"/>
    <cellStyle name="Normal 5 6 2 2 3 2 3" xfId="26191"/>
    <cellStyle name="Normal 5 6 2 2 3 2 4" xfId="26193"/>
    <cellStyle name="Normal 5 6 2 2 3 3" xfId="19562"/>
    <cellStyle name="Normal 5 6 2 2 3 3 2" xfId="12321"/>
    <cellStyle name="Normal 5 6 2 2 3 3 3" xfId="26210"/>
    <cellStyle name="Normal 5 6 2 2 3 4" xfId="26219"/>
    <cellStyle name="Normal 5 6 2 2 3 5" xfId="26223"/>
    <cellStyle name="Normal 5 6 2 2 3 6" xfId="14705"/>
    <cellStyle name="Normal 5 6 2 2 4" xfId="26226"/>
    <cellStyle name="Normal 5 6 2 2 4 2" xfId="26229"/>
    <cellStyle name="Normal 5 6 2 2 4 3" xfId="26242"/>
    <cellStyle name="Normal 5 6 2 2 4 4" xfId="26253"/>
    <cellStyle name="Normal 5 6 2 2 5" xfId="26265"/>
    <cellStyle name="Normal 5 6 2 2 5 2" xfId="26267"/>
    <cellStyle name="Normal 5 6 2 2 5 3" xfId="26284"/>
    <cellStyle name="Normal 5 6 2 2 5 4" xfId="26289"/>
    <cellStyle name="Normal 5 6 2 2 6" xfId="13353"/>
    <cellStyle name="Normal 5 6 2 2 6 2" xfId="14285"/>
    <cellStyle name="Normal 5 6 2 2 6 3" xfId="14293"/>
    <cellStyle name="Normal 5 6 2 2 6 4" xfId="26319"/>
    <cellStyle name="Normal 5 6 2 2 7" xfId="13360"/>
    <cellStyle name="Normal 5 6 2 2 7 2" xfId="26330"/>
    <cellStyle name="Normal 5 6 2 2 7 3" xfId="5740"/>
    <cellStyle name="Normal 5 6 2 2 8" xfId="13370"/>
    <cellStyle name="Normal 5 6 2 2 9" xfId="18763"/>
    <cellStyle name="Normal 5 6 2 3" xfId="26341"/>
    <cellStyle name="Normal 5 6 2 3 2" xfId="23409"/>
    <cellStyle name="Normal 5 6 2 3 2 2" xfId="26345"/>
    <cellStyle name="Normal 5 6 2 3 2 2 2" xfId="26348"/>
    <cellStyle name="Normal 5 6 2 3 2 2 3" xfId="26365"/>
    <cellStyle name="Normal 5 6 2 3 2 2 4" xfId="26379"/>
    <cellStyle name="Normal 5 6 2 3 2 3" xfId="26398"/>
    <cellStyle name="Normal 5 6 2 3 2 3 2" xfId="26401"/>
    <cellStyle name="Normal 5 6 2 3 2 3 3" xfId="26412"/>
    <cellStyle name="Normal 5 6 2 3 2 4" xfId="26432"/>
    <cellStyle name="Normal 5 6 2 3 2 5" xfId="26439"/>
    <cellStyle name="Normal 5 6 2 3 2 6" xfId="12330"/>
    <cellStyle name="Normal 5 6 2 3 3" xfId="23414"/>
    <cellStyle name="Normal 5 6 2 3 3 2" xfId="19581"/>
    <cellStyle name="Normal 5 6 2 3 3 3" xfId="19585"/>
    <cellStyle name="Normal 5 6 2 3 3 4" xfId="26464"/>
    <cellStyle name="Normal 5 6 2 3 4" xfId="26300"/>
    <cellStyle name="Normal 5 6 2 3 4 2" xfId="26473"/>
    <cellStyle name="Normal 5 6 2 3 4 3" xfId="26485"/>
    <cellStyle name="Normal 5 6 2 3 4 4" xfId="26492"/>
    <cellStyle name="Normal 5 6 2 3 5" xfId="26303"/>
    <cellStyle name="Normal 5 6 2 3 5 2" xfId="26498"/>
    <cellStyle name="Normal 5 6 2 3 5 3" xfId="26502"/>
    <cellStyle name="Normal 5 6 2 3 5 4" xfId="26506"/>
    <cellStyle name="Normal 5 6 2 3 6" xfId="26509"/>
    <cellStyle name="Normal 5 6 2 3 6 2" xfId="26511"/>
    <cellStyle name="Normal 5 6 2 3 6 3" xfId="26514"/>
    <cellStyle name="Normal 5 6 2 3 7" xfId="26517"/>
    <cellStyle name="Normal 5 6 2 3 8" xfId="26522"/>
    <cellStyle name="Normal 5 6 2 3 9" xfId="26527"/>
    <cellStyle name="Normal 5 6 2 4" xfId="26529"/>
    <cellStyle name="Normal 5 6 2 4 2" xfId="23420"/>
    <cellStyle name="Normal 5 6 2 4 2 2" xfId="26532"/>
    <cellStyle name="Normal 5 6 2 4 2 3" xfId="26546"/>
    <cellStyle name="Normal 5 6 2 4 2 4" xfId="26556"/>
    <cellStyle name="Normal 5 6 2 4 3" xfId="26309"/>
    <cellStyle name="Normal 5 6 2 4 3 2" xfId="19600"/>
    <cellStyle name="Normal 5 6 2 4 3 3" xfId="19605"/>
    <cellStyle name="Normal 5 6 2 4 4" xfId="26313"/>
    <cellStyle name="Normal 5 6 2 4 5" xfId="26607"/>
    <cellStyle name="Normal 5 6 2 4 6" xfId="26612"/>
    <cellStyle name="Normal 5 6 2 5" xfId="26622"/>
    <cellStyle name="Normal 5 6 2 5 2" xfId="26625"/>
    <cellStyle name="Normal 5 6 2 5 3" xfId="26664"/>
    <cellStyle name="Normal 5 6 2 5 4" xfId="26680"/>
    <cellStyle name="Normal 5 6 2 6" xfId="6374"/>
    <cellStyle name="Normal 5 6 2 6 2" xfId="5252"/>
    <cellStyle name="Normal 5 6 2 6 3" xfId="5482"/>
    <cellStyle name="Normal 5 6 2 6 4" xfId="7843"/>
    <cellStyle name="Normal 5 6 2 7" xfId="6380"/>
    <cellStyle name="Normal 5 6 2 7 2" xfId="5506"/>
    <cellStyle name="Normal 5 6 2 7 3" xfId="17923"/>
    <cellStyle name="Normal 5 6 2 7 4" xfId="26776"/>
    <cellStyle name="Normal 5 6 2 8" xfId="1383"/>
    <cellStyle name="Normal 5 6 2 8 2" xfId="7862"/>
    <cellStyle name="Normal 5 6 2 8 3" xfId="26813"/>
    <cellStyle name="Normal 5 6 2 9" xfId="9420"/>
    <cellStyle name="Normal 5 6 3" xfId="34955"/>
    <cellStyle name="Normal 5 6 3 10" xfId="34904"/>
    <cellStyle name="Normal 5 6 3 2" xfId="26959"/>
    <cellStyle name="Normal 5 6 3 2 2" xfId="23465"/>
    <cellStyle name="Normal 5 6 3 2 2 2" xfId="26962"/>
    <cellStyle name="Normal 5 6 3 2 2 2 2" xfId="26965"/>
    <cellStyle name="Normal 5 6 3 2 2 2 3" xfId="26971"/>
    <cellStyle name="Normal 5 6 3 2 2 2 4" xfId="26976"/>
    <cellStyle name="Normal 5 6 3 2 2 3" xfId="26986"/>
    <cellStyle name="Normal 5 6 3 2 2 3 2" xfId="26990"/>
    <cellStyle name="Normal 5 6 3 2 2 3 3" xfId="26993"/>
    <cellStyle name="Normal 5 6 3 2 2 4" xfId="22583"/>
    <cellStyle name="Normal 5 6 3 2 2 5" xfId="22589"/>
    <cellStyle name="Normal 5 6 3 2 2 6" xfId="22595"/>
    <cellStyle name="Normal 5 6 3 2 3" xfId="23472"/>
    <cellStyle name="Normal 5 6 3 2 3 2" xfId="19934"/>
    <cellStyle name="Normal 5 6 3 2 3 3" xfId="19938"/>
    <cellStyle name="Normal 5 6 3 2 3 4" xfId="22604"/>
    <cellStyle name="Normal 5 6 3 2 4" xfId="27006"/>
    <cellStyle name="Normal 5 6 3 2 4 2" xfId="27010"/>
    <cellStyle name="Normal 5 6 3 2 4 3" xfId="27013"/>
    <cellStyle name="Normal 5 6 3 2 4 4" xfId="22621"/>
    <cellStyle name="Normal 5 6 3 2 5" xfId="27015"/>
    <cellStyle name="Normal 5 6 3 2 5 2" xfId="27018"/>
    <cellStyle name="Normal 5 6 3 2 5 3" xfId="27022"/>
    <cellStyle name="Normal 5 6 3 2 5 4" xfId="27026"/>
    <cellStyle name="Normal 5 6 3 2 6" xfId="27033"/>
    <cellStyle name="Normal 5 6 3 2 6 2" xfId="27034"/>
    <cellStyle name="Normal 5 6 3 2 6 3" xfId="27038"/>
    <cellStyle name="Normal 5 6 3 2 7" xfId="27046"/>
    <cellStyle name="Normal 5 6 3 2 8" xfId="27051"/>
    <cellStyle name="Normal 5 6 3 2 9" xfId="23536"/>
    <cellStyle name="Normal 5 6 3 3" xfId="27053"/>
    <cellStyle name="Normal 5 6 3 3 2" xfId="23483"/>
    <cellStyle name="Normal 5 6 3 3 2 2" xfId="27056"/>
    <cellStyle name="Normal 5 6 3 3 2 3" xfId="27059"/>
    <cellStyle name="Normal 5 6 3 3 2 4" xfId="22677"/>
    <cellStyle name="Normal 5 6 3 3 3" xfId="27061"/>
    <cellStyle name="Normal 5 6 3 3 3 2" xfId="19961"/>
    <cellStyle name="Normal 5 6 3 3 3 3" xfId="19965"/>
    <cellStyle name="Normal 5 6 3 3 4" xfId="27064"/>
    <cellStyle name="Normal 5 6 3 3 5" xfId="27068"/>
    <cellStyle name="Normal 5 6 3 3 6" xfId="27080"/>
    <cellStyle name="Normal 5 6 3 4" xfId="27093"/>
    <cellStyle name="Normal 5 6 3 4 2" xfId="27097"/>
    <cellStyle name="Normal 5 6 3 4 3" xfId="27113"/>
    <cellStyle name="Normal 5 6 3 4 4" xfId="27116"/>
    <cellStyle name="Normal 5 6 3 5" xfId="27134"/>
    <cellStyle name="Normal 5 6 3 5 2" xfId="27138"/>
    <cellStyle name="Normal 5 6 3 5 3" xfId="27166"/>
    <cellStyle name="Normal 5 6 3 5 4" xfId="27172"/>
    <cellStyle name="Normal 5 6 3 6" xfId="6386"/>
    <cellStyle name="Normal 5 6 3 6 2" xfId="7918"/>
    <cellStyle name="Normal 5 6 3 6 3" xfId="15265"/>
    <cellStyle name="Normal 5 6 3 6 4" xfId="15274"/>
    <cellStyle name="Normal 5 6 3 7" xfId="340"/>
    <cellStyle name="Normal 5 6 3 7 2" xfId="27185"/>
    <cellStyle name="Normal 5 6 3 7 3" xfId="4353"/>
    <cellStyle name="Normal 5 6 3 8" xfId="6396"/>
    <cellStyle name="Normal 5 6 3 9" xfId="34958"/>
    <cellStyle name="Normal 5 6 4" xfId="34959"/>
    <cellStyle name="Normal 5 6 4 2" xfId="27318"/>
    <cellStyle name="Normal 5 6 4 2 2" xfId="27322"/>
    <cellStyle name="Normal 5 6 4 2 2 2" xfId="3488"/>
    <cellStyle name="Normal 5 6 4 2 2 3" xfId="27343"/>
    <cellStyle name="Normal 5 6 4 2 2 4" xfId="23032"/>
    <cellStyle name="Normal 5 6 4 2 3" xfId="27365"/>
    <cellStyle name="Normal 5 6 4 2 3 2" xfId="27368"/>
    <cellStyle name="Normal 5 6 4 2 3 3" xfId="27382"/>
    <cellStyle name="Normal 5 6 4 2 4" xfId="27391"/>
    <cellStyle name="Normal 5 6 4 2 5" xfId="27396"/>
    <cellStyle name="Normal 5 6 4 2 6" xfId="27401"/>
    <cellStyle name="Normal 5 6 4 3" xfId="27412"/>
    <cellStyle name="Normal 5 6 4 3 2" xfId="27415"/>
    <cellStyle name="Normal 5 6 4 3 3" xfId="27421"/>
    <cellStyle name="Normal 5 6 4 3 4" xfId="27425"/>
    <cellStyle name="Normal 5 6 4 4" xfId="27446"/>
    <cellStyle name="Normal 5 6 4 4 2" xfId="27450"/>
    <cellStyle name="Normal 5 6 4 4 3" xfId="27455"/>
    <cellStyle name="Normal 5 6 4 4 4" xfId="27462"/>
    <cellStyle name="Normal 5 6 4 5" xfId="27474"/>
    <cellStyle name="Normal 5 6 4 5 2" xfId="27477"/>
    <cellStyle name="Normal 5 6 4 5 3" xfId="27491"/>
    <cellStyle name="Normal 5 6 4 5 4" xfId="27496"/>
    <cellStyle name="Normal 5 6 4 6" xfId="6422"/>
    <cellStyle name="Normal 5 6 4 6 2" xfId="27503"/>
    <cellStyle name="Normal 5 6 4 6 3" xfId="2912"/>
    <cellStyle name="Normal 5 6 4 7" xfId="6431"/>
    <cellStyle name="Normal 5 6 4 8" xfId="6438"/>
    <cellStyle name="Normal 5 6 4 9" xfId="34961"/>
    <cellStyle name="Normal 5 6 5" xfId="34962"/>
    <cellStyle name="Normal 5 6 5 2" xfId="6594"/>
    <cellStyle name="Normal 5 6 5 2 2" xfId="2216"/>
    <cellStyle name="Normal 5 6 5 2 2 2" xfId="18394"/>
    <cellStyle name="Normal 5 6 5 2 2 3" xfId="27566"/>
    <cellStyle name="Normal 5 6 5 2 2 4" xfId="27572"/>
    <cellStyle name="Normal 5 6 5 2 3" xfId="2246"/>
    <cellStyle name="Normal 5 6 5 2 3 2" xfId="18408"/>
    <cellStyle name="Normal 5 6 5 2 3 3" xfId="27579"/>
    <cellStyle name="Normal 5 6 5 2 4" xfId="2262"/>
    <cellStyle name="Normal 5 6 5 2 5" xfId="16643"/>
    <cellStyle name="Normal 5 6 5 2 6" xfId="27584"/>
    <cellStyle name="Normal 5 6 5 3" xfId="6601"/>
    <cellStyle name="Normal 5 6 5 3 2" xfId="6605"/>
    <cellStyle name="Normal 5 6 5 3 3" xfId="6608"/>
    <cellStyle name="Normal 5 6 5 3 4" xfId="16647"/>
    <cellStyle name="Normal 5 6 5 4" xfId="6614"/>
    <cellStyle name="Normal 5 6 5 4 2" xfId="27591"/>
    <cellStyle name="Normal 5 6 5 4 3" xfId="16652"/>
    <cellStyle name="Normal 5 6 5 4 4" xfId="16655"/>
    <cellStyle name="Normal 5 6 5 5" xfId="16198"/>
    <cellStyle name="Normal 5 6 5 5 2" xfId="27593"/>
    <cellStyle name="Normal 5 6 5 5 3" xfId="27595"/>
    <cellStyle name="Normal 5 6 5 5 4" xfId="27598"/>
    <cellStyle name="Normal 5 6 5 6" xfId="6449"/>
    <cellStyle name="Normal 5 6 5 6 2" xfId="27601"/>
    <cellStyle name="Normal 5 6 5 6 3" xfId="27603"/>
    <cellStyle name="Normal 5 6 5 7" xfId="6454"/>
    <cellStyle name="Normal 5 6 5 8" xfId="17926"/>
    <cellStyle name="Normal 5 6 5 9" xfId="34964"/>
    <cellStyle name="Normal 5 6 6" xfId="34965"/>
    <cellStyle name="Normal 5 6 6 2" xfId="6875"/>
    <cellStyle name="Normal 5 6 6 2 2" xfId="2099"/>
    <cellStyle name="Normal 5 6 6 2 2 2" xfId="18729"/>
    <cellStyle name="Normal 5 6 6 2 2 3" xfId="27660"/>
    <cellStyle name="Normal 5 6 6 2 2 4" xfId="27668"/>
    <cellStyle name="Normal 5 6 6 2 3" xfId="2113"/>
    <cellStyle name="Normal 5 6 6 2 3 2" xfId="18741"/>
    <cellStyle name="Normal 5 6 6 2 3 3" xfId="21811"/>
    <cellStyle name="Normal 5 6 6 2 4" xfId="27671"/>
    <cellStyle name="Normal 5 6 6 2 5" xfId="27674"/>
    <cellStyle name="Normal 5 6 6 2 6" xfId="27676"/>
    <cellStyle name="Normal 5 6 6 3" xfId="6883"/>
    <cellStyle name="Normal 5 6 6 3 2" xfId="27683"/>
    <cellStyle name="Normal 5 6 6 3 3" xfId="27687"/>
    <cellStyle name="Normal 5 6 6 3 4" xfId="27691"/>
    <cellStyle name="Normal 5 6 6 4" xfId="6890"/>
    <cellStyle name="Normal 5 6 6 4 2" xfId="27698"/>
    <cellStyle name="Normal 5 6 6 4 3" xfId="27701"/>
    <cellStyle name="Normal 5 6 6 4 4" xfId="27704"/>
    <cellStyle name="Normal 5 6 6 5" xfId="27706"/>
    <cellStyle name="Normal 5 6 6 5 2" xfId="27710"/>
    <cellStyle name="Normal 5 6 6 5 3" xfId="27711"/>
    <cellStyle name="Normal 5 6 6 6" xfId="17931"/>
    <cellStyle name="Normal 5 6 6 7" xfId="13241"/>
    <cellStyle name="Normal 5 6 6 8" xfId="27258"/>
    <cellStyle name="Normal 5 6 7" xfId="34967"/>
    <cellStyle name="Normal 5 6 7 2" xfId="6966"/>
    <cellStyle name="Normal 5 6 7 2 2" xfId="27744"/>
    <cellStyle name="Normal 5 6 7 2 3" xfId="27762"/>
    <cellStyle name="Normal 5 6 7 2 4" xfId="27765"/>
    <cellStyle name="Normal 5 6 7 3" xfId="6972"/>
    <cellStyle name="Normal 5 6 7 3 2" xfId="27775"/>
    <cellStyle name="Normal 5 6 7 3 3" xfId="27780"/>
    <cellStyle name="Normal 5 6 7 4" xfId="6979"/>
    <cellStyle name="Normal 5 6 7 5" xfId="27789"/>
    <cellStyle name="Normal 5 6 7 6" xfId="27796"/>
    <cellStyle name="Normal 5 6 8" xfId="32796"/>
    <cellStyle name="Normal 5 6 8 2" xfId="7060"/>
    <cellStyle name="Normal 5 6 8 3" xfId="7068"/>
    <cellStyle name="Normal 5 6 8 4" xfId="7077"/>
    <cellStyle name="Normal 5 6 9" xfId="32801"/>
    <cellStyle name="Normal 5 6 9 2" xfId="4038"/>
    <cellStyle name="Normal 5 6 9 3" xfId="7119"/>
    <cellStyle name="Normal 5 6 9 4" xfId="27875"/>
    <cellStyle name="Normal 5 7" xfId="20549"/>
    <cellStyle name="Normal 5 7 10" xfId="5413"/>
    <cellStyle name="Normal 5 7 11" xfId="8007"/>
    <cellStyle name="Normal 5 7 2" xfId="28009"/>
    <cellStyle name="Normal 5 7 2 10" xfId="34969"/>
    <cellStyle name="Normal 5 7 2 2" xfId="28012"/>
    <cellStyle name="Normal 5 7 2 2 2" xfId="23627"/>
    <cellStyle name="Normal 5 7 2 2 2 2" xfId="7337"/>
    <cellStyle name="Normal 5 7 2 2 2 2 2" xfId="25762"/>
    <cellStyle name="Normal 5 7 2 2 2 2 3" xfId="25771"/>
    <cellStyle name="Normal 5 7 2 2 2 2 4" xfId="25783"/>
    <cellStyle name="Normal 5 7 2 2 2 3" xfId="113"/>
    <cellStyle name="Normal 5 7 2 2 2 3 2" xfId="25809"/>
    <cellStyle name="Normal 5 7 2 2 2 3 3" xfId="25818"/>
    <cellStyle name="Normal 5 7 2 2 2 4" xfId="17762"/>
    <cellStyle name="Normal 5 7 2 2 2 5" xfId="17769"/>
    <cellStyle name="Normal 5 7 2 2 2 6" xfId="19138"/>
    <cellStyle name="Normal 5 7 2 2 3" xfId="23631"/>
    <cellStyle name="Normal 5 7 2 2 3 2" xfId="7343"/>
    <cellStyle name="Normal 5 7 2 2 3 3" xfId="7347"/>
    <cellStyle name="Normal 5 7 2 2 3 4" xfId="17781"/>
    <cellStyle name="Normal 5 7 2 2 4" xfId="28161"/>
    <cellStyle name="Normal 5 7 2 2 4 2" xfId="2996"/>
    <cellStyle name="Normal 5 7 2 2 4 3" xfId="17797"/>
    <cellStyle name="Normal 5 7 2 2 4 4" xfId="17801"/>
    <cellStyle name="Normal 5 7 2 2 5" xfId="28163"/>
    <cellStyle name="Normal 5 7 2 2 5 2" xfId="28166"/>
    <cellStyle name="Normal 5 7 2 2 5 3" xfId="28170"/>
    <cellStyle name="Normal 5 7 2 2 5 4" xfId="28174"/>
    <cellStyle name="Normal 5 7 2 2 6" xfId="281"/>
    <cellStyle name="Normal 5 7 2 2 6 2" xfId="76"/>
    <cellStyle name="Normal 5 7 2 2 6 3" xfId="21161"/>
    <cellStyle name="Normal 5 7 2 2 7" xfId="15828"/>
    <cellStyle name="Normal 5 7 2 2 8" xfId="15838"/>
    <cellStyle name="Normal 5 7 2 2 9" xfId="18807"/>
    <cellStyle name="Normal 5 7 2 3" xfId="27107"/>
    <cellStyle name="Normal 5 7 2 3 2" xfId="23638"/>
    <cellStyle name="Normal 5 7 2 3 2 2" xfId="28184"/>
    <cellStyle name="Normal 5 7 2 3 2 3" xfId="28186"/>
    <cellStyle name="Normal 5 7 2 3 2 4" xfId="20581"/>
    <cellStyle name="Normal 5 7 2 3 3" xfId="23642"/>
    <cellStyle name="Normal 5 7 2 3 3 2" xfId="28188"/>
    <cellStyle name="Normal 5 7 2 3 3 3" xfId="28190"/>
    <cellStyle name="Normal 5 7 2 3 4" xfId="28193"/>
    <cellStyle name="Normal 5 7 2 3 5" xfId="28199"/>
    <cellStyle name="Normal 5 7 2 3 6" xfId="28205"/>
    <cellStyle name="Normal 5 7 2 4" xfId="24690"/>
    <cellStyle name="Normal 5 7 2 4 2" xfId="23651"/>
    <cellStyle name="Normal 5 7 2 4 3" xfId="28218"/>
    <cellStyle name="Normal 5 7 2 4 4" xfId="28223"/>
    <cellStyle name="Normal 5 7 2 5" xfId="24694"/>
    <cellStyle name="Normal 5 7 2 5 2" xfId="28243"/>
    <cellStyle name="Normal 5 7 2 5 3" xfId="28251"/>
    <cellStyle name="Normal 5 7 2 5 4" xfId="28258"/>
    <cellStyle name="Normal 5 7 2 6" xfId="6500"/>
    <cellStyle name="Normal 5 7 2 6 2" xfId="4009"/>
    <cellStyle name="Normal 5 7 2 6 3" xfId="28276"/>
    <cellStyle name="Normal 5 7 2 6 4" xfId="28280"/>
    <cellStyle name="Normal 5 7 2 7" xfId="6506"/>
    <cellStyle name="Normal 5 7 2 7 2" xfId="20695"/>
    <cellStyle name="Normal 5 7 2 7 3" xfId="20760"/>
    <cellStyle name="Normal 5 7 2 8" xfId="17940"/>
    <cellStyle name="Normal 5 7 2 9" xfId="20888"/>
    <cellStyle name="Normal 5 7 3" xfId="28015"/>
    <cellStyle name="Normal 5 7 3 2" xfId="28020"/>
    <cellStyle name="Normal 5 7 3 2 2" xfId="23685"/>
    <cellStyle name="Normal 5 7 3 2 2 2" xfId="1846"/>
    <cellStyle name="Normal 5 7 3 2 2 3" xfId="6200"/>
    <cellStyle name="Normal 5 7 3 2 2 4" xfId="17879"/>
    <cellStyle name="Normal 5 7 3 2 3" xfId="23600"/>
    <cellStyle name="Normal 5 7 3 2 3 2" xfId="2055"/>
    <cellStyle name="Normal 5 7 3 2 3 3" xfId="7589"/>
    <cellStyle name="Normal 5 7 3 2 4" xfId="23605"/>
    <cellStyle name="Normal 5 7 3 2 5" xfId="28393"/>
    <cellStyle name="Normal 5 7 3 2 6" xfId="28399"/>
    <cellStyle name="Normal 5 7 3 3" xfId="28026"/>
    <cellStyle name="Normal 5 7 3 3 2" xfId="23699"/>
    <cellStyle name="Normal 5 7 3 3 3" xfId="28423"/>
    <cellStyle name="Normal 5 7 3 3 4" xfId="25910"/>
    <cellStyle name="Normal 5 7 3 4" xfId="28031"/>
    <cellStyle name="Normal 5 7 3 4 2" xfId="28444"/>
    <cellStyle name="Normal 5 7 3 4 3" xfId="28448"/>
    <cellStyle name="Normal 5 7 3 4 4" xfId="5945"/>
    <cellStyle name="Normal 5 7 3 5" xfId="28454"/>
    <cellStyle name="Normal 5 7 3 5 2" xfId="28457"/>
    <cellStyle name="Normal 5 7 3 5 3" xfId="28464"/>
    <cellStyle name="Normal 5 7 3 5 4" xfId="430"/>
    <cellStyle name="Normal 5 7 3 6" xfId="17945"/>
    <cellStyle name="Normal 5 7 3 6 2" xfId="4213"/>
    <cellStyle name="Normal 5 7 3 6 3" xfId="4236"/>
    <cellStyle name="Normal 5 7 3 7" xfId="17949"/>
    <cellStyle name="Normal 5 7 3 8" xfId="17954"/>
    <cellStyle name="Normal 5 7 3 9" xfId="21460"/>
    <cellStyle name="Normal 5 7 4" xfId="28035"/>
    <cellStyle name="Normal 5 7 4 2" xfId="28039"/>
    <cellStyle name="Normal 5 7 4 2 2" xfId="28505"/>
    <cellStyle name="Normal 5 7 4 2 3" xfId="28508"/>
    <cellStyle name="Normal 5 7 4 2 4" xfId="28514"/>
    <cellStyle name="Normal 5 7 4 3" xfId="28044"/>
    <cellStyle name="Normal 5 7 4 3 2" xfId="28535"/>
    <cellStyle name="Normal 5 7 4 3 3" xfId="28538"/>
    <cellStyle name="Normal 5 7 4 4" xfId="28049"/>
    <cellStyle name="Normal 5 7 4 5" xfId="28550"/>
    <cellStyle name="Normal 5 7 4 6" xfId="17960"/>
    <cellStyle name="Normal 5 7 5" xfId="28052"/>
    <cellStyle name="Normal 5 7 5 2" xfId="7291"/>
    <cellStyle name="Normal 5 7 5 3" xfId="7296"/>
    <cellStyle name="Normal 5 7 5 4" xfId="7105"/>
    <cellStyle name="Normal 5 7 6" xfId="28055"/>
    <cellStyle name="Normal 5 7 6 2" xfId="7357"/>
    <cellStyle name="Normal 5 7 6 3" xfId="7360"/>
    <cellStyle name="Normal 5 7 6 4" xfId="7112"/>
    <cellStyle name="Normal 5 7 7" xfId="28058"/>
    <cellStyle name="Normal 5 7 7 2" xfId="28702"/>
    <cellStyle name="Normal 5 7 7 3" xfId="28707"/>
    <cellStyle name="Normal 5 7 7 4" xfId="28711"/>
    <cellStyle name="Normal 5 7 8" xfId="28062"/>
    <cellStyle name="Normal 5 7 8 2" xfId="28730"/>
    <cellStyle name="Normal 5 7 8 3" xfId="28734"/>
    <cellStyle name="Normal 5 7 9" xfId="32812"/>
    <cellStyle name="Normal 5 8" xfId="20552"/>
    <cellStyle name="Normal 5 8 10" xfId="22359"/>
    <cellStyle name="Normal 5 8 11" xfId="22210"/>
    <cellStyle name="Normal 5 8 2" xfId="28069"/>
    <cellStyle name="Normal 5 8 2 10" xfId="34971"/>
    <cellStyle name="Normal 5 8 2 2" xfId="15293"/>
    <cellStyle name="Normal 5 8 2 2 2" xfId="23763"/>
    <cellStyle name="Normal 5 8 2 2 2 2" xfId="5243"/>
    <cellStyle name="Normal 5 8 2 2 2 2 2" xfId="34972"/>
    <cellStyle name="Normal 5 8 2 2 2 2 3" xfId="34973"/>
    <cellStyle name="Normal 5 8 2 2 2 2 4" xfId="34975"/>
    <cellStyle name="Normal 5 8 2 2 2 3" xfId="9947"/>
    <cellStyle name="Normal 5 8 2 2 2 3 2" xfId="33930"/>
    <cellStyle name="Normal 5 8 2 2 2 3 3" xfId="33932"/>
    <cellStyle name="Normal 5 8 2 2 2 4" xfId="34976"/>
    <cellStyle name="Normal 5 8 2 2 2 5" xfId="19070"/>
    <cellStyle name="Normal 5 8 2 2 2 6" xfId="27813"/>
    <cellStyle name="Normal 5 8 2 2 3" xfId="23765"/>
    <cellStyle name="Normal 5 8 2 2 3 2" xfId="9958"/>
    <cellStyle name="Normal 5 8 2 2 3 3" xfId="9961"/>
    <cellStyle name="Normal 5 8 2 2 3 4" xfId="34977"/>
    <cellStyle name="Normal 5 8 2 2 4" xfId="34978"/>
    <cellStyle name="Normal 5 8 2 2 4 2" xfId="9972"/>
    <cellStyle name="Normal 5 8 2 2 4 3" xfId="34979"/>
    <cellStyle name="Normal 5 8 2 2 4 4" xfId="34980"/>
    <cellStyle name="Normal 5 8 2 2 5" xfId="34981"/>
    <cellStyle name="Normal 5 8 2 2 5 2" xfId="34982"/>
    <cellStyle name="Normal 5 8 2 2 5 3" xfId="34983"/>
    <cellStyle name="Normal 5 8 2 2 5 4" xfId="34984"/>
    <cellStyle name="Normal 5 8 2 2 6" xfId="34985"/>
    <cellStyle name="Normal 5 8 2 2 6 2" xfId="12009"/>
    <cellStyle name="Normal 5 8 2 2 6 3" xfId="34986"/>
    <cellStyle name="Normal 5 8 2 2 7" xfId="17464"/>
    <cellStyle name="Normal 5 8 2 2 8" xfId="34988"/>
    <cellStyle name="Normal 5 8 2 2 9" xfId="34990"/>
    <cellStyle name="Normal 5 8 2 3" xfId="28072"/>
    <cellStyle name="Normal 5 8 2 3 2" xfId="23772"/>
    <cellStyle name="Normal 5 8 2 3 2 2" xfId="34991"/>
    <cellStyle name="Normal 5 8 2 3 2 3" xfId="34992"/>
    <cellStyle name="Normal 5 8 2 3 2 4" xfId="34993"/>
    <cellStyle name="Normal 5 8 2 3 3" xfId="34994"/>
    <cellStyle name="Normal 5 8 2 3 3 2" xfId="24072"/>
    <cellStyle name="Normal 5 8 2 3 3 3" xfId="24074"/>
    <cellStyle name="Normal 5 8 2 3 4" xfId="34995"/>
    <cellStyle name="Normal 5 8 2 3 5" xfId="34996"/>
    <cellStyle name="Normal 5 8 2 3 6" xfId="34997"/>
    <cellStyle name="Normal 5 8 2 4" xfId="34998"/>
    <cellStyle name="Normal 5 8 2 4 2" xfId="35000"/>
    <cellStyle name="Normal 5 8 2 4 3" xfId="35002"/>
    <cellStyle name="Normal 5 8 2 4 4" xfId="35003"/>
    <cellStyle name="Normal 5 8 2 5" xfId="35004"/>
    <cellStyle name="Normal 5 8 2 5 2" xfId="35005"/>
    <cellStyle name="Normal 5 8 2 5 3" xfId="35006"/>
    <cellStyle name="Normal 5 8 2 5 4" xfId="35007"/>
    <cellStyle name="Normal 5 8 2 6" xfId="16605"/>
    <cellStyle name="Normal 5 8 2 6 2" xfId="35008"/>
    <cellStyle name="Normal 5 8 2 6 3" xfId="35009"/>
    <cellStyle name="Normal 5 8 2 6 4" xfId="126"/>
    <cellStyle name="Normal 5 8 2 7" xfId="13436"/>
    <cellStyle name="Normal 5 8 2 7 2" xfId="10140"/>
    <cellStyle name="Normal 5 8 2 7 3" xfId="10144"/>
    <cellStyle name="Normal 5 8 2 8" xfId="16607"/>
    <cellStyle name="Normal 5 8 2 9" xfId="22561"/>
    <cellStyle name="Normal 5 8 3" xfId="28074"/>
    <cellStyle name="Normal 5 8 3 2" xfId="35011"/>
    <cellStyle name="Normal 5 8 3 2 2" xfId="35013"/>
    <cellStyle name="Normal 5 8 3 2 2 2" xfId="4006"/>
    <cellStyle name="Normal 5 8 3 2 2 3" xfId="3271"/>
    <cellStyle name="Normal 5 8 3 2 2 4" xfId="29660"/>
    <cellStyle name="Normal 5 8 3 2 3" xfId="35015"/>
    <cellStyle name="Normal 5 8 3 2 3 2" xfId="2330"/>
    <cellStyle name="Normal 5 8 3 2 3 3" xfId="2370"/>
    <cellStyle name="Normal 5 8 3 2 4" xfId="35017"/>
    <cellStyle name="Normal 5 8 3 2 5" xfId="35018"/>
    <cellStyle name="Normal 5 8 3 2 6" xfId="35019"/>
    <cellStyle name="Normal 5 8 3 3" xfId="35020"/>
    <cellStyle name="Normal 5 8 3 3 2" xfId="35022"/>
    <cellStyle name="Normal 5 8 3 3 3" xfId="35023"/>
    <cellStyle name="Normal 5 8 3 3 4" xfId="35024"/>
    <cellStyle name="Normal 5 8 3 4" xfId="35026"/>
    <cellStyle name="Normal 5 8 3 4 2" xfId="35029"/>
    <cellStyle name="Normal 5 8 3 4 3" xfId="35031"/>
    <cellStyle name="Normal 5 8 3 4 4" xfId="8957"/>
    <cellStyle name="Normal 5 8 3 5" xfId="35033"/>
    <cellStyle name="Normal 5 8 3 5 2" xfId="35036"/>
    <cellStyle name="Normal 5 8 3 5 3" xfId="35038"/>
    <cellStyle name="Normal 5 8 3 5 4" xfId="9182"/>
    <cellStyle name="Normal 5 8 3 6" xfId="16620"/>
    <cellStyle name="Normal 5 8 3 6 2" xfId="35039"/>
    <cellStyle name="Normal 5 8 3 6 3" xfId="35040"/>
    <cellStyle name="Normal 5 8 3 7" xfId="16623"/>
    <cellStyle name="Normal 5 8 3 8" xfId="17978"/>
    <cellStyle name="Normal 5 8 3 9" xfId="23011"/>
    <cellStyle name="Normal 5 8 4" xfId="28077"/>
    <cellStyle name="Normal 5 8 4 2" xfId="35041"/>
    <cellStyle name="Normal 5 8 4 2 2" xfId="35043"/>
    <cellStyle name="Normal 5 8 4 2 3" xfId="35044"/>
    <cellStyle name="Normal 5 8 4 2 4" xfId="35045"/>
    <cellStyle name="Normal 5 8 4 3" xfId="33354"/>
    <cellStyle name="Normal 5 8 4 3 2" xfId="33356"/>
    <cellStyle name="Normal 5 8 4 3 3" xfId="33358"/>
    <cellStyle name="Normal 5 8 4 4" xfId="33364"/>
    <cellStyle name="Normal 5 8 4 5" xfId="33369"/>
    <cellStyle name="Normal 5 8 4 6" xfId="17986"/>
    <cellStyle name="Normal 5 8 5" xfId="28080"/>
    <cellStyle name="Normal 5 8 5 2" xfId="7551"/>
    <cellStyle name="Normal 5 8 5 3" xfId="7553"/>
    <cellStyle name="Normal 5 8 5 4" xfId="7560"/>
    <cellStyle name="Normal 5 8 6" xfId="35046"/>
    <cellStyle name="Normal 5 8 6 2" xfId="7594"/>
    <cellStyle name="Normal 5 8 6 3" xfId="7596"/>
    <cellStyle name="Normal 5 8 6 4" xfId="7600"/>
    <cellStyle name="Normal 5 8 7" xfId="35047"/>
    <cellStyle name="Normal 5 8 7 2" xfId="35048"/>
    <cellStyle name="Normal 5 8 7 3" xfId="33378"/>
    <cellStyle name="Normal 5 8 7 4" xfId="33383"/>
    <cellStyle name="Normal 5 8 8" xfId="32818"/>
    <cellStyle name="Normal 5 8 8 2" xfId="35050"/>
    <cellStyle name="Normal 5 8 8 3" xfId="33388"/>
    <cellStyle name="Normal 5 8 9" xfId="32822"/>
    <cellStyle name="Normal 5 9" xfId="10385"/>
    <cellStyle name="Normal 5 9 10" xfId="20609"/>
    <cellStyle name="Normal 5 9 11" xfId="4060"/>
    <cellStyle name="Normal 5 9 2" xfId="28084"/>
    <cellStyle name="Normal 5 9 2 10" xfId="35051"/>
    <cellStyle name="Normal 5 9 2 2" xfId="35052"/>
    <cellStyle name="Normal 5 9 2 2 2" xfId="35055"/>
    <cellStyle name="Normal 5 9 2 2 2 2" xfId="12805"/>
    <cellStyle name="Normal 5 9 2 2 2 2 2" xfId="35057"/>
    <cellStyle name="Normal 5 9 2 2 2 2 3" xfId="35058"/>
    <cellStyle name="Normal 5 9 2 2 2 2 4" xfId="35059"/>
    <cellStyle name="Normal 5 9 2 2 2 3" xfId="12807"/>
    <cellStyle name="Normal 5 9 2 2 2 3 2" xfId="35061"/>
    <cellStyle name="Normal 5 9 2 2 2 3 3" xfId="35062"/>
    <cellStyle name="Normal 5 9 2 2 2 4" xfId="35063"/>
    <cellStyle name="Normal 5 9 2 2 2 5" xfId="28727"/>
    <cellStyle name="Normal 5 9 2 2 2 6" xfId="2079"/>
    <cellStyle name="Normal 5 9 2 2 3" xfId="35064"/>
    <cellStyle name="Normal 5 9 2 2 3 2" xfId="12814"/>
    <cellStyle name="Normal 5 9 2 2 3 3" xfId="2457"/>
    <cellStyle name="Normal 5 9 2 2 3 4" xfId="35065"/>
    <cellStyle name="Normal 5 9 2 2 4" xfId="35066"/>
    <cellStyle name="Normal 5 9 2 2 4 2" xfId="12822"/>
    <cellStyle name="Normal 5 9 2 2 4 3" xfId="35069"/>
    <cellStyle name="Normal 5 9 2 2 4 4" xfId="35070"/>
    <cellStyle name="Normal 5 9 2 2 5" xfId="19008"/>
    <cellStyle name="Normal 5 9 2 2 5 2" xfId="35072"/>
    <cellStyle name="Normal 5 9 2 2 5 3" xfId="35074"/>
    <cellStyle name="Normal 5 9 2 2 5 4" xfId="35075"/>
    <cellStyle name="Normal 5 9 2 2 6" xfId="19011"/>
    <cellStyle name="Normal 5 9 2 2 6 2" xfId="12615"/>
    <cellStyle name="Normal 5 9 2 2 6 3" xfId="31786"/>
    <cellStyle name="Normal 5 9 2 2 7" xfId="35076"/>
    <cellStyle name="Normal 5 9 2 2 8" xfId="35077"/>
    <cellStyle name="Normal 5 9 2 2 9" xfId="35078"/>
    <cellStyle name="Normal 5 9 2 3" xfId="35079"/>
    <cellStyle name="Normal 5 9 2 3 2" xfId="35080"/>
    <cellStyle name="Normal 5 9 2 3 2 2" xfId="35081"/>
    <cellStyle name="Normal 5 9 2 3 2 3" xfId="35082"/>
    <cellStyle name="Normal 5 9 2 3 2 4" xfId="35083"/>
    <cellStyle name="Normal 5 9 2 3 3" xfId="35084"/>
    <cellStyle name="Normal 5 9 2 3 3 2" xfId="35085"/>
    <cellStyle name="Normal 5 9 2 3 3 3" xfId="35086"/>
    <cellStyle name="Normal 5 9 2 3 4" xfId="35087"/>
    <cellStyle name="Normal 5 9 2 3 5" xfId="35088"/>
    <cellStyle name="Normal 5 9 2 3 6" xfId="35089"/>
    <cellStyle name="Normal 5 9 2 4" xfId="35090"/>
    <cellStyle name="Normal 5 9 2 4 2" xfId="35091"/>
    <cellStyle name="Normal 5 9 2 4 3" xfId="35092"/>
    <cellStyle name="Normal 5 9 2 4 4" xfId="35093"/>
    <cellStyle name="Normal 5 9 2 5" xfId="1313"/>
    <cellStyle name="Normal 5 9 2 5 2" xfId="35094"/>
    <cellStyle name="Normal 5 9 2 5 3" xfId="35095"/>
    <cellStyle name="Normal 5 9 2 5 4" xfId="35096"/>
    <cellStyle name="Normal 5 9 2 6" xfId="8433"/>
    <cellStyle name="Normal 5 9 2 6 2" xfId="35097"/>
    <cellStyle name="Normal 5 9 2 6 3" xfId="35098"/>
    <cellStyle name="Normal 5 9 2 6 4" xfId="35099"/>
    <cellStyle name="Normal 5 9 2 7" xfId="23858"/>
    <cellStyle name="Normal 5 9 2 7 2" xfId="23861"/>
    <cellStyle name="Normal 5 9 2 7 3" xfId="23915"/>
    <cellStyle name="Normal 5 9 2 8" xfId="23961"/>
    <cellStyle name="Normal 5 9 2 9" xfId="23988"/>
    <cellStyle name="Normal 5 9 3" xfId="28086"/>
    <cellStyle name="Normal 5 9 3 2" xfId="35100"/>
    <cellStyle name="Normal 5 9 3 2 2" xfId="35102"/>
    <cellStyle name="Normal 5 9 3 2 2 2" xfId="13092"/>
    <cellStyle name="Normal 5 9 3 2 2 3" xfId="13095"/>
    <cellStyle name="Normal 5 9 3 2 2 4" xfId="35104"/>
    <cellStyle name="Normal 5 9 3 2 3" xfId="35106"/>
    <cellStyle name="Normal 5 9 3 2 3 2" xfId="13103"/>
    <cellStyle name="Normal 5 9 3 2 3 3" xfId="13107"/>
    <cellStyle name="Normal 5 9 3 2 4" xfId="35107"/>
    <cellStyle name="Normal 5 9 3 2 5" xfId="35108"/>
    <cellStyle name="Normal 5 9 3 2 6" xfId="35109"/>
    <cellStyle name="Normal 5 9 3 3" xfId="35110"/>
    <cellStyle name="Normal 5 9 3 3 2" xfId="35111"/>
    <cellStyle name="Normal 5 9 3 3 3" xfId="35112"/>
    <cellStyle name="Normal 5 9 3 3 4" xfId="35113"/>
    <cellStyle name="Normal 5 9 3 4" xfId="35115"/>
    <cellStyle name="Normal 5 9 3 4 2" xfId="35117"/>
    <cellStyle name="Normal 5 9 3 4 3" xfId="35119"/>
    <cellStyle name="Normal 5 9 3 4 4" xfId="9799"/>
    <cellStyle name="Normal 5 9 3 5" xfId="35121"/>
    <cellStyle name="Normal 5 9 3 5 2" xfId="35123"/>
    <cellStyle name="Normal 5 9 3 5 3" xfId="35125"/>
    <cellStyle name="Normal 5 9 3 5 4" xfId="9889"/>
    <cellStyle name="Normal 5 9 3 6" xfId="35127"/>
    <cellStyle name="Normal 5 9 3 6 2" xfId="35128"/>
    <cellStyle name="Normal 5 9 3 6 3" xfId="35129"/>
    <cellStyle name="Normal 5 9 3 7" xfId="8255"/>
    <cellStyle name="Normal 5 9 3 8" xfId="24048"/>
    <cellStyle name="Normal 5 9 3 9" xfId="24053"/>
    <cellStyle name="Normal 5 9 4" xfId="35130"/>
    <cellStyle name="Normal 5 9 4 2" xfId="35132"/>
    <cellStyle name="Normal 5 9 4 2 2" xfId="3829"/>
    <cellStyle name="Normal 5 9 4 2 3" xfId="4032"/>
    <cellStyle name="Normal 5 9 4 2 4" xfId="4330"/>
    <cellStyle name="Normal 5 9 4 3" xfId="33405"/>
    <cellStyle name="Normal 5 9 4 3 2" xfId="2675"/>
    <cellStyle name="Normal 5 9 4 3 3" xfId="5713"/>
    <cellStyle name="Normal 5 9 4 4" xfId="33409"/>
    <cellStyle name="Normal 5 9 4 5" xfId="33413"/>
    <cellStyle name="Normal 5 9 4 6" xfId="33417"/>
    <cellStyle name="Normal 5 9 5" xfId="35133"/>
    <cellStyle name="Normal 5 9 5 2" xfId="5167"/>
    <cellStyle name="Normal 5 9 5 3" xfId="5186"/>
    <cellStyle name="Normal 5 9 5 4" xfId="5204"/>
    <cellStyle name="Normal 5 9 6" xfId="35135"/>
    <cellStyle name="Normal 5 9 6 2" xfId="7868"/>
    <cellStyle name="Normal 5 9 6 3" xfId="7883"/>
    <cellStyle name="Normal 5 9 6 4" xfId="7895"/>
    <cellStyle name="Normal 5 9 7" xfId="35136"/>
    <cellStyle name="Normal 5 9 7 2" xfId="30460"/>
    <cellStyle name="Normal 5 9 7 3" xfId="30462"/>
    <cellStyle name="Normal 5 9 7 4" xfId="33420"/>
    <cellStyle name="Normal 5 9 8" xfId="32827"/>
    <cellStyle name="Normal 5 9 8 2" xfId="30468"/>
    <cellStyle name="Normal 5 9 8 3" xfId="30470"/>
    <cellStyle name="Normal 5 9 9" xfId="32831"/>
    <cellStyle name="Normal 50" xfId="28792"/>
    <cellStyle name="Normal 50 2" xfId="15339"/>
    <cellStyle name="Normal 50 2 2" xfId="28794"/>
    <cellStyle name="Normal 50 3" xfId="28796"/>
    <cellStyle name="Normal 50 4" xfId="28798"/>
    <cellStyle name="Normal 50 5" xfId="28800"/>
    <cellStyle name="Normal 51" xfId="28803"/>
    <cellStyle name="Normal 51 2" xfId="28805"/>
    <cellStyle name="Normal 51 2 2" xfId="28810"/>
    <cellStyle name="Normal 51 3" xfId="28813"/>
    <cellStyle name="Normal 51 4" xfId="28818"/>
    <cellStyle name="Normal 51 5" xfId="28823"/>
    <cellStyle name="Normal 52" xfId="28826"/>
    <cellStyle name="Normal 52 2" xfId="28828"/>
    <cellStyle name="Normal 52 2 2" xfId="28832"/>
    <cellStyle name="Normal 52 3" xfId="28834"/>
    <cellStyle name="Normal 52 4" xfId="28838"/>
    <cellStyle name="Normal 52 5" xfId="28842"/>
    <cellStyle name="Normal 53" xfId="28845"/>
    <cellStyle name="Normal 53 2" xfId="28847"/>
    <cellStyle name="Normal 53 2 2" xfId="28849"/>
    <cellStyle name="Normal 53 3" xfId="28852"/>
    <cellStyle name="Normal 53 4" xfId="28854"/>
    <cellStyle name="Normal 53 5" xfId="28856"/>
    <cellStyle name="Normal 54" xfId="28860"/>
    <cellStyle name="Normal 54 2" xfId="28864"/>
    <cellStyle name="Normal 54 2 2" xfId="28866"/>
    <cellStyle name="Normal 54 3" xfId="28868"/>
    <cellStyle name="Normal 54 4" xfId="28871"/>
    <cellStyle name="Normal 54 5" xfId="28874"/>
    <cellStyle name="Normal 55" xfId="35139"/>
    <cellStyle name="Normal 55 2" xfId="35141"/>
    <cellStyle name="Normal 55 2 2" xfId="35143"/>
    <cellStyle name="Normal 55 3" xfId="35145"/>
    <cellStyle name="Normal 55 4" xfId="35148"/>
    <cellStyle name="Normal 55 5" xfId="30536"/>
    <cellStyle name="Normal 56" xfId="35151"/>
    <cellStyle name="Normal 56 2" xfId="6772"/>
    <cellStyle name="Normal 56 2 2" xfId="10463"/>
    <cellStyle name="Normal 56 3" xfId="19257"/>
    <cellStyle name="Normal 56 4" xfId="19265"/>
    <cellStyle name="Normal 56 5" xfId="11068"/>
    <cellStyle name="Normal 57" xfId="35153"/>
    <cellStyle name="Normal 57 2" xfId="19270"/>
    <cellStyle name="Normal 57 2 2" xfId="29507"/>
    <cellStyle name="Normal 57 3" xfId="19274"/>
    <cellStyle name="Normal 57 4" xfId="19279"/>
    <cellStyle name="Normal 57 5" xfId="30884"/>
    <cellStyle name="Normal 58" xfId="32775"/>
    <cellStyle name="Normal 58 2" xfId="19295"/>
    <cellStyle name="Normal 58 2 2" xfId="35156"/>
    <cellStyle name="Normal 58 3" xfId="35159"/>
    <cellStyle name="Normal 58 4" xfId="35162"/>
    <cellStyle name="Normal 58 5" xfId="35165"/>
    <cellStyle name="Normal 59" xfId="1936"/>
    <cellStyle name="Normal 59 2" xfId="19302"/>
    <cellStyle name="Normal 59 2 2" xfId="35167"/>
    <cellStyle name="Normal 59 3" xfId="35170"/>
    <cellStyle name="Normal 59 4" xfId="35173"/>
    <cellStyle name="Normal 59 5" xfId="35176"/>
    <cellStyle name="Normal 6" xfId="3009"/>
    <cellStyle name="Normal 6 10" xfId="35178"/>
    <cellStyle name="Normal 6 10 10" xfId="35179"/>
    <cellStyle name="Normal 6 10 11" xfId="35180"/>
    <cellStyle name="Normal 6 10 2" xfId="35181"/>
    <cellStyle name="Normal 6 10 2 10" xfId="35049"/>
    <cellStyle name="Normal 6 10 2 2" xfId="35182"/>
    <cellStyle name="Normal 6 10 2 2 2" xfId="33127"/>
    <cellStyle name="Normal 6 10 2 2 2 2" xfId="14933"/>
    <cellStyle name="Normal 6 10 2 2 2 2 2" xfId="31862"/>
    <cellStyle name="Normal 6 10 2 2 2 2 3" xfId="31864"/>
    <cellStyle name="Normal 6 10 2 2 2 2 4" xfId="35184"/>
    <cellStyle name="Normal 6 10 2 2 2 3" xfId="17470"/>
    <cellStyle name="Normal 6 10 2 2 2 3 2" xfId="35185"/>
    <cellStyle name="Normal 6 10 2 2 2 3 3" xfId="35186"/>
    <cellStyle name="Normal 6 10 2 2 2 4" xfId="30854"/>
    <cellStyle name="Normal 6 10 2 2 2 5" xfId="31866"/>
    <cellStyle name="Normal 6 10 2 2 2 6" xfId="35188"/>
    <cellStyle name="Normal 6 10 2 2 3" xfId="18871"/>
    <cellStyle name="Normal 6 10 2 2 3 2" xfId="14953"/>
    <cellStyle name="Normal 6 10 2 2 3 3" xfId="18882"/>
    <cellStyle name="Normal 6 10 2 2 3 4" xfId="18884"/>
    <cellStyle name="Normal 6 10 2 2 4" xfId="18915"/>
    <cellStyle name="Normal 6 10 2 2 4 2" xfId="18918"/>
    <cellStyle name="Normal 6 10 2 2 4 3" xfId="18921"/>
    <cellStyle name="Normal 6 10 2 2 4 4" xfId="18924"/>
    <cellStyle name="Normal 6 10 2 2 5" xfId="4057"/>
    <cellStyle name="Normal 6 10 2 2 5 2" xfId="2850"/>
    <cellStyle name="Normal 6 10 2 2 5 3" xfId="1888"/>
    <cellStyle name="Normal 6 10 2 2 5 4" xfId="1952"/>
    <cellStyle name="Normal 6 10 2 2 6" xfId="18956"/>
    <cellStyle name="Normal 6 10 2 2 6 2" xfId="18959"/>
    <cellStyle name="Normal 6 10 2 2 6 3" xfId="18961"/>
    <cellStyle name="Normal 6 10 2 2 7" xfId="18963"/>
    <cellStyle name="Normal 6 10 2 2 8" xfId="18967"/>
    <cellStyle name="Normal 6 10 2 2 9" xfId="18971"/>
    <cellStyle name="Normal 6 10 2 3" xfId="13574"/>
    <cellStyle name="Normal 6 10 2 3 2" xfId="13578"/>
    <cellStyle name="Normal 6 10 2 3 2 2" xfId="10831"/>
    <cellStyle name="Normal 6 10 2 3 2 3" xfId="13581"/>
    <cellStyle name="Normal 6 10 2 3 2 4" xfId="13587"/>
    <cellStyle name="Normal 6 10 2 3 3" xfId="13594"/>
    <cellStyle name="Normal 6 10 2 3 3 2" xfId="13599"/>
    <cellStyle name="Normal 6 10 2 3 3 3" xfId="13603"/>
    <cellStyle name="Normal 6 10 2 3 4" xfId="13609"/>
    <cellStyle name="Normal 6 10 2 3 5" xfId="13615"/>
    <cellStyle name="Normal 6 10 2 3 6" xfId="13621"/>
    <cellStyle name="Normal 6 10 2 4" xfId="13624"/>
    <cellStyle name="Normal 6 10 2 4 2" xfId="13626"/>
    <cellStyle name="Normal 6 10 2 4 3" xfId="2916"/>
    <cellStyle name="Normal 6 10 2 4 4" xfId="6679"/>
    <cellStyle name="Normal 6 10 2 5" xfId="13630"/>
    <cellStyle name="Normal 6 10 2 5 2" xfId="13632"/>
    <cellStyle name="Normal 6 10 2 5 3" xfId="6761"/>
    <cellStyle name="Normal 6 10 2 5 4" xfId="6780"/>
    <cellStyle name="Normal 6 10 2 6" xfId="13634"/>
    <cellStyle name="Normal 6 10 2 6 2" xfId="13640"/>
    <cellStyle name="Normal 6 10 2 6 3" xfId="6815"/>
    <cellStyle name="Normal 6 10 2 6 4" xfId="6824"/>
    <cellStyle name="Normal 6 10 2 7" xfId="13642"/>
    <cellStyle name="Normal 6 10 2 7 2" xfId="13644"/>
    <cellStyle name="Normal 6 10 2 7 3" xfId="1193"/>
    <cellStyle name="Normal 6 10 2 8" xfId="13646"/>
    <cellStyle name="Normal 6 10 2 9" xfId="13648"/>
    <cellStyle name="Normal 6 10 3" xfId="35189"/>
    <cellStyle name="Normal 6 10 3 2" xfId="35190"/>
    <cellStyle name="Normal 6 10 3 2 2" xfId="33171"/>
    <cellStyle name="Normal 6 10 3 2 2 2" xfId="35193"/>
    <cellStyle name="Normal 6 10 3 2 2 3" xfId="5964"/>
    <cellStyle name="Normal 6 10 3 2 2 4" xfId="2280"/>
    <cellStyle name="Normal 6 10 3 2 3" xfId="2352"/>
    <cellStyle name="Normal 6 10 3 2 3 2" xfId="19550"/>
    <cellStyle name="Normal 6 10 3 2 3 3" xfId="19554"/>
    <cellStyle name="Normal 6 10 3 2 4" xfId="2361"/>
    <cellStyle name="Normal 6 10 3 2 5" xfId="607"/>
    <cellStyle name="Normal 6 10 3 2 6" xfId="14276"/>
    <cellStyle name="Normal 6 10 3 3" xfId="13652"/>
    <cellStyle name="Normal 6 10 3 3 2" xfId="11447"/>
    <cellStyle name="Normal 6 10 3 3 3" xfId="9077"/>
    <cellStyle name="Normal 6 10 3 3 4" xfId="962"/>
    <cellStyle name="Normal 6 10 3 4" xfId="13655"/>
    <cellStyle name="Normal 6 10 3 4 2" xfId="13658"/>
    <cellStyle name="Normal 6 10 3 4 3" xfId="6901"/>
    <cellStyle name="Normal 6 10 3 4 4" xfId="6924"/>
    <cellStyle name="Normal 6 10 3 5" xfId="13661"/>
    <cellStyle name="Normal 6 10 3 5 2" xfId="14212"/>
    <cellStyle name="Normal 6 10 3 5 3" xfId="6931"/>
    <cellStyle name="Normal 6 10 3 5 4" xfId="3051"/>
    <cellStyle name="Normal 6 10 3 6" xfId="2459"/>
    <cellStyle name="Normal 6 10 3 6 2" xfId="31721"/>
    <cellStyle name="Normal 6 10 3 6 3" xfId="19624"/>
    <cellStyle name="Normal 6 10 3 7" xfId="13663"/>
    <cellStyle name="Normal 6 10 3 8" xfId="35195"/>
    <cellStyle name="Normal 6 10 3 9" xfId="35196"/>
    <cellStyle name="Normal 6 10 4" xfId="35197"/>
    <cellStyle name="Normal 6 10 4 2" xfId="35198"/>
    <cellStyle name="Normal 6 10 4 2 2" xfId="35199"/>
    <cellStyle name="Normal 6 10 4 2 3" xfId="7781"/>
    <cellStyle name="Normal 6 10 4 2 4" xfId="7789"/>
    <cellStyle name="Normal 6 10 4 3" xfId="13674"/>
    <cellStyle name="Normal 6 10 4 3 2" xfId="31732"/>
    <cellStyle name="Normal 6 10 4 3 3" xfId="19957"/>
    <cellStyle name="Normal 6 10 4 4" xfId="13677"/>
    <cellStyle name="Normal 6 10 4 5" xfId="13679"/>
    <cellStyle name="Normal 6 10 4 6" xfId="35200"/>
    <cellStyle name="Normal 6 10 5" xfId="35201"/>
    <cellStyle name="Normal 6 10 5 2" xfId="15659"/>
    <cellStyle name="Normal 6 10 5 3" xfId="13691"/>
    <cellStyle name="Normal 6 10 5 4" xfId="13696"/>
    <cellStyle name="Normal 6 10 6" xfId="35202"/>
    <cellStyle name="Normal 6 10 6 2" xfId="15671"/>
    <cellStyle name="Normal 6 10 6 3" xfId="13716"/>
    <cellStyle name="Normal 6 10 6 4" xfId="13723"/>
    <cellStyle name="Normal 6 10 7" xfId="29860"/>
    <cellStyle name="Normal 6 10 7 2" xfId="15677"/>
    <cellStyle name="Normal 6 10 7 3" xfId="13743"/>
    <cellStyle name="Normal 6 10 7 4" xfId="13748"/>
    <cellStyle name="Normal 6 10 8" xfId="29863"/>
    <cellStyle name="Normal 6 10 8 2" xfId="15278"/>
    <cellStyle name="Normal 6 10 8 3" xfId="28067"/>
    <cellStyle name="Normal 6 10 9" xfId="29866"/>
    <cellStyle name="Normal 6 11" xfId="35203"/>
    <cellStyle name="Normal 6 11 10" xfId="31966"/>
    <cellStyle name="Normal 6 11 2" xfId="20724"/>
    <cellStyle name="Normal 6 11 2 2" xfId="20727"/>
    <cellStyle name="Normal 6 11 2 2 2" xfId="20732"/>
    <cellStyle name="Normal 6 11 2 2 2 2" xfId="18809"/>
    <cellStyle name="Normal 6 11 2 2 2 3" xfId="13636"/>
    <cellStyle name="Normal 6 11 2 2 2 4" xfId="6817"/>
    <cellStyle name="Normal 6 11 2 2 3" xfId="20736"/>
    <cellStyle name="Normal 6 11 2 2 3 2" xfId="33268"/>
    <cellStyle name="Normal 6 11 2 2 3 3" xfId="33271"/>
    <cellStyle name="Normal 6 11 2 2 4" xfId="20739"/>
    <cellStyle name="Normal 6 11 2 2 5" xfId="33274"/>
    <cellStyle name="Normal 6 11 2 2 6" xfId="33277"/>
    <cellStyle name="Normal 6 11 2 3" xfId="13849"/>
    <cellStyle name="Normal 6 11 2 3 2" xfId="13853"/>
    <cellStyle name="Normal 6 11 2 3 3" xfId="13858"/>
    <cellStyle name="Normal 6 11 2 3 4" xfId="13862"/>
    <cellStyle name="Normal 6 11 2 4" xfId="13866"/>
    <cellStyle name="Normal 6 11 2 4 2" xfId="13869"/>
    <cellStyle name="Normal 6 11 2 4 3" xfId="7300"/>
    <cellStyle name="Normal 6 11 2 4 4" xfId="35205"/>
    <cellStyle name="Normal 6 11 2 5" xfId="13875"/>
    <cellStyle name="Normal 6 11 2 5 2" xfId="35206"/>
    <cellStyle name="Normal 6 11 2 5 3" xfId="7316"/>
    <cellStyle name="Normal 6 11 2 5 4" xfId="7321"/>
    <cellStyle name="Normal 6 11 2 6" xfId="13881"/>
    <cellStyle name="Normal 6 11 2 6 2" xfId="35207"/>
    <cellStyle name="Normal 6 11 2 6 3" xfId="35208"/>
    <cellStyle name="Normal 6 11 2 7" xfId="13885"/>
    <cellStyle name="Normal 6 11 2 8" xfId="35209"/>
    <cellStyle name="Normal 6 11 2 9" xfId="35210"/>
    <cellStyle name="Normal 6 11 3" xfId="20742"/>
    <cellStyle name="Normal 6 11 3 2" xfId="20745"/>
    <cellStyle name="Normal 6 11 3 2 2" xfId="8345"/>
    <cellStyle name="Normal 6 11 3 2 3" xfId="14"/>
    <cellStyle name="Normal 6 11 3 2 4" xfId="12410"/>
    <cellStyle name="Normal 6 11 3 3" xfId="13889"/>
    <cellStyle name="Normal 6 11 3 3 2" xfId="7416"/>
    <cellStyle name="Normal 6 11 3 3 3" xfId="31756"/>
    <cellStyle name="Normal 6 11 3 4" xfId="13895"/>
    <cellStyle name="Normal 6 11 3 5" xfId="13902"/>
    <cellStyle name="Normal 6 11 3 6" xfId="35213"/>
    <cellStyle name="Normal 6 11 4" xfId="20747"/>
    <cellStyle name="Normal 6 11 4 2" xfId="20750"/>
    <cellStyle name="Normal 6 11 4 3" xfId="13914"/>
    <cellStyle name="Normal 6 11 4 4" xfId="85"/>
    <cellStyle name="Normal 6 11 5" xfId="20019"/>
    <cellStyle name="Normal 6 11 5 2" xfId="15693"/>
    <cellStyle name="Normal 6 11 5 3" xfId="13936"/>
    <cellStyle name="Normal 6 11 5 4" xfId="13944"/>
    <cellStyle name="Normal 6 11 6" xfId="20022"/>
    <cellStyle name="Normal 6 11 6 2" xfId="20753"/>
    <cellStyle name="Normal 6 11 6 3" xfId="13968"/>
    <cellStyle name="Normal 6 11 6 4" xfId="13975"/>
    <cellStyle name="Normal 6 11 7" xfId="20026"/>
    <cellStyle name="Normal 6 11 7 2" xfId="35215"/>
    <cellStyle name="Normal 6 11 7 3" xfId="35217"/>
    <cellStyle name="Normal 6 11 8" xfId="20758"/>
    <cellStyle name="Normal 6 11 9" xfId="35218"/>
    <cellStyle name="Normal 6 12" xfId="35219"/>
    <cellStyle name="Normal 6 12 2" xfId="20764"/>
    <cellStyle name="Normal 6 12 2 2" xfId="16629"/>
    <cellStyle name="Normal 6 12 2 2 2" xfId="17984"/>
    <cellStyle name="Normal 6 12 2 2 3" xfId="17990"/>
    <cellStyle name="Normal 6 12 2 2 4" xfId="17996"/>
    <cellStyle name="Normal 6 12 2 3" xfId="14042"/>
    <cellStyle name="Normal 6 12 2 3 2" xfId="17999"/>
    <cellStyle name="Normal 6 12 2 3 3" xfId="18003"/>
    <cellStyle name="Normal 6 12 2 4" xfId="14051"/>
    <cellStyle name="Normal 6 12 2 5" xfId="14061"/>
    <cellStyle name="Normal 6 12 2 6" xfId="18007"/>
    <cellStyle name="Normal 6 12 3" xfId="20766"/>
    <cellStyle name="Normal 6 12 3 2" xfId="20768"/>
    <cellStyle name="Normal 6 12 3 3" xfId="14068"/>
    <cellStyle name="Normal 6 12 3 4" xfId="14073"/>
    <cellStyle name="Normal 6 12 4" xfId="20770"/>
    <cellStyle name="Normal 6 12 4 2" xfId="20774"/>
    <cellStyle name="Normal 6 12 4 3" xfId="14089"/>
    <cellStyle name="Normal 6 12 4 4" xfId="14098"/>
    <cellStyle name="Normal 6 12 5" xfId="20031"/>
    <cellStyle name="Normal 6 12 5 2" xfId="20780"/>
    <cellStyle name="Normal 6 12 5 3" xfId="14117"/>
    <cellStyle name="Normal 6 12 5 4" xfId="14123"/>
    <cellStyle name="Normal 6 12 6" xfId="20038"/>
    <cellStyle name="Normal 6 12 6 2" xfId="32213"/>
    <cellStyle name="Normal 6 12 6 3" xfId="35221"/>
    <cellStyle name="Normal 6 12 7" xfId="20045"/>
    <cellStyle name="Normal 6 12 8" xfId="20785"/>
    <cellStyle name="Normal 6 12 9" xfId="35222"/>
    <cellStyle name="Normal 6 13" xfId="35223"/>
    <cellStyle name="Normal 6 13 2" xfId="20790"/>
    <cellStyle name="Normal 6 13 2 2" xfId="16664"/>
    <cellStyle name="Normal 6 13 2 2 2" xfId="3288"/>
    <cellStyle name="Normal 6 13 2 2 3" xfId="713"/>
    <cellStyle name="Normal 6 13 2 2 4" xfId="553"/>
    <cellStyle name="Normal 6 13 2 3" xfId="17598"/>
    <cellStyle name="Normal 6 13 2 3 2" xfId="19381"/>
    <cellStyle name="Normal 6 13 2 3 3" xfId="19385"/>
    <cellStyle name="Normal 6 13 2 4" xfId="19391"/>
    <cellStyle name="Normal 6 13 2 5" xfId="19394"/>
    <cellStyle name="Normal 6 13 2 6" xfId="19399"/>
    <cellStyle name="Normal 6 13 3" xfId="20792"/>
    <cellStyle name="Normal 6 13 3 2" xfId="35224"/>
    <cellStyle name="Normal 6 13 3 3" xfId="35226"/>
    <cellStyle name="Normal 6 13 3 4" xfId="26908"/>
    <cellStyle name="Normal 6 13 4" xfId="20794"/>
    <cellStyle name="Normal 6 13 4 2" xfId="32255"/>
    <cellStyle name="Normal 6 13 4 3" xfId="32258"/>
    <cellStyle name="Normal 6 13 4 4" xfId="26918"/>
    <cellStyle name="Normal 6 13 5" xfId="2546"/>
    <cellStyle name="Normal 6 13 5 2" xfId="2560"/>
    <cellStyle name="Normal 6 13 5 3" xfId="35227"/>
    <cellStyle name="Normal 6 13 5 4" xfId="35228"/>
    <cellStyle name="Normal 6 13 6" xfId="35229"/>
    <cellStyle name="Normal 6 13 6 2" xfId="32266"/>
    <cellStyle name="Normal 6 13 6 3" xfId="35230"/>
    <cellStyle name="Normal 6 13 7" xfId="35231"/>
    <cellStyle name="Normal 6 13 8" xfId="185"/>
    <cellStyle name="Normal 6 13 9" xfId="18143"/>
    <cellStyle name="Normal 6 14" xfId="35232"/>
    <cellStyle name="Normal 6 14 2" xfId="14418"/>
    <cellStyle name="Normal 6 14 2 2" xfId="35234"/>
    <cellStyle name="Normal 6 14 2 2 2" xfId="21346"/>
    <cellStyle name="Normal 6 14 2 2 3" xfId="21351"/>
    <cellStyle name="Normal 6 14 2 2 4" xfId="3940"/>
    <cellStyle name="Normal 6 14 2 3" xfId="35236"/>
    <cellStyle name="Normal 6 14 2 3 2" xfId="21355"/>
    <cellStyle name="Normal 6 14 2 3 3" xfId="35237"/>
    <cellStyle name="Normal 6 14 2 4" xfId="24903"/>
    <cellStyle name="Normal 6 14 2 5" xfId="24912"/>
    <cellStyle name="Normal 6 14 2 6" xfId="26926"/>
    <cellStyle name="Normal 6 14 3" xfId="14430"/>
    <cellStyle name="Normal 6 14 3 2" xfId="35240"/>
    <cellStyle name="Normal 6 14 3 3" xfId="35242"/>
    <cellStyle name="Normal 6 14 3 4" xfId="24924"/>
    <cellStyle name="Normal 6 14 4" xfId="35243"/>
    <cellStyle name="Normal 6 14 4 2" xfId="32285"/>
    <cellStyle name="Normal 6 14 4 3" xfId="35245"/>
    <cellStyle name="Normal 6 14 4 4" xfId="35246"/>
    <cellStyle name="Normal 6 14 5" xfId="24952"/>
    <cellStyle name="Normal 6 14 5 2" xfId="35248"/>
    <cellStyle name="Normal 6 14 5 3" xfId="35250"/>
    <cellStyle name="Normal 6 14 5 4" xfId="35251"/>
    <cellStyle name="Normal 6 14 6" xfId="24954"/>
    <cellStyle name="Normal 6 14 6 2" xfId="35253"/>
    <cellStyle name="Normal 6 14 6 3" xfId="35254"/>
    <cellStyle name="Normal 6 14 7" xfId="24956"/>
    <cellStyle name="Normal 6 14 8" xfId="18157"/>
    <cellStyle name="Normal 6 14 9" xfId="7131"/>
    <cellStyle name="Normal 6 15" xfId="35255"/>
    <cellStyle name="Normal 6 15 2" xfId="14535"/>
    <cellStyle name="Normal 6 15 2 2" xfId="35258"/>
    <cellStyle name="Normal 6 15 2 2 2" xfId="28700"/>
    <cellStyle name="Normal 6 15 2 2 3" xfId="28723"/>
    <cellStyle name="Normal 6 15 2 2 4" xfId="28745"/>
    <cellStyle name="Normal 6 15 2 3" xfId="35260"/>
    <cellStyle name="Normal 6 15 2 3 2" xfId="35261"/>
    <cellStyle name="Normal 6 15 2 3 3" xfId="35263"/>
    <cellStyle name="Normal 6 15 2 4" xfId="35265"/>
    <cellStyle name="Normal 6 15 2 5" xfId="35267"/>
    <cellStyle name="Normal 6 15 2 6" xfId="35269"/>
    <cellStyle name="Normal 6 15 3" xfId="14541"/>
    <cellStyle name="Normal 6 15 3 2" xfId="25915"/>
    <cellStyle name="Normal 6 15 3 3" xfId="24992"/>
    <cellStyle name="Normal 6 15 3 4" xfId="24996"/>
    <cellStyle name="Normal 6 15 4" xfId="25916"/>
    <cellStyle name="Normal 6 15 4 2" xfId="25921"/>
    <cellStyle name="Normal 6 15 4 3" xfId="25924"/>
    <cellStyle name="Normal 6 15 4 4" xfId="35270"/>
    <cellStyle name="Normal 6 15 5" xfId="24958"/>
    <cellStyle name="Normal 6 15 5 2" xfId="35272"/>
    <cellStyle name="Normal 6 15 5 3" xfId="35273"/>
    <cellStyle name="Normal 6 15 6" xfId="24961"/>
    <cellStyle name="Normal 6 15 7" xfId="25925"/>
    <cellStyle name="Normal 6 15 8" xfId="18166"/>
    <cellStyle name="Normal 6 16" xfId="35274"/>
    <cellStyle name="Normal 6 16 2" xfId="14687"/>
    <cellStyle name="Normal 6 16 2 2" xfId="35277"/>
    <cellStyle name="Normal 6 16 2 2 2" xfId="35278"/>
    <cellStyle name="Normal 6 16 2 2 3" xfId="35280"/>
    <cellStyle name="Normal 6 16 2 2 4" xfId="35282"/>
    <cellStyle name="Normal 6 16 2 3" xfId="35283"/>
    <cellStyle name="Normal 6 16 2 3 2" xfId="35284"/>
    <cellStyle name="Normal 6 16 2 3 3" xfId="35286"/>
    <cellStyle name="Normal 6 16 2 4" xfId="35287"/>
    <cellStyle name="Normal 6 16 2 5" xfId="35288"/>
    <cellStyle name="Normal 6 16 2 6" xfId="35290"/>
    <cellStyle name="Normal 6 16 3" xfId="14693"/>
    <cellStyle name="Normal 6 16 3 2" xfId="35291"/>
    <cellStyle name="Normal 6 16 3 3" xfId="35292"/>
    <cellStyle name="Normal 6 16 3 4" xfId="35293"/>
    <cellStyle name="Normal 6 16 4" xfId="25927"/>
    <cellStyle name="Normal 6 16 4 2" xfId="35294"/>
    <cellStyle name="Normal 6 16 4 3" xfId="35295"/>
    <cellStyle name="Normal 6 16 5" xfId="25929"/>
    <cellStyle name="Normal 6 16 6" xfId="35296"/>
    <cellStyle name="Normal 6 16 7" xfId="35297"/>
    <cellStyle name="Normal 6 17" xfId="35298"/>
    <cellStyle name="Normal 6 17 2" xfId="14800"/>
    <cellStyle name="Normal 6 17 2 2" xfId="35300"/>
    <cellStyle name="Normal 6 17 2 3" xfId="35301"/>
    <cellStyle name="Normal 6 17 2 4" xfId="35302"/>
    <cellStyle name="Normal 6 17 3" xfId="14807"/>
    <cellStyle name="Normal 6 17 3 2" xfId="25798"/>
    <cellStyle name="Normal 6 17 3 3" xfId="35303"/>
    <cellStyle name="Normal 6 17 4" xfId="25931"/>
    <cellStyle name="Normal 6 17 5" xfId="25934"/>
    <cellStyle name="Normal 6 17 6" xfId="27480"/>
    <cellStyle name="Normal 6 18" xfId="35304"/>
    <cellStyle name="Normal 6 18 2" xfId="7606"/>
    <cellStyle name="Normal 6 18 3" xfId="7618"/>
    <cellStyle name="Normal 6 18 4" xfId="25939"/>
    <cellStyle name="Normal 6 19" xfId="4815"/>
    <cellStyle name="Normal 6 19 2" xfId="35306"/>
    <cellStyle name="Normal 6 19 3" xfId="25948"/>
    <cellStyle name="Normal 6 19 4" xfId="25951"/>
    <cellStyle name="Normal 6 2" xfId="13423"/>
    <cellStyle name="Normal 6 2 10" xfId="17140"/>
    <cellStyle name="Normal 6 2 10 10" xfId="5176"/>
    <cellStyle name="Normal 6 2 10 2" xfId="16372"/>
    <cellStyle name="Normal 6 2 10 2 2" xfId="35307"/>
    <cellStyle name="Normal 6 2 10 2 2 2" xfId="16529"/>
    <cellStyle name="Normal 6 2 10 2 2 2 2" xfId="31080"/>
    <cellStyle name="Normal 6 2 10 2 2 2 3" xfId="35308"/>
    <cellStyle name="Normal 6 2 10 2 2 2 4" xfId="35309"/>
    <cellStyle name="Normal 6 2 10 2 2 3" xfId="16532"/>
    <cellStyle name="Normal 6 2 10 2 2 3 2" xfId="31084"/>
    <cellStyle name="Normal 6 2 10 2 2 3 3" xfId="35310"/>
    <cellStyle name="Normal 6 2 10 2 2 4" xfId="35312"/>
    <cellStyle name="Normal 6 2 10 2 2 5" xfId="35313"/>
    <cellStyle name="Normal 6 2 10 2 2 6" xfId="35314"/>
    <cellStyle name="Normal 6 2 10 2 3" xfId="35316"/>
    <cellStyle name="Normal 6 2 10 2 3 2" xfId="16543"/>
    <cellStyle name="Normal 6 2 10 2 3 3" xfId="35317"/>
    <cellStyle name="Normal 6 2 10 2 3 4" xfId="35318"/>
    <cellStyle name="Normal 6 2 10 2 4" xfId="35319"/>
    <cellStyle name="Normal 6 2 10 2 4 2" xfId="35321"/>
    <cellStyle name="Normal 6 2 10 2 4 3" xfId="35322"/>
    <cellStyle name="Normal 6 2 10 2 4 4" xfId="35323"/>
    <cellStyle name="Normal 6 2 10 2 5" xfId="35324"/>
    <cellStyle name="Normal 6 2 10 2 5 2" xfId="35326"/>
    <cellStyle name="Normal 6 2 10 2 5 3" xfId="35327"/>
    <cellStyle name="Normal 6 2 10 2 5 4" xfId="35328"/>
    <cellStyle name="Normal 6 2 10 2 6" xfId="35329"/>
    <cellStyle name="Normal 6 2 10 2 6 2" xfId="35330"/>
    <cellStyle name="Normal 6 2 10 2 6 3" xfId="35331"/>
    <cellStyle name="Normal 6 2 10 2 7" xfId="35332"/>
    <cellStyle name="Normal 6 2 10 2 8" xfId="35335"/>
    <cellStyle name="Normal 6 2 10 2 9" xfId="35338"/>
    <cellStyle name="Normal 6 2 10 3" xfId="15247"/>
    <cellStyle name="Normal 6 2 10 3 2" xfId="35339"/>
    <cellStyle name="Normal 6 2 10 3 2 2" xfId="35341"/>
    <cellStyle name="Normal 6 2 10 3 2 3" xfId="35343"/>
    <cellStyle name="Normal 6 2 10 3 2 4" xfId="35345"/>
    <cellStyle name="Normal 6 2 10 3 3" xfId="35346"/>
    <cellStyle name="Normal 6 2 10 3 3 2" xfId="27201"/>
    <cellStyle name="Normal 6 2 10 3 3 3" xfId="27202"/>
    <cellStyle name="Normal 6 2 10 3 4" xfId="35347"/>
    <cellStyle name="Normal 6 2 10 3 5" xfId="35348"/>
    <cellStyle name="Normal 6 2 10 3 6" xfId="35349"/>
    <cellStyle name="Normal 6 2 10 4" xfId="16387"/>
    <cellStyle name="Normal 6 2 10 4 2" xfId="16258"/>
    <cellStyle name="Normal 6 2 10 4 3" xfId="31089"/>
    <cellStyle name="Normal 6 2 10 4 4" xfId="31094"/>
    <cellStyle name="Normal 6 2 10 5" xfId="35350"/>
    <cellStyle name="Normal 6 2 10 5 2" xfId="31108"/>
    <cellStyle name="Normal 6 2 10 5 3" xfId="31110"/>
    <cellStyle name="Normal 6 2 10 5 4" xfId="34162"/>
    <cellStyle name="Normal 6 2 10 6" xfId="16491"/>
    <cellStyle name="Normal 6 2 10 6 2" xfId="35351"/>
    <cellStyle name="Normal 6 2 10 6 3" xfId="35352"/>
    <cellStyle name="Normal 6 2 10 6 4" xfId="35353"/>
    <cellStyle name="Normal 6 2 10 7" xfId="21687"/>
    <cellStyle name="Normal 6 2 10 7 2" xfId="35356"/>
    <cellStyle name="Normal 6 2 10 7 3" xfId="35358"/>
    <cellStyle name="Normal 6 2 10 8" xfId="21692"/>
    <cellStyle name="Normal 6 2 10 9" xfId="25436"/>
    <cellStyle name="Normal 6 2 11" xfId="17143"/>
    <cellStyle name="Normal 6 2 11 2" xfId="16398"/>
    <cellStyle name="Normal 6 2 11 2 2" xfId="35359"/>
    <cellStyle name="Normal 6 2 11 2 2 2" xfId="27690"/>
    <cellStyle name="Normal 6 2 11 2 2 3" xfId="27693"/>
    <cellStyle name="Normal 6 2 11 2 2 4" xfId="27695"/>
    <cellStyle name="Normal 6 2 11 2 3" xfId="35360"/>
    <cellStyle name="Normal 6 2 11 2 3 2" xfId="27703"/>
    <cellStyle name="Normal 6 2 11 2 3 3" xfId="35361"/>
    <cellStyle name="Normal 6 2 11 2 4" xfId="35362"/>
    <cellStyle name="Normal 6 2 11 2 5" xfId="35365"/>
    <cellStyle name="Normal 6 2 11 2 6" xfId="35368"/>
    <cellStyle name="Normal 6 2 11 3" xfId="7797"/>
    <cellStyle name="Normal 6 2 11 3 2" xfId="35369"/>
    <cellStyle name="Normal 6 2 11 3 3" xfId="35370"/>
    <cellStyle name="Normal 6 2 11 3 4" xfId="35371"/>
    <cellStyle name="Normal 6 2 11 4" xfId="7804"/>
    <cellStyle name="Normal 6 2 11 4 2" xfId="31135"/>
    <cellStyle name="Normal 6 2 11 4 3" xfId="31137"/>
    <cellStyle name="Normal 6 2 11 4 4" xfId="35372"/>
    <cellStyle name="Normal 6 2 11 5" xfId="35373"/>
    <cellStyle name="Normal 6 2 11 5 2" xfId="35374"/>
    <cellStyle name="Normal 6 2 11 5 3" xfId="35375"/>
    <cellStyle name="Normal 6 2 11 5 4" xfId="35376"/>
    <cellStyle name="Normal 6 2 11 6" xfId="21693"/>
    <cellStyle name="Normal 6 2 11 6 2" xfId="35377"/>
    <cellStyle name="Normal 6 2 11 6 3" xfId="35378"/>
    <cellStyle name="Normal 6 2 11 7" xfId="21699"/>
    <cellStyle name="Normal 6 2 11 8" xfId="25442"/>
    <cellStyle name="Normal 6 2 11 9" xfId="25446"/>
    <cellStyle name="Normal 6 2 12" xfId="17147"/>
    <cellStyle name="Normal 6 2 12 2" xfId="16408"/>
    <cellStyle name="Normal 6 2 12 2 2" xfId="29070"/>
    <cellStyle name="Normal 6 2 12 2 2 2" xfId="21162"/>
    <cellStyle name="Normal 6 2 12 2 2 3" xfId="28180"/>
    <cellStyle name="Normal 6 2 12 2 2 4" xfId="28694"/>
    <cellStyle name="Normal 6 2 12 2 3" xfId="6172"/>
    <cellStyle name="Normal 6 2 12 2 3 2" xfId="8710"/>
    <cellStyle name="Normal 6 2 12 2 3 3" xfId="8726"/>
    <cellStyle name="Normal 6 2 12 2 4" xfId="8753"/>
    <cellStyle name="Normal 6 2 12 2 5" xfId="5786"/>
    <cellStyle name="Normal 6 2 12 2 6" xfId="3933"/>
    <cellStyle name="Normal 6 2 12 3" xfId="1914"/>
    <cellStyle name="Normal 6 2 12 3 2" xfId="35379"/>
    <cellStyle name="Normal 6 2 12 3 3" xfId="8813"/>
    <cellStyle name="Normal 6 2 12 3 4" xfId="8883"/>
    <cellStyle name="Normal 6 2 12 4" xfId="35380"/>
    <cellStyle name="Normal 6 2 12 4 2" xfId="35381"/>
    <cellStyle name="Normal 6 2 12 4 3" xfId="2957"/>
    <cellStyle name="Normal 6 2 12 4 4" xfId="5636"/>
    <cellStyle name="Normal 6 2 12 5" xfId="35382"/>
    <cellStyle name="Normal 6 2 12 5 2" xfId="35383"/>
    <cellStyle name="Normal 6 2 12 5 3" xfId="6008"/>
    <cellStyle name="Normal 6 2 12 5 4" xfId="4683"/>
    <cellStyle name="Normal 6 2 12 6" xfId="35384"/>
    <cellStyle name="Normal 6 2 12 6 2" xfId="35385"/>
    <cellStyle name="Normal 6 2 12 6 3" xfId="3345"/>
    <cellStyle name="Normal 6 2 12 7" xfId="35389"/>
    <cellStyle name="Normal 6 2 12 8" xfId="25457"/>
    <cellStyle name="Normal 6 2 12 9" xfId="25462"/>
    <cellStyle name="Normal 6 2 13" xfId="17151"/>
    <cellStyle name="Normal 6 2 13 2" xfId="31579"/>
    <cellStyle name="Normal 6 2 13 2 2" xfId="35390"/>
    <cellStyle name="Normal 6 2 13 2 2 2" xfId="28402"/>
    <cellStyle name="Normal 6 2 13 2 2 3" xfId="28404"/>
    <cellStyle name="Normal 6 2 13 2 2 4" xfId="35391"/>
    <cellStyle name="Normal 6 2 13 2 3" xfId="9609"/>
    <cellStyle name="Normal 6 2 13 2 3 2" xfId="9613"/>
    <cellStyle name="Normal 6 2 13 2 3 3" xfId="9619"/>
    <cellStyle name="Normal 6 2 13 2 4" xfId="9633"/>
    <cellStyle name="Normal 6 2 13 2 5" xfId="9639"/>
    <cellStyle name="Normal 6 2 13 2 6" xfId="9649"/>
    <cellStyle name="Normal 6 2 13 3" xfId="31581"/>
    <cellStyle name="Normal 6 2 13 3 2" xfId="35392"/>
    <cellStyle name="Normal 6 2 13 3 3" xfId="628"/>
    <cellStyle name="Normal 6 2 13 3 4" xfId="1651"/>
    <cellStyle name="Normal 6 2 13 4" xfId="30306"/>
    <cellStyle name="Normal 6 2 13 4 2" xfId="35393"/>
    <cellStyle name="Normal 6 2 13 4 3" xfId="7221"/>
    <cellStyle name="Normal 6 2 13 4 4" xfId="7233"/>
    <cellStyle name="Normal 6 2 13 5" xfId="30308"/>
    <cellStyle name="Normal 6 2 13 5 2" xfId="35394"/>
    <cellStyle name="Normal 6 2 13 5 3" xfId="8931"/>
    <cellStyle name="Normal 6 2 13 5 4" xfId="4649"/>
    <cellStyle name="Normal 6 2 13 6" xfId="30311"/>
    <cellStyle name="Normal 6 2 13 6 2" xfId="27225"/>
    <cellStyle name="Normal 6 2 13 6 3" xfId="9781"/>
    <cellStyle name="Normal 6 2 13 7" xfId="35398"/>
    <cellStyle name="Normal 6 2 13 8" xfId="25476"/>
    <cellStyle name="Normal 6 2 13 9" xfId="25480"/>
    <cellStyle name="Normal 6 2 14" xfId="17156"/>
    <cellStyle name="Normal 6 2 14 2" xfId="31585"/>
    <cellStyle name="Normal 6 2 14 2 2" xfId="30428"/>
    <cellStyle name="Normal 6 2 14 2 2 2" xfId="28532"/>
    <cellStyle name="Normal 6 2 14 2 2 3" xfId="30430"/>
    <cellStyle name="Normal 6 2 14 2 2 4" xfId="35399"/>
    <cellStyle name="Normal 6 2 14 2 3" xfId="9993"/>
    <cellStyle name="Normal 6 2 14 2 3 2" xfId="35400"/>
    <cellStyle name="Normal 6 2 14 2 3 3" xfId="35401"/>
    <cellStyle name="Normal 6 2 14 2 4" xfId="1815"/>
    <cellStyle name="Normal 6 2 14 2 5" xfId="1823"/>
    <cellStyle name="Normal 6 2 14 2 6" xfId="35402"/>
    <cellStyle name="Normal 6 2 14 3" xfId="35403"/>
    <cellStyle name="Normal 6 2 14 3 2" xfId="35404"/>
    <cellStyle name="Normal 6 2 14 3 3" xfId="10005"/>
    <cellStyle name="Normal 6 2 14 3 4" xfId="10007"/>
    <cellStyle name="Normal 6 2 14 4" xfId="30315"/>
    <cellStyle name="Normal 6 2 14 4 2" xfId="35405"/>
    <cellStyle name="Normal 6 2 14 4 3" xfId="10017"/>
    <cellStyle name="Normal 6 2 14 4 4" xfId="10020"/>
    <cellStyle name="Normal 6 2 14 5" xfId="30317"/>
    <cellStyle name="Normal 6 2 14 5 2" xfId="35406"/>
    <cellStyle name="Normal 6 2 14 5 3" xfId="10026"/>
    <cellStyle name="Normal 6 2 14 6" xfId="35407"/>
    <cellStyle name="Normal 6 2 14 7" xfId="35410"/>
    <cellStyle name="Normal 6 2 14 8" xfId="22646"/>
    <cellStyle name="Normal 6 2 15" xfId="35412"/>
    <cellStyle name="Normal 6 2 15 2" xfId="16950"/>
    <cellStyle name="Normal 6 2 15 2 2" xfId="35414"/>
    <cellStyle name="Normal 6 2 15 2 3" xfId="10329"/>
    <cellStyle name="Normal 6 2 15 2 4" xfId="10333"/>
    <cellStyle name="Normal 6 2 15 3" xfId="35416"/>
    <cellStyle name="Normal 6 2 15 3 2" xfId="35417"/>
    <cellStyle name="Normal 6 2 15 3 3" xfId="10352"/>
    <cellStyle name="Normal 6 2 15 3 4" xfId="10355"/>
    <cellStyle name="Normal 6 2 15 4" xfId="35419"/>
    <cellStyle name="Normal 6 2 15 4 2" xfId="35420"/>
    <cellStyle name="Normal 6 2 15 4 3" xfId="10365"/>
    <cellStyle name="Normal 6 2 15 5" xfId="35422"/>
    <cellStyle name="Normal 6 2 15 6" xfId="35423"/>
    <cellStyle name="Normal 6 2 15 7" xfId="35424"/>
    <cellStyle name="Normal 6 2 16" xfId="35425"/>
    <cellStyle name="Normal 6 2 16 2" xfId="35427"/>
    <cellStyle name="Normal 6 2 16 3" xfId="35428"/>
    <cellStyle name="Normal 6 2 16 4" xfId="35429"/>
    <cellStyle name="Normal 6 2 17" xfId="35430"/>
    <cellStyle name="Normal 6 2 17 2" xfId="35432"/>
    <cellStyle name="Normal 6 2 17 3" xfId="35433"/>
    <cellStyle name="Normal 6 2 17 4" xfId="35435"/>
    <cellStyle name="Normal 6 2 18" xfId="35436"/>
    <cellStyle name="Normal 6 2 18 2" xfId="35438"/>
    <cellStyle name="Normal 6 2 18 3" xfId="35439"/>
    <cellStyle name="Normal 6 2 18 4" xfId="35440"/>
    <cellStyle name="Normal 6 2 19" xfId="35441"/>
    <cellStyle name="Normal 6 2 19 2" xfId="35442"/>
    <cellStyle name="Normal 6 2 19 3" xfId="35443"/>
    <cellStyle name="Normal 6 2 2" xfId="35445"/>
    <cellStyle name="Normal 6 2 2 10" xfId="35446"/>
    <cellStyle name="Normal 6 2 2 10 2" xfId="12263"/>
    <cellStyle name="Normal 6 2 2 10 2 2" xfId="12274"/>
    <cellStyle name="Normal 6 2 2 10 2 2 2" xfId="35447"/>
    <cellStyle name="Normal 6 2 2 10 2 2 3" xfId="3520"/>
    <cellStyle name="Normal 6 2 2 10 2 2 4" xfId="3546"/>
    <cellStyle name="Normal 6 2 2 10 2 3" xfId="12283"/>
    <cellStyle name="Normal 6 2 2 10 2 3 2" xfId="28462"/>
    <cellStyle name="Normal 6 2 2 10 2 3 3" xfId="3599"/>
    <cellStyle name="Normal 6 2 2 10 2 4" xfId="35449"/>
    <cellStyle name="Normal 6 2 2 10 2 5" xfId="35452"/>
    <cellStyle name="Normal 6 2 2 10 2 6" xfId="35454"/>
    <cellStyle name="Normal 6 2 2 10 3" xfId="12285"/>
    <cellStyle name="Normal 6 2 2 10 3 2" xfId="35455"/>
    <cellStyle name="Normal 6 2 2 10 3 3" xfId="35457"/>
    <cellStyle name="Normal 6 2 2 10 3 4" xfId="35459"/>
    <cellStyle name="Normal 6 2 2 10 4" xfId="12288"/>
    <cellStyle name="Normal 6 2 2 10 4 2" xfId="35460"/>
    <cellStyle name="Normal 6 2 2 10 4 3" xfId="35462"/>
    <cellStyle name="Normal 6 2 2 10 4 4" xfId="35464"/>
    <cellStyle name="Normal 6 2 2 10 5" xfId="12291"/>
    <cellStyle name="Normal 6 2 2 10 5 2" xfId="16878"/>
    <cellStyle name="Normal 6 2 2 10 5 3" xfId="35466"/>
    <cellStyle name="Normal 6 2 2 10 5 4" xfId="35468"/>
    <cellStyle name="Normal 6 2 2 10 6" xfId="28374"/>
    <cellStyle name="Normal 6 2 2 10 6 2" xfId="35470"/>
    <cellStyle name="Normal 6 2 2 10 6 3" xfId="35472"/>
    <cellStyle name="Normal 6 2 2 10 7" xfId="1159"/>
    <cellStyle name="Normal 6 2 2 10 8" xfId="1166"/>
    <cellStyle name="Normal 6 2 2 10 9" xfId="3330"/>
    <cellStyle name="Normal 6 2 2 11" xfId="35473"/>
    <cellStyle name="Normal 6 2 2 11 2" xfId="12298"/>
    <cellStyle name="Normal 6 2 2 11 2 2" xfId="15367"/>
    <cellStyle name="Normal 6 2 2 11 2 2 2" xfId="35474"/>
    <cellStyle name="Normal 6 2 2 11 2 2 3" xfId="35475"/>
    <cellStyle name="Normal 6 2 2 11 2 2 4" xfId="35476"/>
    <cellStyle name="Normal 6 2 2 11 2 3" xfId="15371"/>
    <cellStyle name="Normal 6 2 2 11 2 3 2" xfId="35477"/>
    <cellStyle name="Normal 6 2 2 11 2 3 3" xfId="35478"/>
    <cellStyle name="Normal 6 2 2 11 2 4" xfId="35480"/>
    <cellStyle name="Normal 6 2 2 11 2 5" xfId="35482"/>
    <cellStyle name="Normal 6 2 2 11 2 6" xfId="35483"/>
    <cellStyle name="Normal 6 2 2 11 3" xfId="12300"/>
    <cellStyle name="Normal 6 2 2 11 3 2" xfId="2322"/>
    <cellStyle name="Normal 6 2 2 11 3 3" xfId="15375"/>
    <cellStyle name="Normal 6 2 2 11 3 4" xfId="35485"/>
    <cellStyle name="Normal 6 2 2 11 4" xfId="35486"/>
    <cellStyle name="Normal 6 2 2 11 4 2" xfId="15382"/>
    <cellStyle name="Normal 6 2 2 11 4 3" xfId="35487"/>
    <cellStyle name="Normal 6 2 2 11 4 4" xfId="35488"/>
    <cellStyle name="Normal 6 2 2 11 5" xfId="35489"/>
    <cellStyle name="Normal 6 2 2 11 5 2" xfId="25302"/>
    <cellStyle name="Normal 6 2 2 11 5 3" xfId="25361"/>
    <cellStyle name="Normal 6 2 2 11 5 4" xfId="25417"/>
    <cellStyle name="Normal 6 2 2 11 6" xfId="28379"/>
    <cellStyle name="Normal 6 2 2 11 6 2" xfId="35491"/>
    <cellStyle name="Normal 6 2 2 11 6 3" xfId="35493"/>
    <cellStyle name="Normal 6 2 2 11 7" xfId="9539"/>
    <cellStyle name="Normal 6 2 2 11 8" xfId="9544"/>
    <cellStyle name="Normal 6 2 2 11 9" xfId="1900"/>
    <cellStyle name="Normal 6 2 2 12" xfId="14249"/>
    <cellStyle name="Normal 6 2 2 12 2" xfId="12021"/>
    <cellStyle name="Normal 6 2 2 12 2 2" xfId="31670"/>
    <cellStyle name="Normal 6 2 2 12 2 2 2" xfId="35494"/>
    <cellStyle name="Normal 6 2 2 12 2 2 3" xfId="35496"/>
    <cellStyle name="Normal 6 2 2 12 2 2 4" xfId="35497"/>
    <cellStyle name="Normal 6 2 2 12 2 3" xfId="35498"/>
    <cellStyle name="Normal 6 2 2 12 2 3 2" xfId="35499"/>
    <cellStyle name="Normal 6 2 2 12 2 3 3" xfId="35500"/>
    <cellStyle name="Normal 6 2 2 12 2 4" xfId="35501"/>
    <cellStyle name="Normal 6 2 2 12 2 5" xfId="35502"/>
    <cellStyle name="Normal 6 2 2 12 2 6" xfId="35503"/>
    <cellStyle name="Normal 6 2 2 12 3" xfId="12024"/>
    <cellStyle name="Normal 6 2 2 12 3 2" xfId="35504"/>
    <cellStyle name="Normal 6 2 2 12 3 3" xfId="35505"/>
    <cellStyle name="Normal 6 2 2 12 3 4" xfId="35506"/>
    <cellStyle name="Normal 6 2 2 12 4" xfId="35507"/>
    <cellStyle name="Normal 6 2 2 12 4 2" xfId="35508"/>
    <cellStyle name="Normal 6 2 2 12 4 3" xfId="4941"/>
    <cellStyle name="Normal 6 2 2 12 4 4" xfId="318"/>
    <cellStyle name="Normal 6 2 2 12 5" xfId="35509"/>
    <cellStyle name="Normal 6 2 2 12 5 2" xfId="35511"/>
    <cellStyle name="Normal 6 2 2 12 5 3" xfId="1414"/>
    <cellStyle name="Normal 6 2 2 12 5 4" xfId="4959"/>
    <cellStyle name="Normal 6 2 2 12 6" xfId="35512"/>
    <cellStyle name="Normal 6 2 2 12 6 2" xfId="35514"/>
    <cellStyle name="Normal 6 2 2 12 6 3" xfId="35516"/>
    <cellStyle name="Normal 6 2 2 12 7" xfId="244"/>
    <cellStyle name="Normal 6 2 2 12 8" xfId="9556"/>
    <cellStyle name="Normal 6 2 2 12 9" xfId="2981"/>
    <cellStyle name="Normal 6 2 2 13" xfId="14253"/>
    <cellStyle name="Normal 6 2 2 13 2" xfId="12031"/>
    <cellStyle name="Normal 6 2 2 13 2 2" xfId="35517"/>
    <cellStyle name="Normal 6 2 2 13 2 2 2" xfId="35518"/>
    <cellStyle name="Normal 6 2 2 13 2 2 3" xfId="9566"/>
    <cellStyle name="Normal 6 2 2 13 2 2 4" xfId="9571"/>
    <cellStyle name="Normal 6 2 2 13 2 3" xfId="35519"/>
    <cellStyle name="Normal 6 2 2 13 2 3 2" xfId="35520"/>
    <cellStyle name="Normal 6 2 2 13 2 3 3" xfId="9587"/>
    <cellStyle name="Normal 6 2 2 13 2 4" xfId="35521"/>
    <cellStyle name="Normal 6 2 2 13 2 5" xfId="35522"/>
    <cellStyle name="Normal 6 2 2 13 2 6" xfId="35523"/>
    <cellStyle name="Normal 6 2 2 13 3" xfId="12308"/>
    <cellStyle name="Normal 6 2 2 13 3 2" xfId="35524"/>
    <cellStyle name="Normal 6 2 2 13 3 3" xfId="35525"/>
    <cellStyle name="Normal 6 2 2 13 3 4" xfId="35526"/>
    <cellStyle name="Normal 6 2 2 13 4" xfId="35527"/>
    <cellStyle name="Normal 6 2 2 13 4 2" xfId="35528"/>
    <cellStyle name="Normal 6 2 2 13 4 3" xfId="35529"/>
    <cellStyle name="Normal 6 2 2 13 4 4" xfId="35530"/>
    <cellStyle name="Normal 6 2 2 13 5" xfId="23352"/>
    <cellStyle name="Normal 6 2 2 13 5 2" xfId="8405"/>
    <cellStyle name="Normal 6 2 2 13 5 3" xfId="1920"/>
    <cellStyle name="Normal 6 2 2 13 6" xfId="23387"/>
    <cellStyle name="Normal 6 2 2 13 7" xfId="9563"/>
    <cellStyle name="Normal 6 2 2 13 8" xfId="9568"/>
    <cellStyle name="Normal 6 2 2 14" xfId="14256"/>
    <cellStyle name="Normal 6 2 2 14 2" xfId="12038"/>
    <cellStyle name="Normal 6 2 2 14 2 2" xfId="26361"/>
    <cellStyle name="Normal 6 2 2 14 2 3" xfId="26364"/>
    <cellStyle name="Normal 6 2 2 14 2 4" xfId="35532"/>
    <cellStyle name="Normal 6 2 2 14 3" xfId="35533"/>
    <cellStyle name="Normal 6 2 2 14 3 2" xfId="35535"/>
    <cellStyle name="Normal 6 2 2 14 3 3" xfId="35537"/>
    <cellStyle name="Normal 6 2 2 14 3 4" xfId="35539"/>
    <cellStyle name="Normal 6 2 2 14 4" xfId="35540"/>
    <cellStyle name="Normal 6 2 2 14 4 2" xfId="35542"/>
    <cellStyle name="Normal 6 2 2 14 4 3" xfId="35544"/>
    <cellStyle name="Normal 6 2 2 14 5" xfId="23429"/>
    <cellStyle name="Normal 6 2 2 14 6" xfId="23435"/>
    <cellStyle name="Normal 6 2 2 14 7" xfId="9583"/>
    <cellStyle name="Normal 6 2 2 15" xfId="26038"/>
    <cellStyle name="Normal 6 2 2 15 2" xfId="35545"/>
    <cellStyle name="Normal 6 2 2 15 3" xfId="35547"/>
    <cellStyle name="Normal 6 2 2 15 4" xfId="35549"/>
    <cellStyle name="Normal 6 2 2 16" xfId="5706"/>
    <cellStyle name="Normal 6 2 2 16 2" xfId="35552"/>
    <cellStyle name="Normal 6 2 2 16 3" xfId="35554"/>
    <cellStyle name="Normal 6 2 2 16 4" xfId="35556"/>
    <cellStyle name="Normal 6 2 2 17" xfId="3506"/>
    <cellStyle name="Normal 6 2 2 17 2" xfId="35558"/>
    <cellStyle name="Normal 6 2 2 17 3" xfId="35560"/>
    <cellStyle name="Normal 6 2 2 17 4" xfId="35562"/>
    <cellStyle name="Normal 6 2 2 18" xfId="3527"/>
    <cellStyle name="Normal 6 2 2 18 2" xfId="26943"/>
    <cellStyle name="Normal 6 2 2 18 3" xfId="26947"/>
    <cellStyle name="Normal 6 2 2 19" xfId="35565"/>
    <cellStyle name="Normal 6 2 2 2" xfId="31341"/>
    <cellStyle name="Normal 6 2 2 2 10" xfId="3035"/>
    <cellStyle name="Normal 6 2 2 2 10 2" xfId="29543"/>
    <cellStyle name="Normal 6 2 2 2 10 2 2" xfId="33249"/>
    <cellStyle name="Normal 6 2 2 2 10 2 2 2" xfId="34684"/>
    <cellStyle name="Normal 6 2 2 2 10 2 2 3" xfId="35567"/>
    <cellStyle name="Normal 6 2 2 2 10 2 2 4" xfId="35568"/>
    <cellStyle name="Normal 6 2 2 2 10 2 3" xfId="35569"/>
    <cellStyle name="Normal 6 2 2 2 10 2 3 2" xfId="35571"/>
    <cellStyle name="Normal 6 2 2 2 10 2 3 3" xfId="21379"/>
    <cellStyle name="Normal 6 2 2 2 10 2 4" xfId="35572"/>
    <cellStyle name="Normal 6 2 2 2 10 2 5" xfId="35573"/>
    <cellStyle name="Normal 6 2 2 2 10 2 6" xfId="5042"/>
    <cellStyle name="Normal 6 2 2 2 10 3" xfId="29545"/>
    <cellStyle name="Normal 6 2 2 2 10 3 2" xfId="35575"/>
    <cellStyle name="Normal 6 2 2 2 10 3 3" xfId="35577"/>
    <cellStyle name="Normal 6 2 2 2 10 3 4" xfId="35578"/>
    <cellStyle name="Normal 6 2 2 2 10 4" xfId="35579"/>
    <cellStyle name="Normal 6 2 2 2 10 4 2" xfId="35582"/>
    <cellStyle name="Normal 6 2 2 2 10 4 3" xfId="35584"/>
    <cellStyle name="Normal 6 2 2 2 10 4 4" xfId="35585"/>
    <cellStyle name="Normal 6 2 2 2 10 5" xfId="35586"/>
    <cellStyle name="Normal 6 2 2 2 10 5 2" xfId="35588"/>
    <cellStyle name="Normal 6 2 2 2 10 5 3" xfId="35589"/>
    <cellStyle name="Normal 6 2 2 2 10 5 4" xfId="35590"/>
    <cellStyle name="Normal 6 2 2 2 10 6" xfId="35591"/>
    <cellStyle name="Normal 6 2 2 2 10 6 2" xfId="35592"/>
    <cellStyle name="Normal 6 2 2 2 10 6 3" xfId="35593"/>
    <cellStyle name="Normal 6 2 2 2 10 7" xfId="35594"/>
    <cellStyle name="Normal 6 2 2 2 10 8" xfId="32454"/>
    <cellStyle name="Normal 6 2 2 2 10 9" xfId="32456"/>
    <cellStyle name="Normal 6 2 2 2 11" xfId="3039"/>
    <cellStyle name="Normal 6 2 2 2 11 2" xfId="29548"/>
    <cellStyle name="Normal 6 2 2 2 11 2 2" xfId="35595"/>
    <cellStyle name="Normal 6 2 2 2 11 2 2 2" xfId="35597"/>
    <cellStyle name="Normal 6 2 2 2 11 2 2 3" xfId="35598"/>
    <cellStyle name="Normal 6 2 2 2 11 2 2 4" xfId="35599"/>
    <cellStyle name="Normal 6 2 2 2 11 2 3" xfId="35601"/>
    <cellStyle name="Normal 6 2 2 2 11 2 3 2" xfId="35602"/>
    <cellStyle name="Normal 6 2 2 2 11 2 3 3" xfId="21464"/>
    <cellStyle name="Normal 6 2 2 2 11 2 4" xfId="35603"/>
    <cellStyle name="Normal 6 2 2 2 11 2 5" xfId="35604"/>
    <cellStyle name="Normal 6 2 2 2 11 2 6" xfId="5492"/>
    <cellStyle name="Normal 6 2 2 2 11 3" xfId="29550"/>
    <cellStyle name="Normal 6 2 2 2 11 3 2" xfId="6650"/>
    <cellStyle name="Normal 6 2 2 2 11 3 3" xfId="3172"/>
    <cellStyle name="Normal 6 2 2 2 11 3 4" xfId="3217"/>
    <cellStyle name="Normal 6 2 2 2 11 4" xfId="35605"/>
    <cellStyle name="Normal 6 2 2 2 11 4 2" xfId="1598"/>
    <cellStyle name="Normal 6 2 2 2 11 4 3" xfId="1608"/>
    <cellStyle name="Normal 6 2 2 2 11 4 4" xfId="35606"/>
    <cellStyle name="Normal 6 2 2 2 11 5" xfId="35607"/>
    <cellStyle name="Normal 6 2 2 2 11 5 2" xfId="2657"/>
    <cellStyle name="Normal 6 2 2 2 11 5 3" xfId="4544"/>
    <cellStyle name="Normal 6 2 2 2 11 6" xfId="35608"/>
    <cellStyle name="Normal 6 2 2 2 11 7" xfId="35609"/>
    <cellStyle name="Normal 6 2 2 2 11 8" xfId="32464"/>
    <cellStyle name="Normal 6 2 2 2 12" xfId="24456"/>
    <cellStyle name="Normal 6 2 2 2 12 2" xfId="611"/>
    <cellStyle name="Normal 6 2 2 2 12 2 2" xfId="35610"/>
    <cellStyle name="Normal 6 2 2 2 12 2 3" xfId="35612"/>
    <cellStyle name="Normal 6 2 2 2 12 2 4" xfId="35613"/>
    <cellStyle name="Normal 6 2 2 2 12 3" xfId="35614"/>
    <cellStyle name="Normal 6 2 2 2 12 3 2" xfId="6769"/>
    <cellStyle name="Normal 6 2 2 2 12 3 3" xfId="6774"/>
    <cellStyle name="Normal 6 2 2 2 12 3 4" xfId="20668"/>
    <cellStyle name="Normal 6 2 2 2 12 4" xfId="35615"/>
    <cellStyle name="Normal 6 2 2 2 12 4 2" xfId="6791"/>
    <cellStyle name="Normal 6 2 2 2 12 4 3" xfId="20672"/>
    <cellStyle name="Normal 6 2 2 2 12 5" xfId="35616"/>
    <cellStyle name="Normal 6 2 2 2 12 6" xfId="35617"/>
    <cellStyle name="Normal 6 2 2 2 12 7" xfId="35618"/>
    <cellStyle name="Normal 6 2 2 2 13" xfId="24459"/>
    <cellStyle name="Normal 6 2 2 2 13 2" xfId="35619"/>
    <cellStyle name="Normal 6 2 2 2 13 3" xfId="35620"/>
    <cellStyle name="Normal 6 2 2 2 13 4" xfId="35621"/>
    <cellStyle name="Normal 6 2 2 2 14" xfId="24463"/>
    <cellStyle name="Normal 6 2 2 2 14 2" xfId="35622"/>
    <cellStyle name="Normal 6 2 2 2 14 3" xfId="35623"/>
    <cellStyle name="Normal 6 2 2 2 14 4" xfId="35624"/>
    <cellStyle name="Normal 6 2 2 2 15" xfId="35626"/>
    <cellStyle name="Normal 6 2 2 2 15 2" xfId="35628"/>
    <cellStyle name="Normal 6 2 2 2 15 3" xfId="35630"/>
    <cellStyle name="Normal 6 2 2 2 15 4" xfId="35633"/>
    <cellStyle name="Normal 6 2 2 2 16" xfId="35635"/>
    <cellStyle name="Normal 6 2 2 2 16 2" xfId="35638"/>
    <cellStyle name="Normal 6 2 2 2 16 3" xfId="35641"/>
    <cellStyle name="Normal 6 2 2 2 17" xfId="35643"/>
    <cellStyle name="Normal 6 2 2 2 18" xfId="35645"/>
    <cellStyle name="Normal 6 2 2 2 19" xfId="35647"/>
    <cellStyle name="Normal 6 2 2 2 2" xfId="35648"/>
    <cellStyle name="Normal 6 2 2 2 2 10" xfId="32700"/>
    <cellStyle name="Normal 6 2 2 2 2 10 2" xfId="35649"/>
    <cellStyle name="Normal 6 2 2 2 2 10 3" xfId="35650"/>
    <cellStyle name="Normal 6 2 2 2 2 10 4" xfId="35651"/>
    <cellStyle name="Normal 6 2 2 2 2 11" xfId="20127"/>
    <cellStyle name="Normal 6 2 2 2 2 11 2" xfId="28307"/>
    <cellStyle name="Normal 6 2 2 2 2 11 3" xfId="28311"/>
    <cellStyle name="Normal 6 2 2 2 2 12" xfId="26711"/>
    <cellStyle name="Normal 6 2 2 2 2 13" xfId="26724"/>
    <cellStyle name="Normal 6 2 2 2 2 14" xfId="20700"/>
    <cellStyle name="Normal 6 2 2 2 2 2" xfId="31892"/>
    <cellStyle name="Normal 6 2 2 2 2 2 10" xfId="35654"/>
    <cellStyle name="Normal 6 2 2 2 2 2 11" xfId="35657"/>
    <cellStyle name="Normal 6 2 2 2 2 2 2" xfId="35659"/>
    <cellStyle name="Normal 6 2 2 2 2 2 2 10" xfId="35660"/>
    <cellStyle name="Normal 6 2 2 2 2 2 2 2" xfId="13763"/>
    <cellStyle name="Normal 6 2 2 2 2 2 2 2 2" xfId="35661"/>
    <cellStyle name="Normal 6 2 2 2 2 2 2 2 2 2" xfId="13772"/>
    <cellStyle name="Normal 6 2 2 2 2 2 2 2 2 2 2" xfId="12085"/>
    <cellStyle name="Normal 6 2 2 2 2 2 2 2 2 2 3" xfId="35662"/>
    <cellStyle name="Normal 6 2 2 2 2 2 2 2 2 2 4" xfId="2573"/>
    <cellStyle name="Normal 6 2 2 2 2 2 2 2 2 3" xfId="31301"/>
    <cellStyle name="Normal 6 2 2 2 2 2 2 2 2 3 2" xfId="35663"/>
    <cellStyle name="Normal 6 2 2 2 2 2 2 2 2 3 3" xfId="35664"/>
    <cellStyle name="Normal 6 2 2 2 2 2 2 2 2 4" xfId="31303"/>
    <cellStyle name="Normal 6 2 2 2 2 2 2 2 2 5" xfId="31305"/>
    <cellStyle name="Normal 6 2 2 2 2 2 2 2 2 6" xfId="3617"/>
    <cellStyle name="Normal 6 2 2 2 2 2 2 2 3" xfId="35665"/>
    <cellStyle name="Normal 6 2 2 2 2 2 2 2 3 2" xfId="13781"/>
    <cellStyle name="Normal 6 2 2 2 2 2 2 2 3 3" xfId="31308"/>
    <cellStyle name="Normal 6 2 2 2 2 2 2 2 3 4" xfId="31310"/>
    <cellStyle name="Normal 6 2 2 2 2 2 2 2 4" xfId="13786"/>
    <cellStyle name="Normal 6 2 2 2 2 2 2 2 4 2" xfId="35666"/>
    <cellStyle name="Normal 6 2 2 2 2 2 2 2 4 3" xfId="31314"/>
    <cellStyle name="Normal 6 2 2 2 2 2 2 2 4 4" xfId="31316"/>
    <cellStyle name="Normal 6 2 2 2 2 2 2 2 5" xfId="13792"/>
    <cellStyle name="Normal 6 2 2 2 2 2 2 2 5 2" xfId="35667"/>
    <cellStyle name="Normal 6 2 2 2 2 2 2 2 5 3" xfId="35668"/>
    <cellStyle name="Normal 6 2 2 2 2 2 2 2 5 4" xfId="35669"/>
    <cellStyle name="Normal 6 2 2 2 2 2 2 2 6" xfId="31040"/>
    <cellStyle name="Normal 6 2 2 2 2 2 2 2 6 2" xfId="35670"/>
    <cellStyle name="Normal 6 2 2 2 2 2 2 2 6 3" xfId="35671"/>
    <cellStyle name="Normal 6 2 2 2 2 2 2 2 7" xfId="35672"/>
    <cellStyle name="Normal 6 2 2 2 2 2 2 2 8" xfId="35673"/>
    <cellStyle name="Normal 6 2 2 2 2 2 2 2 9" xfId="7638"/>
    <cellStyle name="Normal 6 2 2 2 2 2 2 3" xfId="13801"/>
    <cellStyle name="Normal 6 2 2 2 2 2 2 3 2" xfId="13807"/>
    <cellStyle name="Normal 6 2 2 2 2 2 2 3 2 2" xfId="14318"/>
    <cellStyle name="Normal 6 2 2 2 2 2 2 3 2 3" xfId="31338"/>
    <cellStyle name="Normal 6 2 2 2 2 2 2 3 2 4" xfId="31340"/>
    <cellStyle name="Normal 6 2 2 2 2 2 2 3 3" xfId="4216"/>
    <cellStyle name="Normal 6 2 2 2 2 2 2 3 3 2" xfId="35674"/>
    <cellStyle name="Normal 6 2 2 2 2 2 2 3 3 3" xfId="31346"/>
    <cellStyle name="Normal 6 2 2 2 2 2 2 3 4" xfId="5919"/>
    <cellStyle name="Normal 6 2 2 2 2 2 2 3 5" xfId="35675"/>
    <cellStyle name="Normal 6 2 2 2 2 2 2 3 6" xfId="35676"/>
    <cellStyle name="Normal 6 2 2 2 2 2 2 4" xfId="13812"/>
    <cellStyle name="Normal 6 2 2 2 2 2 2 4 2" xfId="11557"/>
    <cellStyle name="Normal 6 2 2 2 2 2 2 4 3" xfId="7213"/>
    <cellStyle name="Normal 6 2 2 2 2 2 2 4 4" xfId="35677"/>
    <cellStyle name="Normal 6 2 2 2 2 2 2 5" xfId="13818"/>
    <cellStyle name="Normal 6 2 2 2 2 2 2 5 2" xfId="11563"/>
    <cellStyle name="Normal 6 2 2 2 2 2 2 5 3" xfId="7255"/>
    <cellStyle name="Normal 6 2 2 2 2 2 2 5 4" xfId="35678"/>
    <cellStyle name="Normal 6 2 2 2 2 2 2 6" xfId="13826"/>
    <cellStyle name="Normal 6 2 2 2 2 2 2 6 2" xfId="13832"/>
    <cellStyle name="Normal 6 2 2 2 2 2 2 6 3" xfId="35679"/>
    <cellStyle name="Normal 6 2 2 2 2 2 2 6 4" xfId="35680"/>
    <cellStyle name="Normal 6 2 2 2 2 2 2 7" xfId="13838"/>
    <cellStyle name="Normal 6 2 2 2 2 2 2 7 2" xfId="35682"/>
    <cellStyle name="Normal 6 2 2 2 2 2 2 7 3" xfId="31879"/>
    <cellStyle name="Normal 6 2 2 2 2 2 2 8" xfId="35687"/>
    <cellStyle name="Normal 6 2 2 2 2 2 2 9" xfId="4446"/>
    <cellStyle name="Normal 6 2 2 2 2 2 3" xfId="35689"/>
    <cellStyle name="Normal 6 2 2 2 2 2 3 2" xfId="35690"/>
    <cellStyle name="Normal 6 2 2 2 2 2 3 2 2" xfId="35692"/>
    <cellStyle name="Normal 6 2 2 2 2 2 3 2 2 2" xfId="14460"/>
    <cellStyle name="Normal 6 2 2 2 2 2 3 2 2 3" xfId="31390"/>
    <cellStyle name="Normal 6 2 2 2 2 2 3 2 2 4" xfId="29203"/>
    <cellStyle name="Normal 6 2 2 2 2 2 3 2 3" xfId="35694"/>
    <cellStyle name="Normal 6 2 2 2 2 2 3 2 3 2" xfId="35695"/>
    <cellStyle name="Normal 6 2 2 2 2 2 3 2 3 3" xfId="31393"/>
    <cellStyle name="Normal 6 2 2 2 2 2 3 2 4" xfId="35697"/>
    <cellStyle name="Normal 6 2 2 2 2 2 3 2 5" xfId="35699"/>
    <cellStyle name="Normal 6 2 2 2 2 2 3 2 6" xfId="35700"/>
    <cellStyle name="Normal 6 2 2 2 2 2 3 3" xfId="13863"/>
    <cellStyle name="Normal 6 2 2 2 2 2 3 3 2" xfId="35702"/>
    <cellStyle name="Normal 6 2 2 2 2 2 3 3 3" xfId="35704"/>
    <cellStyle name="Normal 6 2 2 2 2 2 3 3 4" xfId="35705"/>
    <cellStyle name="Normal 6 2 2 2 2 2 3 4" xfId="13870"/>
    <cellStyle name="Normal 6 2 2 2 2 2 3 4 2" xfId="35707"/>
    <cellStyle name="Normal 6 2 2 2 2 2 3 4 3" xfId="35709"/>
    <cellStyle name="Normal 6 2 2 2 2 2 3 4 4" xfId="35710"/>
    <cellStyle name="Normal 6 2 2 2 2 2 3 5" xfId="13876"/>
    <cellStyle name="Normal 6 2 2 2 2 2 3 5 2" xfId="35712"/>
    <cellStyle name="Normal 6 2 2 2 2 2 3 5 3" xfId="35714"/>
    <cellStyle name="Normal 6 2 2 2 2 2 3 5 4" xfId="35715"/>
    <cellStyle name="Normal 6 2 2 2 2 2 3 6" xfId="35717"/>
    <cellStyle name="Normal 6 2 2 2 2 2 3 6 2" xfId="35719"/>
    <cellStyle name="Normal 6 2 2 2 2 2 3 6 3" xfId="35720"/>
    <cellStyle name="Normal 6 2 2 2 2 2 3 7" xfId="35723"/>
    <cellStyle name="Normal 6 2 2 2 2 2 3 8" xfId="35726"/>
    <cellStyle name="Normal 6 2 2 2 2 2 3 9" xfId="1760"/>
    <cellStyle name="Normal 6 2 2 2 2 2 4" xfId="35728"/>
    <cellStyle name="Normal 6 2 2 2 2 2 4 2" xfId="35729"/>
    <cellStyle name="Normal 6 2 2 2 2 2 4 2 2" xfId="7410"/>
    <cellStyle name="Normal 6 2 2 2 2 2 4 2 3" xfId="7424"/>
    <cellStyle name="Normal 6 2 2 2 2 2 4 2 4" xfId="35730"/>
    <cellStyle name="Normal 6 2 2 2 2 2 4 3" xfId="13890"/>
    <cellStyle name="Normal 6 2 2 2 2 2 4 3 2" xfId="11582"/>
    <cellStyle name="Normal 6 2 2 2 2 2 4 3 3" xfId="7369"/>
    <cellStyle name="Normal 6 2 2 2 2 2 4 4" xfId="13898"/>
    <cellStyle name="Normal 6 2 2 2 2 2 4 5" xfId="22478"/>
    <cellStyle name="Normal 6 2 2 2 2 2 4 6" xfId="35732"/>
    <cellStyle name="Normal 6 2 2 2 2 2 5" xfId="35733"/>
    <cellStyle name="Normal 6 2 2 2 2 2 5 2" xfId="35734"/>
    <cellStyle name="Normal 6 2 2 2 2 2 5 3" xfId="86"/>
    <cellStyle name="Normal 6 2 2 2 2 2 5 4" xfId="13918"/>
    <cellStyle name="Normal 6 2 2 2 2 2 6" xfId="13927"/>
    <cellStyle name="Normal 6 2 2 2 2 2 6 2" xfId="35735"/>
    <cellStyle name="Normal 6 2 2 2 2 2 6 3" xfId="13937"/>
    <cellStyle name="Normal 6 2 2 2 2 2 6 4" xfId="13948"/>
    <cellStyle name="Normal 6 2 2 2 2 2 7" xfId="13954"/>
    <cellStyle name="Normal 6 2 2 2 2 2 7 2" xfId="35736"/>
    <cellStyle name="Normal 6 2 2 2 2 2 7 3" xfId="35737"/>
    <cellStyle name="Normal 6 2 2 2 2 2 7 4" xfId="35740"/>
    <cellStyle name="Normal 6 2 2 2 2 2 8" xfId="13979"/>
    <cellStyle name="Normal 6 2 2 2 2 2 8 2" xfId="35741"/>
    <cellStyle name="Normal 6 2 2 2 2 2 8 3" xfId="35742"/>
    <cellStyle name="Normal 6 2 2 2 2 2 9" xfId="13996"/>
    <cellStyle name="Normal 6 2 2 2 2 3" xfId="31894"/>
    <cellStyle name="Normal 6 2 2 2 2 3 10" xfId="17350"/>
    <cellStyle name="Normal 6 2 2 2 2 3 2" xfId="35743"/>
    <cellStyle name="Normal 6 2 2 2 2 3 2 2" xfId="35744"/>
    <cellStyle name="Normal 6 2 2 2 2 3 2 2 2" xfId="35746"/>
    <cellStyle name="Normal 6 2 2 2 2 3 2 2 2 2" xfId="2759"/>
    <cellStyle name="Normal 6 2 2 2 2 3 2 2 2 3" xfId="35747"/>
    <cellStyle name="Normal 6 2 2 2 2 3 2 2 2 4" xfId="35748"/>
    <cellStyle name="Normal 6 2 2 2 2 3 2 2 3" xfId="35749"/>
    <cellStyle name="Normal 6 2 2 2 2 3 2 2 3 2" xfId="35750"/>
    <cellStyle name="Normal 6 2 2 2 2 3 2 2 3 3" xfId="35495"/>
    <cellStyle name="Normal 6 2 2 2 2 3 2 2 4" xfId="35751"/>
    <cellStyle name="Normal 6 2 2 2 2 3 2 2 5" xfId="35752"/>
    <cellStyle name="Normal 6 2 2 2 2 3 2 2 6" xfId="35754"/>
    <cellStyle name="Normal 6 2 2 2 2 3 2 3" xfId="14014"/>
    <cellStyle name="Normal 6 2 2 2 2 3 2 3 2" xfId="35756"/>
    <cellStyle name="Normal 6 2 2 2 2 3 2 3 3" xfId="35757"/>
    <cellStyle name="Normal 6 2 2 2 2 3 2 3 4" xfId="35758"/>
    <cellStyle name="Normal 6 2 2 2 2 3 2 4" xfId="14022"/>
    <cellStyle name="Normal 6 2 2 2 2 3 2 4 2" xfId="32313"/>
    <cellStyle name="Normal 6 2 2 2 2 3 2 4 3" xfId="35759"/>
    <cellStyle name="Normal 6 2 2 2 2 3 2 4 4" xfId="35760"/>
    <cellStyle name="Normal 6 2 2 2 2 3 2 5" xfId="14029"/>
    <cellStyle name="Normal 6 2 2 2 2 3 2 5 2" xfId="35761"/>
    <cellStyle name="Normal 6 2 2 2 2 3 2 5 3" xfId="35763"/>
    <cellStyle name="Normal 6 2 2 2 2 3 2 5 4" xfId="35764"/>
    <cellStyle name="Normal 6 2 2 2 2 3 2 6" xfId="35765"/>
    <cellStyle name="Normal 6 2 2 2 2 3 2 6 2" xfId="35766"/>
    <cellStyle name="Normal 6 2 2 2 2 3 2 6 3" xfId="35767"/>
    <cellStyle name="Normal 6 2 2 2 2 3 2 7" xfId="35768"/>
    <cellStyle name="Normal 6 2 2 2 2 3 2 8" xfId="35771"/>
    <cellStyle name="Normal 6 2 2 2 2 3 2 9" xfId="35774"/>
    <cellStyle name="Normal 6 2 2 2 2 3 3" xfId="35775"/>
    <cellStyle name="Normal 6 2 2 2 2 3 3 2" xfId="35776"/>
    <cellStyle name="Normal 6 2 2 2 2 3 3 2 2" xfId="35778"/>
    <cellStyle name="Normal 6 2 2 2 2 3 3 2 3" xfId="35780"/>
    <cellStyle name="Normal 6 2 2 2 2 3 3 2 4" xfId="35782"/>
    <cellStyle name="Normal 6 2 2 2 2 3 3 3" xfId="14047"/>
    <cellStyle name="Normal 6 2 2 2 2 3 3 3 2" xfId="35784"/>
    <cellStyle name="Normal 6 2 2 2 2 3 3 3 3" xfId="35786"/>
    <cellStyle name="Normal 6 2 2 2 2 3 3 4" xfId="14055"/>
    <cellStyle name="Normal 6 2 2 2 2 3 3 5" xfId="35787"/>
    <cellStyle name="Normal 6 2 2 2 2 3 3 6" xfId="35788"/>
    <cellStyle name="Normal 6 2 2 2 2 3 4" xfId="35789"/>
    <cellStyle name="Normal 6 2 2 2 2 3 4 2" xfId="35791"/>
    <cellStyle name="Normal 6 2 2 2 2 3 4 3" xfId="35793"/>
    <cellStyle name="Normal 6 2 2 2 2 3 4 4" xfId="35796"/>
    <cellStyle name="Normal 6 2 2 2 2 3 5" xfId="35797"/>
    <cellStyle name="Normal 6 2 2 2 2 3 5 2" xfId="35799"/>
    <cellStyle name="Normal 6 2 2 2 2 3 5 3" xfId="35802"/>
    <cellStyle name="Normal 6 2 2 2 2 3 5 4" xfId="35806"/>
    <cellStyle name="Normal 6 2 2 2 2 3 6" xfId="14107"/>
    <cellStyle name="Normal 6 2 2 2 2 3 6 2" xfId="35809"/>
    <cellStyle name="Normal 6 2 2 2 2 3 6 3" xfId="35812"/>
    <cellStyle name="Normal 6 2 2 2 2 3 6 4" xfId="35814"/>
    <cellStyle name="Normal 6 2 2 2 2 3 7" xfId="14126"/>
    <cellStyle name="Normal 6 2 2 2 2 3 7 2" xfId="32471"/>
    <cellStyle name="Normal 6 2 2 2 2 3 7 3" xfId="32501"/>
    <cellStyle name="Normal 6 2 2 2 2 3 8" xfId="14137"/>
    <cellStyle name="Normal 6 2 2 2 2 3 9" xfId="14153"/>
    <cellStyle name="Normal 6 2 2 2 2 4" xfId="35816"/>
    <cellStyle name="Normal 6 2 2 2 2 4 2" xfId="35817"/>
    <cellStyle name="Normal 6 2 2 2 2 4 2 2" xfId="33664"/>
    <cellStyle name="Normal 6 2 2 2 2 4 2 2 2" xfId="35818"/>
    <cellStyle name="Normal 6 2 2 2 2 4 2 2 3" xfId="19349"/>
    <cellStyle name="Normal 6 2 2 2 2 4 2 2 4" xfId="22889"/>
    <cellStyle name="Normal 6 2 2 2 2 4 2 3" xfId="35819"/>
    <cellStyle name="Normal 6 2 2 2 2 4 2 3 2" xfId="35821"/>
    <cellStyle name="Normal 6 2 2 2 2 4 2 3 3" xfId="4938"/>
    <cellStyle name="Normal 6 2 2 2 2 4 2 4" xfId="35822"/>
    <cellStyle name="Normal 6 2 2 2 2 4 2 5" xfId="19355"/>
    <cellStyle name="Normal 6 2 2 2 2 4 2 6" xfId="28384"/>
    <cellStyle name="Normal 6 2 2 2 2 4 3" xfId="35823"/>
    <cellStyle name="Normal 6 2 2 2 2 4 3 2" xfId="33668"/>
    <cellStyle name="Normal 6 2 2 2 2 4 3 3" xfId="35824"/>
    <cellStyle name="Normal 6 2 2 2 2 4 3 4" xfId="35825"/>
    <cellStyle name="Normal 6 2 2 2 2 4 4" xfId="35826"/>
    <cellStyle name="Normal 6 2 2 2 2 4 4 2" xfId="35828"/>
    <cellStyle name="Normal 6 2 2 2 2 4 4 3" xfId="35830"/>
    <cellStyle name="Normal 6 2 2 2 2 4 4 4" xfId="35831"/>
    <cellStyle name="Normal 6 2 2 2 2 4 5" xfId="35832"/>
    <cellStyle name="Normal 6 2 2 2 2 4 5 2" xfId="35834"/>
    <cellStyle name="Normal 6 2 2 2 2 4 5 3" xfId="35836"/>
    <cellStyle name="Normal 6 2 2 2 2 4 5 4" xfId="32450"/>
    <cellStyle name="Normal 6 2 2 2 2 4 6" xfId="24728"/>
    <cellStyle name="Normal 6 2 2 2 2 4 6 2" xfId="35838"/>
    <cellStyle name="Normal 6 2 2 2 2 4 6 3" xfId="35841"/>
    <cellStyle name="Normal 6 2 2 2 2 4 7" xfId="24730"/>
    <cellStyle name="Normal 6 2 2 2 2 4 8" xfId="24734"/>
    <cellStyle name="Normal 6 2 2 2 2 4 9" xfId="28360"/>
    <cellStyle name="Normal 6 2 2 2 2 5" xfId="35843"/>
    <cellStyle name="Normal 6 2 2 2 2 5 2" xfId="24886"/>
    <cellStyle name="Normal 6 2 2 2 2 5 2 2" xfId="14403"/>
    <cellStyle name="Normal 6 2 2 2 2 5 2 2 2" xfId="35844"/>
    <cellStyle name="Normal 6 2 2 2 2 5 2 2 3" xfId="21264"/>
    <cellStyle name="Normal 6 2 2 2 2 5 2 2 4" xfId="3589"/>
    <cellStyle name="Normal 6 2 2 2 2 5 2 3" xfId="14413"/>
    <cellStyle name="Normal 6 2 2 2 2 5 2 3 2" xfId="21280"/>
    <cellStyle name="Normal 6 2 2 2 2 5 2 3 3" xfId="5370"/>
    <cellStyle name="Normal 6 2 2 2 2 5 2 4" xfId="24893"/>
    <cellStyle name="Normal 6 2 2 2 2 5 2 5" xfId="35846"/>
    <cellStyle name="Normal 6 2 2 2 2 5 2 6" xfId="35848"/>
    <cellStyle name="Normal 6 2 2 2 2 5 3" xfId="24898"/>
    <cellStyle name="Normal 6 2 2 2 2 5 3 2" xfId="14425"/>
    <cellStyle name="Normal 6 2 2 2 2 5 3 3" xfId="24904"/>
    <cellStyle name="Normal 6 2 2 2 2 5 3 4" xfId="24913"/>
    <cellStyle name="Normal 6 2 2 2 2 5 4" xfId="24917"/>
    <cellStyle name="Normal 6 2 2 2 2 5 4 2" xfId="24920"/>
    <cellStyle name="Normal 6 2 2 2 2 5 4 3" xfId="24925"/>
    <cellStyle name="Normal 6 2 2 2 2 5 4 4" xfId="24930"/>
    <cellStyle name="Normal 6 2 2 2 2 5 5" xfId="24934"/>
    <cellStyle name="Normal 6 2 2 2 2 5 5 2" xfId="24938"/>
    <cellStyle name="Normal 6 2 2 2 2 5 5 3" xfId="24943"/>
    <cellStyle name="Normal 6 2 2 2 2 5 5 4" xfId="32945"/>
    <cellStyle name="Normal 6 2 2 2 2 5 6" xfId="24742"/>
    <cellStyle name="Normal 6 2 2 2 2 5 6 2" xfId="35849"/>
    <cellStyle name="Normal 6 2 2 2 2 5 6 3" xfId="32954"/>
    <cellStyle name="Normal 6 2 2 2 2 5 7" xfId="24748"/>
    <cellStyle name="Normal 6 2 2 2 2 5 8" xfId="32649"/>
    <cellStyle name="Normal 6 2 2 2 2 5 9" xfId="32662"/>
    <cellStyle name="Normal 6 2 2 2 2 6" xfId="35852"/>
    <cellStyle name="Normal 6 2 2 2 2 6 2" xfId="24966"/>
    <cellStyle name="Normal 6 2 2 2 2 6 2 2" xfId="14531"/>
    <cellStyle name="Normal 6 2 2 2 2 6 2 2 2" xfId="35853"/>
    <cellStyle name="Normal 6 2 2 2 2 6 2 2 3" xfId="35855"/>
    <cellStyle name="Normal 6 2 2 2 2 6 2 2 4" xfId="35857"/>
    <cellStyle name="Normal 6 2 2 2 2 6 2 3" xfId="24969"/>
    <cellStyle name="Normal 6 2 2 2 2 6 2 3 2" xfId="35859"/>
    <cellStyle name="Normal 6 2 2 2 2 6 2 3 3" xfId="35861"/>
    <cellStyle name="Normal 6 2 2 2 2 6 2 4" xfId="22396"/>
    <cellStyle name="Normal 6 2 2 2 2 6 2 5" xfId="35864"/>
    <cellStyle name="Normal 6 2 2 2 2 6 2 6" xfId="35867"/>
    <cellStyle name="Normal 6 2 2 2 2 6 3" xfId="24972"/>
    <cellStyle name="Normal 6 2 2 2 2 6 3 2" xfId="24975"/>
    <cellStyle name="Normal 6 2 2 2 2 6 3 3" xfId="24978"/>
    <cellStyle name="Normal 6 2 2 2 2 6 3 4" xfId="24985"/>
    <cellStyle name="Normal 6 2 2 2 2 6 4" xfId="24987"/>
    <cellStyle name="Normal 6 2 2 2 2 6 4 2" xfId="24993"/>
    <cellStyle name="Normal 6 2 2 2 2 6 4 3" xfId="24998"/>
    <cellStyle name="Normal 6 2 2 2 2 6 4 4" xfId="33009"/>
    <cellStyle name="Normal 6 2 2 2 2 6 5" xfId="25002"/>
    <cellStyle name="Normal 6 2 2 2 2 6 5 2" xfId="35868"/>
    <cellStyle name="Normal 6 2 2 2 2 6 5 3" xfId="33015"/>
    <cellStyle name="Normal 6 2 2 2 2 6 6" xfId="25005"/>
    <cellStyle name="Normal 6 2 2 2 2 6 7" xfId="25009"/>
    <cellStyle name="Normal 6 2 2 2 2 6 8" xfId="32669"/>
    <cellStyle name="Normal 6 2 2 2 2 7" xfId="35870"/>
    <cellStyle name="Normal 6 2 2 2 2 7 2" xfId="25025"/>
    <cellStyle name="Normal 6 2 2 2 2 7 2 2" xfId="31781"/>
    <cellStyle name="Normal 6 2 2 2 2 7 2 3" xfId="35871"/>
    <cellStyle name="Normal 6 2 2 2 2 7 2 4" xfId="35873"/>
    <cellStyle name="Normal 6 2 2 2 2 7 3" xfId="25030"/>
    <cellStyle name="Normal 6 2 2 2 2 7 3 2" xfId="35875"/>
    <cellStyle name="Normal 6 2 2 2 2 7 3 3" xfId="33041"/>
    <cellStyle name="Normal 6 2 2 2 2 7 4" xfId="25034"/>
    <cellStyle name="Normal 6 2 2 2 2 7 5" xfId="35877"/>
    <cellStyle name="Normal 6 2 2 2 2 7 6" xfId="35878"/>
    <cellStyle name="Normal 6 2 2 2 2 8" xfId="35879"/>
    <cellStyle name="Normal 6 2 2 2 2 8 2" xfId="25042"/>
    <cellStyle name="Normal 6 2 2 2 2 8 3" xfId="35880"/>
    <cellStyle name="Normal 6 2 2 2 2 8 4" xfId="35881"/>
    <cellStyle name="Normal 6 2 2 2 2 9" xfId="35882"/>
    <cellStyle name="Normal 6 2 2 2 2 9 2" xfId="21892"/>
    <cellStyle name="Normal 6 2 2 2 2 9 3" xfId="35883"/>
    <cellStyle name="Normal 6 2 2 2 2 9 4" xfId="35884"/>
    <cellStyle name="Normal 6 2 2 2 3" xfId="35885"/>
    <cellStyle name="Normal 6 2 2 2 3 10" xfId="33805"/>
    <cellStyle name="Normal 6 2 2 2 3 10 2" xfId="33809"/>
    <cellStyle name="Normal 6 2 2 2 3 10 3" xfId="33813"/>
    <cellStyle name="Normal 6 2 2 2 3 10 4" xfId="35887"/>
    <cellStyle name="Normal 6 2 2 2 3 11" xfId="33814"/>
    <cellStyle name="Normal 6 2 2 2 3 11 2" xfId="35888"/>
    <cellStyle name="Normal 6 2 2 2 3 11 3" xfId="35890"/>
    <cellStyle name="Normal 6 2 2 2 3 12" xfId="15700"/>
    <cellStyle name="Normal 6 2 2 2 3 13" xfId="15704"/>
    <cellStyle name="Normal 6 2 2 2 3 14" xfId="20754"/>
    <cellStyle name="Normal 6 2 2 2 3 2" xfId="35891"/>
    <cellStyle name="Normal 6 2 2 2 3 2 10" xfId="35892"/>
    <cellStyle name="Normal 6 2 2 2 3 2 11" xfId="35893"/>
    <cellStyle name="Normal 6 2 2 2 3 2 2" xfId="35894"/>
    <cellStyle name="Normal 6 2 2 2 3 2 2 10" xfId="10396"/>
    <cellStyle name="Normal 6 2 2 2 3 2 2 2" xfId="35896"/>
    <cellStyle name="Normal 6 2 2 2 3 2 2 2 2" xfId="35897"/>
    <cellStyle name="Normal 6 2 2 2 3 2 2 2 2 2" xfId="23155"/>
    <cellStyle name="Normal 6 2 2 2 3 2 2 2 2 2 2" xfId="35898"/>
    <cellStyle name="Normal 6 2 2 2 3 2 2 2 2 2 3" xfId="35902"/>
    <cellStyle name="Normal 6 2 2 2 3 2 2 2 2 2 4" xfId="35906"/>
    <cellStyle name="Normal 6 2 2 2 3 2 2 2 2 3" xfId="23158"/>
    <cellStyle name="Normal 6 2 2 2 3 2 2 2 2 3 2" xfId="18269"/>
    <cellStyle name="Normal 6 2 2 2 3 2 2 2 2 3 3" xfId="18275"/>
    <cellStyle name="Normal 6 2 2 2 3 2 2 2 2 4" xfId="35908"/>
    <cellStyle name="Normal 6 2 2 2 3 2 2 2 2 5" xfId="35910"/>
    <cellStyle name="Normal 6 2 2 2 3 2 2 2 2 6" xfId="34881"/>
    <cellStyle name="Normal 6 2 2 2 3 2 2 2 3" xfId="15910"/>
    <cellStyle name="Normal 6 2 2 2 3 2 2 2 3 2" xfId="23168"/>
    <cellStyle name="Normal 6 2 2 2 3 2 2 2 3 3" xfId="16434"/>
    <cellStyle name="Normal 6 2 2 2 3 2 2 2 3 4" xfId="16437"/>
    <cellStyle name="Normal 6 2 2 2 3 2 2 2 4" xfId="35912"/>
    <cellStyle name="Normal 6 2 2 2 3 2 2 2 4 2" xfId="35913"/>
    <cellStyle name="Normal 6 2 2 2 3 2 2 2 4 3" xfId="16448"/>
    <cellStyle name="Normal 6 2 2 2 3 2 2 2 4 4" xfId="16451"/>
    <cellStyle name="Normal 6 2 2 2 3 2 2 2 5" xfId="34530"/>
    <cellStyle name="Normal 6 2 2 2 3 2 2 2 5 2" xfId="34533"/>
    <cellStyle name="Normal 6 2 2 2 3 2 2 2 5 3" xfId="34550"/>
    <cellStyle name="Normal 6 2 2 2 3 2 2 2 5 4" xfId="34556"/>
    <cellStyle name="Normal 6 2 2 2 3 2 2 2 6" xfId="34572"/>
    <cellStyle name="Normal 6 2 2 2 3 2 2 2 6 2" xfId="34574"/>
    <cellStyle name="Normal 6 2 2 2 3 2 2 2 6 3" xfId="34580"/>
    <cellStyle name="Normal 6 2 2 2 3 2 2 2 7" xfId="34585"/>
    <cellStyle name="Normal 6 2 2 2 3 2 2 2 8" xfId="34591"/>
    <cellStyle name="Normal 6 2 2 2 3 2 2 2 9" xfId="17834"/>
    <cellStyle name="Normal 6 2 2 2 3 2 2 3" xfId="15928"/>
    <cellStyle name="Normal 6 2 2 2 3 2 2 3 2" xfId="35915"/>
    <cellStyle name="Normal 6 2 2 2 3 2 2 3 2 2" xfId="35916"/>
    <cellStyle name="Normal 6 2 2 2 3 2 2 3 2 3" xfId="35918"/>
    <cellStyle name="Normal 6 2 2 2 3 2 2 3 2 4" xfId="35920"/>
    <cellStyle name="Normal 6 2 2 2 3 2 2 3 3" xfId="35921"/>
    <cellStyle name="Normal 6 2 2 2 3 2 2 3 3 2" xfId="35922"/>
    <cellStyle name="Normal 6 2 2 2 3 2 2 3 3 3" xfId="35924"/>
    <cellStyle name="Normal 6 2 2 2 3 2 2 3 4" xfId="35926"/>
    <cellStyle name="Normal 6 2 2 2 3 2 2 3 5" xfId="34607"/>
    <cellStyle name="Normal 6 2 2 2 3 2 2 3 6" xfId="34627"/>
    <cellStyle name="Normal 6 2 2 2 3 2 2 4" xfId="15941"/>
    <cellStyle name="Normal 6 2 2 2 3 2 2 4 2" xfId="35927"/>
    <cellStyle name="Normal 6 2 2 2 3 2 2 4 3" xfId="35928"/>
    <cellStyle name="Normal 6 2 2 2 3 2 2 4 4" xfId="35929"/>
    <cellStyle name="Normal 6 2 2 2 3 2 2 5" xfId="15950"/>
    <cellStyle name="Normal 6 2 2 2 3 2 2 5 2" xfId="30873"/>
    <cellStyle name="Normal 6 2 2 2 3 2 2 5 3" xfId="30875"/>
    <cellStyle name="Normal 6 2 2 2 3 2 2 5 4" xfId="35930"/>
    <cellStyle name="Normal 6 2 2 2 3 2 2 6" xfId="35932"/>
    <cellStyle name="Normal 6 2 2 2 3 2 2 6 2" xfId="35933"/>
    <cellStyle name="Normal 6 2 2 2 3 2 2 6 3" xfId="20956"/>
    <cellStyle name="Normal 6 2 2 2 3 2 2 6 4" xfId="20970"/>
    <cellStyle name="Normal 6 2 2 2 3 2 2 7" xfId="35935"/>
    <cellStyle name="Normal 6 2 2 2 3 2 2 7 2" xfId="35937"/>
    <cellStyle name="Normal 6 2 2 2 3 2 2 7 3" xfId="20993"/>
    <cellStyle name="Normal 6 2 2 2 3 2 2 8" xfId="35941"/>
    <cellStyle name="Normal 6 2 2 2 3 2 2 9" xfId="35944"/>
    <cellStyle name="Normal 6 2 2 2 3 2 3" xfId="35945"/>
    <cellStyle name="Normal 6 2 2 2 3 2 3 2" xfId="35946"/>
    <cellStyle name="Normal 6 2 2 2 3 2 3 2 2" xfId="5718"/>
    <cellStyle name="Normal 6 2 2 2 3 2 3 2 2 2" xfId="5722"/>
    <cellStyle name="Normal 6 2 2 2 3 2 3 2 2 3" xfId="3584"/>
    <cellStyle name="Normal 6 2 2 2 3 2 3 2 2 4" xfId="3613"/>
    <cellStyle name="Normal 6 2 2 2 3 2 3 2 3" xfId="5357"/>
    <cellStyle name="Normal 6 2 2 2 3 2 3 2 3 2" xfId="5365"/>
    <cellStyle name="Normal 6 2 2 2 3 2 3 2 3 3" xfId="2800"/>
    <cellStyle name="Normal 6 2 2 2 3 2 3 2 4" xfId="5374"/>
    <cellStyle name="Normal 6 2 2 2 3 2 3 2 5" xfId="5387"/>
    <cellStyle name="Normal 6 2 2 2 3 2 3 2 6" xfId="5397"/>
    <cellStyle name="Normal 6 2 2 2 3 2 3 3" xfId="15962"/>
    <cellStyle name="Normal 6 2 2 2 3 2 3 3 2" xfId="708"/>
    <cellStyle name="Normal 6 2 2 2 3 2 3 3 3" xfId="566"/>
    <cellStyle name="Normal 6 2 2 2 3 2 3 3 4" xfId="3302"/>
    <cellStyle name="Normal 6 2 2 2 3 2 3 4" xfId="15968"/>
    <cellStyle name="Normal 6 2 2 2 3 2 3 4 2" xfId="5855"/>
    <cellStyle name="Normal 6 2 2 2 3 2 3 4 3" xfId="5434"/>
    <cellStyle name="Normal 6 2 2 2 3 2 3 4 4" xfId="5444"/>
    <cellStyle name="Normal 6 2 2 2 3 2 3 5" xfId="35947"/>
    <cellStyle name="Normal 6 2 2 2 3 2 3 5 2" xfId="2842"/>
    <cellStyle name="Normal 6 2 2 2 3 2 3 5 3" xfId="5225"/>
    <cellStyle name="Normal 6 2 2 2 3 2 3 5 4" xfId="5240"/>
    <cellStyle name="Normal 6 2 2 2 3 2 3 6" xfId="35949"/>
    <cellStyle name="Normal 6 2 2 2 3 2 3 6 2" xfId="368"/>
    <cellStyle name="Normal 6 2 2 2 3 2 3 6 3" xfId="21044"/>
    <cellStyle name="Normal 6 2 2 2 3 2 3 7" xfId="35952"/>
    <cellStyle name="Normal 6 2 2 2 3 2 3 8" xfId="35954"/>
    <cellStyle name="Normal 6 2 2 2 3 2 3 9" xfId="35956"/>
    <cellStyle name="Normal 6 2 2 2 3 2 4" xfId="35957"/>
    <cellStyle name="Normal 6 2 2 2 3 2 4 2" xfId="35958"/>
    <cellStyle name="Normal 6 2 2 2 3 2 4 2 2" xfId="6940"/>
    <cellStyle name="Normal 6 2 2 2 3 2 4 2 3" xfId="6952"/>
    <cellStyle name="Normal 6 2 2 2 3 2 4 2 4" xfId="6959"/>
    <cellStyle name="Normal 6 2 2 2 3 2 4 3" xfId="35959"/>
    <cellStyle name="Normal 6 2 2 2 3 2 4 3 2" xfId="7032"/>
    <cellStyle name="Normal 6 2 2 2 3 2 4 3 3" xfId="7037"/>
    <cellStyle name="Normal 6 2 2 2 3 2 4 4" xfId="35961"/>
    <cellStyle name="Normal 6 2 2 2 3 2 4 5" xfId="35963"/>
    <cellStyle name="Normal 6 2 2 2 3 2 4 6" xfId="35966"/>
    <cellStyle name="Normal 6 2 2 2 3 2 5" xfId="35967"/>
    <cellStyle name="Normal 6 2 2 2 3 2 5 2" xfId="29698"/>
    <cellStyle name="Normal 6 2 2 2 3 2 5 3" xfId="35968"/>
    <cellStyle name="Normal 6 2 2 2 3 2 5 4" xfId="35971"/>
    <cellStyle name="Normal 6 2 2 2 3 2 6" xfId="16003"/>
    <cellStyle name="Normal 6 2 2 2 3 2 6 2" xfId="35972"/>
    <cellStyle name="Normal 6 2 2 2 3 2 6 3" xfId="35973"/>
    <cellStyle name="Normal 6 2 2 2 3 2 6 4" xfId="35974"/>
    <cellStyle name="Normal 6 2 2 2 3 2 7" xfId="16010"/>
    <cellStyle name="Normal 6 2 2 2 3 2 7 2" xfId="35975"/>
    <cellStyle name="Normal 6 2 2 2 3 2 7 3" xfId="35976"/>
    <cellStyle name="Normal 6 2 2 2 3 2 7 4" xfId="35977"/>
    <cellStyle name="Normal 6 2 2 2 3 2 8" xfId="16018"/>
    <cellStyle name="Normal 6 2 2 2 3 2 8 2" xfId="35978"/>
    <cellStyle name="Normal 6 2 2 2 3 2 8 3" xfId="35979"/>
    <cellStyle name="Normal 6 2 2 2 3 2 9" xfId="35980"/>
    <cellStyle name="Normal 6 2 2 2 3 3" xfId="35981"/>
    <cellStyle name="Normal 6 2 2 2 3 3 10" xfId="35984"/>
    <cellStyle name="Normal 6 2 2 2 3 3 2" xfId="5654"/>
    <cellStyle name="Normal 6 2 2 2 3 3 2 2" xfId="35986"/>
    <cellStyle name="Normal 6 2 2 2 3 3 2 2 2" xfId="35988"/>
    <cellStyle name="Normal 6 2 2 2 3 3 2 2 2 2" xfId="27607"/>
    <cellStyle name="Normal 6 2 2 2 3 3 2 2 2 3" xfId="35990"/>
    <cellStyle name="Normal 6 2 2 2 3 3 2 2 2 4" xfId="35992"/>
    <cellStyle name="Normal 6 2 2 2 3 3 2 2 3" xfId="35994"/>
    <cellStyle name="Normal 6 2 2 2 3 3 2 2 3 2" xfId="35997"/>
    <cellStyle name="Normal 6 2 2 2 3 3 2 2 3 3" xfId="20329"/>
    <cellStyle name="Normal 6 2 2 2 3 3 2 2 4" xfId="35999"/>
    <cellStyle name="Normal 6 2 2 2 3 3 2 2 5" xfId="36001"/>
    <cellStyle name="Normal 6 2 2 2 3 3 2 2 6" xfId="36005"/>
    <cellStyle name="Normal 6 2 2 2 3 3 2 3" xfId="36007"/>
    <cellStyle name="Normal 6 2 2 2 3 3 2 3 2" xfId="35364"/>
    <cellStyle name="Normal 6 2 2 2 3 3 2 3 3" xfId="35367"/>
    <cellStyle name="Normal 6 2 2 2 3 3 2 3 4" xfId="36009"/>
    <cellStyle name="Normal 6 2 2 2 3 3 2 4" xfId="36011"/>
    <cellStyle name="Normal 6 2 2 2 3 3 2 4 2" xfId="36013"/>
    <cellStyle name="Normal 6 2 2 2 3 3 2 4 3" xfId="36015"/>
    <cellStyle name="Normal 6 2 2 2 3 3 2 4 4" xfId="36017"/>
    <cellStyle name="Normal 6 2 2 2 3 3 2 5" xfId="36019"/>
    <cellStyle name="Normal 6 2 2 2 3 3 2 5 2" xfId="36021"/>
    <cellStyle name="Normal 6 2 2 2 3 3 2 5 3" xfId="36023"/>
    <cellStyle name="Normal 6 2 2 2 3 3 2 5 4" xfId="36025"/>
    <cellStyle name="Normal 6 2 2 2 3 3 2 6" xfId="36027"/>
    <cellStyle name="Normal 6 2 2 2 3 3 2 6 2" xfId="36029"/>
    <cellStyle name="Normal 6 2 2 2 3 3 2 6 3" xfId="3723"/>
    <cellStyle name="Normal 6 2 2 2 3 3 2 7" xfId="36031"/>
    <cellStyle name="Normal 6 2 2 2 3 3 2 8" xfId="36034"/>
    <cellStyle name="Normal 6 2 2 2 3 3 2 9" xfId="36036"/>
    <cellStyle name="Normal 6 2 2 2 3 3 3" xfId="3968"/>
    <cellStyle name="Normal 6 2 2 2 3 3 3 2" xfId="36038"/>
    <cellStyle name="Normal 6 2 2 2 3 3 3 2 2" xfId="5737"/>
    <cellStyle name="Normal 6 2 2 2 3 3 3 2 3" xfId="3837"/>
    <cellStyle name="Normal 6 2 2 2 3 3 3 2 4" xfId="3901"/>
    <cellStyle name="Normal 6 2 2 2 3 3 3 3" xfId="36040"/>
    <cellStyle name="Normal 6 2 2 2 3 3 3 3 2" xfId="5783"/>
    <cellStyle name="Normal 6 2 2 2 3 3 3 3 3" xfId="3931"/>
    <cellStyle name="Normal 6 2 2 2 3 3 3 4" xfId="36042"/>
    <cellStyle name="Normal 6 2 2 2 3 3 3 5" xfId="36044"/>
    <cellStyle name="Normal 6 2 2 2 3 3 3 6" xfId="36046"/>
    <cellStyle name="Normal 6 2 2 2 3 3 4" xfId="3996"/>
    <cellStyle name="Normal 6 2 2 2 3 3 4 2" xfId="36049"/>
    <cellStyle name="Normal 6 2 2 2 3 3 4 3" xfId="36052"/>
    <cellStyle name="Normal 6 2 2 2 3 3 4 4" xfId="36054"/>
    <cellStyle name="Normal 6 2 2 2 3 3 5" xfId="36055"/>
    <cellStyle name="Normal 6 2 2 2 3 3 5 2" xfId="36058"/>
    <cellStyle name="Normal 6 2 2 2 3 3 5 3" xfId="36060"/>
    <cellStyle name="Normal 6 2 2 2 3 3 5 4" xfId="36062"/>
    <cellStyle name="Normal 6 2 2 2 3 3 6" xfId="16051"/>
    <cellStyle name="Normal 6 2 2 2 3 3 6 2" xfId="36064"/>
    <cellStyle name="Normal 6 2 2 2 3 3 6 3" xfId="36066"/>
    <cellStyle name="Normal 6 2 2 2 3 3 6 4" xfId="36068"/>
    <cellStyle name="Normal 6 2 2 2 3 3 7" xfId="24772"/>
    <cellStyle name="Normal 6 2 2 2 3 3 7 2" xfId="32685"/>
    <cellStyle name="Normal 6 2 2 2 3 3 7 3" xfId="32689"/>
    <cellStyle name="Normal 6 2 2 2 3 3 8" xfId="24776"/>
    <cellStyle name="Normal 6 2 2 2 3 3 9" xfId="32707"/>
    <cellStyle name="Normal 6 2 2 2 3 4" xfId="36069"/>
    <cellStyle name="Normal 6 2 2 2 3 4 2" xfId="4721"/>
    <cellStyle name="Normal 6 2 2 2 3 4 2 2" xfId="36071"/>
    <cellStyle name="Normal 6 2 2 2 3 4 2 2 2" xfId="36073"/>
    <cellStyle name="Normal 6 2 2 2 3 4 2 2 3" xfId="23245"/>
    <cellStyle name="Normal 6 2 2 2 3 4 2 2 4" xfId="23248"/>
    <cellStyle name="Normal 6 2 2 2 3 4 2 3" xfId="36075"/>
    <cellStyle name="Normal 6 2 2 2 3 4 2 3 2" xfId="36078"/>
    <cellStyle name="Normal 6 2 2 2 3 4 2 3 3" xfId="3066"/>
    <cellStyle name="Normal 6 2 2 2 3 4 2 4" xfId="36080"/>
    <cellStyle name="Normal 6 2 2 2 3 4 2 5" xfId="36082"/>
    <cellStyle name="Normal 6 2 2 2 3 4 2 6" xfId="36085"/>
    <cellStyle name="Normal 6 2 2 2 3 4 3" xfId="36086"/>
    <cellStyle name="Normal 6 2 2 2 3 4 3 2" xfId="36088"/>
    <cellStyle name="Normal 6 2 2 2 3 4 3 3" xfId="36090"/>
    <cellStyle name="Normal 6 2 2 2 3 4 3 4" xfId="36092"/>
    <cellStyle name="Normal 6 2 2 2 3 4 4" xfId="36093"/>
    <cellStyle name="Normal 6 2 2 2 3 4 4 2" xfId="36095"/>
    <cellStyle name="Normal 6 2 2 2 3 4 4 3" xfId="36097"/>
    <cellStyle name="Normal 6 2 2 2 3 4 4 4" xfId="36098"/>
    <cellStyle name="Normal 6 2 2 2 3 4 5" xfId="36099"/>
    <cellStyle name="Normal 6 2 2 2 3 4 5 2" xfId="36101"/>
    <cellStyle name="Normal 6 2 2 2 3 4 5 3" xfId="36103"/>
    <cellStyle name="Normal 6 2 2 2 3 4 5 4" xfId="34970"/>
    <cellStyle name="Normal 6 2 2 2 3 4 6" xfId="24782"/>
    <cellStyle name="Normal 6 2 2 2 3 4 6 2" xfId="36105"/>
    <cellStyle name="Normal 6 2 2 2 3 4 6 3" xfId="36107"/>
    <cellStyle name="Normal 6 2 2 2 3 4 7" xfId="24784"/>
    <cellStyle name="Normal 6 2 2 2 3 4 8" xfId="26168"/>
    <cellStyle name="Normal 6 2 2 2 3 4 9" xfId="26172"/>
    <cellStyle name="Normal 6 2 2 2 3 5" xfId="3316"/>
    <cellStyle name="Normal 6 2 2 2 3 5 2" xfId="4789"/>
    <cellStyle name="Normal 6 2 2 2 3 5 2 2" xfId="15022"/>
    <cellStyle name="Normal 6 2 2 2 3 5 2 2 2" xfId="14895"/>
    <cellStyle name="Normal 6 2 2 2 3 5 2 2 3" xfId="14927"/>
    <cellStyle name="Normal 6 2 2 2 3 5 2 2 4" xfId="14941"/>
    <cellStyle name="Normal 6 2 2 2 3 5 2 3" xfId="25058"/>
    <cellStyle name="Normal 6 2 2 2 3 5 2 3 2" xfId="15217"/>
    <cellStyle name="Normal 6 2 2 2 3 5 2 3 3" xfId="31597"/>
    <cellStyle name="Normal 6 2 2 2 3 5 2 4" xfId="25063"/>
    <cellStyle name="Normal 6 2 2 2 3 5 2 5" xfId="36109"/>
    <cellStyle name="Normal 6 2 2 2 3 5 2 6" xfId="36113"/>
    <cellStyle name="Normal 6 2 2 2 3 5 3" xfId="17669"/>
    <cellStyle name="Normal 6 2 2 2 3 5 3 2" xfId="25068"/>
    <cellStyle name="Normal 6 2 2 2 3 5 3 3" xfId="25074"/>
    <cellStyle name="Normal 6 2 2 2 3 5 3 4" xfId="25080"/>
    <cellStyle name="Normal 6 2 2 2 3 5 4" xfId="17674"/>
    <cellStyle name="Normal 6 2 2 2 3 5 4 2" xfId="25085"/>
    <cellStyle name="Normal 6 2 2 2 3 5 4 3" xfId="25089"/>
    <cellStyle name="Normal 6 2 2 2 3 5 4 4" xfId="33128"/>
    <cellStyle name="Normal 6 2 2 2 3 5 5" xfId="25092"/>
    <cellStyle name="Normal 6 2 2 2 3 5 5 2" xfId="36115"/>
    <cellStyle name="Normal 6 2 2 2 3 5 5 3" xfId="33133"/>
    <cellStyle name="Normal 6 2 2 2 3 5 5 4" xfId="33135"/>
    <cellStyle name="Normal 6 2 2 2 3 5 6" xfId="25095"/>
    <cellStyle name="Normal 6 2 2 2 3 5 6 2" xfId="36117"/>
    <cellStyle name="Normal 6 2 2 2 3 5 6 3" xfId="33143"/>
    <cellStyle name="Normal 6 2 2 2 3 5 7" xfId="25098"/>
    <cellStyle name="Normal 6 2 2 2 3 5 8" xfId="26180"/>
    <cellStyle name="Normal 6 2 2 2 3 5 9" xfId="32753"/>
    <cellStyle name="Normal 6 2 2 2 3 6" xfId="5806"/>
    <cellStyle name="Normal 6 2 2 2 3 6 2" xfId="4808"/>
    <cellStyle name="Normal 6 2 2 2 3 6 2 2" xfId="36120"/>
    <cellStyle name="Normal 6 2 2 2 3 6 2 2 2" xfId="33139"/>
    <cellStyle name="Normal 6 2 2 2 3 6 2 2 3" xfId="33147"/>
    <cellStyle name="Normal 6 2 2 2 3 6 2 2 4" xfId="33153"/>
    <cellStyle name="Normal 6 2 2 2 3 6 2 3" xfId="36124"/>
    <cellStyle name="Normal 6 2 2 2 3 6 2 3 2" xfId="33187"/>
    <cellStyle name="Normal 6 2 2 2 3 6 2 3 3" xfId="33192"/>
    <cellStyle name="Normal 6 2 2 2 3 6 2 4" xfId="36127"/>
    <cellStyle name="Normal 6 2 2 2 3 6 2 5" xfId="36130"/>
    <cellStyle name="Normal 6 2 2 2 3 6 2 6" xfId="36132"/>
    <cellStyle name="Normal 6 2 2 2 3 6 3" xfId="16857"/>
    <cellStyle name="Normal 6 2 2 2 3 6 3 2" xfId="36134"/>
    <cellStyle name="Normal 6 2 2 2 3 6 3 3" xfId="33159"/>
    <cellStyle name="Normal 6 2 2 2 3 6 3 4" xfId="33165"/>
    <cellStyle name="Normal 6 2 2 2 3 6 4" xfId="25107"/>
    <cellStyle name="Normal 6 2 2 2 3 6 4 2" xfId="36138"/>
    <cellStyle name="Normal 6 2 2 2 3 6 4 3" xfId="33175"/>
    <cellStyle name="Normal 6 2 2 2 3 6 4 4" xfId="33178"/>
    <cellStyle name="Normal 6 2 2 2 3 6 5" xfId="36140"/>
    <cellStyle name="Normal 6 2 2 2 3 6 5 2" xfId="36143"/>
    <cellStyle name="Normal 6 2 2 2 3 6 5 3" xfId="33183"/>
    <cellStyle name="Normal 6 2 2 2 3 6 6" xfId="36144"/>
    <cellStyle name="Normal 6 2 2 2 3 6 7" xfId="32757"/>
    <cellStyle name="Normal 6 2 2 2 3 6 8" xfId="32760"/>
    <cellStyle name="Normal 6 2 2 2 3 7" xfId="5816"/>
    <cellStyle name="Normal 6 2 2 2 3 7 2" xfId="17680"/>
    <cellStyle name="Normal 6 2 2 2 3 7 2 2" xfId="36146"/>
    <cellStyle name="Normal 6 2 2 2 3 7 2 3" xfId="36149"/>
    <cellStyle name="Normal 6 2 2 2 3 7 2 4" xfId="36150"/>
    <cellStyle name="Normal 6 2 2 2 3 7 3" xfId="36152"/>
    <cellStyle name="Normal 6 2 2 2 3 7 3 2" xfId="36155"/>
    <cellStyle name="Normal 6 2 2 2 3 7 3 3" xfId="33202"/>
    <cellStyle name="Normal 6 2 2 2 3 7 4" xfId="36156"/>
    <cellStyle name="Normal 6 2 2 2 3 7 5" xfId="36157"/>
    <cellStyle name="Normal 6 2 2 2 3 7 6" xfId="36158"/>
    <cellStyle name="Normal 6 2 2 2 3 8" xfId="215"/>
    <cellStyle name="Normal 6 2 2 2 3 8 2" xfId="17695"/>
    <cellStyle name="Normal 6 2 2 2 3 8 3" xfId="36161"/>
    <cellStyle name="Normal 6 2 2 2 3 8 4" xfId="36163"/>
    <cellStyle name="Normal 6 2 2 2 3 9" xfId="19050"/>
    <cellStyle name="Normal 6 2 2 2 3 9 2" xfId="22103"/>
    <cellStyle name="Normal 6 2 2 2 3 9 3" xfId="36165"/>
    <cellStyle name="Normal 6 2 2 2 3 9 4" xfId="36167"/>
    <cellStyle name="Normal 6 2 2 2 4" xfId="36169"/>
    <cellStyle name="Normal 6 2 2 2 4 10" xfId="13288"/>
    <cellStyle name="Normal 6 2 2 2 4 11" xfId="36170"/>
    <cellStyle name="Normal 6 2 2 2 4 2" xfId="36172"/>
    <cellStyle name="Normal 6 2 2 2 4 2 10" xfId="26002"/>
    <cellStyle name="Normal 6 2 2 2 4 2 2" xfId="36173"/>
    <cellStyle name="Normal 6 2 2 2 4 2 2 2" xfId="36174"/>
    <cellStyle name="Normal 6 2 2 2 4 2 2 2 2" xfId="21686"/>
    <cellStyle name="Normal 6 2 2 2 4 2 2 2 2 2" xfId="35355"/>
    <cellStyle name="Normal 6 2 2 2 4 2 2 2 2 3" xfId="35357"/>
    <cellStyle name="Normal 6 2 2 2 4 2 2 2 2 4" xfId="36175"/>
    <cellStyle name="Normal 6 2 2 2 4 2 2 2 3" xfId="21691"/>
    <cellStyle name="Normal 6 2 2 2 4 2 2 2 3 2" xfId="36177"/>
    <cellStyle name="Normal 6 2 2 2 4 2 2 2 3 3" xfId="36178"/>
    <cellStyle name="Normal 6 2 2 2 4 2 2 2 4" xfId="25434"/>
    <cellStyle name="Normal 6 2 2 2 4 2 2 2 5" xfId="25438"/>
    <cellStyle name="Normal 6 2 2 2 4 2 2 2 6" xfId="36179"/>
    <cellStyle name="Normal 6 2 2 2 4 2 2 3" xfId="20897"/>
    <cellStyle name="Normal 6 2 2 2 4 2 2 3 2" xfId="21698"/>
    <cellStyle name="Normal 6 2 2 2 4 2 2 3 3" xfId="25440"/>
    <cellStyle name="Normal 6 2 2 2 4 2 2 3 4" xfId="25444"/>
    <cellStyle name="Normal 6 2 2 2 4 2 2 4" xfId="22648"/>
    <cellStyle name="Normal 6 2 2 2 4 2 2 4 2" xfId="35388"/>
    <cellStyle name="Normal 6 2 2 2 4 2 2 4 3" xfId="25455"/>
    <cellStyle name="Normal 6 2 2 2 4 2 2 4 4" xfId="25460"/>
    <cellStyle name="Normal 6 2 2 2 4 2 2 5" xfId="22651"/>
    <cellStyle name="Normal 6 2 2 2 4 2 2 5 2" xfId="35396"/>
    <cellStyle name="Normal 6 2 2 2 4 2 2 5 3" xfId="25475"/>
    <cellStyle name="Normal 6 2 2 2 4 2 2 5 4" xfId="25479"/>
    <cellStyle name="Normal 6 2 2 2 4 2 2 6" xfId="36182"/>
    <cellStyle name="Normal 6 2 2 2 4 2 2 6 2" xfId="35409"/>
    <cellStyle name="Normal 6 2 2 2 4 2 2 6 3" xfId="22644"/>
    <cellStyle name="Normal 6 2 2 2 4 2 2 7" xfId="36185"/>
    <cellStyle name="Normal 6 2 2 2 4 2 2 8" xfId="36191"/>
    <cellStyle name="Normal 6 2 2 2 4 2 2 9" xfId="36195"/>
    <cellStyle name="Normal 6 2 2 2 4 2 3" xfId="36196"/>
    <cellStyle name="Normal 6 2 2 2 4 2 3 2" xfId="36197"/>
    <cellStyle name="Normal 6 2 2 2 4 2 3 2 2" xfId="17201"/>
    <cellStyle name="Normal 6 2 2 2 4 2 3 2 3" xfId="17212"/>
    <cellStyle name="Normal 6 2 2 2 4 2 3 2 4" xfId="17216"/>
    <cellStyle name="Normal 6 2 2 2 4 2 3 3" xfId="22654"/>
    <cellStyle name="Normal 6 2 2 2 4 2 3 3 2" xfId="17258"/>
    <cellStyle name="Normal 6 2 2 2 4 2 3 3 3" xfId="12774"/>
    <cellStyle name="Normal 6 2 2 2 4 2 3 4" xfId="22657"/>
    <cellStyle name="Normal 6 2 2 2 4 2 3 5" xfId="3509"/>
    <cellStyle name="Normal 6 2 2 2 4 2 3 6" xfId="3536"/>
    <cellStyle name="Normal 6 2 2 2 4 2 4" xfId="36198"/>
    <cellStyle name="Normal 6 2 2 2 4 2 4 2" xfId="36199"/>
    <cellStyle name="Normal 6 2 2 2 4 2 4 3" xfId="36200"/>
    <cellStyle name="Normal 6 2 2 2 4 2 4 4" xfId="36203"/>
    <cellStyle name="Normal 6 2 2 2 4 2 5" xfId="31542"/>
    <cellStyle name="Normal 6 2 2 2 4 2 5 2" xfId="36204"/>
    <cellStyle name="Normal 6 2 2 2 4 2 5 3" xfId="36205"/>
    <cellStyle name="Normal 6 2 2 2 4 2 5 4" xfId="36207"/>
    <cellStyle name="Normal 6 2 2 2 4 2 6" xfId="31544"/>
    <cellStyle name="Normal 6 2 2 2 4 2 6 2" xfId="36208"/>
    <cellStyle name="Normal 6 2 2 2 4 2 6 3" xfId="36209"/>
    <cellStyle name="Normal 6 2 2 2 4 2 6 4" xfId="36211"/>
    <cellStyle name="Normal 6 2 2 2 4 2 7" xfId="36213"/>
    <cellStyle name="Normal 6 2 2 2 4 2 7 2" xfId="36215"/>
    <cellStyle name="Normal 6 2 2 2 4 2 7 3" xfId="36217"/>
    <cellStyle name="Normal 6 2 2 2 4 2 8" xfId="36219"/>
    <cellStyle name="Normal 6 2 2 2 4 2 9" xfId="36221"/>
    <cellStyle name="Normal 6 2 2 2 4 3" xfId="36222"/>
    <cellStyle name="Normal 6 2 2 2 4 3 2" xfId="5864"/>
    <cellStyle name="Normal 6 2 2 2 4 3 2 2" xfId="6134"/>
    <cellStyle name="Normal 6 2 2 2 4 3 2 2 2" xfId="21851"/>
    <cellStyle name="Normal 6 2 2 2 4 3 2 2 3" xfId="21856"/>
    <cellStyle name="Normal 6 2 2 2 4 3 2 2 4" xfId="30334"/>
    <cellStyle name="Normal 6 2 2 2 4 3 2 3" xfId="36224"/>
    <cellStyle name="Normal 6 2 2 2 4 3 2 3 2" xfId="21860"/>
    <cellStyle name="Normal 6 2 2 2 4 3 2 3 3" xfId="36226"/>
    <cellStyle name="Normal 6 2 2 2 4 3 2 4" xfId="36229"/>
    <cellStyle name="Normal 6 2 2 2 4 3 2 5" xfId="36232"/>
    <cellStyle name="Normal 6 2 2 2 4 3 2 6" xfId="36235"/>
    <cellStyle name="Normal 6 2 2 2 4 3 3" xfId="36236"/>
    <cellStyle name="Normal 6 2 2 2 4 3 3 2" xfId="36238"/>
    <cellStyle name="Normal 6 2 2 2 4 3 3 3" xfId="36240"/>
    <cellStyle name="Normal 6 2 2 2 4 3 3 4" xfId="36243"/>
    <cellStyle name="Normal 6 2 2 2 4 3 4" xfId="36245"/>
    <cellStyle name="Normal 6 2 2 2 4 3 4 2" xfId="36248"/>
    <cellStyle name="Normal 6 2 2 2 4 3 4 3" xfId="16066"/>
    <cellStyle name="Normal 6 2 2 2 4 3 4 4" xfId="16073"/>
    <cellStyle name="Normal 6 2 2 2 4 3 5" xfId="36250"/>
    <cellStyle name="Normal 6 2 2 2 4 3 5 2" xfId="36253"/>
    <cellStyle name="Normal 6 2 2 2 4 3 5 3" xfId="16101"/>
    <cellStyle name="Normal 6 2 2 2 4 3 5 4" xfId="5651"/>
    <cellStyle name="Normal 6 2 2 2 4 3 6" xfId="36255"/>
    <cellStyle name="Normal 6 2 2 2 4 3 6 2" xfId="36257"/>
    <cellStyle name="Normal 6 2 2 2 4 3 6 3" xfId="16114"/>
    <cellStyle name="Normal 6 2 2 2 4 3 7" xfId="2853"/>
    <cellStyle name="Normal 6 2 2 2 4 3 8" xfId="23831"/>
    <cellStyle name="Normal 6 2 2 2 4 3 9" xfId="23836"/>
    <cellStyle name="Normal 6 2 2 2 4 4" xfId="36258"/>
    <cellStyle name="Normal 6 2 2 2 4 4 2" xfId="36259"/>
    <cellStyle name="Normal 6 2 2 2 4 4 2 2" xfId="36261"/>
    <cellStyle name="Normal 6 2 2 2 4 4 2 3" xfId="1173"/>
    <cellStyle name="Normal 6 2 2 2 4 4 2 4" xfId="36264"/>
    <cellStyle name="Normal 6 2 2 2 4 4 3" xfId="36265"/>
    <cellStyle name="Normal 6 2 2 2 4 4 3 2" xfId="36267"/>
    <cellStyle name="Normal 6 2 2 2 4 4 3 3" xfId="2537"/>
    <cellStyle name="Normal 6 2 2 2 4 4 4" xfId="36268"/>
    <cellStyle name="Normal 6 2 2 2 4 4 5" xfId="36269"/>
    <cellStyle name="Normal 6 2 2 2 4 4 6" xfId="36270"/>
    <cellStyle name="Normal 6 2 2 2 4 5" xfId="5456"/>
    <cellStyle name="Normal 6 2 2 2 4 5 2" xfId="36271"/>
    <cellStyle name="Normal 6 2 2 2 4 5 3" xfId="36272"/>
    <cellStyle name="Normal 6 2 2 2 4 5 4" xfId="36273"/>
    <cellStyle name="Normal 6 2 2 2 4 6" xfId="5869"/>
    <cellStyle name="Normal 6 2 2 2 4 6 2" xfId="36276"/>
    <cellStyle name="Normal 6 2 2 2 4 6 3" xfId="36279"/>
    <cellStyle name="Normal 6 2 2 2 4 6 4" xfId="36281"/>
    <cellStyle name="Normal 6 2 2 2 4 7" xfId="19060"/>
    <cellStyle name="Normal 6 2 2 2 4 7 2" xfId="36284"/>
    <cellStyle name="Normal 6 2 2 2 4 7 3" xfId="36285"/>
    <cellStyle name="Normal 6 2 2 2 4 7 4" xfId="36286"/>
    <cellStyle name="Normal 6 2 2 2 4 8" xfId="36288"/>
    <cellStyle name="Normal 6 2 2 2 4 8 2" xfId="36290"/>
    <cellStyle name="Normal 6 2 2 2 4 8 3" xfId="36292"/>
    <cellStyle name="Normal 6 2 2 2 4 9" xfId="21930"/>
    <cellStyle name="Normal 6 2 2 2 5" xfId="36293"/>
    <cellStyle name="Normal 6 2 2 2 5 10" xfId="5332"/>
    <cellStyle name="Normal 6 2 2 2 5 11" xfId="36294"/>
    <cellStyle name="Normal 6 2 2 2 5 2" xfId="36295"/>
    <cellStyle name="Normal 6 2 2 2 5 2 10" xfId="21982"/>
    <cellStyle name="Normal 6 2 2 2 5 2 2" xfId="34791"/>
    <cellStyle name="Normal 6 2 2 2 5 2 2 2" xfId="34793"/>
    <cellStyle name="Normal 6 2 2 2 5 2 2 2 2" xfId="23304"/>
    <cellStyle name="Normal 6 2 2 2 5 2 2 2 2 2" xfId="34796"/>
    <cellStyle name="Normal 6 2 2 2 5 2 2 2 2 3" xfId="34802"/>
    <cellStyle name="Normal 6 2 2 2 5 2 2 2 2 4" xfId="34810"/>
    <cellStyle name="Normal 6 2 2 2 5 2 2 2 3" xfId="23309"/>
    <cellStyle name="Normal 6 2 2 2 5 2 2 2 3 2" xfId="15414"/>
    <cellStyle name="Normal 6 2 2 2 5 2 2 2 3 3" xfId="15437"/>
    <cellStyle name="Normal 6 2 2 2 5 2 2 2 4" xfId="34817"/>
    <cellStyle name="Normal 6 2 2 2 5 2 2 2 5" xfId="34819"/>
    <cellStyle name="Normal 6 2 2 2 5 2 2 2 6" xfId="34821"/>
    <cellStyle name="Normal 6 2 2 2 5 2 2 3" xfId="20961"/>
    <cellStyle name="Normal 6 2 2 2 5 2 2 3 2" xfId="23315"/>
    <cellStyle name="Normal 6 2 2 2 5 2 2 3 3" xfId="34830"/>
    <cellStyle name="Normal 6 2 2 2 5 2 2 3 4" xfId="34833"/>
    <cellStyle name="Normal 6 2 2 2 5 2 2 4" xfId="22710"/>
    <cellStyle name="Normal 6 2 2 2 5 2 2 4 2" xfId="34841"/>
    <cellStyle name="Normal 6 2 2 2 5 2 2 4 3" xfId="34845"/>
    <cellStyle name="Normal 6 2 2 2 5 2 2 4 4" xfId="34849"/>
    <cellStyle name="Normal 6 2 2 2 5 2 2 5" xfId="22715"/>
    <cellStyle name="Normal 6 2 2 2 5 2 2 5 2" xfId="29333"/>
    <cellStyle name="Normal 6 2 2 2 5 2 2 5 3" xfId="29343"/>
    <cellStyle name="Normal 6 2 2 2 5 2 2 5 4" xfId="34853"/>
    <cellStyle name="Normal 6 2 2 2 5 2 2 6" xfId="1077"/>
    <cellStyle name="Normal 6 2 2 2 5 2 2 6 2" xfId="1098"/>
    <cellStyle name="Normal 6 2 2 2 5 2 2 6 3" xfId="15418"/>
    <cellStyle name="Normal 6 2 2 2 5 2 2 7" xfId="5676"/>
    <cellStyle name="Normal 6 2 2 2 5 2 2 8" xfId="6277"/>
    <cellStyle name="Normal 6 2 2 2 5 2 2 9" xfId="9375"/>
    <cellStyle name="Normal 6 2 2 2 5 2 3" xfId="34856"/>
    <cellStyle name="Normal 6 2 2 2 5 2 3 2" xfId="34858"/>
    <cellStyle name="Normal 6 2 2 2 5 2 3 2 2" xfId="34861"/>
    <cellStyle name="Normal 6 2 2 2 5 2 3 2 3" xfId="34868"/>
    <cellStyle name="Normal 6 2 2 2 5 2 3 2 4" xfId="34873"/>
    <cellStyle name="Normal 6 2 2 2 5 2 3 3" xfId="22722"/>
    <cellStyle name="Normal 6 2 2 2 5 2 3 3 2" xfId="4596"/>
    <cellStyle name="Normal 6 2 2 2 5 2 3 3 3" xfId="4617"/>
    <cellStyle name="Normal 6 2 2 2 5 2 3 4" xfId="22727"/>
    <cellStyle name="Normal 6 2 2 2 5 2 3 5" xfId="3060"/>
    <cellStyle name="Normal 6 2 2 2 5 2 3 6" xfId="1201"/>
    <cellStyle name="Normal 6 2 2 2 5 2 4" xfId="34880"/>
    <cellStyle name="Normal 6 2 2 2 5 2 4 2" xfId="5604"/>
    <cellStyle name="Normal 6 2 2 2 5 2 4 3" xfId="5607"/>
    <cellStyle name="Normal 6 2 2 2 5 2 4 4" xfId="5624"/>
    <cellStyle name="Normal 6 2 2 2 5 2 5" xfId="34903"/>
    <cellStyle name="Normal 6 2 2 2 5 2 5 2" xfId="261"/>
    <cellStyle name="Normal 6 2 2 2 5 2 5 3" xfId="641"/>
    <cellStyle name="Normal 6 2 2 2 5 2 5 4" xfId="4487"/>
    <cellStyle name="Normal 6 2 2 2 5 2 6" xfId="34925"/>
    <cellStyle name="Normal 6 2 2 2 5 2 6 2" xfId="5384"/>
    <cellStyle name="Normal 6 2 2 2 5 2 6 3" xfId="5394"/>
    <cellStyle name="Normal 6 2 2 2 5 2 6 4" xfId="5405"/>
    <cellStyle name="Normal 6 2 2 2 5 2 7" xfId="34943"/>
    <cellStyle name="Normal 6 2 2 2 5 2 7 2" xfId="3319"/>
    <cellStyle name="Normal 6 2 2 2 5 2 7 3" xfId="5809"/>
    <cellStyle name="Normal 6 2 2 2 5 2 8" xfId="34946"/>
    <cellStyle name="Normal 6 2 2 2 5 2 9" xfId="36297"/>
    <cellStyle name="Normal 6 2 2 2 5 3" xfId="36298"/>
    <cellStyle name="Normal 6 2 2 2 5 3 2" xfId="34956"/>
    <cellStyle name="Normal 6 2 2 2 5 3 2 2" xfId="26960"/>
    <cellStyle name="Normal 6 2 2 2 5 3 2 2 2" xfId="23466"/>
    <cellStyle name="Normal 6 2 2 2 5 3 2 2 3" xfId="23473"/>
    <cellStyle name="Normal 6 2 2 2 5 3 2 2 4" xfId="27007"/>
    <cellStyle name="Normal 6 2 2 2 5 3 2 3" xfId="27054"/>
    <cellStyle name="Normal 6 2 2 2 5 3 2 3 2" xfId="23484"/>
    <cellStyle name="Normal 6 2 2 2 5 3 2 3 3" xfId="27062"/>
    <cellStyle name="Normal 6 2 2 2 5 3 2 4" xfId="27094"/>
    <cellStyle name="Normal 6 2 2 2 5 3 2 5" xfId="27135"/>
    <cellStyle name="Normal 6 2 2 2 5 3 2 6" xfId="6387"/>
    <cellStyle name="Normal 6 2 2 2 5 3 3" xfId="34960"/>
    <cellStyle name="Normal 6 2 2 2 5 3 3 2" xfId="27319"/>
    <cellStyle name="Normal 6 2 2 2 5 3 3 3" xfId="27413"/>
    <cellStyle name="Normal 6 2 2 2 5 3 3 4" xfId="27447"/>
    <cellStyle name="Normal 6 2 2 2 5 3 4" xfId="34963"/>
    <cellStyle name="Normal 6 2 2 2 5 3 4 2" xfId="6595"/>
    <cellStyle name="Normal 6 2 2 2 5 3 4 3" xfId="6602"/>
    <cellStyle name="Normal 6 2 2 2 5 3 4 4" xfId="6615"/>
    <cellStyle name="Normal 6 2 2 2 5 3 5" xfId="34966"/>
    <cellStyle name="Normal 6 2 2 2 5 3 5 2" xfId="6876"/>
    <cellStyle name="Normal 6 2 2 2 5 3 5 3" xfId="6884"/>
    <cellStyle name="Normal 6 2 2 2 5 3 5 4" xfId="6891"/>
    <cellStyle name="Normal 6 2 2 2 5 3 6" xfId="34968"/>
    <cellStyle name="Normal 6 2 2 2 5 3 6 2" xfId="6967"/>
    <cellStyle name="Normal 6 2 2 2 5 3 6 3" xfId="6973"/>
    <cellStyle name="Normal 6 2 2 2 5 3 7" xfId="32797"/>
    <cellStyle name="Normal 6 2 2 2 5 3 8" xfId="32802"/>
    <cellStyle name="Normal 6 2 2 2 5 3 9" xfId="32806"/>
    <cellStyle name="Normal 6 2 2 2 5 4" xfId="36299"/>
    <cellStyle name="Normal 6 2 2 2 5 4 2" xfId="28016"/>
    <cellStyle name="Normal 6 2 2 2 5 4 2 2" xfId="28021"/>
    <cellStyle name="Normal 6 2 2 2 5 4 2 3" xfId="28027"/>
    <cellStyle name="Normal 6 2 2 2 5 4 2 4" xfId="28032"/>
    <cellStyle name="Normal 6 2 2 2 5 4 3" xfId="28036"/>
    <cellStyle name="Normal 6 2 2 2 5 4 3 2" xfId="28040"/>
    <cellStyle name="Normal 6 2 2 2 5 4 3 3" xfId="28045"/>
    <cellStyle name="Normal 6 2 2 2 5 4 4" xfId="28053"/>
    <cellStyle name="Normal 6 2 2 2 5 4 5" xfId="28056"/>
    <cellStyle name="Normal 6 2 2 2 5 4 6" xfId="28059"/>
    <cellStyle name="Normal 6 2 2 2 5 5" xfId="9949"/>
    <cellStyle name="Normal 6 2 2 2 5 5 2" xfId="28075"/>
    <cellStyle name="Normal 6 2 2 2 5 5 3" xfId="28078"/>
    <cellStyle name="Normal 6 2 2 2 5 5 4" xfId="28081"/>
    <cellStyle name="Normal 6 2 2 2 5 6" xfId="19068"/>
    <cellStyle name="Normal 6 2 2 2 5 6 2" xfId="28087"/>
    <cellStyle name="Normal 6 2 2 2 5 6 3" xfId="35131"/>
    <cellStyle name="Normal 6 2 2 2 5 6 4" xfId="35134"/>
    <cellStyle name="Normal 6 2 2 2 5 7" xfId="19074"/>
    <cellStyle name="Normal 6 2 2 2 5 7 2" xfId="27807"/>
    <cellStyle name="Normal 6 2 2 2 5 7 3" xfId="36300"/>
    <cellStyle name="Normal 6 2 2 2 5 7 4" xfId="36301"/>
    <cellStyle name="Normal 6 2 2 2 5 8" xfId="36304"/>
    <cellStyle name="Normal 6 2 2 2 5 8 2" xfId="10086"/>
    <cellStyle name="Normal 6 2 2 2 5 8 3" xfId="6637"/>
    <cellStyle name="Normal 6 2 2 2 5 9" xfId="36305"/>
    <cellStyle name="Normal 6 2 2 2 6" xfId="36306"/>
    <cellStyle name="Normal 6 2 2 2 6 10" xfId="36083"/>
    <cellStyle name="Normal 6 2 2 2 6 11" xfId="17334"/>
    <cellStyle name="Normal 6 2 2 2 6 2" xfId="36307"/>
    <cellStyle name="Normal 6 2 2 2 6 2 10" xfId="19594"/>
    <cellStyle name="Normal 6 2 2 2 6 2 2" xfId="36309"/>
    <cellStyle name="Normal 6 2 2 2 6 2 2 2" xfId="36311"/>
    <cellStyle name="Normal 6 2 2 2 6 2 2 2 2" xfId="36314"/>
    <cellStyle name="Normal 6 2 2 2 6 2 2 2 2 2" xfId="36317"/>
    <cellStyle name="Normal 6 2 2 2 6 2 2 2 2 3" xfId="36320"/>
    <cellStyle name="Normal 6 2 2 2 6 2 2 2 2 4" xfId="36324"/>
    <cellStyle name="Normal 6 2 2 2 6 2 2 2 3" xfId="36326"/>
    <cellStyle name="Normal 6 2 2 2 6 2 2 2 3 2" xfId="36329"/>
    <cellStyle name="Normal 6 2 2 2 6 2 2 2 3 3" xfId="36331"/>
    <cellStyle name="Normal 6 2 2 2 6 2 2 2 4" xfId="36333"/>
    <cellStyle name="Normal 6 2 2 2 6 2 2 2 5" xfId="36335"/>
    <cellStyle name="Normal 6 2 2 2 6 2 2 2 6" xfId="36337"/>
    <cellStyle name="Normal 6 2 2 2 6 2 2 3" xfId="36339"/>
    <cellStyle name="Normal 6 2 2 2 6 2 2 3 2" xfId="36342"/>
    <cellStyle name="Normal 6 2 2 2 6 2 2 3 3" xfId="36344"/>
    <cellStyle name="Normal 6 2 2 2 6 2 2 3 4" xfId="36346"/>
    <cellStyle name="Normal 6 2 2 2 6 2 2 4" xfId="36349"/>
    <cellStyle name="Normal 6 2 2 2 6 2 2 4 2" xfId="36353"/>
    <cellStyle name="Normal 6 2 2 2 6 2 2 4 3" xfId="36356"/>
    <cellStyle name="Normal 6 2 2 2 6 2 2 4 4" xfId="36359"/>
    <cellStyle name="Normal 6 2 2 2 6 2 2 5" xfId="36362"/>
    <cellStyle name="Normal 6 2 2 2 6 2 2 5 2" xfId="36367"/>
    <cellStyle name="Normal 6 2 2 2 6 2 2 5 3" xfId="36371"/>
    <cellStyle name="Normal 6 2 2 2 6 2 2 5 4" xfId="36375"/>
    <cellStyle name="Normal 6 2 2 2 6 2 2 6" xfId="6693"/>
    <cellStyle name="Normal 6 2 2 2 6 2 2 6 2" xfId="9686"/>
    <cellStyle name="Normal 6 2 2 2 6 2 2 6 3" xfId="9697"/>
    <cellStyle name="Normal 6 2 2 2 6 2 2 7" xfId="2655"/>
    <cellStyle name="Normal 6 2 2 2 6 2 2 8" xfId="4541"/>
    <cellStyle name="Normal 6 2 2 2 6 2 2 9" xfId="7191"/>
    <cellStyle name="Normal 6 2 2 2 6 2 3" xfId="36377"/>
    <cellStyle name="Normal 6 2 2 2 6 2 3 2" xfId="36379"/>
    <cellStyle name="Normal 6 2 2 2 6 2 3 2 2" xfId="20926"/>
    <cellStyle name="Normal 6 2 2 2 6 2 3 2 3" xfId="20936"/>
    <cellStyle name="Normal 6 2 2 2 6 2 3 2 4" xfId="20939"/>
    <cellStyle name="Normal 6 2 2 2 6 2 3 3" xfId="36381"/>
    <cellStyle name="Normal 6 2 2 2 6 2 3 3 2" xfId="21005"/>
    <cellStyle name="Normal 6 2 2 2 6 2 3 3 3" xfId="21027"/>
    <cellStyle name="Normal 6 2 2 2 6 2 3 4" xfId="36385"/>
    <cellStyle name="Normal 6 2 2 2 6 2 3 5" xfId="36389"/>
    <cellStyle name="Normal 6 2 2 2 6 2 3 6" xfId="3885"/>
    <cellStyle name="Normal 6 2 2 2 6 2 4" xfId="36391"/>
    <cellStyle name="Normal 6 2 2 2 6 2 4 2" xfId="8510"/>
    <cellStyle name="Normal 6 2 2 2 6 2 4 3" xfId="8513"/>
    <cellStyle name="Normal 6 2 2 2 6 2 4 4" xfId="8517"/>
    <cellStyle name="Normal 6 2 2 2 6 2 5" xfId="36393"/>
    <cellStyle name="Normal 6 2 2 2 6 2 5 2" xfId="8623"/>
    <cellStyle name="Normal 6 2 2 2 6 2 5 3" xfId="8645"/>
    <cellStyle name="Normal 6 2 2 2 6 2 5 4" xfId="8650"/>
    <cellStyle name="Normal 6 2 2 2 6 2 6" xfId="36395"/>
    <cellStyle name="Normal 6 2 2 2 6 2 6 2" xfId="1488"/>
    <cellStyle name="Normal 6 2 2 2 6 2 6 3" xfId="1518"/>
    <cellStyle name="Normal 6 2 2 2 6 2 6 4" xfId="1541"/>
    <cellStyle name="Normal 6 2 2 2 6 2 7" xfId="36398"/>
    <cellStyle name="Normal 6 2 2 2 6 2 7 2" xfId="1573"/>
    <cellStyle name="Normal 6 2 2 2 6 2 7 3" xfId="1593"/>
    <cellStyle name="Normal 6 2 2 2 6 2 8" xfId="36401"/>
    <cellStyle name="Normal 6 2 2 2 6 2 9" xfId="1607"/>
    <cellStyle name="Normal 6 2 2 2 6 3" xfId="36402"/>
    <cellStyle name="Normal 6 2 2 2 6 3 2" xfId="36405"/>
    <cellStyle name="Normal 6 2 2 2 6 3 2 2" xfId="36409"/>
    <cellStyle name="Normal 6 2 2 2 6 3 2 2 2" xfId="36414"/>
    <cellStyle name="Normal 6 2 2 2 6 3 2 2 3" xfId="36418"/>
    <cellStyle name="Normal 6 2 2 2 6 3 2 2 4" xfId="36421"/>
    <cellStyle name="Normal 6 2 2 2 6 3 2 3" xfId="36426"/>
    <cellStyle name="Normal 6 2 2 2 6 3 2 3 2" xfId="25530"/>
    <cellStyle name="Normal 6 2 2 2 6 3 2 3 3" xfId="25534"/>
    <cellStyle name="Normal 6 2 2 2 6 3 2 4" xfId="36431"/>
    <cellStyle name="Normal 6 2 2 2 6 3 2 5" xfId="36438"/>
    <cellStyle name="Normal 6 2 2 2 6 3 2 6" xfId="19285"/>
    <cellStyle name="Normal 6 2 2 2 6 3 3" xfId="36442"/>
    <cellStyle name="Normal 6 2 2 2 6 3 3 2" xfId="36446"/>
    <cellStyle name="Normal 6 2 2 2 6 3 3 3" xfId="36450"/>
    <cellStyle name="Normal 6 2 2 2 6 3 3 4" xfId="36454"/>
    <cellStyle name="Normal 6 2 2 2 6 3 4" xfId="36456"/>
    <cellStyle name="Normal 6 2 2 2 6 3 4 2" xfId="9311"/>
    <cellStyle name="Normal 6 2 2 2 6 3 4 3" xfId="9332"/>
    <cellStyle name="Normal 6 2 2 2 6 3 4 4" xfId="9354"/>
    <cellStyle name="Normal 6 2 2 2 6 3 5" xfId="36458"/>
    <cellStyle name="Normal 6 2 2 2 6 3 5 2" xfId="9505"/>
    <cellStyle name="Normal 6 2 2 2 6 3 5 3" xfId="9514"/>
    <cellStyle name="Normal 6 2 2 2 6 3 5 4" xfId="9524"/>
    <cellStyle name="Normal 6 2 2 2 6 3 6" xfId="36460"/>
    <cellStyle name="Normal 6 2 2 2 6 3 6 2" xfId="9598"/>
    <cellStyle name="Normal 6 2 2 2 6 3 6 3" xfId="9603"/>
    <cellStyle name="Normal 6 2 2 2 6 3 7" xfId="6699"/>
    <cellStyle name="Normal 6 2 2 2 6 3 8" xfId="2662"/>
    <cellStyle name="Normal 6 2 2 2 6 3 9" xfId="4549"/>
    <cellStyle name="Normal 6 2 2 2 6 4" xfId="36461"/>
    <cellStyle name="Normal 6 2 2 2 6 4 2" xfId="28112"/>
    <cellStyle name="Normal 6 2 2 2 6 4 2 2" xfId="36465"/>
    <cellStyle name="Normal 6 2 2 2 6 4 2 3" xfId="36469"/>
    <cellStyle name="Normal 6 2 2 2 6 4 2 4" xfId="36473"/>
    <cellStyle name="Normal 6 2 2 2 6 4 3" xfId="28115"/>
    <cellStyle name="Normal 6 2 2 2 6 4 3 2" xfId="36477"/>
    <cellStyle name="Normal 6 2 2 2 6 4 3 3" xfId="36481"/>
    <cellStyle name="Normal 6 2 2 2 6 4 4" xfId="28118"/>
    <cellStyle name="Normal 6 2 2 2 6 4 5" xfId="17323"/>
    <cellStyle name="Normal 6 2 2 2 6 4 6" xfId="17326"/>
    <cellStyle name="Normal 6 2 2 2 6 5" xfId="9964"/>
    <cellStyle name="Normal 6 2 2 2 6 5 2" xfId="28123"/>
    <cellStyle name="Normal 6 2 2 2 6 5 3" xfId="36483"/>
    <cellStyle name="Normal 6 2 2 2 6 5 4" xfId="36485"/>
    <cellStyle name="Normal 6 2 2 2 6 6" xfId="19082"/>
    <cellStyle name="Normal 6 2 2 2 6 6 2" xfId="28131"/>
    <cellStyle name="Normal 6 2 2 2 6 6 3" xfId="36488"/>
    <cellStyle name="Normal 6 2 2 2 6 6 4" xfId="36490"/>
    <cellStyle name="Normal 6 2 2 2 6 7" xfId="19088"/>
    <cellStyle name="Normal 6 2 2 2 6 7 2" xfId="3896"/>
    <cellStyle name="Normal 6 2 2 2 6 7 3" xfId="1484"/>
    <cellStyle name="Normal 6 2 2 2 6 7 4" xfId="1515"/>
    <cellStyle name="Normal 6 2 2 2 6 8" xfId="36491"/>
    <cellStyle name="Normal 6 2 2 2 6 8 2" xfId="3946"/>
    <cellStyle name="Normal 6 2 2 2 6 8 3" xfId="1566"/>
    <cellStyle name="Normal 6 2 2 2 6 9" xfId="36492"/>
    <cellStyle name="Normal 6 2 2 2 7" xfId="36493"/>
    <cellStyle name="Normal 6 2 2 2 7 10" xfId="13558"/>
    <cellStyle name="Normal 6 2 2 2 7 2" xfId="36494"/>
    <cellStyle name="Normal 6 2 2 2 7 2 2" xfId="36495"/>
    <cellStyle name="Normal 6 2 2 2 7 2 2 2" xfId="23254"/>
    <cellStyle name="Normal 6 2 2 2 7 2 2 2 2" xfId="19636"/>
    <cellStyle name="Normal 6 2 2 2 7 2 2 2 3" xfId="19645"/>
    <cellStyle name="Normal 6 2 2 2 7 2 2 2 4" xfId="19651"/>
    <cellStyle name="Normal 6 2 2 2 7 2 2 3" xfId="36496"/>
    <cellStyle name="Normal 6 2 2 2 7 2 2 3 2" xfId="36499"/>
    <cellStyle name="Normal 6 2 2 2 7 2 2 3 3" xfId="36500"/>
    <cellStyle name="Normal 6 2 2 2 7 2 2 4" xfId="36502"/>
    <cellStyle name="Normal 6 2 2 2 7 2 2 5" xfId="36504"/>
    <cellStyle name="Normal 6 2 2 2 7 2 2 6" xfId="19612"/>
    <cellStyle name="Normal 6 2 2 2 7 2 3" xfId="36505"/>
    <cellStyle name="Normal 6 2 2 2 7 2 3 2" xfId="36506"/>
    <cellStyle name="Normal 6 2 2 2 7 2 3 3" xfId="36507"/>
    <cellStyle name="Normal 6 2 2 2 7 2 3 4" xfId="36509"/>
    <cellStyle name="Normal 6 2 2 2 7 2 4" xfId="36510"/>
    <cellStyle name="Normal 6 2 2 2 7 2 4 2" xfId="11542"/>
    <cellStyle name="Normal 6 2 2 2 7 2 4 3" xfId="11545"/>
    <cellStyle name="Normal 6 2 2 2 7 2 4 4" xfId="11548"/>
    <cellStyle name="Normal 6 2 2 2 7 2 5" xfId="36511"/>
    <cellStyle name="Normal 6 2 2 2 7 2 5 2" xfId="11686"/>
    <cellStyle name="Normal 6 2 2 2 7 2 5 3" xfId="11696"/>
    <cellStyle name="Normal 6 2 2 2 7 2 5 4" xfId="11707"/>
    <cellStyle name="Normal 6 2 2 2 7 2 6" xfId="36512"/>
    <cellStyle name="Normal 6 2 2 2 7 2 6 2" xfId="11819"/>
    <cellStyle name="Normal 6 2 2 2 7 2 6 3" xfId="11827"/>
    <cellStyle name="Normal 6 2 2 2 7 2 7" xfId="29151"/>
    <cellStyle name="Normal 6 2 2 2 7 2 8" xfId="29154"/>
    <cellStyle name="Normal 6 2 2 2 7 2 9" xfId="36514"/>
    <cellStyle name="Normal 6 2 2 2 7 3" xfId="36515"/>
    <cellStyle name="Normal 6 2 2 2 7 3 2" xfId="23"/>
    <cellStyle name="Normal 6 2 2 2 7 3 2 2" xfId="1688"/>
    <cellStyle name="Normal 6 2 2 2 7 3 2 3" xfId="1700"/>
    <cellStyle name="Normal 6 2 2 2 7 3 2 4" xfId="28565"/>
    <cellStyle name="Normal 6 2 2 2 7 3 3" xfId="725"/>
    <cellStyle name="Normal 6 2 2 2 7 3 3 2" xfId="28569"/>
    <cellStyle name="Normal 6 2 2 2 7 3 3 3" xfId="28573"/>
    <cellStyle name="Normal 6 2 2 2 7 3 4" xfId="168"/>
    <cellStyle name="Normal 6 2 2 2 7 3 5" xfId="1706"/>
    <cellStyle name="Normal 6 2 2 2 7 3 6" xfId="28576"/>
    <cellStyle name="Normal 6 2 2 2 7 4" xfId="36516"/>
    <cellStyle name="Normal 6 2 2 2 7 4 2" xfId="28136"/>
    <cellStyle name="Normal 6 2 2 2 7 4 3" xfId="28588"/>
    <cellStyle name="Normal 6 2 2 2 7 4 4" xfId="28590"/>
    <cellStyle name="Normal 6 2 2 2 7 5" xfId="19091"/>
    <cellStyle name="Normal 6 2 2 2 7 5 2" xfId="28593"/>
    <cellStyle name="Normal 6 2 2 2 7 5 3" xfId="36517"/>
    <cellStyle name="Normal 6 2 2 2 7 5 4" xfId="36519"/>
    <cellStyle name="Normal 6 2 2 2 7 6" xfId="19094"/>
    <cellStyle name="Normal 6 2 2 2 7 6 2" xfId="28606"/>
    <cellStyle name="Normal 6 2 2 2 7 6 3" xfId="36522"/>
    <cellStyle name="Normal 6 2 2 2 7 6 4" xfId="36525"/>
    <cellStyle name="Normal 6 2 2 2 7 7" xfId="36527"/>
    <cellStyle name="Normal 6 2 2 2 7 7 2" xfId="28621"/>
    <cellStyle name="Normal 6 2 2 2 7 7 3" xfId="29799"/>
    <cellStyle name="Normal 6 2 2 2 7 8" xfId="36529"/>
    <cellStyle name="Normal 6 2 2 2 7 9" xfId="36531"/>
    <cellStyle name="Normal 6 2 2 2 8" xfId="36532"/>
    <cellStyle name="Normal 6 2 2 2 8 2" xfId="32158"/>
    <cellStyle name="Normal 6 2 2 2 8 2 2" xfId="36533"/>
    <cellStyle name="Normal 6 2 2 2 8 2 2 2" xfId="36535"/>
    <cellStyle name="Normal 6 2 2 2 8 2 2 3" xfId="36537"/>
    <cellStyle name="Normal 6 2 2 2 8 2 2 4" xfId="36539"/>
    <cellStyle name="Normal 6 2 2 2 8 2 3" xfId="36540"/>
    <cellStyle name="Normal 6 2 2 2 8 2 3 2" xfId="36541"/>
    <cellStyle name="Normal 6 2 2 2 8 2 3 3" xfId="36542"/>
    <cellStyle name="Normal 6 2 2 2 8 2 4" xfId="36543"/>
    <cellStyle name="Normal 6 2 2 2 8 2 5" xfId="36544"/>
    <cellStyle name="Normal 6 2 2 2 8 2 6" xfId="36545"/>
    <cellStyle name="Normal 6 2 2 2 8 3" xfId="36546"/>
    <cellStyle name="Normal 6 2 2 2 8 3 2" xfId="20848"/>
    <cellStyle name="Normal 6 2 2 2 8 3 3" xfId="20868"/>
    <cellStyle name="Normal 6 2 2 2 8 3 4" xfId="20879"/>
    <cellStyle name="Normal 6 2 2 2 8 4" xfId="36547"/>
    <cellStyle name="Normal 6 2 2 2 8 4 2" xfId="20915"/>
    <cellStyle name="Normal 6 2 2 2 8 4 3" xfId="36548"/>
    <cellStyle name="Normal 6 2 2 2 8 4 4" xfId="36549"/>
    <cellStyle name="Normal 6 2 2 2 8 5" xfId="36550"/>
    <cellStyle name="Normal 6 2 2 2 8 5 2" xfId="20984"/>
    <cellStyle name="Normal 6 2 2 2 8 5 3" xfId="36551"/>
    <cellStyle name="Normal 6 2 2 2 8 5 4" xfId="36553"/>
    <cellStyle name="Normal 6 2 2 2 8 6" xfId="36555"/>
    <cellStyle name="Normal 6 2 2 2 8 6 2" xfId="21067"/>
    <cellStyle name="Normal 6 2 2 2 8 6 3" xfId="36557"/>
    <cellStyle name="Normal 6 2 2 2 8 7" xfId="36559"/>
    <cellStyle name="Normal 6 2 2 2 8 8" xfId="36561"/>
    <cellStyle name="Normal 6 2 2 2 8 9" xfId="36563"/>
    <cellStyle name="Normal 6 2 2 2 9" xfId="36564"/>
    <cellStyle name="Normal 6 2 2 2 9 2" xfId="8842"/>
    <cellStyle name="Normal 6 2 2 2 9 2 2" xfId="36565"/>
    <cellStyle name="Normal 6 2 2 2 9 2 2 2" xfId="36566"/>
    <cellStyle name="Normal 6 2 2 2 9 2 2 3" xfId="21314"/>
    <cellStyle name="Normal 6 2 2 2 9 2 2 4" xfId="21325"/>
    <cellStyle name="Normal 6 2 2 2 9 2 3" xfId="36567"/>
    <cellStyle name="Normal 6 2 2 2 9 2 3 2" xfId="36568"/>
    <cellStyle name="Normal 6 2 2 2 9 2 3 3" xfId="36569"/>
    <cellStyle name="Normal 6 2 2 2 9 2 4" xfId="36570"/>
    <cellStyle name="Normal 6 2 2 2 9 2 5" xfId="8497"/>
    <cellStyle name="Normal 6 2 2 2 9 2 6" xfId="18591"/>
    <cellStyle name="Normal 6 2 2 2 9 3" xfId="12008"/>
    <cellStyle name="Normal 6 2 2 2 9 3 2" xfId="21436"/>
    <cellStyle name="Normal 6 2 2 2 9 3 3" xfId="36571"/>
    <cellStyle name="Normal 6 2 2 2 9 3 4" xfId="36573"/>
    <cellStyle name="Normal 6 2 2 2 9 4" xfId="36574"/>
    <cellStyle name="Normal 6 2 2 2 9 4 2" xfId="36575"/>
    <cellStyle name="Normal 6 2 2 2 9 4 3" xfId="36576"/>
    <cellStyle name="Normal 6 2 2 2 9 4 4" xfId="36577"/>
    <cellStyle name="Normal 6 2 2 2 9 5" xfId="36578"/>
    <cellStyle name="Normal 6 2 2 2 9 5 2" xfId="36579"/>
    <cellStyle name="Normal 6 2 2 2 9 5 3" xfId="36580"/>
    <cellStyle name="Normal 6 2 2 2 9 5 4" xfId="31818"/>
    <cellStyle name="Normal 6 2 2 2 9 6" xfId="36582"/>
    <cellStyle name="Normal 6 2 2 2 9 6 2" xfId="36584"/>
    <cellStyle name="Normal 6 2 2 2 9 6 3" xfId="36586"/>
    <cellStyle name="Normal 6 2 2 2 9 7" xfId="36588"/>
    <cellStyle name="Normal 6 2 2 2 9 8" xfId="36590"/>
    <cellStyle name="Normal 6 2 2 2 9 9" xfId="36592"/>
    <cellStyle name="Normal 6 2 2 20" xfId="26039"/>
    <cellStyle name="Normal 6 2 2 21" xfId="5707"/>
    <cellStyle name="Normal 6 2 2 3" xfId="2239"/>
    <cellStyle name="Normal 6 2 2 3 10" xfId="28371"/>
    <cellStyle name="Normal 6 2 2 3 10 2" xfId="26173"/>
    <cellStyle name="Normal 6 2 2 3 10 2 2" xfId="36594"/>
    <cellStyle name="Normal 6 2 2 3 10 2 2 2" xfId="13903"/>
    <cellStyle name="Normal 6 2 2 3 10 2 2 3" xfId="35214"/>
    <cellStyle name="Normal 6 2 2 3 10 2 2 4" xfId="36598"/>
    <cellStyle name="Normal 6 2 2 3 10 2 3" xfId="36600"/>
    <cellStyle name="Normal 6 2 2 3 10 2 3 2" xfId="13922"/>
    <cellStyle name="Normal 6 2 2 3 10 2 3 3" xfId="36603"/>
    <cellStyle name="Normal 6 2 2 3 10 2 4" xfId="36605"/>
    <cellStyle name="Normal 6 2 2 3 10 2 5" xfId="36607"/>
    <cellStyle name="Normal 6 2 2 3 10 2 6" xfId="13568"/>
    <cellStyle name="Normal 6 2 2 3 10 3" xfId="13138"/>
    <cellStyle name="Normal 6 2 2 3 10 3 2" xfId="7469"/>
    <cellStyle name="Normal 6 2 2 3 10 3 3" xfId="36609"/>
    <cellStyle name="Normal 6 2 2 3 10 3 4" xfId="36611"/>
    <cellStyle name="Normal 6 2 2 3 10 4" xfId="13144"/>
    <cellStyle name="Normal 6 2 2 3 10 4 2" xfId="36613"/>
    <cellStyle name="Normal 6 2 2 3 10 4 3" xfId="36614"/>
    <cellStyle name="Normal 6 2 2 3 10 4 4" xfId="22818"/>
    <cellStyle name="Normal 6 2 2 3 10 5" xfId="13151"/>
    <cellStyle name="Normal 6 2 2 3 10 5 2" xfId="867"/>
    <cellStyle name="Normal 6 2 2 3 10 5 3" xfId="36616"/>
    <cellStyle name="Normal 6 2 2 3 10 5 4" xfId="36618"/>
    <cellStyle name="Normal 6 2 2 3 10 6" xfId="31996"/>
    <cellStyle name="Normal 6 2 2 3 10 6 2" xfId="22407"/>
    <cellStyle name="Normal 6 2 2 3 10 6 3" xfId="22413"/>
    <cellStyle name="Normal 6 2 2 3 10 7" xfId="32000"/>
    <cellStyle name="Normal 6 2 2 3 10 8" xfId="32005"/>
    <cellStyle name="Normal 6 2 2 3 10 9" xfId="32866"/>
    <cellStyle name="Normal 6 2 2 3 11" xfId="36619"/>
    <cellStyle name="Normal 6 2 2 3 11 2" xfId="32754"/>
    <cellStyle name="Normal 6 2 2 3 11 2 2" xfId="36622"/>
    <cellStyle name="Normal 6 2 2 3 11 2 2 2" xfId="15982"/>
    <cellStyle name="Normal 6 2 2 3 11 2 2 3" xfId="36624"/>
    <cellStyle name="Normal 6 2 2 3 11 2 2 4" xfId="36627"/>
    <cellStyle name="Normal 6 2 2 3 11 2 3" xfId="36629"/>
    <cellStyle name="Normal 6 2 2 3 11 2 3 2" xfId="36632"/>
    <cellStyle name="Normal 6 2 2 3 11 2 3 3" xfId="36633"/>
    <cellStyle name="Normal 6 2 2 3 11 2 4" xfId="36635"/>
    <cellStyle name="Normal 6 2 2 3 11 2 5" xfId="36636"/>
    <cellStyle name="Normal 6 2 2 3 11 2 6" xfId="36637"/>
    <cellStyle name="Normal 6 2 2 3 11 3" xfId="13160"/>
    <cellStyle name="Normal 6 2 2 3 11 3 2" xfId="36639"/>
    <cellStyle name="Normal 6 2 2 3 11 3 3" xfId="36640"/>
    <cellStyle name="Normal 6 2 2 3 11 3 4" xfId="36641"/>
    <cellStyle name="Normal 6 2 2 3 11 4" xfId="13163"/>
    <cellStyle name="Normal 6 2 2 3 11 4 2" xfId="36643"/>
    <cellStyle name="Normal 6 2 2 3 11 4 3" xfId="36644"/>
    <cellStyle name="Normal 6 2 2 3 11 4 4" xfId="36645"/>
    <cellStyle name="Normal 6 2 2 3 11 5" xfId="36646"/>
    <cellStyle name="Normal 6 2 2 3 11 5 2" xfId="36649"/>
    <cellStyle name="Normal 6 2 2 3 11 5 3" xfId="36650"/>
    <cellStyle name="Normal 6 2 2 3 11 6" xfId="32010"/>
    <cellStyle name="Normal 6 2 2 3 11 7" xfId="32014"/>
    <cellStyle name="Normal 6 2 2 3 11 8" xfId="32874"/>
    <cellStyle name="Normal 6 2 2 3 12" xfId="36651"/>
    <cellStyle name="Normal 6 2 2 3 12 2" xfId="32763"/>
    <cellStyle name="Normal 6 2 2 3 12 2 2" xfId="36655"/>
    <cellStyle name="Normal 6 2 2 3 12 2 3" xfId="36658"/>
    <cellStyle name="Normal 6 2 2 3 12 2 4" xfId="36660"/>
    <cellStyle name="Normal 6 2 2 3 12 3" xfId="36661"/>
    <cellStyle name="Normal 6 2 2 3 12 3 2" xfId="702"/>
    <cellStyle name="Normal 6 2 2 3 12 3 3" xfId="572"/>
    <cellStyle name="Normal 6 2 2 3 12 3 4" xfId="36662"/>
    <cellStyle name="Normal 6 2 2 3 12 4" xfId="36663"/>
    <cellStyle name="Normal 6 2 2 3 12 4 2" xfId="28322"/>
    <cellStyle name="Normal 6 2 2 3 12 4 3" xfId="28323"/>
    <cellStyle name="Normal 6 2 2 3 12 5" xfId="36664"/>
    <cellStyle name="Normal 6 2 2 3 12 6" xfId="36666"/>
    <cellStyle name="Normal 6 2 2 3 12 7" xfId="36668"/>
    <cellStyle name="Normal 6 2 2 3 13" xfId="36669"/>
    <cellStyle name="Normal 6 2 2 3 13 2" xfId="32768"/>
    <cellStyle name="Normal 6 2 2 3 13 3" xfId="36671"/>
    <cellStyle name="Normal 6 2 2 3 13 4" xfId="36672"/>
    <cellStyle name="Normal 6 2 2 3 14" xfId="36673"/>
    <cellStyle name="Normal 6 2 2 3 14 2" xfId="36674"/>
    <cellStyle name="Normal 6 2 2 3 14 3" xfId="36675"/>
    <cellStyle name="Normal 6 2 2 3 14 4" xfId="36676"/>
    <cellStyle name="Normal 6 2 2 3 15" xfId="9245"/>
    <cellStyle name="Normal 6 2 2 3 15 2" xfId="36677"/>
    <cellStyle name="Normal 6 2 2 3 15 3" xfId="36678"/>
    <cellStyle name="Normal 6 2 2 3 15 4" xfId="36679"/>
    <cellStyle name="Normal 6 2 2 3 16" xfId="9248"/>
    <cellStyle name="Normal 6 2 2 3 16 2" xfId="36681"/>
    <cellStyle name="Normal 6 2 2 3 16 3" xfId="36682"/>
    <cellStyle name="Normal 6 2 2 3 17" xfId="12414"/>
    <cellStyle name="Normal 6 2 2 3 18" xfId="36683"/>
    <cellStyle name="Normal 6 2 2 3 19" xfId="36684"/>
    <cellStyle name="Normal 6 2 2 3 2" xfId="36685"/>
    <cellStyle name="Normal 6 2 2 3 2 10" xfId="36686"/>
    <cellStyle name="Normal 6 2 2 3 2 10 2" xfId="35600"/>
    <cellStyle name="Normal 6 2 2 3 2 10 3" xfId="36687"/>
    <cellStyle name="Normal 6 2 2 3 2 10 4" xfId="36688"/>
    <cellStyle name="Normal 6 2 2 3 2 11" xfId="20239"/>
    <cellStyle name="Normal 6 2 2 3 2 11 2" xfId="21467"/>
    <cellStyle name="Normal 6 2 2 3 2 11 3" xfId="21471"/>
    <cellStyle name="Normal 6 2 2 3 2 12" xfId="20241"/>
    <cellStyle name="Normal 6 2 2 3 2 13" xfId="36690"/>
    <cellStyle name="Normal 6 2 2 3 2 14" xfId="36692"/>
    <cellStyle name="Normal 6 2 2 3 2 2" xfId="6946"/>
    <cellStyle name="Normal 6 2 2 3 2 2 10" xfId="36694"/>
    <cellStyle name="Normal 6 2 2 3 2 2 11" xfId="36696"/>
    <cellStyle name="Normal 6 2 2 3 2 2 2" xfId="36698"/>
    <cellStyle name="Normal 6 2 2 3 2 2 2 10" xfId="11122"/>
    <cellStyle name="Normal 6 2 2 3 2 2 2 2" xfId="36700"/>
    <cellStyle name="Normal 6 2 2 3 2 2 2 2 2" xfId="13482"/>
    <cellStyle name="Normal 6 2 2 3 2 2 2 2 2 2" xfId="13487"/>
    <cellStyle name="Normal 6 2 2 3 2 2 2 2 2 2 2" xfId="7305"/>
    <cellStyle name="Normal 6 2 2 3 2 2 2 2 2 2 3" xfId="3352"/>
    <cellStyle name="Normal 6 2 2 3 2 2 2 2 2 2 4" xfId="4068"/>
    <cellStyle name="Normal 6 2 2 3 2 2 2 2 2 3" xfId="13491"/>
    <cellStyle name="Normal 6 2 2 3 2 2 2 2 2 3 2" xfId="7328"/>
    <cellStyle name="Normal 6 2 2 3 2 2 2 2 2 3 3" xfId="16470"/>
    <cellStyle name="Normal 6 2 2 3 2 2 2 2 2 4" xfId="13496"/>
    <cellStyle name="Normal 6 2 2 3 2 2 2 2 2 5" xfId="17777"/>
    <cellStyle name="Normal 6 2 2 3 2 2 2 2 2 6" xfId="17794"/>
    <cellStyle name="Normal 6 2 2 3 2 2 2 2 3" xfId="12111"/>
    <cellStyle name="Normal 6 2 2 3 2 2 2 2 3 2" xfId="13501"/>
    <cellStyle name="Normal 6 2 2 3 2 2 2 2 3 3" xfId="13506"/>
    <cellStyle name="Normal 6 2 2 3 2 2 2 2 3 4" xfId="13511"/>
    <cellStyle name="Normal 6 2 2 3 2 2 2 2 4" xfId="12120"/>
    <cellStyle name="Normal 6 2 2 3 2 2 2 2 4 2" xfId="13516"/>
    <cellStyle name="Normal 6 2 2 3 2 2 2 2 4 3" xfId="13520"/>
    <cellStyle name="Normal 6 2 2 3 2 2 2 2 4 4" xfId="17813"/>
    <cellStyle name="Normal 6 2 2 3 2 2 2 2 5" xfId="13524"/>
    <cellStyle name="Normal 6 2 2 3 2 2 2 2 5 2" xfId="17817"/>
    <cellStyle name="Normal 6 2 2 3 2 2 2 2 5 3" xfId="17820"/>
    <cellStyle name="Normal 6 2 2 3 2 2 2 2 5 4" xfId="17823"/>
    <cellStyle name="Normal 6 2 2 3 2 2 2 2 6" xfId="13528"/>
    <cellStyle name="Normal 6 2 2 3 2 2 2 2 6 2" xfId="17826"/>
    <cellStyle name="Normal 6 2 2 3 2 2 2 2 6 3" xfId="17829"/>
    <cellStyle name="Normal 6 2 2 3 2 2 2 2 7" xfId="13532"/>
    <cellStyle name="Normal 6 2 2 3 2 2 2 2 8" xfId="17838"/>
    <cellStyle name="Normal 6 2 2 3 2 2 2 2 9" xfId="36702"/>
    <cellStyle name="Normal 6 2 2 3 2 2 2 3" xfId="21169"/>
    <cellStyle name="Normal 6 2 2 3 2 2 2 3 2" xfId="6229"/>
    <cellStyle name="Normal 6 2 2 3 2 2 2 3 2 2" xfId="880"/>
    <cellStyle name="Normal 6 2 2 3 2 2 2 3 2 3" xfId="990"/>
    <cellStyle name="Normal 6 2 2 3 2 2 2 3 2 4" xfId="1455"/>
    <cellStyle name="Normal 6 2 2 3 2 2 2 3 3" xfId="6260"/>
    <cellStyle name="Normal 6 2 2 3 2 2 2 3 3 2" xfId="1078"/>
    <cellStyle name="Normal 6 2 2 3 2 2 2 3 3 3" xfId="5677"/>
    <cellStyle name="Normal 6 2 2 3 2 2 2 3 4" xfId="6296"/>
    <cellStyle name="Normal 6 2 2 3 2 2 2 3 5" xfId="6318"/>
    <cellStyle name="Normal 6 2 2 3 2 2 2 3 6" xfId="6329"/>
    <cellStyle name="Normal 6 2 2 3 2 2 2 4" xfId="21174"/>
    <cellStyle name="Normal 6 2 2 3 2 2 2 4 2" xfId="6362"/>
    <cellStyle name="Normal 6 2 2 3 2 2 2 4 3" xfId="191"/>
    <cellStyle name="Normal 6 2 2 3 2 2 2 4 4" xfId="6415"/>
    <cellStyle name="Normal 6 2 2 3 2 2 2 5" xfId="21183"/>
    <cellStyle name="Normal 6 2 2 3 2 2 2 5 2" xfId="6492"/>
    <cellStyle name="Normal 6 2 2 3 2 2 2 5 3" xfId="6520"/>
    <cellStyle name="Normal 6 2 2 3 2 2 2 5 4" xfId="6529"/>
    <cellStyle name="Normal 6 2 2 3 2 2 2 6" xfId="21192"/>
    <cellStyle name="Normal 6 2 2 3 2 2 2 6 2" xfId="6555"/>
    <cellStyle name="Normal 6 2 2 3 2 2 2 6 3" xfId="6564"/>
    <cellStyle name="Normal 6 2 2 3 2 2 2 6 4" xfId="16632"/>
    <cellStyle name="Normal 6 2 2 3 2 2 2 7" xfId="21201"/>
    <cellStyle name="Normal 6 2 2 3 2 2 2 7 2" xfId="36703"/>
    <cellStyle name="Normal 6 2 2 3 2 2 2 7 3" xfId="36704"/>
    <cellStyle name="Normal 6 2 2 3 2 2 2 8" xfId="32163"/>
    <cellStyle name="Normal 6 2 2 3 2 2 2 9" xfId="15719"/>
    <cellStyle name="Normal 6 2 2 3 2 2 3" xfId="2615"/>
    <cellStyle name="Normal 6 2 2 3 2 2 3 2" xfId="36706"/>
    <cellStyle name="Normal 6 2 2 3 2 2 3 2 2" xfId="13606"/>
    <cellStyle name="Normal 6 2 2 3 2 2 3 2 2 2" xfId="19046"/>
    <cellStyle name="Normal 6 2 2 3 2 2 3 2 2 3" xfId="19055"/>
    <cellStyle name="Normal 6 2 2 3 2 2 3 2 2 4" xfId="19062"/>
    <cellStyle name="Normal 6 2 2 3 2 2 3 2 3" xfId="13612"/>
    <cellStyle name="Normal 6 2 2 3 2 2 3 2 3 2" xfId="19099"/>
    <cellStyle name="Normal 6 2 2 3 2 2 3 2 3 3" xfId="19103"/>
    <cellStyle name="Normal 6 2 2 3 2 2 3 2 4" xfId="13618"/>
    <cellStyle name="Normal 6 2 2 3 2 2 3 2 5" xfId="19115"/>
    <cellStyle name="Normal 6 2 2 3 2 2 3 2 6" xfId="19124"/>
    <cellStyle name="Normal 6 2 2 3 2 2 3 3" xfId="21213"/>
    <cellStyle name="Normal 6 2 2 3 2 2 3 3 2" xfId="6676"/>
    <cellStyle name="Normal 6 2 2 3 2 2 3 3 3" xfId="6683"/>
    <cellStyle name="Normal 6 2 2 3 2 2 3 3 4" xfId="6707"/>
    <cellStyle name="Normal 6 2 2 3 2 2 3 4" xfId="21217"/>
    <cellStyle name="Normal 6 2 2 3 2 2 3 4 2" xfId="6777"/>
    <cellStyle name="Normal 6 2 2 3 2 2 3 4 3" xfId="6793"/>
    <cellStyle name="Normal 6 2 2 3 2 2 3 4 4" xfId="6804"/>
    <cellStyle name="Normal 6 2 2 3 2 2 3 5" xfId="21226"/>
    <cellStyle name="Normal 6 2 2 3 2 2 3 5 2" xfId="6821"/>
    <cellStyle name="Normal 6 2 2 3 2 2 3 5 3" xfId="6828"/>
    <cellStyle name="Normal 6 2 2 3 2 2 3 5 4" xfId="17579"/>
    <cellStyle name="Normal 6 2 2 3 2 2 3 6" xfId="30351"/>
    <cellStyle name="Normal 6 2 2 3 2 2 3 6 2" xfId="6844"/>
    <cellStyle name="Normal 6 2 2 3 2 2 3 6 3" xfId="6850"/>
    <cellStyle name="Normal 6 2 2 3 2 2 3 7" xfId="30354"/>
    <cellStyle name="Normal 6 2 2 3 2 2 3 8" xfId="32236"/>
    <cellStyle name="Normal 6 2 2 3 2 2 3 9" xfId="15751"/>
    <cellStyle name="Normal 6 2 2 3 2 2 4" xfId="1352"/>
    <cellStyle name="Normal 6 2 2 3 2 2 4 2" xfId="36709"/>
    <cellStyle name="Normal 6 2 2 3 2 2 4 2 2" xfId="958"/>
    <cellStyle name="Normal 6 2 2 3 2 2 4 2 3" xfId="873"/>
    <cellStyle name="Normal 6 2 2 3 2 2 4 2 4" xfId="14345"/>
    <cellStyle name="Normal 6 2 2 3 2 2 4 3" xfId="21237"/>
    <cellStyle name="Normal 6 2 2 3 2 2 4 3 2" xfId="6922"/>
    <cellStyle name="Normal 6 2 2 3 2 2 4 3 3" xfId="1071"/>
    <cellStyle name="Normal 6 2 2 3 2 2 4 4" xfId="3375"/>
    <cellStyle name="Normal 6 2 2 3 2 2 4 5" xfId="2589"/>
    <cellStyle name="Normal 6 2 2 3 2 2 4 6" xfId="30358"/>
    <cellStyle name="Normal 6 2 2 3 2 2 5" xfId="14400"/>
    <cellStyle name="Normal 6 2 2 3 2 2 5 2" xfId="36710"/>
    <cellStyle name="Normal 6 2 2 3 2 2 5 3" xfId="21251"/>
    <cellStyle name="Normal 6 2 2 3 2 2 5 4" xfId="3511"/>
    <cellStyle name="Normal 6 2 2 3 2 2 6" xfId="14404"/>
    <cellStyle name="Normal 6 2 2 3 2 2 6 2" xfId="35845"/>
    <cellStyle name="Normal 6 2 2 3 2 2 6 3" xfId="21265"/>
    <cellStyle name="Normal 6 2 2 3 2 2 6 4" xfId="3590"/>
    <cellStyle name="Normal 6 2 2 3 2 2 7" xfId="14414"/>
    <cellStyle name="Normal 6 2 2 3 2 2 7 2" xfId="21281"/>
    <cellStyle name="Normal 6 2 2 3 2 2 7 3" xfId="5371"/>
    <cellStyle name="Normal 6 2 2 3 2 2 7 4" xfId="2806"/>
    <cellStyle name="Normal 6 2 2 3 2 2 8" xfId="24894"/>
    <cellStyle name="Normal 6 2 2 3 2 2 8 2" xfId="36711"/>
    <cellStyle name="Normal 6 2 2 3 2 2 8 3" xfId="4573"/>
    <cellStyle name="Normal 6 2 2 3 2 2 9" xfId="35847"/>
    <cellStyle name="Normal 6 2 2 3 2 3" xfId="36712"/>
    <cellStyle name="Normal 6 2 2 3 2 3 10" xfId="17249"/>
    <cellStyle name="Normal 6 2 2 3 2 3 2" xfId="36713"/>
    <cellStyle name="Normal 6 2 2 3 2 3 2 2" xfId="36715"/>
    <cellStyle name="Normal 6 2 2 3 2 3 2 2 2" xfId="13790"/>
    <cellStyle name="Normal 6 2 2 3 2 3 2 2 2 2" xfId="36716"/>
    <cellStyle name="Normal 6 2 2 3 2 3 2 2 2 3" xfId="36717"/>
    <cellStyle name="Normal 6 2 2 3 2 3 2 2 2 4" xfId="4565"/>
    <cellStyle name="Normal 6 2 2 3 2 3 2 2 3" xfId="13796"/>
    <cellStyle name="Normal 6 2 2 3 2 3 2 2 3 2" xfId="25353"/>
    <cellStyle name="Normal 6 2 2 3 2 3 2 2 3 3" xfId="25356"/>
    <cellStyle name="Normal 6 2 2 3 2 3 2 2 4" xfId="13798"/>
    <cellStyle name="Normal 6 2 2 3 2 3 2 2 5" xfId="36719"/>
    <cellStyle name="Normal 6 2 2 3 2 3 2 2 6" xfId="36720"/>
    <cellStyle name="Normal 6 2 2 3 2 3 2 3" xfId="21296"/>
    <cellStyle name="Normal 6 2 2 3 2 3 2 3 2" xfId="5924"/>
    <cellStyle name="Normal 6 2 2 3 2 3 2 3 3" xfId="36722"/>
    <cellStyle name="Normal 6 2 2 3 2 3 2 3 4" xfId="36724"/>
    <cellStyle name="Normal 6 2 2 3 2 3 2 4" xfId="21301"/>
    <cellStyle name="Normal 6 2 2 3 2 3 2 4 2" xfId="7242"/>
    <cellStyle name="Normal 6 2 2 3 2 3 2 4 3" xfId="36726"/>
    <cellStyle name="Normal 6 2 2 3 2 3 2 4 4" xfId="2036"/>
    <cellStyle name="Normal 6 2 2 3 2 3 2 5" xfId="21312"/>
    <cellStyle name="Normal 6 2 2 3 2 3 2 5 2" xfId="7262"/>
    <cellStyle name="Normal 6 2 2 3 2 3 2 5 3" xfId="36728"/>
    <cellStyle name="Normal 6 2 2 3 2 3 2 5 4" xfId="20858"/>
    <cellStyle name="Normal 6 2 2 3 2 3 2 6" xfId="30385"/>
    <cellStyle name="Normal 6 2 2 3 2 3 2 6 2" xfId="36729"/>
    <cellStyle name="Normal 6 2 2 3 2 3 2 6 3" xfId="36731"/>
    <cellStyle name="Normal 6 2 2 3 2 3 2 7" xfId="30387"/>
    <cellStyle name="Normal 6 2 2 3 2 3 2 8" xfId="32317"/>
    <cellStyle name="Normal 6 2 2 3 2 3 2 9" xfId="15810"/>
    <cellStyle name="Normal 6 2 2 3 2 3 3" xfId="36732"/>
    <cellStyle name="Normal 6 2 2 3 2 3 3 2" xfId="36734"/>
    <cellStyle name="Normal 6 2 2 3 2 3 3 2 2" xfId="13860"/>
    <cellStyle name="Normal 6 2 2 3 2 3 3 2 3" xfId="36735"/>
    <cellStyle name="Normal 6 2 2 3 2 3 3 2 4" xfId="36736"/>
    <cellStyle name="Normal 6 2 2 3 2 3 3 3" xfId="21320"/>
    <cellStyle name="Normal 6 2 2 3 2 3 3 3 2" xfId="35204"/>
    <cellStyle name="Normal 6 2 2 3 2 3 3 3 3" xfId="36737"/>
    <cellStyle name="Normal 6 2 2 3 2 3 3 4" xfId="22962"/>
    <cellStyle name="Normal 6 2 2 3 2 3 3 5" xfId="30392"/>
    <cellStyle name="Normal 6 2 2 3 2 3 3 6" xfId="30394"/>
    <cellStyle name="Normal 6 2 2 3 2 3 4" xfId="33690"/>
    <cellStyle name="Normal 6 2 2 3 2 3 4 2" xfId="36739"/>
    <cellStyle name="Normal 6 2 2 3 2 3 4 3" xfId="36741"/>
    <cellStyle name="Normal 6 2 2 3 2 3 4 4" xfId="36742"/>
    <cellStyle name="Normal 6 2 2 3 2 3 5" xfId="14422"/>
    <cellStyle name="Normal 6 2 2 3 2 3 5 2" xfId="36745"/>
    <cellStyle name="Normal 6 2 2 3 2 3 5 3" xfId="36747"/>
    <cellStyle name="Normal 6 2 2 3 2 3 5 4" xfId="36749"/>
    <cellStyle name="Normal 6 2 2 3 2 3 6" xfId="14426"/>
    <cellStyle name="Normal 6 2 2 3 2 3 6 2" xfId="36751"/>
    <cellStyle name="Normal 6 2 2 3 2 3 6 3" xfId="36753"/>
    <cellStyle name="Normal 6 2 2 3 2 3 6 4" xfId="36754"/>
    <cellStyle name="Normal 6 2 2 3 2 3 7" xfId="24905"/>
    <cellStyle name="Normal 6 2 2 3 2 3 7 2" xfId="32882"/>
    <cellStyle name="Normal 6 2 2 3 2 3 7 3" xfId="32899"/>
    <cellStyle name="Normal 6 2 2 3 2 3 8" xfId="24914"/>
    <cellStyle name="Normal 6 2 2 3 2 3 9" xfId="32926"/>
    <cellStyle name="Normal 6 2 2 3 2 4" xfId="36755"/>
    <cellStyle name="Normal 6 2 2 3 2 4 2" xfId="36756"/>
    <cellStyle name="Normal 6 2 2 3 2 4 2 2" xfId="36758"/>
    <cellStyle name="Normal 6 2 2 3 2 4 2 2 2" xfId="14010"/>
    <cellStyle name="Normal 6 2 2 3 2 4 2 2 3" xfId="21866"/>
    <cellStyle name="Normal 6 2 2 3 2 4 2 2 4" xfId="21881"/>
    <cellStyle name="Normal 6 2 2 3 2 4 2 3" xfId="36759"/>
    <cellStyle name="Normal 6 2 2 3 2 4 2 3 2" xfId="22021"/>
    <cellStyle name="Normal 6 2 2 3 2 4 2 3 3" xfId="764"/>
    <cellStyle name="Normal 6 2 2 3 2 4 2 4" xfId="36760"/>
    <cellStyle name="Normal 6 2 2 3 2 4 2 5" xfId="30409"/>
    <cellStyle name="Normal 6 2 2 3 2 4 2 6" xfId="30411"/>
    <cellStyle name="Normal 6 2 2 3 2 4 3" xfId="36761"/>
    <cellStyle name="Normal 6 2 2 3 2 4 3 2" xfId="36763"/>
    <cellStyle name="Normal 6 2 2 3 2 4 3 3" xfId="36764"/>
    <cellStyle name="Normal 6 2 2 3 2 4 3 4" xfId="36765"/>
    <cellStyle name="Normal 6 2 2 3 2 4 4" xfId="36766"/>
    <cellStyle name="Normal 6 2 2 3 2 4 4 2" xfId="36767"/>
    <cellStyle name="Normal 6 2 2 3 2 4 4 3" xfId="36768"/>
    <cellStyle name="Normal 6 2 2 3 2 4 4 4" xfId="36769"/>
    <cellStyle name="Normal 6 2 2 3 2 4 5" xfId="36770"/>
    <cellStyle name="Normal 6 2 2 3 2 4 5 2" xfId="36772"/>
    <cellStyle name="Normal 6 2 2 3 2 4 5 3" xfId="36774"/>
    <cellStyle name="Normal 6 2 2 3 2 4 5 4" xfId="36775"/>
    <cellStyle name="Normal 6 2 2 3 2 4 6" xfId="24921"/>
    <cellStyle name="Normal 6 2 2 3 2 4 6 2" xfId="36777"/>
    <cellStyle name="Normal 6 2 2 3 2 4 6 3" xfId="36778"/>
    <cellStyle name="Normal 6 2 2 3 2 4 7" xfId="24926"/>
    <cellStyle name="Normal 6 2 2 3 2 4 8" xfId="24931"/>
    <cellStyle name="Normal 6 2 2 3 2 4 9" xfId="32937"/>
    <cellStyle name="Normal 6 2 2 3 2 5" xfId="36779"/>
    <cellStyle name="Normal 6 2 2 3 2 5 2" xfId="36780"/>
    <cellStyle name="Normal 6 2 2 3 2 5 2 2" xfId="36782"/>
    <cellStyle name="Normal 6 2 2 3 2 5 2 2 2" xfId="36786"/>
    <cellStyle name="Normal 6 2 2 3 2 5 2 2 3" xfId="36789"/>
    <cellStyle name="Normal 6 2 2 3 2 5 2 2 4" xfId="36791"/>
    <cellStyle name="Normal 6 2 2 3 2 5 2 3" xfId="36793"/>
    <cellStyle name="Normal 6 2 2 3 2 5 2 3 2" xfId="36797"/>
    <cellStyle name="Normal 6 2 2 3 2 5 2 3 3" xfId="4980"/>
    <cellStyle name="Normal 6 2 2 3 2 5 2 4" xfId="36799"/>
    <cellStyle name="Normal 6 2 2 3 2 5 2 5" xfId="36801"/>
    <cellStyle name="Normal 6 2 2 3 2 5 2 6" xfId="36803"/>
    <cellStyle name="Normal 6 2 2 3 2 5 3" xfId="36804"/>
    <cellStyle name="Normal 6 2 2 3 2 5 3 2" xfId="36805"/>
    <cellStyle name="Normal 6 2 2 3 2 5 3 3" xfId="33939"/>
    <cellStyle name="Normal 6 2 2 3 2 5 3 4" xfId="33968"/>
    <cellStyle name="Normal 6 2 2 3 2 5 4" xfId="36807"/>
    <cellStyle name="Normal 6 2 2 3 2 5 4 2" xfId="36808"/>
    <cellStyle name="Normal 6 2 2 3 2 5 4 3" xfId="34013"/>
    <cellStyle name="Normal 6 2 2 3 2 5 4 4" xfId="34019"/>
    <cellStyle name="Normal 6 2 2 3 2 5 5" xfId="36810"/>
    <cellStyle name="Normal 6 2 2 3 2 5 5 2" xfId="36812"/>
    <cellStyle name="Normal 6 2 2 3 2 5 5 3" xfId="34043"/>
    <cellStyle name="Normal 6 2 2 3 2 5 5 4" xfId="34047"/>
    <cellStyle name="Normal 6 2 2 3 2 5 6" xfId="24939"/>
    <cellStyle name="Normal 6 2 2 3 2 5 6 2" xfId="36813"/>
    <cellStyle name="Normal 6 2 2 3 2 5 6 3" xfId="34060"/>
    <cellStyle name="Normal 6 2 2 3 2 5 7" xfId="24944"/>
    <cellStyle name="Normal 6 2 2 3 2 5 8" xfId="32946"/>
    <cellStyle name="Normal 6 2 2 3 2 5 9" xfId="32951"/>
    <cellStyle name="Normal 6 2 2 3 2 6" xfId="36814"/>
    <cellStyle name="Normal 6 2 2 3 2 6 2" xfId="36815"/>
    <cellStyle name="Normal 6 2 2 3 2 6 2 2" xfId="3569"/>
    <cellStyle name="Normal 6 2 2 3 2 6 2 2 2" xfId="3594"/>
    <cellStyle name="Normal 6 2 2 3 2 6 2 2 3" xfId="3623"/>
    <cellStyle name="Normal 6 2 2 3 2 6 2 2 4" xfId="3644"/>
    <cellStyle name="Normal 6 2 2 3 2 6 2 3" xfId="3665"/>
    <cellStyle name="Normal 6 2 2 3 2 6 2 3 2" xfId="2808"/>
    <cellStyle name="Normal 6 2 2 3 2 6 2 3 3" xfId="3690"/>
    <cellStyle name="Normal 6 2 2 3 2 6 2 4" xfId="3704"/>
    <cellStyle name="Normal 6 2 2 3 2 6 2 5" xfId="3767"/>
    <cellStyle name="Normal 6 2 2 3 2 6 2 6" xfId="3780"/>
    <cellStyle name="Normal 6 2 2 3 2 6 3" xfId="36816"/>
    <cellStyle name="Normal 6 2 2 3 2 6 3 2" xfId="496"/>
    <cellStyle name="Normal 6 2 2 3 2 6 3 3" xfId="513"/>
    <cellStyle name="Normal 6 2 2 3 2 6 3 4" xfId="530"/>
    <cellStyle name="Normal 6 2 2 3 2 6 4" xfId="36817"/>
    <cellStyle name="Normal 6 2 2 3 2 6 4 2" xfId="4190"/>
    <cellStyle name="Normal 6 2 2 3 2 6 4 3" xfId="4204"/>
    <cellStyle name="Normal 6 2 2 3 2 6 4 4" xfId="4242"/>
    <cellStyle name="Normal 6 2 2 3 2 6 5" xfId="36818"/>
    <cellStyle name="Normal 6 2 2 3 2 6 5 2" xfId="4402"/>
    <cellStyle name="Normal 6 2 2 3 2 6 5 3" xfId="3082"/>
    <cellStyle name="Normal 6 2 2 3 2 6 6" xfId="35850"/>
    <cellStyle name="Normal 6 2 2 3 2 6 7" xfId="32955"/>
    <cellStyle name="Normal 6 2 2 3 2 6 8" xfId="32957"/>
    <cellStyle name="Normal 6 2 2 3 2 7" xfId="36820"/>
    <cellStyle name="Normal 6 2 2 3 2 7 2" xfId="36821"/>
    <cellStyle name="Normal 6 2 2 3 2 7 2 2" xfId="36822"/>
    <cellStyle name="Normal 6 2 2 3 2 7 2 3" xfId="36824"/>
    <cellStyle name="Normal 6 2 2 3 2 7 2 4" xfId="36825"/>
    <cellStyle name="Normal 6 2 2 3 2 7 3" xfId="36826"/>
    <cellStyle name="Normal 6 2 2 3 2 7 3 2" xfId="36827"/>
    <cellStyle name="Normal 6 2 2 3 2 7 3 3" xfId="34109"/>
    <cellStyle name="Normal 6 2 2 3 2 7 4" xfId="36828"/>
    <cellStyle name="Normal 6 2 2 3 2 7 5" xfId="36829"/>
    <cellStyle name="Normal 6 2 2 3 2 7 6" xfId="32637"/>
    <cellStyle name="Normal 6 2 2 3 2 8" xfId="36830"/>
    <cellStyle name="Normal 6 2 2 3 2 8 2" xfId="36831"/>
    <cellStyle name="Normal 6 2 2 3 2 8 3" xfId="20680"/>
    <cellStyle name="Normal 6 2 2 3 2 8 4" xfId="20683"/>
    <cellStyle name="Normal 6 2 2 3 2 9" xfId="36832"/>
    <cellStyle name="Normal 6 2 2 3 2 9 2" xfId="21716"/>
    <cellStyle name="Normal 6 2 2 3 2 9 3" xfId="20687"/>
    <cellStyle name="Normal 6 2 2 3 2 9 4" xfId="20690"/>
    <cellStyle name="Normal 6 2 2 3 3" xfId="26352"/>
    <cellStyle name="Normal 6 2 2 3 3 10" xfId="36833"/>
    <cellStyle name="Normal 6 2 2 3 3 10 2" xfId="36834"/>
    <cellStyle name="Normal 6 2 2 3 3 10 3" xfId="36835"/>
    <cellStyle name="Normal 6 2 2 3 3 10 4" xfId="36836"/>
    <cellStyle name="Normal 6 2 2 3 3 11" xfId="36837"/>
    <cellStyle name="Normal 6 2 2 3 3 11 2" xfId="36838"/>
    <cellStyle name="Normal 6 2 2 3 3 11 3" xfId="36839"/>
    <cellStyle name="Normal 6 2 2 3 3 12" xfId="36840"/>
    <cellStyle name="Normal 6 2 2 3 3 13" xfId="36841"/>
    <cellStyle name="Normal 6 2 2 3 3 14" xfId="36842"/>
    <cellStyle name="Normal 6 2 2 3 3 2" xfId="20076"/>
    <cellStyle name="Normal 6 2 2 3 3 2 10" xfId="36843"/>
    <cellStyle name="Normal 6 2 2 3 3 2 11" xfId="13318"/>
    <cellStyle name="Normal 6 2 2 3 3 2 2" xfId="36846"/>
    <cellStyle name="Normal 6 2 2 3 3 2 2 10" xfId="36847"/>
    <cellStyle name="Normal 6 2 2 3 3 2 2 2" xfId="36849"/>
    <cellStyle name="Normal 6 2 2 3 3 2 2 2 2" xfId="15864"/>
    <cellStyle name="Normal 6 2 2 3 3 2 2 2 2 2" xfId="30101"/>
    <cellStyle name="Normal 6 2 2 3 3 2 2 2 2 2 2" xfId="26148"/>
    <cellStyle name="Normal 6 2 2 3 3 2 2 2 2 2 3" xfId="26154"/>
    <cellStyle name="Normal 6 2 2 3 3 2 2 2 2 2 4" xfId="26159"/>
    <cellStyle name="Normal 6 2 2 3 3 2 2 2 2 3" xfId="36852"/>
    <cellStyle name="Normal 6 2 2 3 3 2 2 2 2 3 2" xfId="19563"/>
    <cellStyle name="Normal 6 2 2 3 3 2 2 2 2 3 3" xfId="26220"/>
    <cellStyle name="Normal 6 2 2 3 3 2 2 2 2 4" xfId="36855"/>
    <cellStyle name="Normal 6 2 2 3 3 2 2 2 2 5" xfId="36858"/>
    <cellStyle name="Normal 6 2 2 3 3 2 2 2 2 6" xfId="36861"/>
    <cellStyle name="Normal 6 2 2 3 3 2 2 2 3" xfId="36862"/>
    <cellStyle name="Normal 6 2 2 3 3 2 2 2 3 2" xfId="36865"/>
    <cellStyle name="Normal 6 2 2 3 3 2 2 2 3 3" xfId="36868"/>
    <cellStyle name="Normal 6 2 2 3 3 2 2 2 3 4" xfId="36871"/>
    <cellStyle name="Normal 6 2 2 3 3 2 2 2 4" xfId="36872"/>
    <cellStyle name="Normal 6 2 2 3 3 2 2 2 4 2" xfId="36875"/>
    <cellStyle name="Normal 6 2 2 3 3 2 2 2 4 3" xfId="30910"/>
    <cellStyle name="Normal 6 2 2 3 3 2 2 2 4 4" xfId="30914"/>
    <cellStyle name="Normal 6 2 2 3 3 2 2 2 5" xfId="36876"/>
    <cellStyle name="Normal 6 2 2 3 3 2 2 2 5 2" xfId="36879"/>
    <cellStyle name="Normal 6 2 2 3 3 2 2 2 5 3" xfId="30921"/>
    <cellStyle name="Normal 6 2 2 3 3 2 2 2 5 4" xfId="30924"/>
    <cellStyle name="Normal 6 2 2 3 3 2 2 2 6" xfId="36880"/>
    <cellStyle name="Normal 6 2 2 3 3 2 2 2 6 2" xfId="2946"/>
    <cellStyle name="Normal 6 2 2 3 3 2 2 2 6 3" xfId="28644"/>
    <cellStyle name="Normal 6 2 2 3 3 2 2 2 7" xfId="36881"/>
    <cellStyle name="Normal 6 2 2 3 3 2 2 2 8" xfId="36882"/>
    <cellStyle name="Normal 6 2 2 3 3 2 2 2 9" xfId="36883"/>
    <cellStyle name="Normal 6 2 2 3 3 2 2 3" xfId="21388"/>
    <cellStyle name="Normal 6 2 2 3 3 2 2 3 2" xfId="36884"/>
    <cellStyle name="Normal 6 2 2 3 3 2 2 3 2 2" xfId="36887"/>
    <cellStyle name="Normal 6 2 2 3 3 2 2 3 2 3" xfId="36890"/>
    <cellStyle name="Normal 6 2 2 3 3 2 2 3 2 4" xfId="25554"/>
    <cellStyle name="Normal 6 2 2 3 3 2 2 3 3" xfId="36891"/>
    <cellStyle name="Normal 6 2 2 3 3 2 2 3 3 2" xfId="36894"/>
    <cellStyle name="Normal 6 2 2 3 3 2 2 3 3 3" xfId="36897"/>
    <cellStyle name="Normal 6 2 2 3 3 2 2 3 4" xfId="36898"/>
    <cellStyle name="Normal 6 2 2 3 3 2 2 3 5" xfId="36899"/>
    <cellStyle name="Normal 6 2 2 3 3 2 2 3 6" xfId="36900"/>
    <cellStyle name="Normal 6 2 2 3 3 2 2 4" xfId="21391"/>
    <cellStyle name="Normal 6 2 2 3 3 2 2 4 2" xfId="36901"/>
    <cellStyle name="Normal 6 2 2 3 3 2 2 4 3" xfId="36902"/>
    <cellStyle name="Normal 6 2 2 3 3 2 2 4 4" xfId="36903"/>
    <cellStyle name="Normal 6 2 2 3 3 2 2 5" xfId="21398"/>
    <cellStyle name="Normal 6 2 2 3 3 2 2 5 2" xfId="36904"/>
    <cellStyle name="Normal 6 2 2 3 3 2 2 5 3" xfId="36905"/>
    <cellStyle name="Normal 6 2 2 3 3 2 2 5 4" xfId="21294"/>
    <cellStyle name="Normal 6 2 2 3 3 2 2 6" xfId="36907"/>
    <cellStyle name="Normal 6 2 2 3 3 2 2 6 2" xfId="36909"/>
    <cellStyle name="Normal 6 2 2 3 3 2 2 6 3" xfId="36911"/>
    <cellStyle name="Normal 6 2 2 3 3 2 2 6 4" xfId="21318"/>
    <cellStyle name="Normal 6 2 2 3 3 2 2 7" xfId="36913"/>
    <cellStyle name="Normal 6 2 2 3 3 2 2 7 2" xfId="36917"/>
    <cellStyle name="Normal 6 2 2 3 3 2 2 7 3" xfId="36921"/>
    <cellStyle name="Normal 6 2 2 3 3 2 2 8" xfId="33536"/>
    <cellStyle name="Normal 6 2 2 3 3 2 2 9" xfId="33550"/>
    <cellStyle name="Normal 6 2 2 3 3 2 3" xfId="36923"/>
    <cellStyle name="Normal 6 2 2 3 3 2 3 2" xfId="20912"/>
    <cellStyle name="Normal 6 2 2 3 3 2 3 2 2" xfId="36924"/>
    <cellStyle name="Normal 6 2 2 3 3 2 3 2 2 2" xfId="28975"/>
    <cellStyle name="Normal 6 2 2 3 3 2 3 2 2 3" xfId="28994"/>
    <cellStyle name="Normal 6 2 2 3 3 2 3 2 2 4" xfId="29038"/>
    <cellStyle name="Normal 6 2 2 3 3 2 3 2 3" xfId="36925"/>
    <cellStyle name="Normal 6 2 2 3 3 2 3 2 3 2" xfId="36927"/>
    <cellStyle name="Normal 6 2 2 3 3 2 3 2 3 3" xfId="36929"/>
    <cellStyle name="Normal 6 2 2 3 3 2 3 2 4" xfId="36930"/>
    <cellStyle name="Normal 6 2 2 3 3 2 3 2 5" xfId="36931"/>
    <cellStyle name="Normal 6 2 2 3 3 2 3 2 6" xfId="36932"/>
    <cellStyle name="Normal 6 2 2 3 3 2 3 3" xfId="21401"/>
    <cellStyle name="Normal 6 2 2 3 3 2 3 3 2" xfId="36933"/>
    <cellStyle name="Normal 6 2 2 3 3 2 3 3 3" xfId="36934"/>
    <cellStyle name="Normal 6 2 2 3 3 2 3 3 4" xfId="36935"/>
    <cellStyle name="Normal 6 2 2 3 3 2 3 4" xfId="23020"/>
    <cellStyle name="Normal 6 2 2 3 3 2 3 4 2" xfId="36936"/>
    <cellStyle name="Normal 6 2 2 3 3 2 3 4 3" xfId="36937"/>
    <cellStyle name="Normal 6 2 2 3 3 2 3 4 4" xfId="36938"/>
    <cellStyle name="Normal 6 2 2 3 3 2 3 5" xfId="36939"/>
    <cellStyle name="Normal 6 2 2 3 3 2 3 5 2" xfId="36940"/>
    <cellStyle name="Normal 6 2 2 3 3 2 3 5 3" xfId="36941"/>
    <cellStyle name="Normal 6 2 2 3 3 2 3 5 4" xfId="21363"/>
    <cellStyle name="Normal 6 2 2 3 3 2 3 6" xfId="36943"/>
    <cellStyle name="Normal 6 2 2 3 3 2 3 6 2" xfId="36944"/>
    <cellStyle name="Normal 6 2 2 3 3 2 3 6 3" xfId="36945"/>
    <cellStyle name="Normal 6 2 2 3 3 2 3 7" xfId="36947"/>
    <cellStyle name="Normal 6 2 2 3 3 2 3 8" xfId="33563"/>
    <cellStyle name="Normal 6 2 2 3 3 2 3 9" xfId="33567"/>
    <cellStyle name="Normal 6 2 2 3 3 2 4" xfId="33702"/>
    <cellStyle name="Normal 6 2 2 3 3 2 4 2" xfId="36948"/>
    <cellStyle name="Normal 6 2 2 3 3 2 4 2 2" xfId="36949"/>
    <cellStyle name="Normal 6 2 2 3 3 2 4 2 3" xfId="36950"/>
    <cellStyle name="Normal 6 2 2 3 3 2 4 2 4" xfId="16109"/>
    <cellStyle name="Normal 6 2 2 3 3 2 4 3" xfId="36951"/>
    <cellStyle name="Normal 6 2 2 3 3 2 4 3 2" xfId="29732"/>
    <cellStyle name="Normal 6 2 2 3 3 2 4 3 3" xfId="29741"/>
    <cellStyle name="Normal 6 2 2 3 3 2 4 4" xfId="36952"/>
    <cellStyle name="Normal 6 2 2 3 3 2 4 5" xfId="36953"/>
    <cellStyle name="Normal 6 2 2 3 3 2 4 6" xfId="36954"/>
    <cellStyle name="Normal 6 2 2 3 3 2 5" xfId="14528"/>
    <cellStyle name="Normal 6 2 2 3 3 2 5 2" xfId="36955"/>
    <cellStyle name="Normal 6 2 2 3 3 2 5 3" xfId="36956"/>
    <cellStyle name="Normal 6 2 2 3 3 2 5 4" xfId="36957"/>
    <cellStyle name="Normal 6 2 2 3 3 2 6" xfId="14532"/>
    <cellStyle name="Normal 6 2 2 3 3 2 6 2" xfId="35854"/>
    <cellStyle name="Normal 6 2 2 3 3 2 6 3" xfId="35856"/>
    <cellStyle name="Normal 6 2 2 3 3 2 6 4" xfId="35858"/>
    <cellStyle name="Normal 6 2 2 3 3 2 7" xfId="24970"/>
    <cellStyle name="Normal 6 2 2 3 3 2 7 2" xfId="35860"/>
    <cellStyle name="Normal 6 2 2 3 3 2 7 3" xfId="35862"/>
    <cellStyle name="Normal 6 2 2 3 3 2 7 4" xfId="36958"/>
    <cellStyle name="Normal 6 2 2 3 3 2 8" xfId="22397"/>
    <cellStyle name="Normal 6 2 2 3 3 2 8 2" xfId="36959"/>
    <cellStyle name="Normal 6 2 2 3 3 2 8 3" xfId="36961"/>
    <cellStyle name="Normal 6 2 2 3 3 2 9" xfId="35865"/>
    <cellStyle name="Normal 6 2 2 3 3 3" xfId="7044"/>
    <cellStyle name="Normal 6 2 2 3 3 3 10" xfId="27100"/>
    <cellStyle name="Normal 6 2 2 3 3 3 2" xfId="6895"/>
    <cellStyle name="Normal 6 2 2 3 3 3 2 2" xfId="36963"/>
    <cellStyle name="Normal 6 2 2 3 3 3 2 2 2" xfId="15919"/>
    <cellStyle name="Normal 6 2 2 3 3 3 2 2 2 2" xfId="27486"/>
    <cellStyle name="Normal 6 2 2 3 3 3 2 2 2 3" xfId="16444"/>
    <cellStyle name="Normal 6 2 2 3 3 3 2 2 2 4" xfId="16453"/>
    <cellStyle name="Normal 6 2 2 3 3 3 2 2 3" xfId="36965"/>
    <cellStyle name="Normal 6 2 2 3 3 3 2 2 3 2" xfId="36967"/>
    <cellStyle name="Normal 6 2 2 3 3 3 2 2 3 3" xfId="36968"/>
    <cellStyle name="Normal 6 2 2 3 3 3 2 2 4" xfId="36970"/>
    <cellStyle name="Normal 6 2 2 3 3 3 2 2 5" xfId="36971"/>
    <cellStyle name="Normal 6 2 2 3 3 3 2 2 6" xfId="36972"/>
    <cellStyle name="Normal 6 2 2 3 3 3 2 3" xfId="36974"/>
    <cellStyle name="Normal 6 2 2 3 3 3 2 3 2" xfId="25260"/>
    <cellStyle name="Normal 6 2 2 3 3 3 2 3 3" xfId="36976"/>
    <cellStyle name="Normal 6 2 2 3 3 3 2 3 4" xfId="36978"/>
    <cellStyle name="Normal 6 2 2 3 3 3 2 4" xfId="36980"/>
    <cellStyle name="Normal 6 2 2 3 3 3 2 4 2" xfId="25272"/>
    <cellStyle name="Normal 6 2 2 3 3 3 2 4 3" xfId="36982"/>
    <cellStyle name="Normal 6 2 2 3 3 3 2 4 4" xfId="36984"/>
    <cellStyle name="Normal 6 2 2 3 3 3 2 5" xfId="36986"/>
    <cellStyle name="Normal 6 2 2 3 3 3 2 5 2" xfId="25290"/>
    <cellStyle name="Normal 6 2 2 3 3 3 2 5 3" xfId="28785"/>
    <cellStyle name="Normal 6 2 2 3 3 3 2 5 4" xfId="21442"/>
    <cellStyle name="Normal 6 2 2 3 3 3 2 6" xfId="36988"/>
    <cellStyle name="Normal 6 2 2 3 3 3 2 6 2" xfId="20966"/>
    <cellStyle name="Normal 6 2 2 3 3 3 2 6 3" xfId="28788"/>
    <cellStyle name="Normal 6 2 2 3 3 3 2 7" xfId="36990"/>
    <cellStyle name="Normal 6 2 2 3 3 3 2 8" xfId="33607"/>
    <cellStyle name="Normal 6 2 2 3 3 3 2 9" xfId="33610"/>
    <cellStyle name="Normal 6 2 2 3 3 3 3" xfId="36991"/>
    <cellStyle name="Normal 6 2 2 3 3 3 3 2" xfId="20981"/>
    <cellStyle name="Normal 6 2 2 3 3 3 3 2 2" xfId="36993"/>
    <cellStyle name="Normal 6 2 2 3 3 3 3 2 3" xfId="36995"/>
    <cellStyle name="Normal 6 2 2 3 3 3 3 2 4" xfId="36996"/>
    <cellStyle name="Normal 6 2 2 3 3 3 3 3" xfId="36998"/>
    <cellStyle name="Normal 6 2 2 3 3 3 3 3 2" xfId="36999"/>
    <cellStyle name="Normal 6 2 2 3 3 3 3 3 3" xfId="37000"/>
    <cellStyle name="Normal 6 2 2 3 3 3 3 4" xfId="37002"/>
    <cellStyle name="Normal 6 2 2 3 3 3 3 5" xfId="37004"/>
    <cellStyle name="Normal 6 2 2 3 3 3 3 6" xfId="37005"/>
    <cellStyle name="Normal 6 2 2 3 3 3 4" xfId="37006"/>
    <cellStyle name="Normal 6 2 2 3 3 3 4 2" xfId="37008"/>
    <cellStyle name="Normal 6 2 2 3 3 3 4 3" xfId="37010"/>
    <cellStyle name="Normal 6 2 2 3 3 3 4 4" xfId="37011"/>
    <cellStyle name="Normal 6 2 2 3 3 3 5" xfId="37012"/>
    <cellStyle name="Normal 6 2 2 3 3 3 5 2" xfId="37014"/>
    <cellStyle name="Normal 6 2 2 3 3 3 5 3" xfId="37016"/>
    <cellStyle name="Normal 6 2 2 3 3 3 5 4" xfId="37017"/>
    <cellStyle name="Normal 6 2 2 3 3 3 6" xfId="24976"/>
    <cellStyle name="Normal 6 2 2 3 3 3 6 2" xfId="37019"/>
    <cellStyle name="Normal 6 2 2 3 3 3 6 3" xfId="37021"/>
    <cellStyle name="Normal 6 2 2 3 3 3 6 4" xfId="37022"/>
    <cellStyle name="Normal 6 2 2 3 3 3 7" xfId="24979"/>
    <cellStyle name="Normal 6 2 2 3 3 3 7 2" xfId="32976"/>
    <cellStyle name="Normal 6 2 2 3 3 3 7 3" xfId="32982"/>
    <cellStyle name="Normal 6 2 2 3 3 3 8" xfId="24986"/>
    <cellStyle name="Normal 6 2 2 3 3 3 9" xfId="32994"/>
    <cellStyle name="Normal 6 2 2 3 3 4" xfId="7052"/>
    <cellStyle name="Normal 6 2 2 3 3 4 2" xfId="37023"/>
    <cellStyle name="Normal 6 2 2 3 3 4 2 2" xfId="37027"/>
    <cellStyle name="Normal 6 2 2 3 3 4 2 2 2" xfId="37029"/>
    <cellStyle name="Normal 6 2 2 3 3 4 2 2 3" xfId="37031"/>
    <cellStyle name="Normal 6 2 2 3 3 4 2 2 4" xfId="37032"/>
    <cellStyle name="Normal 6 2 2 3 3 4 2 3" xfId="37035"/>
    <cellStyle name="Normal 6 2 2 3 3 4 2 3 2" xfId="37036"/>
    <cellStyle name="Normal 6 2 2 3 3 4 2 3 3" xfId="6640"/>
    <cellStyle name="Normal 6 2 2 3 3 4 2 4" xfId="37038"/>
    <cellStyle name="Normal 6 2 2 3 3 4 2 5" xfId="37040"/>
    <cellStyle name="Normal 6 2 2 3 3 4 2 6" xfId="37041"/>
    <cellStyle name="Normal 6 2 2 3 3 4 3" xfId="37042"/>
    <cellStyle name="Normal 6 2 2 3 3 4 3 2" xfId="21065"/>
    <cellStyle name="Normal 6 2 2 3 3 4 3 3" xfId="37044"/>
    <cellStyle name="Normal 6 2 2 3 3 4 3 4" xfId="37045"/>
    <cellStyle name="Normal 6 2 2 3 3 4 4" xfId="37046"/>
    <cellStyle name="Normal 6 2 2 3 3 4 4 2" xfId="37048"/>
    <cellStyle name="Normal 6 2 2 3 3 4 4 3" xfId="37050"/>
    <cellStyle name="Normal 6 2 2 3 3 4 4 4" xfId="37051"/>
    <cellStyle name="Normal 6 2 2 3 3 4 5" xfId="37052"/>
    <cellStyle name="Normal 6 2 2 3 3 4 5 2" xfId="37054"/>
    <cellStyle name="Normal 6 2 2 3 3 4 5 3" xfId="37056"/>
    <cellStyle name="Normal 6 2 2 3 3 4 5 4" xfId="37057"/>
    <cellStyle name="Normal 6 2 2 3 3 4 6" xfId="24994"/>
    <cellStyle name="Normal 6 2 2 3 3 4 6 2" xfId="37059"/>
    <cellStyle name="Normal 6 2 2 3 3 4 6 3" xfId="37060"/>
    <cellStyle name="Normal 6 2 2 3 3 4 7" xfId="24999"/>
    <cellStyle name="Normal 6 2 2 3 3 4 8" xfId="33010"/>
    <cellStyle name="Normal 6 2 2 3 3 4 9" xfId="33013"/>
    <cellStyle name="Normal 6 2 2 3 3 5" xfId="7058"/>
    <cellStyle name="Normal 6 2 2 3 3 5 2" xfId="37061"/>
    <cellStyle name="Normal 6 2 2 3 3 5 2 2" xfId="37063"/>
    <cellStyle name="Normal 6 2 2 3 3 5 2 2 2" xfId="37066"/>
    <cellStyle name="Normal 6 2 2 3 3 5 2 2 3" xfId="37068"/>
    <cellStyle name="Normal 6 2 2 3 3 5 2 2 4" xfId="37070"/>
    <cellStyle name="Normal 6 2 2 3 3 5 2 3" xfId="37072"/>
    <cellStyle name="Normal 6 2 2 3 3 5 2 3 2" xfId="37075"/>
    <cellStyle name="Normal 6 2 2 3 3 5 2 3 3" xfId="37076"/>
    <cellStyle name="Normal 6 2 2 3 3 5 2 4" xfId="37077"/>
    <cellStyle name="Normal 6 2 2 3 3 5 2 5" xfId="37079"/>
    <cellStyle name="Normal 6 2 2 3 3 5 2 6" xfId="37081"/>
    <cellStyle name="Normal 6 2 2 3 3 5 3" xfId="37082"/>
    <cellStyle name="Normal 6 2 2 3 3 5 3 2" xfId="37084"/>
    <cellStyle name="Normal 6 2 2 3 3 5 3 3" xfId="34210"/>
    <cellStyle name="Normal 6 2 2 3 3 5 3 4" xfId="34223"/>
    <cellStyle name="Normal 6 2 2 3 3 5 4" xfId="37086"/>
    <cellStyle name="Normal 6 2 2 3 3 5 4 2" xfId="37088"/>
    <cellStyle name="Normal 6 2 2 3 3 5 4 3" xfId="34248"/>
    <cellStyle name="Normal 6 2 2 3 3 5 4 4" xfId="34250"/>
    <cellStyle name="Normal 6 2 2 3 3 5 5" xfId="37089"/>
    <cellStyle name="Normal 6 2 2 3 3 5 5 2" xfId="37092"/>
    <cellStyle name="Normal 6 2 2 3 3 5 5 3" xfId="34259"/>
    <cellStyle name="Normal 6 2 2 3 3 5 5 4" xfId="34260"/>
    <cellStyle name="Normal 6 2 2 3 3 5 6" xfId="35869"/>
    <cellStyle name="Normal 6 2 2 3 3 5 6 2" xfId="37094"/>
    <cellStyle name="Normal 6 2 2 3 3 5 6 3" xfId="34264"/>
    <cellStyle name="Normal 6 2 2 3 3 5 7" xfId="33016"/>
    <cellStyle name="Normal 6 2 2 3 3 5 8" xfId="33018"/>
    <cellStyle name="Normal 6 2 2 3 3 5 9" xfId="33020"/>
    <cellStyle name="Normal 6 2 2 3 3 6" xfId="7066"/>
    <cellStyle name="Normal 6 2 2 3 3 6 2" xfId="37095"/>
    <cellStyle name="Normal 6 2 2 3 3 6 2 2" xfId="37097"/>
    <cellStyle name="Normal 6 2 2 3 3 6 2 2 2" xfId="37100"/>
    <cellStyle name="Normal 6 2 2 3 3 6 2 2 3" xfId="37102"/>
    <cellStyle name="Normal 6 2 2 3 3 6 2 2 4" xfId="37103"/>
    <cellStyle name="Normal 6 2 2 3 3 6 2 3" xfId="37105"/>
    <cellStyle name="Normal 6 2 2 3 3 6 2 3 2" xfId="37107"/>
    <cellStyle name="Normal 6 2 2 3 3 6 2 3 3" xfId="37109"/>
    <cellStyle name="Normal 6 2 2 3 3 6 2 4" xfId="37110"/>
    <cellStyle name="Normal 6 2 2 3 3 6 2 5" xfId="37111"/>
    <cellStyle name="Normal 6 2 2 3 3 6 2 6" xfId="37112"/>
    <cellStyle name="Normal 6 2 2 3 3 6 3" xfId="37114"/>
    <cellStyle name="Normal 6 2 2 3 3 6 3 2" xfId="37117"/>
    <cellStyle name="Normal 6 2 2 3 3 6 3 3" xfId="34286"/>
    <cellStyle name="Normal 6 2 2 3 3 6 3 4" xfId="34290"/>
    <cellStyle name="Normal 6 2 2 3 3 6 4" xfId="37119"/>
    <cellStyle name="Normal 6 2 2 3 3 6 4 2" xfId="37122"/>
    <cellStyle name="Normal 6 2 2 3 3 6 4 3" xfId="34297"/>
    <cellStyle name="Normal 6 2 2 3 3 6 4 4" xfId="34300"/>
    <cellStyle name="Normal 6 2 2 3 3 6 5" xfId="37124"/>
    <cellStyle name="Normal 6 2 2 3 3 6 5 2" xfId="37127"/>
    <cellStyle name="Normal 6 2 2 3 3 6 5 3" xfId="34304"/>
    <cellStyle name="Normal 6 2 2 3 3 6 6" xfId="37129"/>
    <cellStyle name="Normal 6 2 2 3 3 6 7" xfId="33023"/>
    <cellStyle name="Normal 6 2 2 3 3 6 8" xfId="33026"/>
    <cellStyle name="Normal 6 2 2 3 3 7" xfId="7074"/>
    <cellStyle name="Normal 6 2 2 3 3 7 2" xfId="37130"/>
    <cellStyle name="Normal 6 2 2 3 3 7 2 2" xfId="37132"/>
    <cellStyle name="Normal 6 2 2 3 3 7 2 3" xfId="37134"/>
    <cellStyle name="Normal 6 2 2 3 3 7 2 4" xfId="37135"/>
    <cellStyle name="Normal 6 2 2 3 3 7 3" xfId="37137"/>
    <cellStyle name="Normal 6 2 2 3 3 7 3 2" xfId="37140"/>
    <cellStyle name="Normal 6 2 2 3 3 7 3 3" xfId="34325"/>
    <cellStyle name="Normal 6 2 2 3 3 7 4" xfId="37142"/>
    <cellStyle name="Normal 6 2 2 3 3 7 5" xfId="37144"/>
    <cellStyle name="Normal 6 2 2 3 3 7 6" xfId="37146"/>
    <cellStyle name="Normal 6 2 2 3 3 8" xfId="37147"/>
    <cellStyle name="Normal 6 2 2 3 3 8 2" xfId="37150"/>
    <cellStyle name="Normal 6 2 2 3 3 8 3" xfId="37154"/>
    <cellStyle name="Normal 6 2 2 3 3 8 4" xfId="29461"/>
    <cellStyle name="Normal 6 2 2 3 3 9" xfId="37155"/>
    <cellStyle name="Normal 6 2 2 3 3 9 2" xfId="37156"/>
    <cellStyle name="Normal 6 2 2 3 3 9 3" xfId="37159"/>
    <cellStyle name="Normal 6 2 2 3 3 9 4" xfId="37162"/>
    <cellStyle name="Normal 6 2 2 3 4" xfId="26355"/>
    <cellStyle name="Normal 6 2 2 3 4 10" xfId="37163"/>
    <cellStyle name="Normal 6 2 2 3 4 11" xfId="24541"/>
    <cellStyle name="Normal 6 2 2 3 4 2" xfId="20235"/>
    <cellStyle name="Normal 6 2 2 3 4 2 10" xfId="35238"/>
    <cellStyle name="Normal 6 2 2 3 4 2 2" xfId="37164"/>
    <cellStyle name="Normal 6 2 2 3 4 2 2 2" xfId="37167"/>
    <cellStyle name="Normal 6 2 2 3 4 2 2 2 2" xfId="37168"/>
    <cellStyle name="Normal 6 2 2 3 4 2 2 2 2 2" xfId="37169"/>
    <cellStyle name="Normal 6 2 2 3 4 2 2 2 2 3" xfId="37090"/>
    <cellStyle name="Normal 6 2 2 3 4 2 2 2 2 4" xfId="34258"/>
    <cellStyle name="Normal 6 2 2 3 4 2 2 2 3" xfId="37170"/>
    <cellStyle name="Normal 6 2 2 3 4 2 2 2 3 2" xfId="37171"/>
    <cellStyle name="Normal 6 2 2 3 4 2 2 2 3 3" xfId="37093"/>
    <cellStyle name="Normal 6 2 2 3 4 2 2 2 4" xfId="17011"/>
    <cellStyle name="Normal 6 2 2 3 4 2 2 2 5" xfId="17014"/>
    <cellStyle name="Normal 6 2 2 3 4 2 2 2 6" xfId="17017"/>
    <cellStyle name="Normal 6 2 2 3 4 2 2 3" xfId="21469"/>
    <cellStyle name="Normal 6 2 2 3 4 2 2 3 2" xfId="37172"/>
    <cellStyle name="Normal 6 2 2 3 4 2 2 3 3" xfId="37173"/>
    <cellStyle name="Normal 6 2 2 3 4 2 2 3 4" xfId="12303"/>
    <cellStyle name="Normal 6 2 2 3 4 2 2 4" xfId="23070"/>
    <cellStyle name="Normal 6 2 2 3 4 2 2 4 2" xfId="37175"/>
    <cellStyle name="Normal 6 2 2 3 4 2 2 4 3" xfId="37177"/>
    <cellStyle name="Normal 6 2 2 3 4 2 2 4 4" xfId="3472"/>
    <cellStyle name="Normal 6 2 2 3 4 2 2 5" xfId="23075"/>
    <cellStyle name="Normal 6 2 2 3 4 2 2 5 2" xfId="37179"/>
    <cellStyle name="Normal 6 2 2 3 4 2 2 5 3" xfId="37181"/>
    <cellStyle name="Normal 6 2 2 3 4 2 2 5 4" xfId="10648"/>
    <cellStyle name="Normal 6 2 2 3 4 2 2 6" xfId="37185"/>
    <cellStyle name="Normal 6 2 2 3 4 2 2 6 2" xfId="37187"/>
    <cellStyle name="Normal 6 2 2 3 4 2 2 6 3" xfId="37189"/>
    <cellStyle name="Normal 6 2 2 3 4 2 2 7" xfId="37191"/>
    <cellStyle name="Normal 6 2 2 3 4 2 2 8" xfId="34611"/>
    <cellStyle name="Normal 6 2 2 3 4 2 2 9" xfId="34618"/>
    <cellStyle name="Normal 6 2 2 3 4 2 3" xfId="37195"/>
    <cellStyle name="Normal 6 2 2 3 4 2 3 2" xfId="21477"/>
    <cellStyle name="Normal 6 2 2 3 4 2 3 2 2" xfId="37196"/>
    <cellStyle name="Normal 6 2 2 3 4 2 3 2 3" xfId="37197"/>
    <cellStyle name="Normal 6 2 2 3 4 2 3 2 4" xfId="17044"/>
    <cellStyle name="Normal 6 2 2 3 4 2 3 3" xfId="23082"/>
    <cellStyle name="Normal 6 2 2 3 4 2 3 3 2" xfId="37198"/>
    <cellStyle name="Normal 6 2 2 3 4 2 3 3 3" xfId="37199"/>
    <cellStyle name="Normal 6 2 2 3 4 2 3 4" xfId="23085"/>
    <cellStyle name="Normal 6 2 2 3 4 2 3 5" xfId="37201"/>
    <cellStyle name="Normal 6 2 2 3 4 2 3 6" xfId="37205"/>
    <cellStyle name="Normal 6 2 2 3 4 2 4" xfId="37206"/>
    <cellStyle name="Normal 6 2 2 3 4 2 4 2" xfId="37207"/>
    <cellStyle name="Normal 6 2 2 3 4 2 4 3" xfId="37208"/>
    <cellStyle name="Normal 6 2 2 3 4 2 4 4" xfId="37210"/>
    <cellStyle name="Normal 6 2 2 3 4 2 5" xfId="31779"/>
    <cellStyle name="Normal 6 2 2 3 4 2 5 2" xfId="37211"/>
    <cellStyle name="Normal 6 2 2 3 4 2 5 3" xfId="37212"/>
    <cellStyle name="Normal 6 2 2 3 4 2 5 4" xfId="37214"/>
    <cellStyle name="Normal 6 2 2 3 4 2 6" xfId="31782"/>
    <cellStyle name="Normal 6 2 2 3 4 2 6 2" xfId="37215"/>
    <cellStyle name="Normal 6 2 2 3 4 2 6 3" xfId="37216"/>
    <cellStyle name="Normal 6 2 2 3 4 2 6 4" xfId="37218"/>
    <cellStyle name="Normal 6 2 2 3 4 2 7" xfId="35872"/>
    <cellStyle name="Normal 6 2 2 3 4 2 7 2" xfId="25560"/>
    <cellStyle name="Normal 6 2 2 3 4 2 7 3" xfId="25562"/>
    <cellStyle name="Normal 6 2 2 3 4 2 8" xfId="35874"/>
    <cellStyle name="Normal 6 2 2 3 4 2 9" xfId="37219"/>
    <cellStyle name="Normal 6 2 2 3 4 3" xfId="1778"/>
    <cellStyle name="Normal 6 2 2 3 4 3 2" xfId="37220"/>
    <cellStyle name="Normal 6 2 2 3 4 3 2 2" xfId="37222"/>
    <cellStyle name="Normal 6 2 2 3 4 3 2 2 2" xfId="37224"/>
    <cellStyle name="Normal 6 2 2 3 4 3 2 2 3" xfId="37226"/>
    <cellStyle name="Normal 6 2 2 3 4 3 2 2 4" xfId="17121"/>
    <cellStyle name="Normal 6 2 2 3 4 3 2 3" xfId="37228"/>
    <cellStyle name="Normal 6 2 2 3 4 3 2 3 2" xfId="37229"/>
    <cellStyle name="Normal 6 2 2 3 4 3 2 3 3" xfId="37230"/>
    <cellStyle name="Normal 6 2 2 3 4 3 2 4" xfId="37233"/>
    <cellStyle name="Normal 6 2 2 3 4 3 2 5" xfId="37236"/>
    <cellStyle name="Normal 6 2 2 3 4 3 2 6" xfId="37238"/>
    <cellStyle name="Normal 6 2 2 3 4 3 3" xfId="37239"/>
    <cellStyle name="Normal 6 2 2 3 4 3 3 2" xfId="21518"/>
    <cellStyle name="Normal 6 2 2 3 4 3 3 3" xfId="37241"/>
    <cellStyle name="Normal 6 2 2 3 4 3 3 4" xfId="37243"/>
    <cellStyle name="Normal 6 2 2 3 4 3 4" xfId="37244"/>
    <cellStyle name="Normal 6 2 2 3 4 3 4 2" xfId="37246"/>
    <cellStyle name="Normal 6 2 2 3 4 3 4 3" xfId="16256"/>
    <cellStyle name="Normal 6 2 2 3 4 3 4 4" xfId="16265"/>
    <cellStyle name="Normal 6 2 2 3 4 3 5" xfId="37247"/>
    <cellStyle name="Normal 6 2 2 3 4 3 5 2" xfId="37249"/>
    <cellStyle name="Normal 6 2 2 3 4 3 5 3" xfId="16288"/>
    <cellStyle name="Normal 6 2 2 3 4 3 5 4" xfId="16292"/>
    <cellStyle name="Normal 6 2 2 3 4 3 6" xfId="35876"/>
    <cellStyle name="Normal 6 2 2 3 4 3 6 2" xfId="37251"/>
    <cellStyle name="Normal 6 2 2 3 4 3 6 3" xfId="16301"/>
    <cellStyle name="Normal 6 2 2 3 4 3 7" xfId="33042"/>
    <cellStyle name="Normal 6 2 2 3 4 3 8" xfId="33044"/>
    <cellStyle name="Normal 6 2 2 3 4 3 9" xfId="33046"/>
    <cellStyle name="Normal 6 2 2 3 4 4" xfId="37252"/>
    <cellStyle name="Normal 6 2 2 3 4 4 2" xfId="37253"/>
    <cellStyle name="Normal 6 2 2 3 4 4 2 2" xfId="37255"/>
    <cellStyle name="Normal 6 2 2 3 4 4 2 3" xfId="37257"/>
    <cellStyle name="Normal 6 2 2 3 4 4 2 4" xfId="26882"/>
    <cellStyle name="Normal 6 2 2 3 4 4 3" xfId="37258"/>
    <cellStyle name="Normal 6 2 2 3 4 4 3 2" xfId="21552"/>
    <cellStyle name="Normal 6 2 2 3 4 4 3 3" xfId="37260"/>
    <cellStyle name="Normal 6 2 2 3 4 4 4" xfId="37261"/>
    <cellStyle name="Normal 6 2 2 3 4 4 5" xfId="37262"/>
    <cellStyle name="Normal 6 2 2 3 4 4 6" xfId="37263"/>
    <cellStyle name="Normal 6 2 2 3 4 5" xfId="4036"/>
    <cellStyle name="Normal 6 2 2 3 4 5 2" xfId="28898"/>
    <cellStyle name="Normal 6 2 2 3 4 5 3" xfId="28909"/>
    <cellStyle name="Normal 6 2 2 3 4 5 4" xfId="28918"/>
    <cellStyle name="Normal 6 2 2 3 4 6" xfId="7117"/>
    <cellStyle name="Normal 6 2 2 3 4 6 2" xfId="28939"/>
    <cellStyle name="Normal 6 2 2 3 4 6 3" xfId="28943"/>
    <cellStyle name="Normal 6 2 2 3 4 6 4" xfId="28947"/>
    <cellStyle name="Normal 6 2 2 3 4 7" xfId="37264"/>
    <cellStyle name="Normal 6 2 2 3 4 7 2" xfId="28951"/>
    <cellStyle name="Normal 6 2 2 3 4 7 3" xfId="37266"/>
    <cellStyle name="Normal 6 2 2 3 4 7 4" xfId="37268"/>
    <cellStyle name="Normal 6 2 2 3 4 8" xfId="37269"/>
    <cellStyle name="Normal 6 2 2 3 4 8 2" xfId="28959"/>
    <cellStyle name="Normal 6 2 2 3 4 8 3" xfId="37272"/>
    <cellStyle name="Normal 6 2 2 3 4 9" xfId="37273"/>
    <cellStyle name="Normal 6 2 2 3 5" xfId="26358"/>
    <cellStyle name="Normal 6 2 2 3 5 10" xfId="32053"/>
    <cellStyle name="Normal 6 2 2 3 5 11" xfId="37276"/>
    <cellStyle name="Normal 6 2 2 3 5 2" xfId="37277"/>
    <cellStyle name="Normal 6 2 2 3 5 2 10" xfId="36422"/>
    <cellStyle name="Normal 6 2 2 3 5 2 2" xfId="37278"/>
    <cellStyle name="Normal 6 2 2 3 5 2 2 2" xfId="37280"/>
    <cellStyle name="Normal 6 2 2 3 5 2 2 2 2" xfId="27299"/>
    <cellStyle name="Normal 6 2 2 3 5 2 2 2 2 2" xfId="37281"/>
    <cellStyle name="Normal 6 2 2 3 5 2 2 2 2 3" xfId="4382"/>
    <cellStyle name="Normal 6 2 2 3 5 2 2 2 2 4" xfId="4391"/>
    <cellStyle name="Normal 6 2 2 3 5 2 2 2 3" xfId="27301"/>
    <cellStyle name="Normal 6 2 2 3 5 2 2 2 3 2" xfId="37282"/>
    <cellStyle name="Normal 6 2 2 3 5 2 2 2 3 3" xfId="4423"/>
    <cellStyle name="Normal 6 2 2 3 5 2 2 2 4" xfId="5227"/>
    <cellStyle name="Normal 6 2 2 3 5 2 2 2 5" xfId="5248"/>
    <cellStyle name="Normal 6 2 2 3 5 2 2 2 6" xfId="5479"/>
    <cellStyle name="Normal 6 2 2 3 5 2 2 3" xfId="21511"/>
    <cellStyle name="Normal 6 2 2 3 5 2 2 3 2" xfId="37283"/>
    <cellStyle name="Normal 6 2 2 3 5 2 2 3 3" xfId="37284"/>
    <cellStyle name="Normal 6 2 2 3 5 2 2 3 4" xfId="5269"/>
    <cellStyle name="Normal 6 2 2 3 5 2 2 4" xfId="23112"/>
    <cellStyle name="Normal 6 2 2 3 5 2 2 4 2" xfId="37286"/>
    <cellStyle name="Normal 6 2 2 3 5 2 2 4 3" xfId="37288"/>
    <cellStyle name="Normal 6 2 2 3 5 2 2 4 4" xfId="6664"/>
    <cellStyle name="Normal 6 2 2 3 5 2 2 5" xfId="23115"/>
    <cellStyle name="Normal 6 2 2 3 5 2 2 5 2" xfId="37290"/>
    <cellStyle name="Normal 6 2 2 3 5 2 2 5 3" xfId="37292"/>
    <cellStyle name="Normal 6 2 2 3 5 2 2 5 4" xfId="17388"/>
    <cellStyle name="Normal 6 2 2 3 5 2 2 6" xfId="37294"/>
    <cellStyle name="Normal 6 2 2 3 5 2 2 6 2" xfId="37295"/>
    <cellStyle name="Normal 6 2 2 3 5 2 2 6 3" xfId="37296"/>
    <cellStyle name="Normal 6 2 2 3 5 2 2 7" xfId="37298"/>
    <cellStyle name="Normal 6 2 2 3 5 2 2 8" xfId="37302"/>
    <cellStyle name="Normal 6 2 2 3 5 2 2 9" xfId="37305"/>
    <cellStyle name="Normal 6 2 2 3 5 2 3" xfId="37306"/>
    <cellStyle name="Normal 6 2 2 3 5 2 3 2" xfId="37309"/>
    <cellStyle name="Normal 6 2 2 3 5 2 3 2 2" xfId="37312"/>
    <cellStyle name="Normal 6 2 2 3 5 2 3 2 3" xfId="37314"/>
    <cellStyle name="Normal 6 2 2 3 5 2 3 2 4" xfId="7903"/>
    <cellStyle name="Normal 6 2 2 3 5 2 3 3" xfId="23120"/>
    <cellStyle name="Normal 6 2 2 3 5 2 3 3 2" xfId="37316"/>
    <cellStyle name="Normal 6 2 2 3 5 2 3 3 3" xfId="37317"/>
    <cellStyle name="Normal 6 2 2 3 5 2 3 4" xfId="23124"/>
    <cellStyle name="Normal 6 2 2 3 5 2 3 5" xfId="37319"/>
    <cellStyle name="Normal 6 2 2 3 5 2 3 6" xfId="37321"/>
    <cellStyle name="Normal 6 2 2 3 5 2 4" xfId="202"/>
    <cellStyle name="Normal 6 2 2 3 5 2 4 2" xfId="232"/>
    <cellStyle name="Normal 6 2 2 3 5 2 4 3" xfId="235"/>
    <cellStyle name="Normal 6 2 2 3 5 2 4 4" xfId="239"/>
    <cellStyle name="Normal 6 2 2 3 5 2 5" xfId="37322"/>
    <cellStyle name="Normal 6 2 2 3 5 2 5 2" xfId="17144"/>
    <cellStyle name="Normal 6 2 2 3 5 2 5 3" xfId="17148"/>
    <cellStyle name="Normal 6 2 2 3 5 2 5 4" xfId="17153"/>
    <cellStyle name="Normal 6 2 2 3 5 2 6" xfId="37324"/>
    <cellStyle name="Normal 6 2 2 3 5 2 6 2" xfId="17218"/>
    <cellStyle name="Normal 6 2 2 3 5 2 6 3" xfId="17221"/>
    <cellStyle name="Normal 6 2 2 3 5 2 6 4" xfId="17224"/>
    <cellStyle name="Normal 6 2 2 3 5 2 7" xfId="37325"/>
    <cellStyle name="Normal 6 2 2 3 5 2 7 2" xfId="1389"/>
    <cellStyle name="Normal 6 2 2 3 5 2 7 3" xfId="1396"/>
    <cellStyle name="Normal 6 2 2 3 5 2 8" xfId="37326"/>
    <cellStyle name="Normal 6 2 2 3 5 2 9" xfId="37327"/>
    <cellStyle name="Normal 6 2 2 3 5 3" xfId="37328"/>
    <cellStyle name="Normal 6 2 2 3 5 3 2" xfId="37329"/>
    <cellStyle name="Normal 6 2 2 3 5 3 2 2" xfId="37331"/>
    <cellStyle name="Normal 6 2 2 3 5 3 2 2 2" xfId="37334"/>
    <cellStyle name="Normal 6 2 2 3 5 3 2 2 3" xfId="18045"/>
    <cellStyle name="Normal 6 2 2 3 5 3 2 2 4" xfId="10934"/>
    <cellStyle name="Normal 6 2 2 3 5 3 2 3" xfId="37336"/>
    <cellStyle name="Normal 6 2 2 3 5 3 2 3 2" xfId="37337"/>
    <cellStyle name="Normal 6 2 2 3 5 3 2 3 3" xfId="15349"/>
    <cellStyle name="Normal 6 2 2 3 5 3 2 4" xfId="37340"/>
    <cellStyle name="Normal 6 2 2 3 5 3 2 5" xfId="37343"/>
    <cellStyle name="Normal 6 2 2 3 5 3 2 6" xfId="37345"/>
    <cellStyle name="Normal 6 2 2 3 5 3 3" xfId="37346"/>
    <cellStyle name="Normal 6 2 2 3 5 3 3 2" xfId="37349"/>
    <cellStyle name="Normal 6 2 2 3 5 3 3 3" xfId="37351"/>
    <cellStyle name="Normal 6 2 2 3 5 3 3 4" xfId="37353"/>
    <cellStyle name="Normal 6 2 2 3 5 3 4" xfId="37354"/>
    <cellStyle name="Normal 6 2 2 3 5 3 4 2" xfId="17395"/>
    <cellStyle name="Normal 6 2 2 3 5 3 4 3" xfId="16359"/>
    <cellStyle name="Normal 6 2 2 3 5 3 4 4" xfId="16363"/>
    <cellStyle name="Normal 6 2 2 3 5 3 5" xfId="37356"/>
    <cellStyle name="Normal 6 2 2 3 5 3 5 2" xfId="17420"/>
    <cellStyle name="Normal 6 2 2 3 5 3 5 3" xfId="16375"/>
    <cellStyle name="Normal 6 2 2 3 5 3 5 4" xfId="16380"/>
    <cellStyle name="Normal 6 2 2 3 5 3 6" xfId="37357"/>
    <cellStyle name="Normal 6 2 2 3 5 3 6 2" xfId="17438"/>
    <cellStyle name="Normal 6 2 2 3 5 3 6 3" xfId="17440"/>
    <cellStyle name="Normal 6 2 2 3 5 3 7" xfId="33062"/>
    <cellStyle name="Normal 6 2 2 3 5 3 8" xfId="33064"/>
    <cellStyle name="Normal 6 2 2 3 5 3 9" xfId="33066"/>
    <cellStyle name="Normal 6 2 2 3 5 4" xfId="37358"/>
    <cellStyle name="Normal 6 2 2 3 5 4 2" xfId="25780"/>
    <cellStyle name="Normal 6 2 2 3 5 4 2 2" xfId="12063"/>
    <cellStyle name="Normal 6 2 2 3 5 4 2 3" xfId="29446"/>
    <cellStyle name="Normal 6 2 2 3 5 4 2 4" xfId="29448"/>
    <cellStyle name="Normal 6 2 2 3 5 4 3" xfId="25789"/>
    <cellStyle name="Normal 6 2 2 3 5 4 3 2" xfId="29451"/>
    <cellStyle name="Normal 6 2 2 3 5 4 3 3" xfId="29454"/>
    <cellStyle name="Normal 6 2 2 3 5 4 4" xfId="25795"/>
    <cellStyle name="Normal 6 2 2 3 5 4 5" xfId="29456"/>
    <cellStyle name="Normal 6 2 2 3 5 4 6" xfId="29458"/>
    <cellStyle name="Normal 6 2 2 3 5 5" xfId="37359"/>
    <cellStyle name="Normal 6 2 2 3 5 5 2" xfId="25824"/>
    <cellStyle name="Normal 6 2 2 3 5 5 3" xfId="28982"/>
    <cellStyle name="Normal 6 2 2 3 5 5 4" xfId="28984"/>
    <cellStyle name="Normal 6 2 2 3 5 6" xfId="37360"/>
    <cellStyle name="Normal 6 2 2 3 5 6 2" xfId="25857"/>
    <cellStyle name="Normal 6 2 2 3 5 6 3" xfId="37362"/>
    <cellStyle name="Normal 6 2 2 3 5 6 4" xfId="37364"/>
    <cellStyle name="Normal 6 2 2 3 5 7" xfId="37365"/>
    <cellStyle name="Normal 6 2 2 3 5 7 2" xfId="28155"/>
    <cellStyle name="Normal 6 2 2 3 5 7 3" xfId="37367"/>
    <cellStyle name="Normal 6 2 2 3 5 7 4" xfId="37369"/>
    <cellStyle name="Normal 6 2 2 3 5 8" xfId="37370"/>
    <cellStyle name="Normal 6 2 2 3 5 8 2" xfId="1223"/>
    <cellStyle name="Normal 6 2 2 3 5 8 3" xfId="3405"/>
    <cellStyle name="Normal 6 2 2 3 5 9" xfId="37371"/>
    <cellStyle name="Normal 6 2 2 3 6" xfId="26360"/>
    <cellStyle name="Normal 6 2 2 3 6 10" xfId="9734"/>
    <cellStyle name="Normal 6 2 2 3 6 11" xfId="12619"/>
    <cellStyle name="Normal 6 2 2 3 6 2" xfId="37372"/>
    <cellStyle name="Normal 6 2 2 3 6 2 10" xfId="23719"/>
    <cellStyle name="Normal 6 2 2 3 6 2 2" xfId="5212"/>
    <cellStyle name="Normal 6 2 2 3 6 2 2 2" xfId="37373"/>
    <cellStyle name="Normal 6 2 2 3 6 2 2 2 2" xfId="37375"/>
    <cellStyle name="Normal 6 2 2 3 6 2 2 2 2 2" xfId="33815"/>
    <cellStyle name="Normal 6 2 2 3 6 2 2 2 2 3" xfId="15701"/>
    <cellStyle name="Normal 6 2 2 3 6 2 2 2 2 4" xfId="15705"/>
    <cellStyle name="Normal 6 2 2 3 6 2 2 2 3" xfId="37376"/>
    <cellStyle name="Normal 6 2 2 3 6 2 2 2 3 2" xfId="33822"/>
    <cellStyle name="Normal 6 2 2 3 6 2 2 2 3 3" xfId="37377"/>
    <cellStyle name="Normal 6 2 2 3 6 2 2 2 4" xfId="6427"/>
    <cellStyle name="Normal 6 2 2 3 6 2 2 2 5" xfId="6435"/>
    <cellStyle name="Normal 6 2 2 3 6 2 2 2 6" xfId="37378"/>
    <cellStyle name="Normal 6 2 2 3 6 2 2 3" xfId="37379"/>
    <cellStyle name="Normal 6 2 2 3 6 2 2 3 2" xfId="37381"/>
    <cellStyle name="Normal 6 2 2 3 6 2 2 3 3" xfId="37382"/>
    <cellStyle name="Normal 6 2 2 3 6 2 2 3 4" xfId="37383"/>
    <cellStyle name="Normal 6 2 2 3 6 2 2 4" xfId="37385"/>
    <cellStyle name="Normal 6 2 2 3 6 2 2 4 2" xfId="37387"/>
    <cellStyle name="Normal 6 2 2 3 6 2 2 4 3" xfId="37388"/>
    <cellStyle name="Normal 6 2 2 3 6 2 2 4 4" xfId="37389"/>
    <cellStyle name="Normal 6 2 2 3 6 2 2 5" xfId="37391"/>
    <cellStyle name="Normal 6 2 2 3 6 2 2 5 2" xfId="37393"/>
    <cellStyle name="Normal 6 2 2 3 6 2 2 5 3" xfId="37394"/>
    <cellStyle name="Normal 6 2 2 3 6 2 2 5 4" xfId="21963"/>
    <cellStyle name="Normal 6 2 2 3 6 2 2 6" xfId="37396"/>
    <cellStyle name="Normal 6 2 2 3 6 2 2 6 2" xfId="37397"/>
    <cellStyle name="Normal 6 2 2 3 6 2 2 6 3" xfId="37398"/>
    <cellStyle name="Normal 6 2 2 3 6 2 2 7" xfId="37399"/>
    <cellStyle name="Normal 6 2 2 3 6 2 2 8" xfId="27829"/>
    <cellStyle name="Normal 6 2 2 3 6 2 2 9" xfId="27834"/>
    <cellStyle name="Normal 6 2 2 3 6 2 3" xfId="11528"/>
    <cellStyle name="Normal 6 2 2 3 6 2 3 2" xfId="37400"/>
    <cellStyle name="Normal 6 2 2 3 6 2 3 2 2" xfId="37401"/>
    <cellStyle name="Normal 6 2 2 3 6 2 3 2 3" xfId="37402"/>
    <cellStyle name="Normal 6 2 2 3 6 2 3 2 4" xfId="37403"/>
    <cellStyle name="Normal 6 2 2 3 6 2 3 3" xfId="35899"/>
    <cellStyle name="Normal 6 2 2 3 6 2 3 3 2" xfId="37404"/>
    <cellStyle name="Normal 6 2 2 3 6 2 3 3 3" xfId="37405"/>
    <cellStyle name="Normal 6 2 2 3 6 2 3 4" xfId="35903"/>
    <cellStyle name="Normal 6 2 2 3 6 2 3 5" xfId="35907"/>
    <cellStyle name="Normal 6 2 2 3 6 2 3 6" xfId="37406"/>
    <cellStyle name="Normal 6 2 2 3 6 2 4" xfId="37407"/>
    <cellStyle name="Normal 6 2 2 3 6 2 4 2" xfId="18263"/>
    <cellStyle name="Normal 6 2 2 3 6 2 4 3" xfId="18270"/>
    <cellStyle name="Normal 6 2 2 3 6 2 4 4" xfId="18276"/>
    <cellStyle name="Normal 6 2 2 3 6 2 5" xfId="37408"/>
    <cellStyle name="Normal 6 2 2 3 6 2 5 2" xfId="18355"/>
    <cellStyle name="Normal 6 2 2 3 6 2 5 3" xfId="18362"/>
    <cellStyle name="Normal 6 2 2 3 6 2 5 4" xfId="18364"/>
    <cellStyle name="Normal 6 2 2 3 6 2 6" xfId="37409"/>
    <cellStyle name="Normal 6 2 2 3 6 2 6 2" xfId="18419"/>
    <cellStyle name="Normal 6 2 2 3 6 2 6 3" xfId="18421"/>
    <cellStyle name="Normal 6 2 2 3 6 2 6 4" xfId="18423"/>
    <cellStyle name="Normal 6 2 2 3 6 2 7" xfId="37410"/>
    <cellStyle name="Normal 6 2 2 3 6 2 7 2" xfId="13036"/>
    <cellStyle name="Normal 6 2 2 3 6 2 7 3" xfId="13044"/>
    <cellStyle name="Normal 6 2 2 3 6 2 8" xfId="37411"/>
    <cellStyle name="Normal 6 2 2 3 6 2 9" xfId="9622"/>
    <cellStyle name="Normal 6 2 2 3 6 3" xfId="37412"/>
    <cellStyle name="Normal 6 2 2 3 6 3 2" xfId="37413"/>
    <cellStyle name="Normal 6 2 2 3 6 3 2 2" xfId="37416"/>
    <cellStyle name="Normal 6 2 2 3 6 3 2 2 2" xfId="37419"/>
    <cellStyle name="Normal 6 2 2 3 6 3 2 2 3" xfId="37421"/>
    <cellStyle name="Normal 6 2 2 3 6 3 2 2 4" xfId="32858"/>
    <cellStyle name="Normal 6 2 2 3 6 3 2 3" xfId="37424"/>
    <cellStyle name="Normal 6 2 2 3 6 3 2 3 2" xfId="37427"/>
    <cellStyle name="Normal 6 2 2 3 6 3 2 3 3" xfId="37429"/>
    <cellStyle name="Normal 6 2 2 3 6 3 2 4" xfId="37431"/>
    <cellStyle name="Normal 6 2 2 3 6 3 2 5" xfId="37433"/>
    <cellStyle name="Normal 6 2 2 3 6 3 2 6" xfId="37435"/>
    <cellStyle name="Normal 6 2 2 3 6 3 3" xfId="28287"/>
    <cellStyle name="Normal 6 2 2 3 6 3 3 2" xfId="37438"/>
    <cellStyle name="Normal 6 2 2 3 6 3 3 3" xfId="37441"/>
    <cellStyle name="Normal 6 2 2 3 6 3 3 4" xfId="37443"/>
    <cellStyle name="Normal 6 2 2 3 6 3 4" xfId="28289"/>
    <cellStyle name="Normal 6 2 2 3 6 3 4 2" xfId="18614"/>
    <cellStyle name="Normal 6 2 2 3 6 3 4 3" xfId="18619"/>
    <cellStyle name="Normal 6 2 2 3 6 3 4 4" xfId="18627"/>
    <cellStyle name="Normal 6 2 2 3 6 3 5" xfId="28291"/>
    <cellStyle name="Normal 6 2 2 3 6 3 5 2" xfId="18692"/>
    <cellStyle name="Normal 6 2 2 3 6 3 5 3" xfId="18704"/>
    <cellStyle name="Normal 6 2 2 3 6 3 5 4" xfId="18707"/>
    <cellStyle name="Normal 6 2 2 3 6 3 6" xfId="37444"/>
    <cellStyle name="Normal 6 2 2 3 6 3 6 2" xfId="18747"/>
    <cellStyle name="Normal 6 2 2 3 6 3 6 3" xfId="18750"/>
    <cellStyle name="Normal 6 2 2 3 6 3 7" xfId="33084"/>
    <cellStyle name="Normal 6 2 2 3 6 3 8" xfId="33087"/>
    <cellStyle name="Normal 6 2 2 3 6 3 9" xfId="33090"/>
    <cellStyle name="Normal 6 2 2 3 6 4" xfId="37445"/>
    <cellStyle name="Normal 6 2 2 3 6 4 2" xfId="25946"/>
    <cellStyle name="Normal 6 2 2 3 6 4 2 2" xfId="37448"/>
    <cellStyle name="Normal 6 2 2 3 6 4 2 3" xfId="37450"/>
    <cellStyle name="Normal 6 2 2 3 6 4 2 4" xfId="37452"/>
    <cellStyle name="Normal 6 2 2 3 6 4 3" xfId="25954"/>
    <cellStyle name="Normal 6 2 2 3 6 4 3 2" xfId="37454"/>
    <cellStyle name="Normal 6 2 2 3 6 4 3 3" xfId="37456"/>
    <cellStyle name="Normal 6 2 2 3 6 4 4" xfId="25957"/>
    <cellStyle name="Normal 6 2 2 3 6 4 5" xfId="37457"/>
    <cellStyle name="Normal 6 2 2 3 6 4 6" xfId="37458"/>
    <cellStyle name="Normal 6 2 2 3 6 5" xfId="37459"/>
    <cellStyle name="Normal 6 2 2 3 6 5 2" xfId="29009"/>
    <cellStyle name="Normal 6 2 2 3 6 5 3" xfId="29012"/>
    <cellStyle name="Normal 6 2 2 3 6 5 4" xfId="29014"/>
    <cellStyle name="Normal 6 2 2 3 6 6" xfId="37460"/>
    <cellStyle name="Normal 6 2 2 3 6 6 2" xfId="29019"/>
    <cellStyle name="Normal 6 2 2 3 6 6 3" xfId="37461"/>
    <cellStyle name="Normal 6 2 2 3 6 6 4" xfId="37462"/>
    <cellStyle name="Normal 6 2 2 3 6 7" xfId="37463"/>
    <cellStyle name="Normal 6 2 2 3 6 7 2" xfId="29025"/>
    <cellStyle name="Normal 6 2 2 3 6 7 3" xfId="30532"/>
    <cellStyle name="Normal 6 2 2 3 6 7 4" xfId="30541"/>
    <cellStyle name="Normal 6 2 2 3 6 8" xfId="37464"/>
    <cellStyle name="Normal 6 2 2 3 6 8 2" xfId="10570"/>
    <cellStyle name="Normal 6 2 2 3 6 8 3" xfId="10575"/>
    <cellStyle name="Normal 6 2 2 3 6 9" xfId="37465"/>
    <cellStyle name="Normal 6 2 2 3 7" xfId="26363"/>
    <cellStyle name="Normal 6 2 2 3 7 10" xfId="37466"/>
    <cellStyle name="Normal 6 2 2 3 7 2" xfId="37467"/>
    <cellStyle name="Normal 6 2 2 3 7 2 2" xfId="8038"/>
    <cellStyle name="Normal 6 2 2 3 7 2 2 2" xfId="23392"/>
    <cellStyle name="Normal 6 2 2 3 7 2 2 2 2" xfId="37468"/>
    <cellStyle name="Normal 6 2 2 3 7 2 2 2 3" xfId="37469"/>
    <cellStyle name="Normal 6 2 2 3 7 2 2 2 4" xfId="8175"/>
    <cellStyle name="Normal 6 2 2 3 7 2 2 3" xfId="37470"/>
    <cellStyle name="Normal 6 2 2 3 7 2 2 3 2" xfId="37471"/>
    <cellStyle name="Normal 6 2 2 3 7 2 2 3 3" xfId="37472"/>
    <cellStyle name="Normal 6 2 2 3 7 2 2 4" xfId="37474"/>
    <cellStyle name="Normal 6 2 2 3 7 2 2 5" xfId="37476"/>
    <cellStyle name="Normal 6 2 2 3 7 2 2 6" xfId="37478"/>
    <cellStyle name="Normal 6 2 2 3 7 2 3" xfId="1647"/>
    <cellStyle name="Normal 6 2 2 3 7 2 3 2" xfId="37479"/>
    <cellStyle name="Normal 6 2 2 3 7 2 3 3" xfId="37480"/>
    <cellStyle name="Normal 6 2 2 3 7 2 3 4" xfId="37482"/>
    <cellStyle name="Normal 6 2 2 3 7 2 4" xfId="37483"/>
    <cellStyle name="Normal 6 2 2 3 7 2 4 2" xfId="7236"/>
    <cellStyle name="Normal 6 2 2 3 7 2 4 3" xfId="5861"/>
    <cellStyle name="Normal 6 2 2 3 7 2 4 4" xfId="2139"/>
    <cellStyle name="Normal 6 2 2 3 7 2 5" xfId="37484"/>
    <cellStyle name="Normal 6 2 2 3 7 2 5 2" xfId="19480"/>
    <cellStyle name="Normal 6 2 2 3 7 2 5 3" xfId="19482"/>
    <cellStyle name="Normal 6 2 2 3 7 2 5 4" xfId="4265"/>
    <cellStyle name="Normal 6 2 2 3 7 2 6" xfId="37485"/>
    <cellStyle name="Normal 6 2 2 3 7 2 6 2" xfId="37486"/>
    <cellStyle name="Normal 6 2 2 3 7 2 6 3" xfId="37487"/>
    <cellStyle name="Normal 6 2 2 3 7 2 7" xfId="29194"/>
    <cellStyle name="Normal 6 2 2 3 7 2 8" xfId="29196"/>
    <cellStyle name="Normal 6 2 2 3 7 2 9" xfId="37488"/>
    <cellStyle name="Normal 6 2 2 3 7 3" xfId="37489"/>
    <cellStyle name="Normal 6 2 2 3 7 3 2" xfId="1806"/>
    <cellStyle name="Normal 6 2 2 3 7 3 2 2" xfId="1820"/>
    <cellStyle name="Normal 6 2 2 3 7 3 2 3" xfId="1828"/>
    <cellStyle name="Normal 6 2 2 3 7 3 2 4" xfId="28657"/>
    <cellStyle name="Normal 6 2 2 3 7 3 3" xfId="1679"/>
    <cellStyle name="Normal 6 2 2 3 7 3 3 2" xfId="25835"/>
    <cellStyle name="Normal 6 2 2 3 7 3 3 3" xfId="25864"/>
    <cellStyle name="Normal 6 2 2 3 7 3 4" xfId="1691"/>
    <cellStyle name="Normal 6 2 2 3 7 3 5" xfId="1837"/>
    <cellStyle name="Normal 6 2 2 3 7 3 6" xfId="28659"/>
    <cellStyle name="Normal 6 2 2 3 7 4" xfId="37490"/>
    <cellStyle name="Normal 6 2 2 3 7 4 2" xfId="25980"/>
    <cellStyle name="Normal 6 2 2 3 7 4 3" xfId="28673"/>
    <cellStyle name="Normal 6 2 2 3 7 4 4" xfId="28675"/>
    <cellStyle name="Normal 6 2 2 3 7 5" xfId="37491"/>
    <cellStyle name="Normal 6 2 2 3 7 5 2" xfId="25517"/>
    <cellStyle name="Normal 6 2 2 3 7 5 3" xfId="37492"/>
    <cellStyle name="Normal 6 2 2 3 7 5 4" xfId="37494"/>
    <cellStyle name="Normal 6 2 2 3 7 6" xfId="37495"/>
    <cellStyle name="Normal 6 2 2 3 7 6 2" xfId="25594"/>
    <cellStyle name="Normal 6 2 2 3 7 6 3" xfId="37496"/>
    <cellStyle name="Normal 6 2 2 3 7 6 4" xfId="37497"/>
    <cellStyle name="Normal 6 2 2 3 7 7" xfId="37498"/>
    <cellStyle name="Normal 6 2 2 3 7 7 2" xfId="25639"/>
    <cellStyle name="Normal 6 2 2 3 7 7 3" xfId="30847"/>
    <cellStyle name="Normal 6 2 2 3 7 8" xfId="37499"/>
    <cellStyle name="Normal 6 2 2 3 7 9" xfId="37500"/>
    <cellStyle name="Normal 6 2 2 3 8" xfId="35531"/>
    <cellStyle name="Normal 6 2 2 3 8 2" xfId="37501"/>
    <cellStyle name="Normal 6 2 2 3 8 2 2" xfId="10147"/>
    <cellStyle name="Normal 6 2 2 3 8 2 2 2" xfId="37502"/>
    <cellStyle name="Normal 6 2 2 3 8 2 2 3" xfId="37506"/>
    <cellStyle name="Normal 6 2 2 3 8 2 2 4" xfId="37508"/>
    <cellStyle name="Normal 6 2 2 3 8 2 3" xfId="11799"/>
    <cellStyle name="Normal 6 2 2 3 8 2 3 2" xfId="37509"/>
    <cellStyle name="Normal 6 2 2 3 8 2 3 3" xfId="37511"/>
    <cellStyle name="Normal 6 2 2 3 8 2 4" xfId="37512"/>
    <cellStyle name="Normal 6 2 2 3 8 2 5" xfId="37513"/>
    <cellStyle name="Normal 6 2 2 3 8 2 6" xfId="37514"/>
    <cellStyle name="Normal 6 2 2 3 8 3" xfId="37515"/>
    <cellStyle name="Normal 6 2 2 3 8 3 2" xfId="22486"/>
    <cellStyle name="Normal 6 2 2 3 8 3 3" xfId="22499"/>
    <cellStyle name="Normal 6 2 2 3 8 3 4" xfId="22521"/>
    <cellStyle name="Normal 6 2 2 3 8 4" xfId="37516"/>
    <cellStyle name="Normal 6 2 2 3 8 4 2" xfId="22570"/>
    <cellStyle name="Normal 6 2 2 3 8 4 3" xfId="37517"/>
    <cellStyle name="Normal 6 2 2 3 8 4 4" xfId="37518"/>
    <cellStyle name="Normal 6 2 2 3 8 5" xfId="37519"/>
    <cellStyle name="Normal 6 2 2 3 8 5 2" xfId="22664"/>
    <cellStyle name="Normal 6 2 2 3 8 5 3" xfId="29046"/>
    <cellStyle name="Normal 6 2 2 3 8 5 4" xfId="29049"/>
    <cellStyle name="Normal 6 2 2 3 8 6" xfId="37520"/>
    <cellStyle name="Normal 6 2 2 3 8 6 2" xfId="22738"/>
    <cellStyle name="Normal 6 2 2 3 8 6 3" xfId="37521"/>
    <cellStyle name="Normal 6 2 2 3 8 7" xfId="37522"/>
    <cellStyle name="Normal 6 2 2 3 8 8" xfId="37523"/>
    <cellStyle name="Normal 6 2 2 3 8 9" xfId="37524"/>
    <cellStyle name="Normal 6 2 2 3 9" xfId="37525"/>
    <cellStyle name="Normal 6 2 2 3 9 2" xfId="37526"/>
    <cellStyle name="Normal 6 2 2 3 9 2 2" xfId="37527"/>
    <cellStyle name="Normal 6 2 2 3 9 2 2 2" xfId="37528"/>
    <cellStyle name="Normal 6 2 2 3 9 2 2 3" xfId="37530"/>
    <cellStyle name="Normal 6 2 2 3 9 2 2 4" xfId="37531"/>
    <cellStyle name="Normal 6 2 2 3 9 2 3" xfId="37532"/>
    <cellStyle name="Normal 6 2 2 3 9 2 3 2" xfId="37533"/>
    <cellStyle name="Normal 6 2 2 3 9 2 3 3" xfId="37534"/>
    <cellStyle name="Normal 6 2 2 3 9 2 4" xfId="37535"/>
    <cellStyle name="Normal 6 2 2 3 9 2 5" xfId="9294"/>
    <cellStyle name="Normal 6 2 2 3 9 2 6" xfId="18889"/>
    <cellStyle name="Normal 6 2 2 3 9 3" xfId="37536"/>
    <cellStyle name="Normal 6 2 2 3 9 3 2" xfId="22956"/>
    <cellStyle name="Normal 6 2 2 3 9 3 3" xfId="37537"/>
    <cellStyle name="Normal 6 2 2 3 9 3 4" xfId="37538"/>
    <cellStyle name="Normal 6 2 2 3 9 4" xfId="37539"/>
    <cellStyle name="Normal 6 2 2 3 9 4 2" xfId="31286"/>
    <cellStyle name="Normal 6 2 2 3 9 4 3" xfId="37540"/>
    <cellStyle name="Normal 6 2 2 3 9 4 4" xfId="37541"/>
    <cellStyle name="Normal 6 2 2 3 9 5" xfId="37542"/>
    <cellStyle name="Normal 6 2 2 3 9 5 2" xfId="29078"/>
    <cellStyle name="Normal 6 2 2 3 9 5 3" xfId="29080"/>
    <cellStyle name="Normal 6 2 2 3 9 5 4" xfId="29084"/>
    <cellStyle name="Normal 6 2 2 3 9 6" xfId="37543"/>
    <cellStyle name="Normal 6 2 2 3 9 6 2" xfId="29090"/>
    <cellStyle name="Normal 6 2 2 3 9 6 3" xfId="37544"/>
    <cellStyle name="Normal 6 2 2 3 9 7" xfId="37545"/>
    <cellStyle name="Normal 6 2 2 3 9 8" xfId="37546"/>
    <cellStyle name="Normal 6 2 2 3 9 9" xfId="37547"/>
    <cellStyle name="Normal 6 2 2 4" xfId="15984"/>
    <cellStyle name="Normal 6 2 2 4 10" xfId="4845"/>
    <cellStyle name="Normal 6 2 2 4 10 2" xfId="37550"/>
    <cellStyle name="Normal 6 2 2 4 10 3" xfId="37552"/>
    <cellStyle name="Normal 6 2 2 4 10 4" xfId="37554"/>
    <cellStyle name="Normal 6 2 2 4 11" xfId="27746"/>
    <cellStyle name="Normal 6 2 2 4 11 2" xfId="27749"/>
    <cellStyle name="Normal 6 2 2 4 11 3" xfId="27751"/>
    <cellStyle name="Normal 6 2 2 4 12" xfId="27754"/>
    <cellStyle name="Normal 6 2 2 4 13" xfId="27756"/>
    <cellStyle name="Normal 6 2 2 4 14" xfId="27759"/>
    <cellStyle name="Normal 6 2 2 4 2" xfId="37555"/>
    <cellStyle name="Normal 6 2 2 4 2 10" xfId="22838"/>
    <cellStyle name="Normal 6 2 2 4 2 11" xfId="22896"/>
    <cellStyle name="Normal 6 2 2 4 2 2" xfId="37556"/>
    <cellStyle name="Normal 6 2 2 4 2 2 10" xfId="27323"/>
    <cellStyle name="Normal 6 2 2 4 2 2 2" xfId="37558"/>
    <cellStyle name="Normal 6 2 2 4 2 2 2 2" xfId="37559"/>
    <cellStyle name="Normal 6 2 2 4 2 2 2 2 2" xfId="37560"/>
    <cellStyle name="Normal 6 2 2 4 2 2 2 2 2 2" xfId="1129"/>
    <cellStyle name="Normal 6 2 2 4 2 2 2 2 2 3" xfId="1138"/>
    <cellStyle name="Normal 6 2 2 4 2 2 2 2 2 4" xfId="1147"/>
    <cellStyle name="Normal 6 2 2 4 2 2 2 2 3" xfId="37561"/>
    <cellStyle name="Normal 6 2 2 4 2 2 2 2 3 2" xfId="37562"/>
    <cellStyle name="Normal 6 2 2 4 2 2 2 2 3 3" xfId="37563"/>
    <cellStyle name="Normal 6 2 2 4 2 2 2 2 4" xfId="37564"/>
    <cellStyle name="Normal 6 2 2 4 2 2 2 2 5" xfId="37565"/>
    <cellStyle name="Normal 6 2 2 4 2 2 2 2 6" xfId="7514"/>
    <cellStyle name="Normal 6 2 2 4 2 2 2 3" xfId="16986"/>
    <cellStyle name="Normal 6 2 2 4 2 2 2 3 2" xfId="37566"/>
    <cellStyle name="Normal 6 2 2 4 2 2 2 3 3" xfId="37567"/>
    <cellStyle name="Normal 6 2 2 4 2 2 2 3 4" xfId="37568"/>
    <cellStyle name="Normal 6 2 2 4 2 2 2 4" xfId="18299"/>
    <cellStyle name="Normal 6 2 2 4 2 2 2 4 2" xfId="37569"/>
    <cellStyle name="Normal 6 2 2 4 2 2 2 4 3" xfId="37570"/>
    <cellStyle name="Normal 6 2 2 4 2 2 2 4 4" xfId="37571"/>
    <cellStyle name="Normal 6 2 2 4 2 2 2 5" xfId="21612"/>
    <cellStyle name="Normal 6 2 2 4 2 2 2 5 2" xfId="394"/>
    <cellStyle name="Normal 6 2 2 4 2 2 2 5 3" xfId="441"/>
    <cellStyle name="Normal 6 2 2 4 2 2 2 5 4" xfId="96"/>
    <cellStyle name="Normal 6 2 2 4 2 2 2 6" xfId="37572"/>
    <cellStyle name="Normal 6 2 2 4 2 2 2 6 2" xfId="8159"/>
    <cellStyle name="Normal 6 2 2 4 2 2 2 6 3" xfId="37573"/>
    <cellStyle name="Normal 6 2 2 4 2 2 2 7" xfId="37574"/>
    <cellStyle name="Normal 6 2 2 4 2 2 2 8" xfId="37578"/>
    <cellStyle name="Normal 6 2 2 4 2 2 2 9" xfId="19979"/>
    <cellStyle name="Normal 6 2 2 4 2 2 3" xfId="2696"/>
    <cellStyle name="Normal 6 2 2 4 2 2 3 2" xfId="37579"/>
    <cellStyle name="Normal 6 2 2 4 2 2 3 2 2" xfId="37580"/>
    <cellStyle name="Normal 6 2 2 4 2 2 3 2 3" xfId="37581"/>
    <cellStyle name="Normal 6 2 2 4 2 2 3 2 4" xfId="37582"/>
    <cellStyle name="Normal 6 2 2 4 2 2 3 3" xfId="21614"/>
    <cellStyle name="Normal 6 2 2 4 2 2 3 3 2" xfId="37583"/>
    <cellStyle name="Normal 6 2 2 4 2 2 3 3 3" xfId="37584"/>
    <cellStyle name="Normal 6 2 2 4 2 2 3 4" xfId="23275"/>
    <cellStyle name="Normal 6 2 2 4 2 2 3 5" xfId="37585"/>
    <cellStyle name="Normal 6 2 2 4 2 2 3 6" xfId="37586"/>
    <cellStyle name="Normal 6 2 2 4 2 2 4" xfId="3918"/>
    <cellStyle name="Normal 6 2 2 4 2 2 4 2" xfId="37587"/>
    <cellStyle name="Normal 6 2 2 4 2 2 4 3" xfId="37588"/>
    <cellStyle name="Normal 6 2 2 4 2 2 4 4" xfId="37589"/>
    <cellStyle name="Normal 6 2 2 4 2 2 5" xfId="15019"/>
    <cellStyle name="Normal 6 2 2 4 2 2 5 2" xfId="37591"/>
    <cellStyle name="Normal 6 2 2 4 2 2 5 3" xfId="37593"/>
    <cellStyle name="Normal 6 2 2 4 2 2 5 4" xfId="37595"/>
    <cellStyle name="Normal 6 2 2 4 2 2 6" xfId="15023"/>
    <cellStyle name="Normal 6 2 2 4 2 2 6 2" xfId="14896"/>
    <cellStyle name="Normal 6 2 2 4 2 2 6 3" xfId="14928"/>
    <cellStyle name="Normal 6 2 2 4 2 2 6 4" xfId="14942"/>
    <cellStyle name="Normal 6 2 2 4 2 2 7" xfId="25059"/>
    <cellStyle name="Normal 6 2 2 4 2 2 7 2" xfId="15218"/>
    <cellStyle name="Normal 6 2 2 4 2 2 7 3" xfId="31598"/>
    <cellStyle name="Normal 6 2 2 4 2 2 8" xfId="25064"/>
    <cellStyle name="Normal 6 2 2 4 2 2 9" xfId="36110"/>
    <cellStyle name="Normal 6 2 2 4 2 3" xfId="37596"/>
    <cellStyle name="Normal 6 2 2 4 2 3 2" xfId="37597"/>
    <cellStyle name="Normal 6 2 2 4 2 3 2 2" xfId="37598"/>
    <cellStyle name="Normal 6 2 2 4 2 3 2 2 2" xfId="12119"/>
    <cellStyle name="Normal 6 2 2 4 2 3 2 2 3" xfId="37601"/>
    <cellStyle name="Normal 6 2 2 4 2 3 2 2 4" xfId="37604"/>
    <cellStyle name="Normal 6 2 2 4 2 3 2 3" xfId="37605"/>
    <cellStyle name="Normal 6 2 2 4 2 3 2 3 2" xfId="6299"/>
    <cellStyle name="Normal 6 2 2 4 2 3 2 3 3" xfId="37608"/>
    <cellStyle name="Normal 6 2 2 4 2 3 2 4" xfId="37609"/>
    <cellStyle name="Normal 6 2 2 4 2 3 2 5" xfId="36534"/>
    <cellStyle name="Normal 6 2 2 4 2 3 2 6" xfId="36536"/>
    <cellStyle name="Normal 6 2 2 4 2 3 3" xfId="37610"/>
    <cellStyle name="Normal 6 2 2 4 2 3 3 2" xfId="37611"/>
    <cellStyle name="Normal 6 2 2 4 2 3 3 3" xfId="37612"/>
    <cellStyle name="Normal 6 2 2 4 2 3 3 4" xfId="37613"/>
    <cellStyle name="Normal 6 2 2 4 2 3 4" xfId="37614"/>
    <cellStyle name="Normal 6 2 2 4 2 3 4 2" xfId="14344"/>
    <cellStyle name="Normal 6 2 2 4 2 3 4 3" xfId="14378"/>
    <cellStyle name="Normal 6 2 2 4 2 3 4 4" xfId="14386"/>
    <cellStyle name="Normal 6 2 2 4 2 3 5" xfId="37616"/>
    <cellStyle name="Normal 6 2 2 4 2 3 5 2" xfId="14497"/>
    <cellStyle name="Normal 6 2 2 4 2 3 5 3" xfId="14512"/>
    <cellStyle name="Normal 6 2 2 4 2 3 5 4" xfId="12440"/>
    <cellStyle name="Normal 6 2 2 4 2 3 6" xfId="25069"/>
    <cellStyle name="Normal 6 2 2 4 2 3 6 2" xfId="14633"/>
    <cellStyle name="Normal 6 2 2 4 2 3 6 3" xfId="14657"/>
    <cellStyle name="Normal 6 2 2 4 2 3 7" xfId="25075"/>
    <cellStyle name="Normal 6 2 2 4 2 3 8" xfId="25081"/>
    <cellStyle name="Normal 6 2 2 4 2 3 9" xfId="33124"/>
    <cellStyle name="Normal 6 2 2 4 2 4" xfId="37617"/>
    <cellStyle name="Normal 6 2 2 4 2 4 2" xfId="37618"/>
    <cellStyle name="Normal 6 2 2 4 2 4 2 2" xfId="37619"/>
    <cellStyle name="Normal 6 2 2 4 2 4 2 3" xfId="37620"/>
    <cellStyle name="Normal 6 2 2 4 2 4 2 4" xfId="37621"/>
    <cellStyle name="Normal 6 2 2 4 2 4 3" xfId="37622"/>
    <cellStyle name="Normal 6 2 2 4 2 4 3 2" xfId="37623"/>
    <cellStyle name="Normal 6 2 2 4 2 4 3 3" xfId="37624"/>
    <cellStyle name="Normal 6 2 2 4 2 4 4" xfId="37625"/>
    <cellStyle name="Normal 6 2 2 4 2 4 5" xfId="37627"/>
    <cellStyle name="Normal 6 2 2 4 2 4 6" xfId="25086"/>
    <cellStyle name="Normal 6 2 2 4 2 5" xfId="37628"/>
    <cellStyle name="Normal 6 2 2 4 2 5 2" xfId="37629"/>
    <cellStyle name="Normal 6 2 2 4 2 5 3" xfId="37630"/>
    <cellStyle name="Normal 6 2 2 4 2 5 4" xfId="31698"/>
    <cellStyle name="Normal 6 2 2 4 2 6" xfId="11338"/>
    <cellStyle name="Normal 6 2 2 4 2 6 2" xfId="37631"/>
    <cellStyle name="Normal 6 2 2 4 2 6 3" xfId="37632"/>
    <cellStyle name="Normal 6 2 2 4 2 6 4" xfId="37633"/>
    <cellStyle name="Normal 6 2 2 4 2 7" xfId="11341"/>
    <cellStyle name="Normal 6 2 2 4 2 7 2" xfId="37634"/>
    <cellStyle name="Normal 6 2 2 4 2 7 3" xfId="37635"/>
    <cellStyle name="Normal 6 2 2 4 2 7 4" xfId="37636"/>
    <cellStyle name="Normal 6 2 2 4 2 8" xfId="11344"/>
    <cellStyle name="Normal 6 2 2 4 2 8 2" xfId="37637"/>
    <cellStyle name="Normal 6 2 2 4 2 8 3" xfId="37638"/>
    <cellStyle name="Normal 6 2 2 4 2 9" xfId="37639"/>
    <cellStyle name="Normal 6 2 2 4 3" xfId="26370"/>
    <cellStyle name="Normal 6 2 2 4 3 10" xfId="23146"/>
    <cellStyle name="Normal 6 2 2 4 3 2" xfId="37640"/>
    <cellStyle name="Normal 6 2 2 4 3 2 2" xfId="37641"/>
    <cellStyle name="Normal 6 2 2 4 3 2 2 2" xfId="37642"/>
    <cellStyle name="Normal 6 2 2 4 3 2 2 2 2" xfId="37643"/>
    <cellStyle name="Normal 6 2 2 4 3 2 2 2 3" xfId="37644"/>
    <cellStyle name="Normal 6 2 2 4 3 2 2 2 4" xfId="11269"/>
    <cellStyle name="Normal 6 2 2 4 3 2 2 3" xfId="37645"/>
    <cellStyle name="Normal 6 2 2 4 3 2 2 3 2" xfId="37646"/>
    <cellStyle name="Normal 6 2 2 4 3 2 2 3 3" xfId="37647"/>
    <cellStyle name="Normal 6 2 2 4 3 2 2 4" xfId="37648"/>
    <cellStyle name="Normal 6 2 2 4 3 2 2 5" xfId="37649"/>
    <cellStyle name="Normal 6 2 2 4 3 2 2 6" xfId="37650"/>
    <cellStyle name="Normal 6 2 2 4 3 2 3" xfId="37651"/>
    <cellStyle name="Normal 6 2 2 4 3 2 3 2" xfId="21666"/>
    <cellStyle name="Normal 6 2 2 4 3 2 3 3" xfId="37652"/>
    <cellStyle name="Normal 6 2 2 4 3 2 3 4" xfId="37653"/>
    <cellStyle name="Normal 6 2 2 4 3 2 4" xfId="37654"/>
    <cellStyle name="Normal 6 2 2 4 3 2 4 2" xfId="37655"/>
    <cellStyle name="Normal 6 2 2 4 3 2 4 3" xfId="37656"/>
    <cellStyle name="Normal 6 2 2 4 3 2 4 4" xfId="37657"/>
    <cellStyle name="Normal 6 2 2 4 3 2 5" xfId="37659"/>
    <cellStyle name="Normal 6 2 2 4 3 2 5 2" xfId="37661"/>
    <cellStyle name="Normal 6 2 2 4 3 2 5 3" xfId="37663"/>
    <cellStyle name="Normal 6 2 2 4 3 2 5 4" xfId="37665"/>
    <cellStyle name="Normal 6 2 2 4 3 2 6" xfId="36121"/>
    <cellStyle name="Normal 6 2 2 4 3 2 6 2" xfId="33140"/>
    <cellStyle name="Normal 6 2 2 4 3 2 6 3" xfId="33148"/>
    <cellStyle name="Normal 6 2 2 4 3 2 7" xfId="36125"/>
    <cellStyle name="Normal 6 2 2 4 3 2 8" xfId="36128"/>
    <cellStyle name="Normal 6 2 2 4 3 2 9" xfId="36131"/>
    <cellStyle name="Normal 6 2 2 4 3 3" xfId="37666"/>
    <cellStyle name="Normal 6 2 2 4 3 3 2" xfId="37667"/>
    <cellStyle name="Normal 6 2 2 4 3 3 2 2" xfId="37669"/>
    <cellStyle name="Normal 6 2 2 4 3 3 2 3" xfId="37671"/>
    <cellStyle name="Normal 6 2 2 4 3 3 2 4" xfId="37673"/>
    <cellStyle name="Normal 6 2 2 4 3 3 3" xfId="37674"/>
    <cellStyle name="Normal 6 2 2 4 3 3 3 2" xfId="22662"/>
    <cellStyle name="Normal 6 2 2 4 3 3 3 3" xfId="37676"/>
    <cellStyle name="Normal 6 2 2 4 3 3 4" xfId="37677"/>
    <cellStyle name="Normal 6 2 2 4 3 3 5" xfId="37679"/>
    <cellStyle name="Normal 6 2 2 4 3 3 6" xfId="36135"/>
    <cellStyle name="Normal 6 2 2 4 3 4" xfId="37680"/>
    <cellStyle name="Normal 6 2 2 4 3 4 2" xfId="37681"/>
    <cellStyle name="Normal 6 2 2 4 3 4 3" xfId="37682"/>
    <cellStyle name="Normal 6 2 2 4 3 4 4" xfId="37683"/>
    <cellStyle name="Normal 6 2 2 4 3 5" xfId="37684"/>
    <cellStyle name="Normal 6 2 2 4 3 5 2" xfId="37685"/>
    <cellStyle name="Normal 6 2 2 4 3 5 3" xfId="37686"/>
    <cellStyle name="Normal 6 2 2 4 3 5 4" xfId="37687"/>
    <cellStyle name="Normal 6 2 2 4 3 6" xfId="11347"/>
    <cellStyle name="Normal 6 2 2 4 3 6 2" xfId="37688"/>
    <cellStyle name="Normal 6 2 2 4 3 6 3" xfId="37690"/>
    <cellStyle name="Normal 6 2 2 4 3 6 4" xfId="37692"/>
    <cellStyle name="Normal 6 2 2 4 3 7" xfId="11350"/>
    <cellStyle name="Normal 6 2 2 4 3 7 2" xfId="37693"/>
    <cellStyle name="Normal 6 2 2 4 3 7 3" xfId="37695"/>
    <cellStyle name="Normal 6 2 2 4 3 8" xfId="37696"/>
    <cellStyle name="Normal 6 2 2 4 3 9" xfId="37697"/>
    <cellStyle name="Normal 6 2 2 4 4" xfId="26373"/>
    <cellStyle name="Normal 6 2 2 4 4 2" xfId="37698"/>
    <cellStyle name="Normal 6 2 2 4 4 2 2" xfId="37699"/>
    <cellStyle name="Normal 6 2 2 4 4 2 2 2" xfId="37700"/>
    <cellStyle name="Normal 6 2 2 4 4 2 2 3" xfId="37701"/>
    <cellStyle name="Normal 6 2 2 4 4 2 2 4" xfId="37703"/>
    <cellStyle name="Normal 6 2 2 4 4 2 3" xfId="37704"/>
    <cellStyle name="Normal 6 2 2 4 4 2 3 2" xfId="23024"/>
    <cellStyle name="Normal 6 2 2 4 4 2 3 3" xfId="5539"/>
    <cellStyle name="Normal 6 2 2 4 4 2 4" xfId="37705"/>
    <cellStyle name="Normal 6 2 2 4 4 2 5" xfId="37707"/>
    <cellStyle name="Normal 6 2 2 4 4 2 6" xfId="36147"/>
    <cellStyle name="Normal 6 2 2 4 4 3" xfId="37708"/>
    <cellStyle name="Normal 6 2 2 4 4 3 2" xfId="37709"/>
    <cellStyle name="Normal 6 2 2 4 4 3 3" xfId="37710"/>
    <cellStyle name="Normal 6 2 2 4 4 3 4" xfId="37711"/>
    <cellStyle name="Normal 6 2 2 4 4 4" xfId="37712"/>
    <cellStyle name="Normal 6 2 2 4 4 4 2" xfId="37713"/>
    <cellStyle name="Normal 6 2 2 4 4 4 3" xfId="37714"/>
    <cellStyle name="Normal 6 2 2 4 4 4 4" xfId="37715"/>
    <cellStyle name="Normal 6 2 2 4 4 5" xfId="37716"/>
    <cellStyle name="Normal 6 2 2 4 4 5 2" xfId="37718"/>
    <cellStyle name="Normal 6 2 2 4 4 5 3" xfId="37720"/>
    <cellStyle name="Normal 6 2 2 4 4 5 4" xfId="37721"/>
    <cellStyle name="Normal 6 2 2 4 4 6" xfId="37722"/>
    <cellStyle name="Normal 6 2 2 4 4 6 2" xfId="20570"/>
    <cellStyle name="Normal 6 2 2 4 4 6 3" xfId="20575"/>
    <cellStyle name="Normal 6 2 2 4 4 7" xfId="37723"/>
    <cellStyle name="Normal 6 2 2 4 4 8" xfId="37724"/>
    <cellStyle name="Normal 6 2 2 4 4 9" xfId="37725"/>
    <cellStyle name="Normal 6 2 2 4 5" xfId="26376"/>
    <cellStyle name="Normal 6 2 2 4 5 2" xfId="37726"/>
    <cellStyle name="Normal 6 2 2 4 5 2 2" xfId="37727"/>
    <cellStyle name="Normal 6 2 2 4 5 2 2 2" xfId="37728"/>
    <cellStyle name="Normal 6 2 2 4 5 2 2 3" xfId="37729"/>
    <cellStyle name="Normal 6 2 2 4 5 2 2 4" xfId="37731"/>
    <cellStyle name="Normal 6 2 2 4 5 2 3" xfId="34086"/>
    <cellStyle name="Normal 6 2 2 4 5 2 3 2" xfId="37732"/>
    <cellStyle name="Normal 6 2 2 4 5 2 3 3" xfId="37733"/>
    <cellStyle name="Normal 6 2 2 4 5 2 4" xfId="34088"/>
    <cellStyle name="Normal 6 2 2 4 5 2 5" xfId="37735"/>
    <cellStyle name="Normal 6 2 2 4 5 2 6" xfId="37739"/>
    <cellStyle name="Normal 6 2 2 4 5 3" xfId="37740"/>
    <cellStyle name="Normal 6 2 2 4 5 3 2" xfId="37741"/>
    <cellStyle name="Normal 6 2 2 4 5 3 3" xfId="37742"/>
    <cellStyle name="Normal 6 2 2 4 5 3 4" xfId="37743"/>
    <cellStyle name="Normal 6 2 2 4 5 4" xfId="37744"/>
    <cellStyle name="Normal 6 2 2 4 5 4 2" xfId="16725"/>
    <cellStyle name="Normal 6 2 2 4 5 4 3" xfId="37745"/>
    <cellStyle name="Normal 6 2 2 4 5 4 4" xfId="37746"/>
    <cellStyle name="Normal 6 2 2 4 5 5" xfId="37747"/>
    <cellStyle name="Normal 6 2 2 4 5 5 2" xfId="37749"/>
    <cellStyle name="Normal 6 2 2 4 5 5 3" xfId="37751"/>
    <cellStyle name="Normal 6 2 2 4 5 5 4" xfId="37752"/>
    <cellStyle name="Normal 6 2 2 4 5 6" xfId="37753"/>
    <cellStyle name="Normal 6 2 2 4 5 6 2" xfId="16790"/>
    <cellStyle name="Normal 6 2 2 4 5 6 3" xfId="16792"/>
    <cellStyle name="Normal 6 2 2 4 5 7" xfId="37754"/>
    <cellStyle name="Normal 6 2 2 4 5 8" xfId="37755"/>
    <cellStyle name="Normal 6 2 2 4 5 9" xfId="37756"/>
    <cellStyle name="Normal 6 2 2 4 6" xfId="35534"/>
    <cellStyle name="Normal 6 2 2 4 6 2" xfId="37757"/>
    <cellStyle name="Normal 6 2 2 4 6 2 2" xfId="10552"/>
    <cellStyle name="Normal 6 2 2 4 6 2 2 2" xfId="37758"/>
    <cellStyle name="Normal 6 2 2 4 6 2 2 3" xfId="37759"/>
    <cellStyle name="Normal 6 2 2 4 6 2 2 4" xfId="37762"/>
    <cellStyle name="Normal 6 2 2 4 6 2 3" xfId="11850"/>
    <cellStyle name="Normal 6 2 2 4 6 2 3 2" xfId="37764"/>
    <cellStyle name="Normal 6 2 2 4 6 2 3 3" xfId="26840"/>
    <cellStyle name="Normal 6 2 2 4 6 2 4" xfId="37765"/>
    <cellStyle name="Normal 6 2 2 4 6 2 5" xfId="37767"/>
    <cellStyle name="Normal 6 2 2 4 6 2 6" xfId="37769"/>
    <cellStyle name="Normal 6 2 2 4 6 3" xfId="30110"/>
    <cellStyle name="Normal 6 2 2 4 6 3 2" xfId="37772"/>
    <cellStyle name="Normal 6 2 2 4 6 3 3" xfId="37774"/>
    <cellStyle name="Normal 6 2 2 4 6 3 4" xfId="37776"/>
    <cellStyle name="Normal 6 2 2 4 6 4" xfId="30112"/>
    <cellStyle name="Normal 6 2 2 4 6 4 2" xfId="37778"/>
    <cellStyle name="Normal 6 2 2 4 6 4 3" xfId="37780"/>
    <cellStyle name="Normal 6 2 2 4 6 4 4" xfId="37781"/>
    <cellStyle name="Normal 6 2 2 4 6 5" xfId="30114"/>
    <cellStyle name="Normal 6 2 2 4 6 5 2" xfId="37783"/>
    <cellStyle name="Normal 6 2 2 4 6 5 3" xfId="37785"/>
    <cellStyle name="Normal 6 2 2 4 6 6" xfId="37786"/>
    <cellStyle name="Normal 6 2 2 4 6 7" xfId="37787"/>
    <cellStyle name="Normal 6 2 2 4 6 8" xfId="37788"/>
    <cellStyle name="Normal 6 2 2 4 7" xfId="35536"/>
    <cellStyle name="Normal 6 2 2 4 7 2" xfId="37789"/>
    <cellStyle name="Normal 6 2 2 4 7 2 2" xfId="10873"/>
    <cellStyle name="Normal 6 2 2 4 7 2 3" xfId="12418"/>
    <cellStyle name="Normal 6 2 2 4 7 2 4" xfId="37791"/>
    <cellStyle name="Normal 6 2 2 4 7 3" xfId="30118"/>
    <cellStyle name="Normal 6 2 2 4 7 3 2" xfId="2027"/>
    <cellStyle name="Normal 6 2 2 4 7 3 3" xfId="1374"/>
    <cellStyle name="Normal 6 2 2 4 7 4" xfId="30121"/>
    <cellStyle name="Normal 6 2 2 4 7 5" xfId="37792"/>
    <cellStyle name="Normal 6 2 2 4 7 6" xfId="12158"/>
    <cellStyle name="Normal 6 2 2 4 8" xfId="35538"/>
    <cellStyle name="Normal 6 2 2 4 8 2" xfId="37793"/>
    <cellStyle name="Normal 6 2 2 4 8 3" xfId="37794"/>
    <cellStyle name="Normal 6 2 2 4 8 4" xfId="37795"/>
    <cellStyle name="Normal 6 2 2 4 9" xfId="37796"/>
    <cellStyle name="Normal 6 2 2 4 9 2" xfId="37797"/>
    <cellStyle name="Normal 6 2 2 4 9 3" xfId="37798"/>
    <cellStyle name="Normal 6 2 2 4 9 4" xfId="37799"/>
    <cellStyle name="Normal 6 2 2 5" xfId="16000"/>
    <cellStyle name="Normal 6 2 2 5 10" xfId="37800"/>
    <cellStyle name="Normal 6 2 2 5 10 2" xfId="37801"/>
    <cellStyle name="Normal 6 2 2 5 10 3" xfId="27697"/>
    <cellStyle name="Normal 6 2 2 5 10 4" xfId="27700"/>
    <cellStyle name="Normal 6 2 2 5 11" xfId="37802"/>
    <cellStyle name="Normal 6 2 2 5 11 2" xfId="18430"/>
    <cellStyle name="Normal 6 2 2 5 11 3" xfId="27709"/>
    <cellStyle name="Normal 6 2 2 5 12" xfId="37803"/>
    <cellStyle name="Normal 6 2 2 5 13" xfId="37804"/>
    <cellStyle name="Normal 6 2 2 5 14" xfId="37805"/>
    <cellStyle name="Normal 6 2 2 5 2" xfId="34439"/>
    <cellStyle name="Normal 6 2 2 5 2 10" xfId="23793"/>
    <cellStyle name="Normal 6 2 2 5 2 11" xfId="18541"/>
    <cellStyle name="Normal 6 2 2 5 2 2" xfId="37806"/>
    <cellStyle name="Normal 6 2 2 5 2 2 10" xfId="37809"/>
    <cellStyle name="Normal 6 2 2 5 2 2 2" xfId="37810"/>
    <cellStyle name="Normal 6 2 2 5 2 2 2 2" xfId="33895"/>
    <cellStyle name="Normal 6 2 2 5 2 2 2 2 2" xfId="12968"/>
    <cellStyle name="Normal 6 2 2 5 2 2 2 2 2 2" xfId="24181"/>
    <cellStyle name="Normal 6 2 2 5 2 2 2 2 2 3" xfId="37811"/>
    <cellStyle name="Normal 6 2 2 5 2 2 2 2 2 4" xfId="37812"/>
    <cellStyle name="Normal 6 2 2 5 2 2 2 2 3" xfId="12971"/>
    <cellStyle name="Normal 6 2 2 5 2 2 2 2 3 2" xfId="37813"/>
    <cellStyle name="Normal 6 2 2 5 2 2 2 2 3 3" xfId="37814"/>
    <cellStyle name="Normal 6 2 2 5 2 2 2 2 4" xfId="37815"/>
    <cellStyle name="Normal 6 2 2 5 2 2 2 2 5" xfId="28850"/>
    <cellStyle name="Normal 6 2 2 5 2 2 2 2 6" xfId="10198"/>
    <cellStyle name="Normal 6 2 2 5 2 2 2 3" xfId="17370"/>
    <cellStyle name="Normal 6 2 2 5 2 2 2 3 2" xfId="15235"/>
    <cellStyle name="Normal 6 2 2 5 2 2 2 3 3" xfId="15240"/>
    <cellStyle name="Normal 6 2 2 5 2 2 2 3 4" xfId="37817"/>
    <cellStyle name="Normal 6 2 2 5 2 2 2 4" xfId="18640"/>
    <cellStyle name="Normal 6 2 2 5 2 2 2 4 2" xfId="37818"/>
    <cellStyle name="Normal 6 2 2 5 2 2 2 4 3" xfId="37820"/>
    <cellStyle name="Normal 6 2 2 5 2 2 2 4 4" xfId="37822"/>
    <cellStyle name="Normal 6 2 2 5 2 2 2 5" xfId="21722"/>
    <cellStyle name="Normal 6 2 2 5 2 2 2 5 2" xfId="2827"/>
    <cellStyle name="Normal 6 2 2 5 2 2 2 5 3" xfId="8118"/>
    <cellStyle name="Normal 6 2 2 5 2 2 2 5 4" xfId="8130"/>
    <cellStyle name="Normal 6 2 2 5 2 2 2 6" xfId="37823"/>
    <cellStyle name="Normal 6 2 2 5 2 2 2 6 2" xfId="8145"/>
    <cellStyle name="Normal 6 2 2 5 2 2 2 6 3" xfId="8155"/>
    <cellStyle name="Normal 6 2 2 5 2 2 2 7" xfId="37824"/>
    <cellStyle name="Normal 6 2 2 5 2 2 2 8" xfId="37826"/>
    <cellStyle name="Normal 6 2 2 5 2 2 2 9" xfId="37828"/>
    <cellStyle name="Normal 6 2 2 5 2 2 3" xfId="3803"/>
    <cellStyle name="Normal 6 2 2 5 2 2 3 2" xfId="17380"/>
    <cellStyle name="Normal 6 2 2 5 2 2 3 2 2" xfId="37829"/>
    <cellStyle name="Normal 6 2 2 5 2 2 3 2 3" xfId="37830"/>
    <cellStyle name="Normal 6 2 2 5 2 2 3 2 4" xfId="37831"/>
    <cellStyle name="Normal 6 2 2 5 2 2 3 3" xfId="21730"/>
    <cellStyle name="Normal 6 2 2 5 2 2 3 3 2" xfId="37832"/>
    <cellStyle name="Normal 6 2 2 5 2 2 3 3 3" xfId="37833"/>
    <cellStyle name="Normal 6 2 2 5 2 2 3 4" xfId="23434"/>
    <cellStyle name="Normal 6 2 2 5 2 2 3 5" xfId="37836"/>
    <cellStyle name="Normal 6 2 2 5 2 2 3 6" xfId="37837"/>
    <cellStyle name="Normal 6 2 2 5 2 2 4" xfId="4017"/>
    <cellStyle name="Normal 6 2 2 5 2 2 4 2" xfId="21737"/>
    <cellStyle name="Normal 6 2 2 5 2 2 4 3" xfId="37840"/>
    <cellStyle name="Normal 6 2 2 5 2 2 4 4" xfId="37844"/>
    <cellStyle name="Normal 6 2 2 5 2 2 5" xfId="15448"/>
    <cellStyle name="Normal 6 2 2 5 2 2 5 2" xfId="37846"/>
    <cellStyle name="Normal 6 2 2 5 2 2 5 3" xfId="37848"/>
    <cellStyle name="Normal 6 2 2 5 2 2 5 4" xfId="37850"/>
    <cellStyle name="Normal 6 2 2 5 2 2 6" xfId="15451"/>
    <cellStyle name="Normal 6 2 2 5 2 2 6 2" xfId="37853"/>
    <cellStyle name="Normal 6 2 2 5 2 2 6 3" xfId="37855"/>
    <cellStyle name="Normal 6 2 2 5 2 2 6 4" xfId="37857"/>
    <cellStyle name="Normal 6 2 2 5 2 2 7" xfId="37859"/>
    <cellStyle name="Normal 6 2 2 5 2 2 7 2" xfId="37862"/>
    <cellStyle name="Normal 6 2 2 5 2 2 7 3" xfId="37864"/>
    <cellStyle name="Normal 6 2 2 5 2 2 8" xfId="37867"/>
    <cellStyle name="Normal 6 2 2 5 2 2 9" xfId="37870"/>
    <cellStyle name="Normal 6 2 2 5 2 3" xfId="37871"/>
    <cellStyle name="Normal 6 2 2 5 2 3 2" xfId="37872"/>
    <cellStyle name="Normal 6 2 2 5 2 3 2 2" xfId="34151"/>
    <cellStyle name="Normal 6 2 2 5 2 3 2 2 2" xfId="1029"/>
    <cellStyle name="Normal 6 2 2 5 2 3 2 2 3" xfId="7636"/>
    <cellStyle name="Normal 6 2 2 5 2 3 2 2 4" xfId="7516"/>
    <cellStyle name="Normal 6 2 2 5 2 3 2 3" xfId="34154"/>
    <cellStyle name="Normal 6 2 2 5 2 3 2 3 2" xfId="3075"/>
    <cellStyle name="Normal 6 2 2 5 2 3 2 3 3" xfId="1238"/>
    <cellStyle name="Normal 6 2 2 5 2 3 2 4" xfId="34157"/>
    <cellStyle name="Normal 6 2 2 5 2 3 2 5" xfId="37504"/>
    <cellStyle name="Normal 6 2 2 5 2 3 2 6" xfId="37505"/>
    <cellStyle name="Normal 6 2 2 5 2 3 3" xfId="37873"/>
    <cellStyle name="Normal 6 2 2 5 2 3 3 2" xfId="34176"/>
    <cellStyle name="Normal 6 2 2 5 2 3 3 3" xfId="34179"/>
    <cellStyle name="Normal 6 2 2 5 2 3 3 4" xfId="37875"/>
    <cellStyle name="Normal 6 2 2 5 2 3 4" xfId="37876"/>
    <cellStyle name="Normal 6 2 2 5 2 3 4 2" xfId="19696"/>
    <cellStyle name="Normal 6 2 2 5 2 3 4 3" xfId="19705"/>
    <cellStyle name="Normal 6 2 2 5 2 3 4 4" xfId="19715"/>
    <cellStyle name="Normal 6 2 2 5 2 3 5" xfId="37878"/>
    <cellStyle name="Normal 6 2 2 5 2 3 5 2" xfId="19752"/>
    <cellStyle name="Normal 6 2 2 5 2 3 5 3" xfId="19760"/>
    <cellStyle name="Normal 6 2 2 5 2 3 5 4" xfId="19765"/>
    <cellStyle name="Normal 6 2 2 5 2 3 6" xfId="37880"/>
    <cellStyle name="Normal 6 2 2 5 2 3 6 2" xfId="19808"/>
    <cellStyle name="Normal 6 2 2 5 2 3 6 3" xfId="19813"/>
    <cellStyle name="Normal 6 2 2 5 2 3 7" xfId="33240"/>
    <cellStyle name="Normal 6 2 2 5 2 3 8" xfId="33258"/>
    <cellStyle name="Normal 6 2 2 5 2 3 9" xfId="33263"/>
    <cellStyle name="Normal 6 2 2 5 2 4" xfId="37881"/>
    <cellStyle name="Normal 6 2 2 5 2 4 2" xfId="37882"/>
    <cellStyle name="Normal 6 2 2 5 2 4 2 2" xfId="37883"/>
    <cellStyle name="Normal 6 2 2 5 2 4 2 3" xfId="37885"/>
    <cellStyle name="Normal 6 2 2 5 2 4 2 4" xfId="37889"/>
    <cellStyle name="Normal 6 2 2 5 2 4 3" xfId="37890"/>
    <cellStyle name="Normal 6 2 2 5 2 4 3 2" xfId="37891"/>
    <cellStyle name="Normal 6 2 2 5 2 4 3 3" xfId="26856"/>
    <cellStyle name="Normal 6 2 2 5 2 4 4" xfId="37892"/>
    <cellStyle name="Normal 6 2 2 5 2 4 5" xfId="37894"/>
    <cellStyle name="Normal 6 2 2 5 2 4 6" xfId="37896"/>
    <cellStyle name="Normal 6 2 2 5 2 5" xfId="37897"/>
    <cellStyle name="Normal 6 2 2 5 2 5 2" xfId="37898"/>
    <cellStyle name="Normal 6 2 2 5 2 5 3" xfId="37899"/>
    <cellStyle name="Normal 6 2 2 5 2 5 4" xfId="37900"/>
    <cellStyle name="Normal 6 2 2 5 2 6" xfId="20312"/>
    <cellStyle name="Normal 6 2 2 5 2 6 2" xfId="37903"/>
    <cellStyle name="Normal 6 2 2 5 2 6 3" xfId="37905"/>
    <cellStyle name="Normal 6 2 2 5 2 6 4" xfId="37907"/>
    <cellStyle name="Normal 6 2 2 5 2 7" xfId="20316"/>
    <cellStyle name="Normal 6 2 2 5 2 7 2" xfId="37910"/>
    <cellStyle name="Normal 6 2 2 5 2 7 3" xfId="37912"/>
    <cellStyle name="Normal 6 2 2 5 2 7 4" xfId="37913"/>
    <cellStyle name="Normal 6 2 2 5 2 8" xfId="37915"/>
    <cellStyle name="Normal 6 2 2 5 2 8 2" xfId="37917"/>
    <cellStyle name="Normal 6 2 2 5 2 8 3" xfId="37918"/>
    <cellStyle name="Normal 6 2 2 5 2 9" xfId="37921"/>
    <cellStyle name="Normal 6 2 2 5 3" xfId="26383"/>
    <cellStyle name="Normal 6 2 2 5 3 10" xfId="2531"/>
    <cellStyle name="Normal 6 2 2 5 3 2" xfId="37922"/>
    <cellStyle name="Normal 6 2 2 5 3 2 2" xfId="37923"/>
    <cellStyle name="Normal 6 2 2 5 3 2 2 2" xfId="37925"/>
    <cellStyle name="Normal 6 2 2 5 3 2 2 2 2" xfId="37926"/>
    <cellStyle name="Normal 6 2 2 5 3 2 2 2 3" xfId="37928"/>
    <cellStyle name="Normal 6 2 2 5 3 2 2 2 4" xfId="37931"/>
    <cellStyle name="Normal 6 2 2 5 3 2 2 3" xfId="37933"/>
    <cellStyle name="Normal 6 2 2 5 3 2 2 3 2" xfId="37934"/>
    <cellStyle name="Normal 6 2 2 5 3 2 2 3 3" xfId="37935"/>
    <cellStyle name="Normal 6 2 2 5 3 2 2 4" xfId="37937"/>
    <cellStyle name="Normal 6 2 2 5 3 2 2 5" xfId="37939"/>
    <cellStyle name="Normal 6 2 2 5 3 2 2 6" xfId="22352"/>
    <cellStyle name="Normal 6 2 2 5 3 2 3" xfId="37940"/>
    <cellStyle name="Normal 6 2 2 5 3 2 3 2" xfId="37941"/>
    <cellStyle name="Normal 6 2 2 5 3 2 3 3" xfId="37943"/>
    <cellStyle name="Normal 6 2 2 5 3 2 3 4" xfId="37945"/>
    <cellStyle name="Normal 6 2 2 5 3 2 4" xfId="37946"/>
    <cellStyle name="Normal 6 2 2 5 3 2 4 2" xfId="37947"/>
    <cellStyle name="Normal 6 2 2 5 3 2 4 3" xfId="37949"/>
    <cellStyle name="Normal 6 2 2 5 3 2 4 4" xfId="37951"/>
    <cellStyle name="Normal 6 2 2 5 3 2 5" xfId="37953"/>
    <cellStyle name="Normal 6 2 2 5 3 2 5 2" xfId="1188"/>
    <cellStyle name="Normal 6 2 2 5 3 2 5 3" xfId="363"/>
    <cellStyle name="Normal 6 2 2 5 3 2 5 4" xfId="37954"/>
    <cellStyle name="Normal 6 2 2 5 3 2 6" xfId="37957"/>
    <cellStyle name="Normal 6 2 2 5 3 2 6 2" xfId="37958"/>
    <cellStyle name="Normal 6 2 2 5 3 2 6 3" xfId="37959"/>
    <cellStyle name="Normal 6 2 2 5 3 2 7" xfId="37961"/>
    <cellStyle name="Normal 6 2 2 5 3 2 8" xfId="37963"/>
    <cellStyle name="Normal 6 2 2 5 3 2 9" xfId="8329"/>
    <cellStyle name="Normal 6 2 2 5 3 3" xfId="37964"/>
    <cellStyle name="Normal 6 2 2 5 3 3 2" xfId="37965"/>
    <cellStyle name="Normal 6 2 2 5 3 3 2 2" xfId="37967"/>
    <cellStyle name="Normal 6 2 2 5 3 3 2 3" xfId="37970"/>
    <cellStyle name="Normal 6 2 2 5 3 3 2 4" xfId="37972"/>
    <cellStyle name="Normal 6 2 2 5 3 3 3" xfId="37973"/>
    <cellStyle name="Normal 6 2 2 5 3 3 3 2" xfId="37975"/>
    <cellStyle name="Normal 6 2 2 5 3 3 3 3" xfId="37978"/>
    <cellStyle name="Normal 6 2 2 5 3 3 4" xfId="37979"/>
    <cellStyle name="Normal 6 2 2 5 3 3 5" xfId="37981"/>
    <cellStyle name="Normal 6 2 2 5 3 3 6" xfId="37983"/>
    <cellStyle name="Normal 6 2 2 5 3 4" xfId="37984"/>
    <cellStyle name="Normal 6 2 2 5 3 4 2" xfId="37985"/>
    <cellStyle name="Normal 6 2 2 5 3 4 3" xfId="37986"/>
    <cellStyle name="Normal 6 2 2 5 3 4 4" xfId="37987"/>
    <cellStyle name="Normal 6 2 2 5 3 5" xfId="37988"/>
    <cellStyle name="Normal 6 2 2 5 3 5 2" xfId="37989"/>
    <cellStyle name="Normal 6 2 2 5 3 5 3" xfId="37990"/>
    <cellStyle name="Normal 6 2 2 5 3 5 4" xfId="37991"/>
    <cellStyle name="Normal 6 2 2 5 3 6" xfId="37994"/>
    <cellStyle name="Normal 6 2 2 5 3 6 2" xfId="37996"/>
    <cellStyle name="Normal 6 2 2 5 3 6 3" xfId="37998"/>
    <cellStyle name="Normal 6 2 2 5 3 6 4" xfId="27998"/>
    <cellStyle name="Normal 6 2 2 5 3 7" xfId="38001"/>
    <cellStyle name="Normal 6 2 2 5 3 7 2" xfId="38003"/>
    <cellStyle name="Normal 6 2 2 5 3 7 3" xfId="38005"/>
    <cellStyle name="Normal 6 2 2 5 3 8" xfId="38007"/>
    <cellStyle name="Normal 6 2 2 5 3 9" xfId="38008"/>
    <cellStyle name="Normal 6 2 2 5 4" xfId="26386"/>
    <cellStyle name="Normal 6 2 2 5 4 2" xfId="273"/>
    <cellStyle name="Normal 6 2 2 5 4 2 2" xfId="38009"/>
    <cellStyle name="Normal 6 2 2 5 4 2 2 2" xfId="26693"/>
    <cellStyle name="Normal 6 2 2 5 4 2 2 3" xfId="26700"/>
    <cellStyle name="Normal 6 2 2 5 4 2 2 4" xfId="26708"/>
    <cellStyle name="Normal 6 2 2 5 4 2 3" xfId="38010"/>
    <cellStyle name="Normal 6 2 2 5 4 2 3 2" xfId="26761"/>
    <cellStyle name="Normal 6 2 2 5 4 2 3 3" xfId="6487"/>
    <cellStyle name="Normal 6 2 2 5 4 2 4" xfId="38011"/>
    <cellStyle name="Normal 6 2 2 5 4 2 5" xfId="38013"/>
    <cellStyle name="Normal 6 2 2 5 4 2 6" xfId="38015"/>
    <cellStyle name="Normal 6 2 2 5 4 3" xfId="38016"/>
    <cellStyle name="Normal 6 2 2 5 4 3 2" xfId="38017"/>
    <cellStyle name="Normal 6 2 2 5 4 3 3" xfId="38018"/>
    <cellStyle name="Normal 6 2 2 5 4 3 4" xfId="38019"/>
    <cellStyle name="Normal 6 2 2 5 4 4" xfId="38020"/>
    <cellStyle name="Normal 6 2 2 5 4 4 2" xfId="38021"/>
    <cellStyle name="Normal 6 2 2 5 4 4 3" xfId="38022"/>
    <cellStyle name="Normal 6 2 2 5 4 4 4" xfId="38023"/>
    <cellStyle name="Normal 6 2 2 5 4 5" xfId="38024"/>
    <cellStyle name="Normal 6 2 2 5 4 5 2" xfId="38026"/>
    <cellStyle name="Normal 6 2 2 5 4 5 3" xfId="38028"/>
    <cellStyle name="Normal 6 2 2 5 4 5 4" xfId="38029"/>
    <cellStyle name="Normal 6 2 2 5 4 6" xfId="38032"/>
    <cellStyle name="Normal 6 2 2 5 4 6 2" xfId="33235"/>
    <cellStyle name="Normal 6 2 2 5 4 6 3" xfId="38034"/>
    <cellStyle name="Normal 6 2 2 5 4 7" xfId="38037"/>
    <cellStyle name="Normal 6 2 2 5 4 8" xfId="38039"/>
    <cellStyle name="Normal 6 2 2 5 4 9" xfId="38040"/>
    <cellStyle name="Normal 6 2 2 5 5" xfId="26388"/>
    <cellStyle name="Normal 6 2 2 5 5 2" xfId="38041"/>
    <cellStyle name="Normal 6 2 2 5 5 2 2" xfId="32523"/>
    <cellStyle name="Normal 6 2 2 5 5 2 2 2" xfId="28270"/>
    <cellStyle name="Normal 6 2 2 5 5 2 2 3" xfId="28272"/>
    <cellStyle name="Normal 6 2 2 5 5 2 2 4" xfId="38043"/>
    <cellStyle name="Normal 6 2 2 5 5 2 3" xfId="32526"/>
    <cellStyle name="Normal 6 2 2 5 5 2 3 2" xfId="38044"/>
    <cellStyle name="Normal 6 2 2 5 5 2 3 3" xfId="38045"/>
    <cellStyle name="Normal 6 2 2 5 5 2 4" xfId="38046"/>
    <cellStyle name="Normal 6 2 2 5 5 2 5" xfId="38048"/>
    <cellStyle name="Normal 6 2 2 5 5 2 6" xfId="38050"/>
    <cellStyle name="Normal 6 2 2 5 5 3" xfId="38051"/>
    <cellStyle name="Normal 6 2 2 5 5 3 2" xfId="32533"/>
    <cellStyle name="Normal 6 2 2 5 5 3 3" xfId="38052"/>
    <cellStyle name="Normal 6 2 2 5 5 3 4" xfId="38053"/>
    <cellStyle name="Normal 6 2 2 5 5 4" xfId="38054"/>
    <cellStyle name="Normal 6 2 2 5 5 4 2" xfId="26392"/>
    <cellStyle name="Normal 6 2 2 5 5 4 3" xfId="38056"/>
    <cellStyle name="Normal 6 2 2 5 5 4 4" xfId="38057"/>
    <cellStyle name="Normal 6 2 2 5 5 5" xfId="38058"/>
    <cellStyle name="Normal 6 2 2 5 5 5 2" xfId="38060"/>
    <cellStyle name="Normal 6 2 2 5 5 5 3" xfId="38062"/>
    <cellStyle name="Normal 6 2 2 5 5 5 4" xfId="38063"/>
    <cellStyle name="Normal 6 2 2 5 5 6" xfId="38066"/>
    <cellStyle name="Normal 6 2 2 5 5 6 2" xfId="38068"/>
    <cellStyle name="Normal 6 2 2 5 5 6 3" xfId="38069"/>
    <cellStyle name="Normal 6 2 2 5 5 7" xfId="38071"/>
    <cellStyle name="Normal 6 2 2 5 5 8" xfId="38073"/>
    <cellStyle name="Normal 6 2 2 5 5 9" xfId="38074"/>
    <cellStyle name="Normal 6 2 2 5 6" xfId="35541"/>
    <cellStyle name="Normal 6 2 2 5 6 2" xfId="38075"/>
    <cellStyle name="Normal 6 2 2 5 6 2 2" xfId="38076"/>
    <cellStyle name="Normal 6 2 2 5 6 2 2 2" xfId="38077"/>
    <cellStyle name="Normal 6 2 2 5 6 2 2 3" xfId="38078"/>
    <cellStyle name="Normal 6 2 2 5 6 2 2 4" xfId="38079"/>
    <cellStyle name="Normal 6 2 2 5 6 2 3" xfId="38080"/>
    <cellStyle name="Normal 6 2 2 5 6 2 3 2" xfId="38081"/>
    <cellStyle name="Normal 6 2 2 5 6 2 3 3" xfId="38082"/>
    <cellStyle name="Normal 6 2 2 5 6 2 4" xfId="38083"/>
    <cellStyle name="Normal 6 2 2 5 6 2 5" xfId="38084"/>
    <cellStyle name="Normal 6 2 2 5 6 2 6" xfId="38085"/>
    <cellStyle name="Normal 6 2 2 5 6 3" xfId="38086"/>
    <cellStyle name="Normal 6 2 2 5 6 3 2" xfId="38088"/>
    <cellStyle name="Normal 6 2 2 5 6 3 3" xfId="38090"/>
    <cellStyle name="Normal 6 2 2 5 6 3 4" xfId="38091"/>
    <cellStyle name="Normal 6 2 2 5 6 4" xfId="38092"/>
    <cellStyle name="Normal 6 2 2 5 6 4 2" xfId="38094"/>
    <cellStyle name="Normal 6 2 2 5 6 4 3" xfId="38095"/>
    <cellStyle name="Normal 6 2 2 5 6 4 4" xfId="38096"/>
    <cellStyle name="Normal 6 2 2 5 6 5" xfId="38097"/>
    <cellStyle name="Normal 6 2 2 5 6 5 2" xfId="38099"/>
    <cellStyle name="Normal 6 2 2 5 6 5 3" xfId="38101"/>
    <cellStyle name="Normal 6 2 2 5 6 6" xfId="38103"/>
    <cellStyle name="Normal 6 2 2 5 6 7" xfId="38105"/>
    <cellStyle name="Normal 6 2 2 5 6 8" xfId="38106"/>
    <cellStyle name="Normal 6 2 2 5 7" xfId="35543"/>
    <cellStyle name="Normal 6 2 2 5 7 2" xfId="17713"/>
    <cellStyle name="Normal 6 2 2 5 7 2 2" xfId="38108"/>
    <cellStyle name="Normal 6 2 2 5 7 2 3" xfId="38109"/>
    <cellStyle name="Normal 6 2 2 5 7 2 4" xfId="38110"/>
    <cellStyle name="Normal 6 2 2 5 7 3" xfId="17717"/>
    <cellStyle name="Normal 6 2 2 5 7 3 2" xfId="2116"/>
    <cellStyle name="Normal 6 2 2 5 7 3 3" xfId="38111"/>
    <cellStyle name="Normal 6 2 2 5 7 4" xfId="22116"/>
    <cellStyle name="Normal 6 2 2 5 7 5" xfId="38112"/>
    <cellStyle name="Normal 6 2 2 5 7 6" xfId="2622"/>
    <cellStyle name="Normal 6 2 2 5 8" xfId="38113"/>
    <cellStyle name="Normal 6 2 2 5 8 2" xfId="22120"/>
    <cellStyle name="Normal 6 2 2 5 8 3" xfId="38114"/>
    <cellStyle name="Normal 6 2 2 5 8 4" xfId="38115"/>
    <cellStyle name="Normal 6 2 2 5 9" xfId="38116"/>
    <cellStyle name="Normal 6 2 2 5 9 2" xfId="22132"/>
    <cellStyle name="Normal 6 2 2 5 9 3" xfId="38118"/>
    <cellStyle name="Normal 6 2 2 5 9 4" xfId="38120"/>
    <cellStyle name="Normal 6 2 2 6" xfId="16007"/>
    <cellStyle name="Normal 6 2 2 6 10" xfId="38121"/>
    <cellStyle name="Normal 6 2 2 6 11" xfId="38122"/>
    <cellStyle name="Normal 6 2 2 6 2" xfId="8524"/>
    <cellStyle name="Normal 6 2 2 6 2 10" xfId="38123"/>
    <cellStyle name="Normal 6 2 2 6 2 2" xfId="5300"/>
    <cellStyle name="Normal 6 2 2 6 2 2 2" xfId="17351"/>
    <cellStyle name="Normal 6 2 2 6 2 2 2 2" xfId="38125"/>
    <cellStyle name="Normal 6 2 2 6 2 2 2 2 2" xfId="21899"/>
    <cellStyle name="Normal 6 2 2 6 2 2 2 2 3" xfId="38126"/>
    <cellStyle name="Normal 6 2 2 6 2 2 2 2 4" xfId="38127"/>
    <cellStyle name="Normal 6 2 2 6 2 2 2 3" xfId="21905"/>
    <cellStyle name="Normal 6 2 2 6 2 2 2 3 2" xfId="38128"/>
    <cellStyle name="Normal 6 2 2 6 2 2 2 3 3" xfId="38129"/>
    <cellStyle name="Normal 6 2 2 6 2 2 2 4" xfId="21910"/>
    <cellStyle name="Normal 6 2 2 6 2 2 2 5" xfId="21915"/>
    <cellStyle name="Normal 6 2 2 6 2 2 2 6" xfId="38130"/>
    <cellStyle name="Normal 6 2 2 6 2 2 3" xfId="2875"/>
    <cellStyle name="Normal 6 2 2 6 2 2 3 2" xfId="21920"/>
    <cellStyle name="Normal 6 2 2 6 2 2 3 3" xfId="21927"/>
    <cellStyle name="Normal 6 2 2 6 2 2 3 4" xfId="23662"/>
    <cellStyle name="Normal 6 2 2 6 2 2 4" xfId="4358"/>
    <cellStyle name="Normal 6 2 2 6 2 2 4 2" xfId="21935"/>
    <cellStyle name="Normal 6 2 2 6 2 2 4 3" xfId="38132"/>
    <cellStyle name="Normal 6 2 2 6 2 2 4 4" xfId="38134"/>
    <cellStyle name="Normal 6 2 2 6 2 2 5" xfId="38137"/>
    <cellStyle name="Normal 6 2 2 6 2 2 5 2" xfId="38139"/>
    <cellStyle name="Normal 6 2 2 6 2 2 5 3" xfId="38140"/>
    <cellStyle name="Normal 6 2 2 6 2 2 5 4" xfId="38141"/>
    <cellStyle name="Normal 6 2 2 6 2 2 6" xfId="35012"/>
    <cellStyle name="Normal 6 2 2 6 2 2 6 2" xfId="35014"/>
    <cellStyle name="Normal 6 2 2 6 2 2 6 3" xfId="35016"/>
    <cellStyle name="Normal 6 2 2 6 2 2 7" xfId="35021"/>
    <cellStyle name="Normal 6 2 2 6 2 2 8" xfId="35027"/>
    <cellStyle name="Normal 6 2 2 6 2 2 9" xfId="35034"/>
    <cellStyle name="Normal 6 2 2 6 2 3" xfId="7929"/>
    <cellStyle name="Normal 6 2 2 6 2 3 2" xfId="13249"/>
    <cellStyle name="Normal 6 2 2 6 2 3 2 2" xfId="13257"/>
    <cellStyle name="Normal 6 2 2 6 2 3 2 3" xfId="13264"/>
    <cellStyle name="Normal 6 2 2 6 2 3 2 4" xfId="38144"/>
    <cellStyle name="Normal 6 2 2 6 2 3 3" xfId="13266"/>
    <cellStyle name="Normal 6 2 2 6 2 3 3 2" xfId="38146"/>
    <cellStyle name="Normal 6 2 2 6 2 3 3 3" xfId="38149"/>
    <cellStyle name="Normal 6 2 2 6 2 3 4" xfId="13274"/>
    <cellStyle name="Normal 6 2 2 6 2 3 5" xfId="13281"/>
    <cellStyle name="Normal 6 2 2 6 2 3 6" xfId="35042"/>
    <cellStyle name="Normal 6 2 2 6 2 4" xfId="7932"/>
    <cellStyle name="Normal 6 2 2 6 2 4 2" xfId="7507"/>
    <cellStyle name="Normal 6 2 2 6 2 4 3" xfId="7530"/>
    <cellStyle name="Normal 6 2 2 6 2 4 4" xfId="7543"/>
    <cellStyle name="Normal 6 2 2 6 2 5" xfId="11733"/>
    <cellStyle name="Normal 6 2 2 6 2 5 2" xfId="7577"/>
    <cellStyle name="Normal 6 2 2 6 2 5 3" xfId="7583"/>
    <cellStyle name="Normal 6 2 2 6 2 5 4" xfId="7586"/>
    <cellStyle name="Normal 6 2 2 6 2 6" xfId="11742"/>
    <cellStyle name="Normal 6 2 2 6 2 6 2" xfId="7615"/>
    <cellStyle name="Normal 6 2 2 6 2 6 3" xfId="7623"/>
    <cellStyle name="Normal 6 2 2 6 2 6 4" xfId="7626"/>
    <cellStyle name="Normal 6 2 2 6 2 7" xfId="38152"/>
    <cellStyle name="Normal 6 2 2 6 2 7 2" xfId="1141"/>
    <cellStyle name="Normal 6 2 2 6 2 7 3" xfId="1149"/>
    <cellStyle name="Normal 6 2 2 6 2 8" xfId="38154"/>
    <cellStyle name="Normal 6 2 2 6 2 9" xfId="38155"/>
    <cellStyle name="Normal 6 2 2 6 3" xfId="8529"/>
    <cellStyle name="Normal 6 2 2 6 3 2" xfId="4986"/>
    <cellStyle name="Normal 6 2 2 6 3 2 2" xfId="32466"/>
    <cellStyle name="Normal 6 2 2 6 3 2 2 2" xfId="38158"/>
    <cellStyle name="Normal 6 2 2 6 3 2 2 3" xfId="38160"/>
    <cellStyle name="Normal 6 2 2 6 3 2 2 4" xfId="38163"/>
    <cellStyle name="Normal 6 2 2 6 3 2 3" xfId="33828"/>
    <cellStyle name="Normal 6 2 2 6 3 2 3 2" xfId="38165"/>
    <cellStyle name="Normal 6 2 2 6 3 2 3 3" xfId="38167"/>
    <cellStyle name="Normal 6 2 2 6 3 2 4" xfId="38168"/>
    <cellStyle name="Normal 6 2 2 6 3 2 5" xfId="38169"/>
    <cellStyle name="Normal 6 2 2 6 3 2 6" xfId="35101"/>
    <cellStyle name="Normal 6 2 2 6 3 3" xfId="5006"/>
    <cellStyle name="Normal 6 2 2 6 3 3 2" xfId="13286"/>
    <cellStyle name="Normal 6 2 2 6 3 3 3" xfId="13289"/>
    <cellStyle name="Normal 6 2 2 6 3 3 4" xfId="36171"/>
    <cellStyle name="Normal 6 2 2 6 3 4" xfId="7771"/>
    <cellStyle name="Normal 6 2 2 6 3 4 2" xfId="5021"/>
    <cellStyle name="Normal 6 2 2 6 3 4 3" xfId="5064"/>
    <cellStyle name="Normal 6 2 2 6 3 4 4" xfId="5106"/>
    <cellStyle name="Normal 6 2 2 6 3 5" xfId="11531"/>
    <cellStyle name="Normal 6 2 2 6 3 5 2" xfId="5263"/>
    <cellStyle name="Normal 6 2 2 6 3 5 3" xfId="5284"/>
    <cellStyle name="Normal 6 2 2 6 3 5 4" xfId="1661"/>
    <cellStyle name="Normal 6 2 2 6 3 6" xfId="11538"/>
    <cellStyle name="Normal 6 2 2 6 3 6 2" xfId="5295"/>
    <cellStyle name="Normal 6 2 2 6 3 6 3" xfId="5305"/>
    <cellStyle name="Normal 6 2 2 6 3 7" xfId="38172"/>
    <cellStyle name="Normal 6 2 2 6 3 8" xfId="38173"/>
    <cellStyle name="Normal 6 2 2 6 3 9" xfId="38174"/>
    <cellStyle name="Normal 6 2 2 6 4" xfId="8533"/>
    <cellStyle name="Normal 6 2 2 6 4 2" xfId="5326"/>
    <cellStyle name="Normal 6 2 2 6 4 2 2" xfId="23200"/>
    <cellStyle name="Normal 6 2 2 6 4 2 3" xfId="38176"/>
    <cellStyle name="Normal 6 2 2 6 4 2 4" xfId="38177"/>
    <cellStyle name="Normal 6 2 2 6 4 3" xfId="7829"/>
    <cellStyle name="Normal 6 2 2 6 4 3 2" xfId="38178"/>
    <cellStyle name="Normal 6 2 2 6 4 3 3" xfId="38179"/>
    <cellStyle name="Normal 6 2 2 6 4 4" xfId="11624"/>
    <cellStyle name="Normal 6 2 2 6 4 5" xfId="11651"/>
    <cellStyle name="Normal 6 2 2 6 4 6" xfId="11665"/>
    <cellStyle name="Normal 6 2 2 6 5" xfId="8538"/>
    <cellStyle name="Normal 6 2 2 6 5 2" xfId="7946"/>
    <cellStyle name="Normal 6 2 2 6 5 3" xfId="18631"/>
    <cellStyle name="Normal 6 2 2 6 5 4" xfId="11752"/>
    <cellStyle name="Normal 6 2 2 6 6" xfId="8544"/>
    <cellStyle name="Normal 6 2 2 6 6 2" xfId="17366"/>
    <cellStyle name="Normal 6 2 2 6 6 3" xfId="18636"/>
    <cellStyle name="Normal 6 2 2 6 6 4" xfId="21720"/>
    <cellStyle name="Normal 6 2 2 6 7" xfId="8551"/>
    <cellStyle name="Normal 6 2 2 6 7 2" xfId="21726"/>
    <cellStyle name="Normal 6 2 2 6 7 3" xfId="23432"/>
    <cellStyle name="Normal 6 2 2 6 7 4" xfId="37834"/>
    <cellStyle name="Normal 6 2 2 6 8" xfId="18644"/>
    <cellStyle name="Normal 6 2 2 6 8 2" xfId="37838"/>
    <cellStyle name="Normal 6 2 2 6 8 3" xfId="37842"/>
    <cellStyle name="Normal 6 2 2 6 9" xfId="12045"/>
    <cellStyle name="Normal 6 2 2 7" xfId="16015"/>
    <cellStyle name="Normal 6 2 2 7 10" xfId="38180"/>
    <cellStyle name="Normal 6 2 2 7 11" xfId="10799"/>
    <cellStyle name="Normal 6 2 2 7 2" xfId="8561"/>
    <cellStyle name="Normal 6 2 2 7 2 10" xfId="930"/>
    <cellStyle name="Normal 6 2 2 7 2 2" xfId="5464"/>
    <cellStyle name="Normal 6 2 2 7 2 2 2" xfId="16934"/>
    <cellStyle name="Normal 6 2 2 7 2 2 2 2" xfId="17706"/>
    <cellStyle name="Normal 6 2 2 7 2 2 2 2 2" xfId="38182"/>
    <cellStyle name="Normal 6 2 2 7 2 2 2 2 3" xfId="38184"/>
    <cellStyle name="Normal 6 2 2 7 2 2 2 2 4" xfId="6997"/>
    <cellStyle name="Normal 6 2 2 7 2 2 2 3" xfId="22104"/>
    <cellStyle name="Normal 6 2 2 7 2 2 2 3 2" xfId="37770"/>
    <cellStyle name="Normal 6 2 2 7 2 2 2 3 3" xfId="38186"/>
    <cellStyle name="Normal 6 2 2 7 2 2 2 4" xfId="36166"/>
    <cellStyle name="Normal 6 2 2 7 2 2 2 5" xfId="36168"/>
    <cellStyle name="Normal 6 2 2 7 2 2 2 6" xfId="38187"/>
    <cellStyle name="Normal 6 2 2 7 2 2 3" xfId="32939"/>
    <cellStyle name="Normal 6 2 2 7 2 2 3 2" xfId="22114"/>
    <cellStyle name="Normal 6 2 2 7 2 2 3 3" xfId="38189"/>
    <cellStyle name="Normal 6 2 2 7 2 2 3 4" xfId="38191"/>
    <cellStyle name="Normal 6 2 2 7 2 2 4" xfId="38192"/>
    <cellStyle name="Normal 6 2 2 7 2 2 4 2" xfId="38194"/>
    <cellStyle name="Normal 6 2 2 7 2 2 4 3" xfId="38196"/>
    <cellStyle name="Normal 6 2 2 7 2 2 4 4" xfId="38198"/>
    <cellStyle name="Normal 6 2 2 7 2 2 5" xfId="38201"/>
    <cellStyle name="Normal 6 2 2 7 2 2 5 2" xfId="2155"/>
    <cellStyle name="Normal 6 2 2 7 2 2 5 3" xfId="2161"/>
    <cellStyle name="Normal 6 2 2 7 2 2 5 4" xfId="2170"/>
    <cellStyle name="Normal 6 2 2 7 2 2 6" xfId="38205"/>
    <cellStyle name="Normal 6 2 2 7 2 2 6 2" xfId="38209"/>
    <cellStyle name="Normal 6 2 2 7 2 2 6 3" xfId="38213"/>
    <cellStyle name="Normal 6 2 2 7 2 2 7" xfId="38216"/>
    <cellStyle name="Normal 6 2 2 7 2 2 8" xfId="38219"/>
    <cellStyle name="Normal 6 2 2 7 2 2 9" xfId="38222"/>
    <cellStyle name="Normal 6 2 2 7 2 3" xfId="17384"/>
    <cellStyle name="Normal 6 2 2 7 2 3 2" xfId="3135"/>
    <cellStyle name="Normal 6 2 2 7 2 3 2 2" xfId="38224"/>
    <cellStyle name="Normal 6 2 2 7 2 3 2 3" xfId="38225"/>
    <cellStyle name="Normal 6 2 2 7 2 3 2 4" xfId="38226"/>
    <cellStyle name="Normal 6 2 2 7 2 3 3" xfId="3152"/>
    <cellStyle name="Normal 6 2 2 7 2 3 3 2" xfId="32182"/>
    <cellStyle name="Normal 6 2 2 7 2 3 3 3" xfId="38227"/>
    <cellStyle name="Normal 6 2 2 7 2 3 4" xfId="3157"/>
    <cellStyle name="Normal 6 2 2 7 2 3 5" xfId="3224"/>
    <cellStyle name="Normal 6 2 2 7 2 3 6" xfId="3233"/>
    <cellStyle name="Normal 6 2 2 7 2 4" xfId="11764"/>
    <cellStyle name="Normal 6 2 2 7 2 4 2" xfId="10188"/>
    <cellStyle name="Normal 6 2 2 7 2 4 3" xfId="10222"/>
    <cellStyle name="Normal 6 2 2 7 2 4 4" xfId="10230"/>
    <cellStyle name="Normal 6 2 2 7 2 5" xfId="11768"/>
    <cellStyle name="Normal 6 2 2 7 2 5 2" xfId="10265"/>
    <cellStyle name="Normal 6 2 2 7 2 5 3" xfId="10270"/>
    <cellStyle name="Normal 6 2 2 7 2 5 4" xfId="10276"/>
    <cellStyle name="Normal 6 2 2 7 2 6" xfId="11771"/>
    <cellStyle name="Normal 6 2 2 7 2 6 2" xfId="10297"/>
    <cellStyle name="Normal 6 2 2 7 2 6 3" xfId="10301"/>
    <cellStyle name="Normal 6 2 2 7 2 6 4" xfId="10306"/>
    <cellStyle name="Normal 6 2 2 7 2 7" xfId="38228"/>
    <cellStyle name="Normal 6 2 2 7 2 7 2" xfId="10334"/>
    <cellStyle name="Normal 6 2 2 7 2 7 3" xfId="10338"/>
    <cellStyle name="Normal 6 2 2 7 2 8" xfId="38229"/>
    <cellStyle name="Normal 6 2 2 7 2 9" xfId="38230"/>
    <cellStyle name="Normal 6 2 2 7 3" xfId="8564"/>
    <cellStyle name="Normal 6 2 2 7 3 2" xfId="5476"/>
    <cellStyle name="Normal 6 2 2 7 3 2 2" xfId="34072"/>
    <cellStyle name="Normal 6 2 2 7 3 2 2 2" xfId="38232"/>
    <cellStyle name="Normal 6 2 2 7 3 2 2 3" xfId="37157"/>
    <cellStyle name="Normal 6 2 2 7 3 2 2 4" xfId="37160"/>
    <cellStyle name="Normal 6 2 2 7 3 2 3" xfId="34074"/>
    <cellStyle name="Normal 6 2 2 7 3 2 3 2" xfId="38234"/>
    <cellStyle name="Normal 6 2 2 7 3 2 3 3" xfId="38235"/>
    <cellStyle name="Normal 6 2 2 7 3 2 4" xfId="38236"/>
    <cellStyle name="Normal 6 2 2 7 3 2 5" xfId="38238"/>
    <cellStyle name="Normal 6 2 2 7 3 2 6" xfId="38242"/>
    <cellStyle name="Normal 6 2 2 7 3 3" xfId="18648"/>
    <cellStyle name="Normal 6 2 2 7 3 3 2" xfId="38243"/>
    <cellStyle name="Normal 6 2 2 7 3 3 3" xfId="38244"/>
    <cellStyle name="Normal 6 2 2 7 3 3 4" xfId="38245"/>
    <cellStyle name="Normal 6 2 2 7 3 4" xfId="11775"/>
    <cellStyle name="Normal 6 2 2 7 3 4 2" xfId="2604"/>
    <cellStyle name="Normal 6 2 2 7 3 4 3" xfId="3428"/>
    <cellStyle name="Normal 6 2 2 7 3 4 4" xfId="3463"/>
    <cellStyle name="Normal 6 2 2 7 3 5" xfId="11778"/>
    <cellStyle name="Normal 6 2 2 7 3 5 2" xfId="3550"/>
    <cellStyle name="Normal 6 2 2 7 3 5 3" xfId="3555"/>
    <cellStyle name="Normal 6 2 2 7 3 5 4" xfId="8376"/>
    <cellStyle name="Normal 6 2 2 7 3 6" xfId="11783"/>
    <cellStyle name="Normal 6 2 2 7 3 6 2" xfId="3640"/>
    <cellStyle name="Normal 6 2 2 7 3 6 3" xfId="3662"/>
    <cellStyle name="Normal 6 2 2 7 3 7" xfId="22269"/>
    <cellStyle name="Normal 6 2 2 7 3 8" xfId="2565"/>
    <cellStyle name="Normal 6 2 2 7 3 9" xfId="38246"/>
    <cellStyle name="Normal 6 2 2 7 4" xfId="8568"/>
    <cellStyle name="Normal 6 2 2 7 4 2" xfId="34105"/>
    <cellStyle name="Normal 6 2 2 7 4 2 2" xfId="38247"/>
    <cellStyle name="Normal 6 2 2 7 4 2 3" xfId="38248"/>
    <cellStyle name="Normal 6 2 2 7 4 2 4" xfId="27720"/>
    <cellStyle name="Normal 6 2 2 7 4 3" xfId="34107"/>
    <cellStyle name="Normal 6 2 2 7 4 3 2" xfId="38249"/>
    <cellStyle name="Normal 6 2 2 7 4 3 3" xfId="38250"/>
    <cellStyle name="Normal 6 2 2 7 4 4" xfId="11791"/>
    <cellStyle name="Normal 6 2 2 7 4 5" xfId="11794"/>
    <cellStyle name="Normal 6 2 2 7 4 6" xfId="22271"/>
    <cellStyle name="Normal 6 2 2 7 5" xfId="18651"/>
    <cellStyle name="Normal 6 2 2 7 5 2" xfId="34132"/>
    <cellStyle name="Normal 6 2 2 7 5 3" xfId="34134"/>
    <cellStyle name="Normal 6 2 2 7 5 4" xfId="38251"/>
    <cellStyle name="Normal 6 2 2 7 6" xfId="18655"/>
    <cellStyle name="Normal 6 2 2 7 6 2" xfId="34152"/>
    <cellStyle name="Normal 6 2 2 7 6 3" xfId="34155"/>
    <cellStyle name="Normal 6 2 2 7 6 4" xfId="37503"/>
    <cellStyle name="Normal 6 2 2 7 7" xfId="23438"/>
    <cellStyle name="Normal 6 2 2 7 7 2" xfId="34177"/>
    <cellStyle name="Normal 6 2 2 7 7 3" xfId="37874"/>
    <cellStyle name="Normal 6 2 2 7 7 4" xfId="37510"/>
    <cellStyle name="Normal 6 2 2 7 8" xfId="23440"/>
    <cellStyle name="Normal 6 2 2 7 8 2" xfId="19703"/>
    <cellStyle name="Normal 6 2 2 7 8 3" xfId="19712"/>
    <cellStyle name="Normal 6 2 2 7 9" xfId="38252"/>
    <cellStyle name="Normal 6 2 2 8" xfId="18658"/>
    <cellStyle name="Normal 6 2 2 8 10" xfId="38254"/>
    <cellStyle name="Normal 6 2 2 8 11" xfId="38255"/>
    <cellStyle name="Normal 6 2 2 8 2" xfId="8584"/>
    <cellStyle name="Normal 6 2 2 8 2 10" xfId="38256"/>
    <cellStyle name="Normal 6 2 2 8 2 2" xfId="38258"/>
    <cellStyle name="Normal 6 2 2 8 2 2 2" xfId="38260"/>
    <cellStyle name="Normal 6 2 2 8 2 2 2 2" xfId="17865"/>
    <cellStyle name="Normal 6 2 2 8 2 2 2 2 2" xfId="6910"/>
    <cellStyle name="Normal 6 2 2 8 2 2 2 2 3" xfId="6914"/>
    <cellStyle name="Normal 6 2 2 8 2 2 2 2 4" xfId="9617"/>
    <cellStyle name="Normal 6 2 2 8 2 2 2 3" xfId="22314"/>
    <cellStyle name="Normal 6 2 2 8 2 2 2 3 2" xfId="6926"/>
    <cellStyle name="Normal 6 2 2 8 2 2 2 3 3" xfId="38261"/>
    <cellStyle name="Normal 6 2 2 8 2 2 2 4" xfId="22318"/>
    <cellStyle name="Normal 6 2 2 8 2 2 2 5" xfId="38262"/>
    <cellStyle name="Normal 6 2 2 8 2 2 2 6" xfId="38263"/>
    <cellStyle name="Normal 6 2 2 8 2 2 3" xfId="38265"/>
    <cellStyle name="Normal 6 2 2 8 2 2 3 2" xfId="38268"/>
    <cellStyle name="Normal 6 2 2 8 2 2 3 3" xfId="38270"/>
    <cellStyle name="Normal 6 2 2 8 2 2 3 4" xfId="38271"/>
    <cellStyle name="Normal 6 2 2 8 2 2 4" xfId="38273"/>
    <cellStyle name="Normal 6 2 2 8 2 2 4 2" xfId="38276"/>
    <cellStyle name="Normal 6 2 2 8 2 2 4 3" xfId="38277"/>
    <cellStyle name="Normal 6 2 2 8 2 2 4 4" xfId="38279"/>
    <cellStyle name="Normal 6 2 2 8 2 2 5" xfId="38283"/>
    <cellStyle name="Normal 6 2 2 8 2 2 5 2" xfId="38287"/>
    <cellStyle name="Normal 6 2 2 8 2 2 5 3" xfId="38289"/>
    <cellStyle name="Normal 6 2 2 8 2 2 5 4" xfId="38291"/>
    <cellStyle name="Normal 6 2 2 8 2 2 6" xfId="38294"/>
    <cellStyle name="Normal 6 2 2 8 2 2 6 2" xfId="8312"/>
    <cellStyle name="Normal 6 2 2 8 2 2 6 3" xfId="8317"/>
    <cellStyle name="Normal 6 2 2 8 2 2 7" xfId="36918"/>
    <cellStyle name="Normal 6 2 2 8 2 2 8" xfId="36922"/>
    <cellStyle name="Normal 6 2 2 8 2 2 9" xfId="21330"/>
    <cellStyle name="Normal 6 2 2 8 2 3" xfId="38298"/>
    <cellStyle name="Normal 6 2 2 8 2 3 2" xfId="38300"/>
    <cellStyle name="Normal 6 2 2 8 2 3 2 2" xfId="38302"/>
    <cellStyle name="Normal 6 2 2 8 2 3 2 3" xfId="38304"/>
    <cellStyle name="Normal 6 2 2 8 2 3 2 4" xfId="38306"/>
    <cellStyle name="Normal 6 2 2 8 2 3 3" xfId="38309"/>
    <cellStyle name="Normal 6 2 2 8 2 3 3 2" xfId="38311"/>
    <cellStyle name="Normal 6 2 2 8 2 3 3 3" xfId="38312"/>
    <cellStyle name="Normal 6 2 2 8 2 3 4" xfId="34755"/>
    <cellStyle name="Normal 6 2 2 8 2 3 5" xfId="34762"/>
    <cellStyle name="Normal 6 2 2 8 2 3 6" xfId="34769"/>
    <cellStyle name="Normal 6 2 2 8 2 4" xfId="38313"/>
    <cellStyle name="Normal 6 2 2 8 2 4 2" xfId="12977"/>
    <cellStyle name="Normal 6 2 2 8 2 4 3" xfId="12985"/>
    <cellStyle name="Normal 6 2 2 8 2 4 4" xfId="12992"/>
    <cellStyle name="Normal 6 2 2 8 2 5" xfId="38314"/>
    <cellStyle name="Normal 6 2 2 8 2 5 2" xfId="1294"/>
    <cellStyle name="Normal 6 2 2 8 2 5 3" xfId="13083"/>
    <cellStyle name="Normal 6 2 2 8 2 5 4" xfId="13099"/>
    <cellStyle name="Normal 6 2 2 8 2 6" xfId="38315"/>
    <cellStyle name="Normal 6 2 2 8 2 6 2" xfId="13154"/>
    <cellStyle name="Normal 6 2 2 8 2 6 3" xfId="13165"/>
    <cellStyle name="Normal 6 2 2 8 2 6 4" xfId="13168"/>
    <cellStyle name="Normal 6 2 2 8 2 7" xfId="38316"/>
    <cellStyle name="Normal 6 2 2 8 2 7 2" xfId="13187"/>
    <cellStyle name="Normal 6 2 2 8 2 7 3" xfId="13189"/>
    <cellStyle name="Normal 6 2 2 8 2 8" xfId="38317"/>
    <cellStyle name="Normal 6 2 2 8 2 9" xfId="38318"/>
    <cellStyle name="Normal 6 2 2 8 3" xfId="18661"/>
    <cellStyle name="Normal 6 2 2 8 3 2" xfId="34277"/>
    <cellStyle name="Normal 6 2 2 8 3 2 2" xfId="38320"/>
    <cellStyle name="Normal 6 2 2 8 3 2 2 2" xfId="38322"/>
    <cellStyle name="Normal 6 2 2 8 3 2 2 3" xfId="38323"/>
    <cellStyle name="Normal 6 2 2 8 3 2 2 4" xfId="38325"/>
    <cellStyle name="Normal 6 2 2 8 3 2 3" xfId="38327"/>
    <cellStyle name="Normal 6 2 2 8 3 2 3 2" xfId="38329"/>
    <cellStyle name="Normal 6 2 2 8 3 2 3 3" xfId="38330"/>
    <cellStyle name="Normal 6 2 2 8 3 2 4" xfId="38331"/>
    <cellStyle name="Normal 6 2 2 8 3 2 5" xfId="38333"/>
    <cellStyle name="Normal 6 2 2 8 3 2 6" xfId="38336"/>
    <cellStyle name="Normal 6 2 2 8 3 3" xfId="34281"/>
    <cellStyle name="Normal 6 2 2 8 3 3 2" xfId="11305"/>
    <cellStyle name="Normal 6 2 2 8 3 3 3" xfId="38337"/>
    <cellStyle name="Normal 6 2 2 8 3 3 4" xfId="34783"/>
    <cellStyle name="Normal 6 2 2 8 3 4" xfId="38338"/>
    <cellStyle name="Normal 6 2 2 8 3 4 2" xfId="1087"/>
    <cellStyle name="Normal 6 2 2 8 3 4 3" xfId="5694"/>
    <cellStyle name="Normal 6 2 2 8 3 4 4" xfId="8718"/>
    <cellStyle name="Normal 6 2 2 8 3 5" xfId="38339"/>
    <cellStyle name="Normal 6 2 2 8 3 5 2" xfId="1227"/>
    <cellStyle name="Normal 6 2 2 8 3 5 3" xfId="8729"/>
    <cellStyle name="Normal 6 2 2 8 3 5 4" xfId="8734"/>
    <cellStyle name="Normal 6 2 2 8 3 6" xfId="38340"/>
    <cellStyle name="Normal 6 2 2 8 3 6 2" xfId="13331"/>
    <cellStyle name="Normal 6 2 2 8 3 6 3" xfId="13347"/>
    <cellStyle name="Normal 6 2 2 8 3 7" xfId="38342"/>
    <cellStyle name="Normal 6 2 2 8 3 8" xfId="38344"/>
    <cellStyle name="Normal 6 2 2 8 3 9" xfId="38346"/>
    <cellStyle name="Normal 6 2 2 8 4" xfId="18665"/>
    <cellStyle name="Normal 6 2 2 8 4 2" xfId="34317"/>
    <cellStyle name="Normal 6 2 2 8 4 2 2" xfId="38348"/>
    <cellStyle name="Normal 6 2 2 8 4 2 3" xfId="38350"/>
    <cellStyle name="Normal 6 2 2 8 4 2 4" xfId="38351"/>
    <cellStyle name="Normal 6 2 2 8 4 3" xfId="34319"/>
    <cellStyle name="Normal 6 2 2 8 4 3 2" xfId="38352"/>
    <cellStyle name="Normal 6 2 2 8 4 3 3" xfId="38353"/>
    <cellStyle name="Normal 6 2 2 8 4 4" xfId="27624"/>
    <cellStyle name="Normal 6 2 2 8 4 5" xfId="27627"/>
    <cellStyle name="Normal 6 2 2 8 4 6" xfId="27630"/>
    <cellStyle name="Normal 6 2 2 8 5" xfId="38354"/>
    <cellStyle name="Normal 6 2 2 8 5 2" xfId="38355"/>
    <cellStyle name="Normal 6 2 2 8 5 3" xfId="38357"/>
    <cellStyle name="Normal 6 2 2 8 5 4" xfId="22467"/>
    <cellStyle name="Normal 6 2 2 8 6" xfId="23444"/>
    <cellStyle name="Normal 6 2 2 8 6 2" xfId="37884"/>
    <cellStyle name="Normal 6 2 2 8 6 3" xfId="37888"/>
    <cellStyle name="Normal 6 2 2 8 6 4" xfId="38360"/>
    <cellStyle name="Normal 6 2 2 8 7" xfId="23449"/>
    <cellStyle name="Normal 6 2 2 8 7 2" xfId="26854"/>
    <cellStyle name="Normal 6 2 2 8 7 3" xfId="26897"/>
    <cellStyle name="Normal 6 2 2 8 7 4" xfId="22509"/>
    <cellStyle name="Normal 6 2 2 8 8" xfId="23455"/>
    <cellStyle name="Normal 6 2 2 8 8 2" xfId="19885"/>
    <cellStyle name="Normal 6 2 2 8 8 3" xfId="19890"/>
    <cellStyle name="Normal 6 2 2 8 9" xfId="26929"/>
    <cellStyle name="Normal 6 2 2 9" xfId="18668"/>
    <cellStyle name="Normal 6 2 2 9 10" xfId="38361"/>
    <cellStyle name="Normal 6 2 2 9 2" xfId="8605"/>
    <cellStyle name="Normal 6 2 2 9 2 2" xfId="7690"/>
    <cellStyle name="Normal 6 2 2 9 2 2 2" xfId="38363"/>
    <cellStyle name="Normal 6 2 2 9 2 2 2 2" xfId="38366"/>
    <cellStyle name="Normal 6 2 2 9 2 2 2 3" xfId="38368"/>
    <cellStyle name="Normal 6 2 2 9 2 2 2 4" xfId="38370"/>
    <cellStyle name="Normal 6 2 2 9 2 2 3" xfId="38372"/>
    <cellStyle name="Normal 6 2 2 9 2 2 3 2" xfId="38375"/>
    <cellStyle name="Normal 6 2 2 9 2 2 3 3" xfId="38377"/>
    <cellStyle name="Normal 6 2 2 9 2 2 4" xfId="38379"/>
    <cellStyle name="Normal 6 2 2 9 2 2 5" xfId="25485"/>
    <cellStyle name="Normal 6 2 2 9 2 2 6" xfId="20992"/>
    <cellStyle name="Normal 6 2 2 9 2 3" xfId="38381"/>
    <cellStyle name="Normal 6 2 2 9 2 3 2" xfId="38384"/>
    <cellStyle name="Normal 6 2 2 9 2 3 3" xfId="38386"/>
    <cellStyle name="Normal 6 2 2 9 2 3 4" xfId="34826"/>
    <cellStyle name="Normal 6 2 2 9 2 4" xfId="38387"/>
    <cellStyle name="Normal 6 2 2 9 2 4 2" xfId="15665"/>
    <cellStyle name="Normal 6 2 2 9 2 4 3" xfId="15673"/>
    <cellStyle name="Normal 6 2 2 9 2 4 4" xfId="15255"/>
    <cellStyle name="Normal 6 2 2 9 2 5" xfId="38389"/>
    <cellStyle name="Normal 6 2 2 9 2 5 2" xfId="15698"/>
    <cellStyle name="Normal 6 2 2 9 2 5 3" xfId="15709"/>
    <cellStyle name="Normal 6 2 2 9 2 5 4" xfId="15331"/>
    <cellStyle name="Normal 6 2 2 9 2 6" xfId="38391"/>
    <cellStyle name="Normal 6 2 2 9 2 6 2" xfId="15727"/>
    <cellStyle name="Normal 6 2 2 9 2 6 3" xfId="15734"/>
    <cellStyle name="Normal 6 2 2 9 2 7" xfId="17075"/>
    <cellStyle name="Normal 6 2 2 9 2 8" xfId="17078"/>
    <cellStyle name="Normal 6 2 2 9 2 9" xfId="17080"/>
    <cellStyle name="Normal 6 2 2 9 3" xfId="18673"/>
    <cellStyle name="Normal 6 2 2 9 3 2" xfId="2906"/>
    <cellStyle name="Normal 6 2 2 9 3 2 2" xfId="38393"/>
    <cellStyle name="Normal 6 2 2 9 3 2 3" xfId="38395"/>
    <cellStyle name="Normal 6 2 2 9 3 2 4" xfId="38396"/>
    <cellStyle name="Normal 6 2 2 9 3 3" xfId="34387"/>
    <cellStyle name="Normal 6 2 2 9 3 3 2" xfId="38397"/>
    <cellStyle name="Normal 6 2 2 9 3 3 3" xfId="38398"/>
    <cellStyle name="Normal 6 2 2 9 3 4" xfId="38399"/>
    <cellStyle name="Normal 6 2 2 9 3 5" xfId="38401"/>
    <cellStyle name="Normal 6 2 2 9 3 6" xfId="38403"/>
    <cellStyle name="Normal 6 2 2 9 4" xfId="18679"/>
    <cellStyle name="Normal 6 2 2 9 4 2" xfId="16481"/>
    <cellStyle name="Normal 6 2 2 9 4 3" xfId="34402"/>
    <cellStyle name="Normal 6 2 2 9 4 4" xfId="38404"/>
    <cellStyle name="Normal 6 2 2 9 5" xfId="38405"/>
    <cellStyle name="Normal 6 2 2 9 5 2" xfId="38407"/>
    <cellStyle name="Normal 6 2 2 9 5 3" xfId="38408"/>
    <cellStyle name="Normal 6 2 2 9 5 4" xfId="38409"/>
    <cellStyle name="Normal 6 2 2 9 6" xfId="23460"/>
    <cellStyle name="Normal 6 2 2 9 6 2" xfId="38410"/>
    <cellStyle name="Normal 6 2 2 9 6 3" xfId="38412"/>
    <cellStyle name="Normal 6 2 2 9 6 4" xfId="38414"/>
    <cellStyle name="Normal 6 2 2 9 7" xfId="23467"/>
    <cellStyle name="Normal 6 2 2 9 7 2" xfId="26963"/>
    <cellStyle name="Normal 6 2 2 9 7 3" xfId="26987"/>
    <cellStyle name="Normal 6 2 2 9 8" xfId="23474"/>
    <cellStyle name="Normal 6 2 2 9 9" xfId="27008"/>
    <cellStyle name="Normal 6 2 20" xfId="35413"/>
    <cellStyle name="Normal 6 2 21" xfId="35426"/>
    <cellStyle name="Normal 6 2 22" xfId="35431"/>
    <cellStyle name="Normal 6 2 3" xfId="38415"/>
    <cellStyle name="Normal 6 2 3 10" xfId="21670"/>
    <cellStyle name="Normal 6 2 3 10 2" xfId="25384"/>
    <cellStyle name="Normal 6 2 3 10 2 2" xfId="38416"/>
    <cellStyle name="Normal 6 2 3 10 2 2 2" xfId="38418"/>
    <cellStyle name="Normal 6 2 3 10 2 2 3" xfId="16546"/>
    <cellStyle name="Normal 6 2 3 10 2 2 4" xfId="16554"/>
    <cellStyle name="Normal 6 2 3 10 2 3" xfId="38419"/>
    <cellStyle name="Normal 6 2 3 10 2 3 2" xfId="38421"/>
    <cellStyle name="Normal 6 2 3 10 2 3 3" xfId="18056"/>
    <cellStyle name="Normal 6 2 3 10 2 4" xfId="38423"/>
    <cellStyle name="Normal 6 2 3 10 2 5" xfId="38425"/>
    <cellStyle name="Normal 6 2 3 10 2 6" xfId="38427"/>
    <cellStyle name="Normal 6 2 3 10 3" xfId="25386"/>
    <cellStyle name="Normal 6 2 3 10 3 2" xfId="38428"/>
    <cellStyle name="Normal 6 2 3 10 3 3" xfId="38429"/>
    <cellStyle name="Normal 6 2 3 10 3 4" xfId="38431"/>
    <cellStyle name="Normal 6 2 3 10 4" xfId="25389"/>
    <cellStyle name="Normal 6 2 3 10 4 2" xfId="29601"/>
    <cellStyle name="Normal 6 2 3 10 4 3" xfId="29603"/>
    <cellStyle name="Normal 6 2 3 10 4 4" xfId="38433"/>
    <cellStyle name="Normal 6 2 3 10 5" xfId="38435"/>
    <cellStyle name="Normal 6 2 3 10 5 2" xfId="38436"/>
    <cellStyle name="Normal 6 2 3 10 5 3" xfId="38437"/>
    <cellStyle name="Normal 6 2 3 10 5 4" xfId="38439"/>
    <cellStyle name="Normal 6 2 3 10 6" xfId="38441"/>
    <cellStyle name="Normal 6 2 3 10 6 2" xfId="38442"/>
    <cellStyle name="Normal 6 2 3 10 6 3" xfId="38444"/>
    <cellStyle name="Normal 6 2 3 10 7" xfId="38446"/>
    <cellStyle name="Normal 6 2 3 10 8" xfId="38447"/>
    <cellStyle name="Normal 6 2 3 10 9" xfId="38448"/>
    <cellStyle name="Normal 6 2 3 11" xfId="25391"/>
    <cellStyle name="Normal 6 2 3 11 2" xfId="25393"/>
    <cellStyle name="Normal 6 2 3 11 2 2" xfId="38449"/>
    <cellStyle name="Normal 6 2 3 11 2 2 2" xfId="31531"/>
    <cellStyle name="Normal 6 2 3 11 2 2 3" xfId="38450"/>
    <cellStyle name="Normal 6 2 3 11 2 2 4" xfId="38451"/>
    <cellStyle name="Normal 6 2 3 11 2 3" xfId="38452"/>
    <cellStyle name="Normal 6 2 3 11 2 3 2" xfId="38453"/>
    <cellStyle name="Normal 6 2 3 11 2 3 3" xfId="38454"/>
    <cellStyle name="Normal 6 2 3 11 2 4" xfId="38456"/>
    <cellStyle name="Normal 6 2 3 11 2 5" xfId="38458"/>
    <cellStyle name="Normal 6 2 3 11 2 6" xfId="38460"/>
    <cellStyle name="Normal 6 2 3 11 3" xfId="25395"/>
    <cellStyle name="Normal 6 2 3 11 3 2" xfId="38461"/>
    <cellStyle name="Normal 6 2 3 11 3 3" xfId="38463"/>
    <cellStyle name="Normal 6 2 3 11 3 4" xfId="38466"/>
    <cellStyle name="Normal 6 2 3 11 4" xfId="25398"/>
    <cellStyle name="Normal 6 2 3 11 4 2" xfId="29629"/>
    <cellStyle name="Normal 6 2 3 11 4 3" xfId="29632"/>
    <cellStyle name="Normal 6 2 3 11 4 4" xfId="38469"/>
    <cellStyle name="Normal 6 2 3 11 5" xfId="38471"/>
    <cellStyle name="Normal 6 2 3 11 5 2" xfId="38472"/>
    <cellStyle name="Normal 6 2 3 11 5 3" xfId="38473"/>
    <cellStyle name="Normal 6 2 3 11 6" xfId="38474"/>
    <cellStyle name="Normal 6 2 3 11 7" xfId="38475"/>
    <cellStyle name="Normal 6 2 3 11 8" xfId="38476"/>
    <cellStyle name="Normal 6 2 3 12" xfId="25400"/>
    <cellStyle name="Normal 6 2 3 12 2" xfId="25402"/>
    <cellStyle name="Normal 6 2 3 12 2 2" xfId="38477"/>
    <cellStyle name="Normal 6 2 3 12 2 3" xfId="38478"/>
    <cellStyle name="Normal 6 2 3 12 2 4" xfId="38480"/>
    <cellStyle name="Normal 6 2 3 12 3" xfId="25404"/>
    <cellStyle name="Normal 6 2 3 12 3 2" xfId="38481"/>
    <cellStyle name="Normal 6 2 3 12 3 3" xfId="38482"/>
    <cellStyle name="Normal 6 2 3 12 3 4" xfId="38484"/>
    <cellStyle name="Normal 6 2 3 12 4" xfId="38485"/>
    <cellStyle name="Normal 6 2 3 12 4 2" xfId="29672"/>
    <cellStyle name="Normal 6 2 3 12 4 3" xfId="29674"/>
    <cellStyle name="Normal 6 2 3 12 5" xfId="38486"/>
    <cellStyle name="Normal 6 2 3 12 6" xfId="38487"/>
    <cellStyle name="Normal 6 2 3 12 7" xfId="38488"/>
    <cellStyle name="Normal 6 2 3 13" xfId="25407"/>
    <cellStyle name="Normal 6 2 3 13 2" xfId="20593"/>
    <cellStyle name="Normal 6 2 3 13 3" xfId="20595"/>
    <cellStyle name="Normal 6 2 3 13 4" xfId="38489"/>
    <cellStyle name="Normal 6 2 3 14" xfId="25410"/>
    <cellStyle name="Normal 6 2 3 14 2" xfId="6410"/>
    <cellStyle name="Normal 6 2 3 14 3" xfId="38490"/>
    <cellStyle name="Normal 6 2 3 14 4" xfId="38491"/>
    <cellStyle name="Normal 6 2 3 15" xfId="25412"/>
    <cellStyle name="Normal 6 2 3 15 2" xfId="38492"/>
    <cellStyle name="Normal 6 2 3 15 3" xfId="38493"/>
    <cellStyle name="Normal 6 2 3 15 4" xfId="38494"/>
    <cellStyle name="Normal 6 2 3 16" xfId="34933"/>
    <cellStyle name="Normal 6 2 3 16 2" xfId="38495"/>
    <cellStyle name="Normal 6 2 3 16 3" xfId="38496"/>
    <cellStyle name="Normal 6 2 3 17" xfId="34937"/>
    <cellStyle name="Normal 6 2 3 18" xfId="35342"/>
    <cellStyle name="Normal 6 2 3 19" xfId="35344"/>
    <cellStyle name="Normal 6 2 3 2" xfId="38497"/>
    <cellStyle name="Normal 6 2 3 2 10" xfId="38499"/>
    <cellStyle name="Normal 6 2 3 2 10 2" xfId="38501"/>
    <cellStyle name="Normal 6 2 3 2 10 3" xfId="19118"/>
    <cellStyle name="Normal 6 2 3 2 10 4" xfId="19121"/>
    <cellStyle name="Normal 6 2 3 2 11" xfId="38504"/>
    <cellStyle name="Normal 6 2 3 2 11 2" xfId="38506"/>
    <cellStyle name="Normal 6 2 3 2 11 3" xfId="19127"/>
    <cellStyle name="Normal 6 2 3 2 12" xfId="38509"/>
    <cellStyle name="Normal 6 2 3 2 13" xfId="38510"/>
    <cellStyle name="Normal 6 2 3 2 14" xfId="38511"/>
    <cellStyle name="Normal 6 2 3 2 2" xfId="16038"/>
    <cellStyle name="Normal 6 2 3 2 2 10" xfId="29000"/>
    <cellStyle name="Normal 6 2 3 2 2 11" xfId="38512"/>
    <cellStyle name="Normal 6 2 3 2 2 2" xfId="38514"/>
    <cellStyle name="Normal 6 2 3 2 2 2 10" xfId="38515"/>
    <cellStyle name="Normal 6 2 3 2 2 2 2" xfId="38516"/>
    <cellStyle name="Normal 6 2 3 2 2 2 2 2" xfId="10982"/>
    <cellStyle name="Normal 6 2 3 2 2 2 2 2 2" xfId="38517"/>
    <cellStyle name="Normal 6 2 3 2 2 2 2 2 2 2" xfId="38518"/>
    <cellStyle name="Normal 6 2 3 2 2 2 2 2 2 3" xfId="38519"/>
    <cellStyle name="Normal 6 2 3 2 2 2 2 2 2 4" xfId="38520"/>
    <cellStyle name="Normal 6 2 3 2 2 2 2 2 3" xfId="38521"/>
    <cellStyle name="Normal 6 2 3 2 2 2 2 2 3 2" xfId="38522"/>
    <cellStyle name="Normal 6 2 3 2 2 2 2 2 3 3" xfId="38523"/>
    <cellStyle name="Normal 6 2 3 2 2 2 2 2 4" xfId="22373"/>
    <cellStyle name="Normal 6 2 3 2 2 2 2 2 5" xfId="22901"/>
    <cellStyle name="Normal 6 2 3 2 2 2 2 2 6" xfId="38525"/>
    <cellStyle name="Normal 6 2 3 2 2 2 2 3" xfId="4120"/>
    <cellStyle name="Normal 6 2 3 2 2 2 2 3 2" xfId="20057"/>
    <cellStyle name="Normal 6 2 3 2 2 2 2 3 3" xfId="22380"/>
    <cellStyle name="Normal 6 2 3 2 2 2 2 3 4" xfId="22382"/>
    <cellStyle name="Normal 6 2 3 2 2 2 2 4" xfId="4147"/>
    <cellStyle name="Normal 6 2 3 2 2 2 2 4 2" xfId="22389"/>
    <cellStyle name="Normal 6 2 3 2 2 2 2 4 3" xfId="38526"/>
    <cellStyle name="Normal 6 2 3 2 2 2 2 4 4" xfId="38527"/>
    <cellStyle name="Normal 6 2 3 2 2 2 2 5" xfId="7486"/>
    <cellStyle name="Normal 6 2 3 2 2 2 2 5 2" xfId="22395"/>
    <cellStyle name="Normal 6 2 3 2 2 2 2 5 3" xfId="35863"/>
    <cellStyle name="Normal 6 2 3 2 2 2 2 5 4" xfId="35866"/>
    <cellStyle name="Normal 6 2 3 2 2 2 2 6" xfId="38529"/>
    <cellStyle name="Normal 6 2 3 2 2 2 2 6 2" xfId="24984"/>
    <cellStyle name="Normal 6 2 3 2 2 2 2 6 3" xfId="32993"/>
    <cellStyle name="Normal 6 2 3 2 2 2 2 7" xfId="38530"/>
    <cellStyle name="Normal 6 2 3 2 2 2 2 8" xfId="38532"/>
    <cellStyle name="Normal 6 2 3 2 2 2 2 9" xfId="38534"/>
    <cellStyle name="Normal 6 2 3 2 2 2 3" xfId="38536"/>
    <cellStyle name="Normal 6 2 3 2 2 2 3 2" xfId="4188"/>
    <cellStyle name="Normal 6 2 3 2 2 2 3 2 2" xfId="38537"/>
    <cellStyle name="Normal 6 2 3 2 2 2 3 2 3" xfId="38538"/>
    <cellStyle name="Normal 6 2 3 2 2 2 3 2 4" xfId="38539"/>
    <cellStyle name="Normal 6 2 3 2 2 2 3 3" xfId="5950"/>
    <cellStyle name="Normal 6 2 3 2 2 2 3 3 2" xfId="22243"/>
    <cellStyle name="Normal 6 2 3 2 2 2 3 3 3" xfId="38540"/>
    <cellStyle name="Normal 6 2 3 2 2 2 3 4" xfId="5973"/>
    <cellStyle name="Normal 6 2 3 2 2 2 3 5" xfId="5992"/>
    <cellStyle name="Normal 6 2 3 2 2 2 3 6" xfId="38542"/>
    <cellStyle name="Normal 6 2 3 2 2 2 4" xfId="32712"/>
    <cellStyle name="Normal 6 2 3 2 2 2 4 2" xfId="11006"/>
    <cellStyle name="Normal 6 2 3 2 2 2 4 3" xfId="17843"/>
    <cellStyle name="Normal 6 2 3 2 2 2 4 4" xfId="17849"/>
    <cellStyle name="Normal 6 2 3 2 2 2 5" xfId="32715"/>
    <cellStyle name="Normal 6 2 3 2 2 2 5 2" xfId="11032"/>
    <cellStyle name="Normal 6 2 3 2 2 2 5 3" xfId="17860"/>
    <cellStyle name="Normal 6 2 3 2 2 2 5 4" xfId="17867"/>
    <cellStyle name="Normal 6 2 3 2 2 2 6" xfId="32718"/>
    <cellStyle name="Normal 6 2 3 2 2 2 6 2" xfId="38543"/>
    <cellStyle name="Normal 6 2 3 2 2 2 6 3" xfId="38544"/>
    <cellStyle name="Normal 6 2 3 2 2 2 6 4" xfId="38545"/>
    <cellStyle name="Normal 6 2 3 2 2 2 7" xfId="38546"/>
    <cellStyle name="Normal 6 2 3 2 2 2 7 2" xfId="38547"/>
    <cellStyle name="Normal 6 2 3 2 2 2 7 3" xfId="38548"/>
    <cellStyle name="Normal 6 2 3 2 2 2 8" xfId="38549"/>
    <cellStyle name="Normal 6 2 3 2 2 2 9" xfId="38550"/>
    <cellStyle name="Normal 6 2 3 2 2 3" xfId="38552"/>
    <cellStyle name="Normal 6 2 3 2 2 3 2" xfId="38553"/>
    <cellStyle name="Normal 6 2 3 2 2 3 2 2" xfId="491"/>
    <cellStyle name="Normal 6 2 3 2 2 3 2 2 2" xfId="38555"/>
    <cellStyle name="Normal 6 2 3 2 2 3 2 2 3" xfId="38556"/>
    <cellStyle name="Normal 6 2 3 2 2 3 2 2 4" xfId="38557"/>
    <cellStyle name="Normal 6 2 3 2 2 3 2 3" xfId="377"/>
    <cellStyle name="Normal 6 2 3 2 2 3 2 3 2" xfId="25104"/>
    <cellStyle name="Normal 6 2 3 2 2 3 2 3 3" xfId="38558"/>
    <cellStyle name="Normal 6 2 3 2 2 3 2 4" xfId="418"/>
    <cellStyle name="Normal 6 2 3 2 2 3 2 5" xfId="38560"/>
    <cellStyle name="Normal 6 2 3 2 2 3 2 6" xfId="38562"/>
    <cellStyle name="Normal 6 2 3 2 2 3 3" xfId="38563"/>
    <cellStyle name="Normal 6 2 3 2 2 3 3 2" xfId="4397"/>
    <cellStyle name="Normal 6 2 3 2 2 3 3 3" xfId="8170"/>
    <cellStyle name="Normal 6 2 3 2 2 3 3 4" xfId="38565"/>
    <cellStyle name="Normal 6 2 3 2 2 3 4" xfId="32722"/>
    <cellStyle name="Normal 6 2 3 2 2 3 4 2" xfId="11079"/>
    <cellStyle name="Normal 6 2 3 2 2 3 4 3" xfId="38566"/>
    <cellStyle name="Normal 6 2 3 2 2 3 4 4" xfId="38568"/>
    <cellStyle name="Normal 6 2 3 2 2 3 5" xfId="32726"/>
    <cellStyle name="Normal 6 2 3 2 2 3 5 2" xfId="11105"/>
    <cellStyle name="Normal 6 2 3 2 2 3 5 3" xfId="32058"/>
    <cellStyle name="Normal 6 2 3 2 2 3 5 4" xfId="25213"/>
    <cellStyle name="Normal 6 2 3 2 2 3 6" xfId="32728"/>
    <cellStyle name="Normal 6 2 3 2 2 3 6 2" xfId="38569"/>
    <cellStyle name="Normal 6 2 3 2 2 3 6 3" xfId="38570"/>
    <cellStyle name="Normal 6 2 3 2 2 3 7" xfId="33734"/>
    <cellStyle name="Normal 6 2 3 2 2 3 8" xfId="33763"/>
    <cellStyle name="Normal 6 2 3 2 2 3 9" xfId="33770"/>
    <cellStyle name="Normal 6 2 3 2 2 4" xfId="38571"/>
    <cellStyle name="Normal 6 2 3 2 2 4 2" xfId="38572"/>
    <cellStyle name="Normal 6 2 3 2 2 4 2 2" xfId="11048"/>
    <cellStyle name="Normal 6 2 3 2 2 4 2 3" xfId="11056"/>
    <cellStyle name="Normal 6 2 3 2 2 4 2 4" xfId="38574"/>
    <cellStyle name="Normal 6 2 3 2 2 4 3" xfId="38575"/>
    <cellStyle name="Normal 6 2 3 2 2 4 3 2" xfId="11127"/>
    <cellStyle name="Normal 6 2 3 2 2 4 3 3" xfId="11134"/>
    <cellStyle name="Normal 6 2 3 2 2 4 4" xfId="32732"/>
    <cellStyle name="Normal 6 2 3 2 2 4 5" xfId="32734"/>
    <cellStyle name="Normal 6 2 3 2 2 4 6" xfId="38576"/>
    <cellStyle name="Normal 6 2 3 2 2 5" xfId="1482"/>
    <cellStyle name="Normal 6 2 3 2 2 5 2" xfId="278"/>
    <cellStyle name="Normal 6 2 3 2 2 5 3" xfId="298"/>
    <cellStyle name="Normal 6 2 3 2 2 5 4" xfId="38577"/>
    <cellStyle name="Normal 6 2 3 2 2 6" xfId="1513"/>
    <cellStyle name="Normal 6 2 3 2 2 6 2" xfId="29535"/>
    <cellStyle name="Normal 6 2 3 2 2 6 3" xfId="29537"/>
    <cellStyle name="Normal 6 2 3 2 2 6 4" xfId="38578"/>
    <cellStyle name="Normal 6 2 3 2 2 7" xfId="1544"/>
    <cellStyle name="Normal 6 2 3 2 2 7 2" xfId="38579"/>
    <cellStyle name="Normal 6 2 3 2 2 7 3" xfId="38580"/>
    <cellStyle name="Normal 6 2 3 2 2 7 4" xfId="38581"/>
    <cellStyle name="Normal 6 2 3 2 2 8" xfId="1558"/>
    <cellStyle name="Normal 6 2 3 2 2 8 2" xfId="35580"/>
    <cellStyle name="Normal 6 2 3 2 2 8 3" xfId="35587"/>
    <cellStyle name="Normal 6 2 3 2 2 9" xfId="38582"/>
    <cellStyle name="Normal 6 2 3 2 3" xfId="38584"/>
    <cellStyle name="Normal 6 2 3 2 3 10" xfId="11839"/>
    <cellStyle name="Normal 6 2 3 2 3 2" xfId="38585"/>
    <cellStyle name="Normal 6 2 3 2 3 2 2" xfId="38587"/>
    <cellStyle name="Normal 6 2 3 2 3 2 2 2" xfId="13816"/>
    <cellStyle name="Normal 6 2 3 2 3 2 2 2 2" xfId="11560"/>
    <cellStyle name="Normal 6 2 3 2 3 2 2 2 3" xfId="7217"/>
    <cellStyle name="Normal 6 2 3 2 3 2 2 2 4" xfId="7243"/>
    <cellStyle name="Normal 6 2 3 2 3 2 2 3" xfId="13821"/>
    <cellStyle name="Normal 6 2 3 2 3 2 2 3 2" xfId="11567"/>
    <cellStyle name="Normal 6 2 3 2 3 2 2 3 3" xfId="7259"/>
    <cellStyle name="Normal 6 2 3 2 3 2 2 4" xfId="13829"/>
    <cellStyle name="Normal 6 2 3 2 3 2 2 5" xfId="13842"/>
    <cellStyle name="Normal 6 2 3 2 3 2 2 6" xfId="13846"/>
    <cellStyle name="Normal 6 2 3 2 3 2 3" xfId="38588"/>
    <cellStyle name="Normal 6 2 3 2 3 2 3 2" xfId="13873"/>
    <cellStyle name="Normal 6 2 3 2 3 2 3 3" xfId="13879"/>
    <cellStyle name="Normal 6 2 3 2 3 2 3 4" xfId="13883"/>
    <cellStyle name="Normal 6 2 3 2 3 2 4" xfId="36593"/>
    <cellStyle name="Normal 6 2 3 2 3 2 4 2" xfId="13899"/>
    <cellStyle name="Normal 6 2 3 2 3 2 4 3" xfId="35211"/>
    <cellStyle name="Normal 6 2 3 2 3 2 4 4" xfId="36596"/>
    <cellStyle name="Normal 6 2 3 2 3 2 5" xfId="36599"/>
    <cellStyle name="Normal 6 2 3 2 3 2 5 2" xfId="13919"/>
    <cellStyle name="Normal 6 2 3 2 3 2 5 3" xfId="36601"/>
    <cellStyle name="Normal 6 2 3 2 3 2 5 4" xfId="38590"/>
    <cellStyle name="Normal 6 2 3 2 3 2 6" xfId="36604"/>
    <cellStyle name="Normal 6 2 3 2 3 2 6 2" xfId="13949"/>
    <cellStyle name="Normal 6 2 3 2 3 2 6 3" xfId="38592"/>
    <cellStyle name="Normal 6 2 3 2 3 2 7" xfId="36606"/>
    <cellStyle name="Normal 6 2 3 2 3 2 8" xfId="13566"/>
    <cellStyle name="Normal 6 2 3 2 3 2 9" xfId="6579"/>
    <cellStyle name="Normal 6 2 3 2 3 3" xfId="3926"/>
    <cellStyle name="Normal 6 2 3 2 3 3 2" xfId="7446"/>
    <cellStyle name="Normal 6 2 3 2 3 3 2 2" xfId="14026"/>
    <cellStyle name="Normal 6 2 3 2 3 3 2 3" xfId="14033"/>
    <cellStyle name="Normal 6 2 3 2 3 3 2 4" xfId="14038"/>
    <cellStyle name="Normal 6 2 3 2 3 3 3" xfId="7451"/>
    <cellStyle name="Normal 6 2 3 2 3 3 3 2" xfId="14058"/>
    <cellStyle name="Normal 6 2 3 2 3 3 3 3" xfId="18005"/>
    <cellStyle name="Normal 6 2 3 2 3 3 4" xfId="7467"/>
    <cellStyle name="Normal 6 2 3 2 3 3 5" xfId="36608"/>
    <cellStyle name="Normal 6 2 3 2 3 3 6" xfId="36610"/>
    <cellStyle name="Normal 6 2 3 2 3 4" xfId="38593"/>
    <cellStyle name="Normal 6 2 3 2 3 4 2" xfId="7480"/>
    <cellStyle name="Normal 6 2 3 2 3 4 3" xfId="38594"/>
    <cellStyle name="Normal 6 2 3 2 3 4 4" xfId="36612"/>
    <cellStyle name="Normal 6 2 3 2 3 5" xfId="1571"/>
    <cellStyle name="Normal 6 2 3 2 3 5 2" xfId="778"/>
    <cellStyle name="Normal 6 2 3 2 3 5 3" xfId="850"/>
    <cellStyle name="Normal 6 2 3 2 3 5 4" xfId="864"/>
    <cellStyle name="Normal 6 2 3 2 3 6" xfId="1589"/>
    <cellStyle name="Normal 6 2 3 2 3 6 2" xfId="7495"/>
    <cellStyle name="Normal 6 2 3 2 3 6 3" xfId="19220"/>
    <cellStyle name="Normal 6 2 3 2 3 6 4" xfId="22411"/>
    <cellStyle name="Normal 6 2 3 2 3 7" xfId="8776"/>
    <cellStyle name="Normal 6 2 3 2 3 7 2" xfId="5990"/>
    <cellStyle name="Normal 6 2 3 2 3 7 3" xfId="22262"/>
    <cellStyle name="Normal 6 2 3 2 3 8" xfId="18523"/>
    <cellStyle name="Normal 6 2 3 2 3 9" xfId="18529"/>
    <cellStyle name="Normal 6 2 3 2 4" xfId="22138"/>
    <cellStyle name="Normal 6 2 3 2 4 2" xfId="38595"/>
    <cellStyle name="Normal 6 2 3 2 4 2 2" xfId="38596"/>
    <cellStyle name="Normal 6 2 3 2 4 2 2 2" xfId="15937"/>
    <cellStyle name="Normal 6 2 3 2 4 2 2 3" xfId="15946"/>
    <cellStyle name="Normal 6 2 3 2 4 2 2 4" xfId="15954"/>
    <cellStyle name="Normal 6 2 3 2 4 2 3" xfId="38597"/>
    <cellStyle name="Normal 6 2 3 2 4 2 3 2" xfId="15970"/>
    <cellStyle name="Normal 6 2 3 2 4 2 3 3" xfId="38598"/>
    <cellStyle name="Normal 6 2 3 2 4 2 4" xfId="36621"/>
    <cellStyle name="Normal 6 2 3 2 4 2 5" xfId="36628"/>
    <cellStyle name="Normal 6 2 3 2 4 2 6" xfId="36634"/>
    <cellStyle name="Normal 6 2 3 2 4 3" xfId="38599"/>
    <cellStyle name="Normal 6 2 3 2 4 3 2" xfId="7520"/>
    <cellStyle name="Normal 6 2 3 2 4 3 3" xfId="38600"/>
    <cellStyle name="Normal 6 2 3 2 4 3 4" xfId="36638"/>
    <cellStyle name="Normal 6 2 3 2 4 4" xfId="38601"/>
    <cellStyle name="Normal 6 2 3 2 4 4 2" xfId="7655"/>
    <cellStyle name="Normal 6 2 3 2 4 4 3" xfId="7657"/>
    <cellStyle name="Normal 6 2 3 2 4 4 4" xfId="36642"/>
    <cellStyle name="Normal 6 2 3 2 4 5" xfId="8916"/>
    <cellStyle name="Normal 6 2 3 2 4 5 2" xfId="7671"/>
    <cellStyle name="Normal 6 2 3 2 4 5 3" xfId="38602"/>
    <cellStyle name="Normal 6 2 3 2 4 5 4" xfId="36647"/>
    <cellStyle name="Normal 6 2 3 2 4 6" xfId="8922"/>
    <cellStyle name="Normal 6 2 3 2 4 6 2" xfId="22424"/>
    <cellStyle name="Normal 6 2 3 2 4 6 3" xfId="38605"/>
    <cellStyle name="Normal 6 2 3 2 4 7" xfId="17537"/>
    <cellStyle name="Normal 6 2 3 2 4 8" xfId="38607"/>
    <cellStyle name="Normal 6 2 3 2 4 9" xfId="38608"/>
    <cellStyle name="Normal 6 2 3 2 5" xfId="576"/>
    <cellStyle name="Normal 6 2 3 2 5 2" xfId="38610"/>
    <cellStyle name="Normal 6 2 3 2 5 2 2" xfId="38611"/>
    <cellStyle name="Normal 6 2 3 2 5 2 2 2" xfId="38613"/>
    <cellStyle name="Normal 6 2 3 2 5 2 2 3" xfId="38614"/>
    <cellStyle name="Normal 6 2 3 2 5 2 2 4" xfId="38616"/>
    <cellStyle name="Normal 6 2 3 2 5 2 3" xfId="38617"/>
    <cellStyle name="Normal 6 2 3 2 5 2 3 2" xfId="38619"/>
    <cellStyle name="Normal 6 2 3 2 5 2 3 3" xfId="38622"/>
    <cellStyle name="Normal 6 2 3 2 5 2 4" xfId="36653"/>
    <cellStyle name="Normal 6 2 3 2 5 2 5" xfId="36656"/>
    <cellStyle name="Normal 6 2 3 2 5 2 6" xfId="36659"/>
    <cellStyle name="Normal 6 2 3 2 5 3" xfId="3976"/>
    <cellStyle name="Normal 6 2 3 2 5 3 2" xfId="3249"/>
    <cellStyle name="Normal 6 2 3 2 5 3 3" xfId="3279"/>
    <cellStyle name="Normal 6 2 3 2 5 3 4" xfId="701"/>
    <cellStyle name="Normal 6 2 3 2 5 4" xfId="4001"/>
    <cellStyle name="Normal 6 2 3 2 5 4 2" xfId="5831"/>
    <cellStyle name="Normal 6 2 3 2 5 4 3" xfId="5842"/>
    <cellStyle name="Normal 6 2 3 2 5 4 4" xfId="28321"/>
    <cellStyle name="Normal 6 2 3 2 5 5" xfId="3264"/>
    <cellStyle name="Normal 6 2 3 2 5 5 2" xfId="28334"/>
    <cellStyle name="Normal 6 2 3 2 5 5 3" xfId="28336"/>
    <cellStyle name="Normal 6 2 3 2 5 5 4" xfId="28338"/>
    <cellStyle name="Normal 6 2 3 2 5 6" xfId="5891"/>
    <cellStyle name="Normal 6 2 3 2 5 6 2" xfId="28341"/>
    <cellStyle name="Normal 6 2 3 2 5 6 3" xfId="38623"/>
    <cellStyle name="Normal 6 2 3 2 5 7" xfId="5905"/>
    <cellStyle name="Normal 6 2 3 2 5 8" xfId="11153"/>
    <cellStyle name="Normal 6 2 3 2 5 9" xfId="38624"/>
    <cellStyle name="Normal 6 2 3 2 6" xfId="22141"/>
    <cellStyle name="Normal 6 2 3 2 6 2" xfId="38626"/>
    <cellStyle name="Normal 6 2 3 2 6 2 2" xfId="38627"/>
    <cellStyle name="Normal 6 2 3 2 6 2 2 2" xfId="38628"/>
    <cellStyle name="Normal 6 2 3 2 6 2 2 3" xfId="38629"/>
    <cellStyle name="Normal 6 2 3 2 6 2 2 4" xfId="1074"/>
    <cellStyle name="Normal 6 2 3 2 6 2 3" xfId="38630"/>
    <cellStyle name="Normal 6 2 3 2 6 2 3 2" xfId="38631"/>
    <cellStyle name="Normal 6 2 3 2 6 2 3 3" xfId="38633"/>
    <cellStyle name="Normal 6 2 3 2 6 2 4" xfId="38634"/>
    <cellStyle name="Normal 6 2 3 2 6 2 5" xfId="38635"/>
    <cellStyle name="Normal 6 2 3 2 6 2 6" xfId="38636"/>
    <cellStyle name="Normal 6 2 3 2 6 3" xfId="2294"/>
    <cellStyle name="Normal 6 2 3 2 6 3 2" xfId="38637"/>
    <cellStyle name="Normal 6 2 3 2 6 3 3" xfId="38638"/>
    <cellStyle name="Normal 6 2 3 2 6 3 4" xfId="38639"/>
    <cellStyle name="Normal 6 2 3 2 6 4" xfId="2333"/>
    <cellStyle name="Normal 6 2 3 2 6 4 2" xfId="24703"/>
    <cellStyle name="Normal 6 2 3 2 6 4 3" xfId="24708"/>
    <cellStyle name="Normal 6 2 3 2 6 4 4" xfId="24713"/>
    <cellStyle name="Normal 6 2 3 2 6 5" xfId="2375"/>
    <cellStyle name="Normal 6 2 3 2 6 5 2" xfId="28349"/>
    <cellStyle name="Normal 6 2 3 2 6 5 3" xfId="38640"/>
    <cellStyle name="Normal 6 2 3 2 6 6" xfId="19223"/>
    <cellStyle name="Normal 6 2 3 2 6 7" xfId="19228"/>
    <cellStyle name="Normal 6 2 3 2 6 8" xfId="38642"/>
    <cellStyle name="Normal 6 2 3 2 7" xfId="38643"/>
    <cellStyle name="Normal 6 2 3 2 7 2" xfId="38644"/>
    <cellStyle name="Normal 6 2 3 2 7 2 2" xfId="16882"/>
    <cellStyle name="Normal 6 2 3 2 7 2 3" xfId="22846"/>
    <cellStyle name="Normal 6 2 3 2 7 2 4" xfId="22848"/>
    <cellStyle name="Normal 6 2 3 2 7 3" xfId="2408"/>
    <cellStyle name="Normal 6 2 3 2 7 3 2" xfId="22851"/>
    <cellStyle name="Normal 6 2 3 2 7 3 3" xfId="22853"/>
    <cellStyle name="Normal 6 2 3 2 7 4" xfId="917"/>
    <cellStyle name="Normal 6 2 3 2 7 5" xfId="979"/>
    <cellStyle name="Normal 6 2 3 2 7 6" xfId="19231"/>
    <cellStyle name="Normal 6 2 3 2 8" xfId="38645"/>
    <cellStyle name="Normal 6 2 3 2 8 2" xfId="38646"/>
    <cellStyle name="Normal 6 2 3 2 8 3" xfId="4820"/>
    <cellStyle name="Normal 6 2 3 2 8 4" xfId="1019"/>
    <cellStyle name="Normal 6 2 3 2 9" xfId="38647"/>
    <cellStyle name="Normal 6 2 3 2 9 2" xfId="38648"/>
    <cellStyle name="Normal 6 2 3 2 9 3" xfId="5310"/>
    <cellStyle name="Normal 6 2 3 2 9 4" xfId="5318"/>
    <cellStyle name="Normal 6 2 3 3" xfId="3990"/>
    <cellStyle name="Normal 6 2 3 3 10" xfId="38649"/>
    <cellStyle name="Normal 6 2 3 3 10 2" xfId="30550"/>
    <cellStyle name="Normal 6 2 3 3 10 3" xfId="38650"/>
    <cellStyle name="Normal 6 2 3 3 10 4" xfId="38651"/>
    <cellStyle name="Normal 6 2 3 3 11" xfId="38652"/>
    <cellStyle name="Normal 6 2 3 3 11 2" xfId="38653"/>
    <cellStyle name="Normal 6 2 3 3 11 3" xfId="38654"/>
    <cellStyle name="Normal 6 2 3 3 12" xfId="38655"/>
    <cellStyle name="Normal 6 2 3 3 13" xfId="38656"/>
    <cellStyle name="Normal 6 2 3 3 14" xfId="38657"/>
    <cellStyle name="Normal 6 2 3 3 2" xfId="17742"/>
    <cellStyle name="Normal 6 2 3 3 2 10" xfId="30682"/>
    <cellStyle name="Normal 6 2 3 3 2 11" xfId="27614"/>
    <cellStyle name="Normal 6 2 3 3 2 2" xfId="38658"/>
    <cellStyle name="Normal 6 2 3 3 2 2 10" xfId="35762"/>
    <cellStyle name="Normal 6 2 3 3 2 2 2" xfId="38659"/>
    <cellStyle name="Normal 6 2 3 3 2 2 2 2" xfId="19313"/>
    <cellStyle name="Normal 6 2 3 3 2 2 2 2 2" xfId="29532"/>
    <cellStyle name="Normal 6 2 3 3 2 2 2 2 2 2" xfId="32308"/>
    <cellStyle name="Normal 6 2 3 3 2 2 2 2 2 3" xfId="38662"/>
    <cellStyle name="Normal 6 2 3 3 2 2 2 2 2 4" xfId="6787"/>
    <cellStyle name="Normal 6 2 3 3 2 2 2 2 3" xfId="38664"/>
    <cellStyle name="Normal 6 2 3 3 2 2 2 2 3 2" xfId="36432"/>
    <cellStyle name="Normal 6 2 3 3 2 2 2 2 3 3" xfId="36439"/>
    <cellStyle name="Normal 6 2 3 3 2 2 2 2 4" xfId="38666"/>
    <cellStyle name="Normal 6 2 3 3 2 2 2 2 5" xfId="38668"/>
    <cellStyle name="Normal 6 2 3 3 2 2 2 2 6" xfId="38670"/>
    <cellStyle name="Normal 6 2 3 3 2 2 2 3" xfId="7749"/>
    <cellStyle name="Normal 6 2 3 3 2 2 2 3 2" xfId="38671"/>
    <cellStyle name="Normal 6 2 3 3 2 2 2 3 3" xfId="38673"/>
    <cellStyle name="Normal 6 2 3 3 2 2 2 3 4" xfId="19635"/>
    <cellStyle name="Normal 6 2 3 3 2 2 2 4" xfId="7757"/>
    <cellStyle name="Normal 6 2 3 3 2 2 2 4 2" xfId="30768"/>
    <cellStyle name="Normal 6 2 3 3 2 2 2 4 3" xfId="30771"/>
    <cellStyle name="Normal 6 2 3 3 2 2 2 4 4" xfId="36498"/>
    <cellStyle name="Normal 6 2 3 3 2 2 2 5" xfId="38675"/>
    <cellStyle name="Normal 6 2 3 3 2 2 2 5 2" xfId="30777"/>
    <cellStyle name="Normal 6 2 3 3 2 2 2 5 3" xfId="38678"/>
    <cellStyle name="Normal 6 2 3 3 2 2 2 5 4" xfId="38680"/>
    <cellStyle name="Normal 6 2 3 3 2 2 2 6" xfId="19880"/>
    <cellStyle name="Normal 6 2 3 3 2 2 2 6 2" xfId="38681"/>
    <cellStyle name="Normal 6 2 3 3 2 2 2 6 3" xfId="38684"/>
    <cellStyle name="Normal 6 2 3 3 2 2 2 7" xfId="38686"/>
    <cellStyle name="Normal 6 2 3 3 2 2 2 8" xfId="38687"/>
    <cellStyle name="Normal 6 2 3 3 2 2 2 9" xfId="38688"/>
    <cellStyle name="Normal 6 2 3 3 2 2 3" xfId="38689"/>
    <cellStyle name="Normal 6 2 3 3 2 2 3 2" xfId="19322"/>
    <cellStyle name="Normal 6 2 3 3 2 2 3 2 2" xfId="38691"/>
    <cellStyle name="Normal 6 2 3 3 2 2 3 2 3" xfId="38694"/>
    <cellStyle name="Normal 6 2 3 3 2 2 3 2 4" xfId="38696"/>
    <cellStyle name="Normal 6 2 3 3 2 2 3 3" xfId="38698"/>
    <cellStyle name="Normal 6 2 3 3 2 2 3 3 2" xfId="38699"/>
    <cellStyle name="Normal 6 2 3 3 2 2 3 3 3" xfId="38701"/>
    <cellStyle name="Normal 6 2 3 3 2 2 3 4" xfId="38703"/>
    <cellStyle name="Normal 6 2 3 3 2 2 3 5" xfId="38705"/>
    <cellStyle name="Normal 6 2 3 3 2 2 3 6" xfId="38707"/>
    <cellStyle name="Normal 6 2 3 3 2 2 4" xfId="38709"/>
    <cellStyle name="Normal 6 2 3 3 2 2 4 2" xfId="19331"/>
    <cellStyle name="Normal 6 2 3 3 2 2 4 3" xfId="38711"/>
    <cellStyle name="Normal 6 2 3 3 2 2 4 4" xfId="17400"/>
    <cellStyle name="Normal 6 2 3 3 2 2 5" xfId="38713"/>
    <cellStyle name="Normal 6 2 3 3 2 2 5 2" xfId="19346"/>
    <cellStyle name="Normal 6 2 3 3 2 2 5 3" xfId="38715"/>
    <cellStyle name="Normal 6 2 3 3 2 2 5 4" xfId="38717"/>
    <cellStyle name="Normal 6 2 3 3 2 2 6" xfId="36783"/>
    <cellStyle name="Normal 6 2 3 3 2 2 6 2" xfId="36787"/>
    <cellStyle name="Normal 6 2 3 3 2 2 6 3" xfId="36790"/>
    <cellStyle name="Normal 6 2 3 3 2 2 6 4" xfId="36792"/>
    <cellStyle name="Normal 6 2 3 3 2 2 7" xfId="36794"/>
    <cellStyle name="Normal 6 2 3 3 2 2 7 2" xfId="36798"/>
    <cellStyle name="Normal 6 2 3 3 2 2 7 3" xfId="4981"/>
    <cellStyle name="Normal 6 2 3 3 2 2 8" xfId="36800"/>
    <cellStyle name="Normal 6 2 3 3 2 2 9" xfId="36802"/>
    <cellStyle name="Normal 6 2 3 3 2 3" xfId="38718"/>
    <cellStyle name="Normal 6 2 3 3 2 3 2" xfId="38719"/>
    <cellStyle name="Normal 6 2 3 3 2 3 2 2" xfId="18579"/>
    <cellStyle name="Normal 6 2 3 3 2 3 2 2 2" xfId="22376"/>
    <cellStyle name="Normal 6 2 3 3 2 3 2 2 3" xfId="38721"/>
    <cellStyle name="Normal 6 2 3 3 2 3 2 2 4" xfId="38723"/>
    <cellStyle name="Normal 6 2 3 3 2 3 2 3" xfId="19367"/>
    <cellStyle name="Normal 6 2 3 3 2 3 2 3 2" xfId="22384"/>
    <cellStyle name="Normal 6 2 3 3 2 3 2 3 3" xfId="38725"/>
    <cellStyle name="Normal 6 2 3 3 2 3 2 4" xfId="19372"/>
    <cellStyle name="Normal 6 2 3 3 2 3 2 5" xfId="38727"/>
    <cellStyle name="Normal 6 2 3 3 2 3 2 6" xfId="38729"/>
    <cellStyle name="Normal 6 2 3 3 2 3 3" xfId="38730"/>
    <cellStyle name="Normal 6 2 3 3 2 3 3 2" xfId="19378"/>
    <cellStyle name="Normal 6 2 3 3 2 3 3 3" xfId="38732"/>
    <cellStyle name="Normal 6 2 3 3 2 3 3 4" xfId="38734"/>
    <cellStyle name="Normal 6 2 3 3 2 3 4" xfId="38736"/>
    <cellStyle name="Normal 6 2 3 3 2 3 4 2" xfId="12137"/>
    <cellStyle name="Normal 6 2 3 3 2 3 4 3" xfId="38738"/>
    <cellStyle name="Normal 6 2 3 3 2 3 4 4" xfId="38740"/>
    <cellStyle name="Normal 6 2 3 3 2 3 5" xfId="38742"/>
    <cellStyle name="Normal 6 2 3 3 2 3 5 2" xfId="555"/>
    <cellStyle name="Normal 6 2 3 3 2 3 5 3" xfId="3313"/>
    <cellStyle name="Normal 6 2 3 3 2 3 5 4" xfId="3328"/>
    <cellStyle name="Normal 6 2 3 3 2 3 6" xfId="36806"/>
    <cellStyle name="Normal 6 2 3 3 2 3 6 2" xfId="22912"/>
    <cellStyle name="Normal 6 2 3 3 2 3 6 3" xfId="25164"/>
    <cellStyle name="Normal 6 2 3 3 2 3 7" xfId="33940"/>
    <cellStyle name="Normal 6 2 3 3 2 3 8" xfId="33969"/>
    <cellStyle name="Normal 6 2 3 3 2 3 9" xfId="33984"/>
    <cellStyle name="Normal 6 2 3 3 2 4" xfId="38743"/>
    <cellStyle name="Normal 6 2 3 3 2 4 2" xfId="38744"/>
    <cellStyle name="Normal 6 2 3 3 2 4 2 2" xfId="38745"/>
    <cellStyle name="Normal 6 2 3 3 2 4 2 3" xfId="38746"/>
    <cellStyle name="Normal 6 2 3 3 2 4 2 4" xfId="38748"/>
    <cellStyle name="Normal 6 2 3 3 2 4 3" xfId="33935"/>
    <cellStyle name="Normal 6 2 3 3 2 4 3 2" xfId="38750"/>
    <cellStyle name="Normal 6 2 3 3 2 4 3 3" xfId="38752"/>
    <cellStyle name="Normal 6 2 3 3 2 4 4" xfId="33937"/>
    <cellStyle name="Normal 6 2 3 3 2 4 5" xfId="38753"/>
    <cellStyle name="Normal 6 2 3 3 2 4 6" xfId="36809"/>
    <cellStyle name="Normal 6 2 3 3 2 5" xfId="36364"/>
    <cellStyle name="Normal 6 2 3 3 2 5 2" xfId="25246"/>
    <cellStyle name="Normal 6 2 3 3 2 5 3" xfId="38754"/>
    <cellStyle name="Normal 6 2 3 3 2 5 4" xfId="38755"/>
    <cellStyle name="Normal 6 2 3 3 2 6" xfId="36368"/>
    <cellStyle name="Normal 6 2 3 3 2 6 2" xfId="38756"/>
    <cellStyle name="Normal 6 2 3 3 2 6 3" xfId="38757"/>
    <cellStyle name="Normal 6 2 3 3 2 6 4" xfId="38758"/>
    <cellStyle name="Normal 6 2 3 3 2 7" xfId="36372"/>
    <cellStyle name="Normal 6 2 3 3 2 7 2" xfId="38759"/>
    <cellStyle name="Normal 6 2 3 3 2 7 3" xfId="38760"/>
    <cellStyle name="Normal 6 2 3 3 2 7 4" xfId="38761"/>
    <cellStyle name="Normal 6 2 3 3 2 8" xfId="38762"/>
    <cellStyle name="Normal 6 2 3 3 2 8 2" xfId="38763"/>
    <cellStyle name="Normal 6 2 3 3 2 8 3" xfId="38764"/>
    <cellStyle name="Normal 6 2 3 3 2 9" xfId="38765"/>
    <cellStyle name="Normal 6 2 3 3 3" xfId="26410"/>
    <cellStyle name="Normal 6 2 3 3 3 10" xfId="13672"/>
    <cellStyle name="Normal 6 2 3 3 3 2" xfId="38766"/>
    <cellStyle name="Normal 6 2 3 3 3 2 2" xfId="38767"/>
    <cellStyle name="Normal 6 2 3 3 3 2 2 2" xfId="21177"/>
    <cellStyle name="Normal 6 2 3 3 3 2 2 2 2" xfId="6369"/>
    <cellStyle name="Normal 6 2 3 3 3 2 2 2 3" xfId="194"/>
    <cellStyle name="Normal 6 2 3 3 3 2 2 2 4" xfId="6412"/>
    <cellStyle name="Normal 6 2 3 3 3 2 2 3" xfId="21179"/>
    <cellStyle name="Normal 6 2 3 3 3 2 2 3 2" xfId="6490"/>
    <cellStyle name="Normal 6 2 3 3 3 2 2 3 3" xfId="6516"/>
    <cellStyle name="Normal 6 2 3 3 3 2 2 4" xfId="21187"/>
    <cellStyle name="Normal 6 2 3 3 3 2 2 5" xfId="21195"/>
    <cellStyle name="Normal 6 2 3 3 3 2 2 6" xfId="21205"/>
    <cellStyle name="Normal 6 2 3 3 3 2 3" xfId="38768"/>
    <cellStyle name="Normal 6 2 3 3 3 2 3 2" xfId="21220"/>
    <cellStyle name="Normal 6 2 3 3 3 2 3 3" xfId="21222"/>
    <cellStyle name="Normal 6 2 3 3 3 2 3 4" xfId="26753"/>
    <cellStyle name="Normal 6 2 3 3 3 2 4" xfId="3358"/>
    <cellStyle name="Normal 6 2 3 3 3 2 4 2" xfId="3379"/>
    <cellStyle name="Normal 6 2 3 3 3 2 4 3" xfId="2584"/>
    <cellStyle name="Normal 6 2 3 3 3 2 4 4" xfId="3434"/>
    <cellStyle name="Normal 6 2 3 3 3 2 5" xfId="3495"/>
    <cellStyle name="Normal 6 2 3 3 3 2 5 2" xfId="3516"/>
    <cellStyle name="Normal 6 2 3 3 3 2 5 3" xfId="3537"/>
    <cellStyle name="Normal 6 2 3 3 3 2 5 4" xfId="3560"/>
    <cellStyle name="Normal 6 2 3 3 3 2 6" xfId="3570"/>
    <cellStyle name="Normal 6 2 3 3 3 2 6 2" xfId="3595"/>
    <cellStyle name="Normal 6 2 3 3 3 2 6 3" xfId="3624"/>
    <cellStyle name="Normal 6 2 3 3 3 2 7" xfId="3666"/>
    <cellStyle name="Normal 6 2 3 3 3 2 8" xfId="3705"/>
    <cellStyle name="Normal 6 2 3 3 3 2 9" xfId="3768"/>
    <cellStyle name="Normal 6 2 3 3 3 3" xfId="38769"/>
    <cellStyle name="Normal 6 2 3 3 3 3 2" xfId="7567"/>
    <cellStyle name="Normal 6 2 3 3 3 3 2 2" xfId="21305"/>
    <cellStyle name="Normal 6 2 3 3 3 3 2 3" xfId="21309"/>
    <cellStyle name="Normal 6 2 3 3 3 3 2 4" xfId="26773"/>
    <cellStyle name="Normal 6 2 3 3 3 3 3" xfId="38770"/>
    <cellStyle name="Normal 6 2 3 3 3 3 3 2" xfId="38772"/>
    <cellStyle name="Normal 6 2 3 3 3 3 3 3" xfId="26779"/>
    <cellStyle name="Normal 6 2 3 3 3 3 4" xfId="465"/>
    <cellStyle name="Normal 6 2 3 3 3 3 5" xfId="474"/>
    <cellStyle name="Normal 6 2 3 3 3 3 6" xfId="497"/>
    <cellStyle name="Normal 6 2 3 3 3 4" xfId="38773"/>
    <cellStyle name="Normal 6 2 3 3 3 4 2" xfId="38774"/>
    <cellStyle name="Normal 6 2 3 3 3 4 3" xfId="38775"/>
    <cellStyle name="Normal 6 2 3 3 3 4 4" xfId="4075"/>
    <cellStyle name="Normal 6 2 3 3 3 5" xfId="9683"/>
    <cellStyle name="Normal 6 2 3 3 3 5 2" xfId="1038"/>
    <cellStyle name="Normal 6 2 3 3 3 5 3" xfId="1048"/>
    <cellStyle name="Normal 6 2 3 3 3 5 4" xfId="1055"/>
    <cellStyle name="Normal 6 2 3 3 3 6" xfId="9694"/>
    <cellStyle name="Normal 6 2 3 3 3 6 2" xfId="13839"/>
    <cellStyle name="Normal 6 2 3 3 3 6 3" xfId="35688"/>
    <cellStyle name="Normal 6 2 3 3 3 6 4" xfId="4447"/>
    <cellStyle name="Normal 6 2 3 3 3 7" xfId="9704"/>
    <cellStyle name="Normal 6 2 3 3 3 7 2" xfId="35724"/>
    <cellStyle name="Normal 6 2 3 3 3 7 3" xfId="35727"/>
    <cellStyle name="Normal 6 2 3 3 3 8" xfId="38777"/>
    <cellStyle name="Normal 6 2 3 3 3 9" xfId="38778"/>
    <cellStyle name="Normal 6 2 3 3 4" xfId="22147"/>
    <cellStyle name="Normal 6 2 3 3 4 2" xfId="38779"/>
    <cellStyle name="Normal 6 2 3 3 4 2 2" xfId="9745"/>
    <cellStyle name="Normal 6 2 3 3 4 2 2 2" xfId="21394"/>
    <cellStyle name="Normal 6 2 3 3 4 2 2 3" xfId="21396"/>
    <cellStyle name="Normal 6 2 3 3 4 2 2 4" xfId="27182"/>
    <cellStyle name="Normal 6 2 3 3 4 2 3" xfId="9748"/>
    <cellStyle name="Normal 6 2 3 3 4 2 3 2" xfId="38780"/>
    <cellStyle name="Normal 6 2 3 3 4 2 3 3" xfId="38781"/>
    <cellStyle name="Normal 6 2 3 3 4 2 4" xfId="38782"/>
    <cellStyle name="Normal 6 2 3 3 4 2 5" xfId="38783"/>
    <cellStyle name="Normal 6 2 3 3 4 2 6" xfId="36823"/>
    <cellStyle name="Normal 6 2 3 3 4 3" xfId="38784"/>
    <cellStyle name="Normal 6 2 3 3 4 3 2" xfId="9763"/>
    <cellStyle name="Normal 6 2 3 3 4 3 3" xfId="9767"/>
    <cellStyle name="Normal 6 2 3 3 4 3 4" xfId="38785"/>
    <cellStyle name="Normal 6 2 3 3 4 4" xfId="38786"/>
    <cellStyle name="Normal 6 2 3 3 4 4 2" xfId="11279"/>
    <cellStyle name="Normal 6 2 3 3 4 4 3" xfId="11281"/>
    <cellStyle name="Normal 6 2 3 3 4 4 4" xfId="38787"/>
    <cellStyle name="Normal 6 2 3 3 4 5" xfId="388"/>
    <cellStyle name="Normal 6 2 3 3 4 5 2" xfId="11284"/>
    <cellStyle name="Normal 6 2 3 3 4 5 3" xfId="38788"/>
    <cellStyle name="Normal 6 2 3 3 4 5 4" xfId="38789"/>
    <cellStyle name="Normal 6 2 3 3 4 6" xfId="422"/>
    <cellStyle name="Normal 6 2 3 3 4 6 2" xfId="35769"/>
    <cellStyle name="Normal 6 2 3 3 4 6 3" xfId="35772"/>
    <cellStyle name="Normal 6 2 3 3 4 7" xfId="38791"/>
    <cellStyle name="Normal 6 2 3 3 4 8" xfId="38792"/>
    <cellStyle name="Normal 6 2 3 3 4 9" xfId="38793"/>
    <cellStyle name="Normal 6 2 3 3 5" xfId="22153"/>
    <cellStyle name="Normal 6 2 3 3 5 2" xfId="38794"/>
    <cellStyle name="Normal 6 2 3 3 5 2 2" xfId="38795"/>
    <cellStyle name="Normal 6 2 3 3 5 2 2 2" xfId="38796"/>
    <cellStyle name="Normal 6 2 3 3 5 2 2 3" xfId="23072"/>
    <cellStyle name="Normal 6 2 3 3 5 2 2 4" xfId="27509"/>
    <cellStyle name="Normal 6 2 3 3 5 2 3" xfId="38797"/>
    <cellStyle name="Normal 6 2 3 3 5 2 3 2" xfId="38798"/>
    <cellStyle name="Normal 6 2 3 3 5 2 3 3" xfId="38800"/>
    <cellStyle name="Normal 6 2 3 3 5 2 4" xfId="38801"/>
    <cellStyle name="Normal 6 2 3 3 5 2 5" xfId="38802"/>
    <cellStyle name="Normal 6 2 3 3 5 2 6" xfId="38803"/>
    <cellStyle name="Normal 6 2 3 3 5 3" xfId="2134"/>
    <cellStyle name="Normal 6 2 3 3 5 3 2" xfId="6169"/>
    <cellStyle name="Normal 6 2 3 3 5 3 3" xfId="8745"/>
    <cellStyle name="Normal 6 2 3 3 5 3 4" xfId="5774"/>
    <cellStyle name="Normal 6 2 3 3 5 4" xfId="8789"/>
    <cellStyle name="Normal 6 2 3 3 5 4 2" xfId="8803"/>
    <cellStyle name="Normal 6 2 3 3 5 4 3" xfId="8876"/>
    <cellStyle name="Normal 6 2 3 3 5 4 4" xfId="26890"/>
    <cellStyle name="Normal 6 2 3 3 5 5" xfId="4224"/>
    <cellStyle name="Normal 6 2 3 3 5 5 2" xfId="2960"/>
    <cellStyle name="Normal 6 2 3 3 5 5 3" xfId="5642"/>
    <cellStyle name="Normal 6 2 3 3 5 5 4" xfId="5664"/>
    <cellStyle name="Normal 6 2 3 3 5 6" xfId="5928"/>
    <cellStyle name="Normal 6 2 3 3 5 6 2" xfId="6012"/>
    <cellStyle name="Normal 6 2 3 3 5 6 3" xfId="4687"/>
    <cellStyle name="Normal 6 2 3 3 5 7" xfId="2863"/>
    <cellStyle name="Normal 6 2 3 3 5 8" xfId="1883"/>
    <cellStyle name="Normal 6 2 3 3 5 9" xfId="1945"/>
    <cellStyle name="Normal 6 2 3 3 6" xfId="38805"/>
    <cellStyle name="Normal 6 2 3 3 6 2" xfId="38806"/>
    <cellStyle name="Normal 6 2 3 3 6 2 2" xfId="14335"/>
    <cellStyle name="Normal 6 2 3 3 6 2 2 2" xfId="38807"/>
    <cellStyle name="Normal 6 2 3 3 6 2 2 3" xfId="38808"/>
    <cellStyle name="Normal 6 2 3 3 6 2 2 4" xfId="38809"/>
    <cellStyle name="Normal 6 2 3 3 6 2 3" xfId="14341"/>
    <cellStyle name="Normal 6 2 3 3 6 2 3 2" xfId="38810"/>
    <cellStyle name="Normal 6 2 3 3 6 2 3 3" xfId="38812"/>
    <cellStyle name="Normal 6 2 3 3 6 2 4" xfId="38813"/>
    <cellStyle name="Normal 6 2 3 3 6 2 5" xfId="38814"/>
    <cellStyle name="Normal 6 2 3 3 6 2 6" xfId="38815"/>
    <cellStyle name="Normal 6 2 3 3 6 3" xfId="4259"/>
    <cellStyle name="Normal 6 2 3 3 6 3 2" xfId="38816"/>
    <cellStyle name="Normal 6 2 3 3 6 3 3" xfId="38817"/>
    <cellStyle name="Normal 6 2 3 3 6 3 4" xfId="38818"/>
    <cellStyle name="Normal 6 2 3 3 6 4" xfId="9715"/>
    <cellStyle name="Normal 6 2 3 3 6 4 2" xfId="625"/>
    <cellStyle name="Normal 6 2 3 3 6 4 3" xfId="1653"/>
    <cellStyle name="Normal 6 2 3 3 6 4 4" xfId="1669"/>
    <cellStyle name="Normal 6 2 3 3 6 5" xfId="7202"/>
    <cellStyle name="Normal 6 2 3 3 6 5 2" xfId="7228"/>
    <cellStyle name="Normal 6 2 3 3 6 5 3" xfId="7238"/>
    <cellStyle name="Normal 6 2 3 3 6 6" xfId="8928"/>
    <cellStyle name="Normal 6 2 3 3 6 7" xfId="9775"/>
    <cellStyle name="Normal 6 2 3 3 6 8" xfId="10032"/>
    <cellStyle name="Normal 6 2 3 3 7" xfId="38820"/>
    <cellStyle name="Normal 6 2 3 3 7 2" xfId="38821"/>
    <cellStyle name="Normal 6 2 3 3 7 2 2" xfId="19362"/>
    <cellStyle name="Normal 6 2 3 3 7 2 3" xfId="22370"/>
    <cellStyle name="Normal 6 2 3 3 7 2 4" xfId="38822"/>
    <cellStyle name="Normal 6 2 3 3 7 3" xfId="2723"/>
    <cellStyle name="Normal 6 2 3 3 7 3 2" xfId="22900"/>
    <cellStyle name="Normal 6 2 3 3 7 3 3" xfId="38524"/>
    <cellStyle name="Normal 6 2 3 3 7 4" xfId="9997"/>
    <cellStyle name="Normal 6 2 3 3 7 5" xfId="10010"/>
    <cellStyle name="Normal 6 2 3 3 7 6" xfId="10022"/>
    <cellStyle name="Normal 6 2 3 3 8" xfId="38824"/>
    <cellStyle name="Normal 6 2 3 3 8 2" xfId="38825"/>
    <cellStyle name="Normal 6 2 3 3 8 3" xfId="10317"/>
    <cellStyle name="Normal 6 2 3 3 8 4" xfId="10342"/>
    <cellStyle name="Normal 6 2 3 3 9" xfId="38826"/>
    <cellStyle name="Normal 6 2 3 3 9 2" xfId="38827"/>
    <cellStyle name="Normal 6 2 3 3 9 3" xfId="38828"/>
    <cellStyle name="Normal 6 2 3 3 9 4" xfId="38829"/>
    <cellStyle name="Normal 6 2 3 4" xfId="16043"/>
    <cellStyle name="Normal 6 2 3 4 10" xfId="450"/>
    <cellStyle name="Normal 6 2 3 4 11" xfId="104"/>
    <cellStyle name="Normal 6 2 3 4 2" xfId="38831"/>
    <cellStyle name="Normal 6 2 3 4 2 10" xfId="6403"/>
    <cellStyle name="Normal 6 2 3 4 2 2" xfId="38832"/>
    <cellStyle name="Normal 6 2 3 4 2 2 2" xfId="7158"/>
    <cellStyle name="Normal 6 2 3 4 2 2 2 2" xfId="38833"/>
    <cellStyle name="Normal 6 2 3 4 2 2 2 2 2" xfId="29763"/>
    <cellStyle name="Normal 6 2 3 4 2 2 2 2 3" xfId="38834"/>
    <cellStyle name="Normal 6 2 3 4 2 2 2 2 4" xfId="38835"/>
    <cellStyle name="Normal 6 2 3 4 2 2 2 3" xfId="38836"/>
    <cellStyle name="Normal 6 2 3 4 2 2 2 3 2" xfId="38837"/>
    <cellStyle name="Normal 6 2 3 4 2 2 2 3 3" xfId="38838"/>
    <cellStyle name="Normal 6 2 3 4 2 2 2 4" xfId="38839"/>
    <cellStyle name="Normal 6 2 3 4 2 2 2 5" xfId="38840"/>
    <cellStyle name="Normal 6 2 3 4 2 2 2 6" xfId="38841"/>
    <cellStyle name="Normal 6 2 3 4 2 2 3" xfId="7160"/>
    <cellStyle name="Normal 6 2 3 4 2 2 3 2" xfId="38842"/>
    <cellStyle name="Normal 6 2 3 4 2 2 3 3" xfId="38843"/>
    <cellStyle name="Normal 6 2 3 4 2 2 3 4" xfId="38844"/>
    <cellStyle name="Normal 6 2 3 4 2 2 4" xfId="20248"/>
    <cellStyle name="Normal 6 2 3 4 2 2 4 2" xfId="23228"/>
    <cellStyle name="Normal 6 2 3 4 2 2 4 3" xfId="38845"/>
    <cellStyle name="Normal 6 2 3 4 2 2 4 4" xfId="38846"/>
    <cellStyle name="Normal 6 2 3 4 2 2 5" xfId="20252"/>
    <cellStyle name="Normal 6 2 3 4 2 2 5 2" xfId="38848"/>
    <cellStyle name="Normal 6 2 3 4 2 2 5 3" xfId="38849"/>
    <cellStyle name="Normal 6 2 3 4 2 2 5 4" xfId="38850"/>
    <cellStyle name="Normal 6 2 3 4 2 2 6" xfId="37064"/>
    <cellStyle name="Normal 6 2 3 4 2 2 6 2" xfId="37067"/>
    <cellStyle name="Normal 6 2 3 4 2 2 6 3" xfId="37069"/>
    <cellStyle name="Normal 6 2 3 4 2 2 7" xfId="37073"/>
    <cellStyle name="Normal 6 2 3 4 2 2 8" xfId="37078"/>
    <cellStyle name="Normal 6 2 3 4 2 2 9" xfId="37080"/>
    <cellStyle name="Normal 6 2 3 4 2 3" xfId="21102"/>
    <cellStyle name="Normal 6 2 3 4 2 3 2" xfId="21104"/>
    <cellStyle name="Normal 6 2 3 4 2 3 2 2" xfId="38851"/>
    <cellStyle name="Normal 6 2 3 4 2 3 2 3" xfId="38852"/>
    <cellStyle name="Normal 6 2 3 4 2 3 2 4" xfId="33731"/>
    <cellStyle name="Normal 6 2 3 4 2 3 3" xfId="20256"/>
    <cellStyle name="Normal 6 2 3 4 2 3 3 2" xfId="38854"/>
    <cellStyle name="Normal 6 2 3 4 2 3 3 3" xfId="38856"/>
    <cellStyle name="Normal 6 2 3 4 2 3 4" xfId="20259"/>
    <cellStyle name="Normal 6 2 3 4 2 3 5" xfId="38858"/>
    <cellStyle name="Normal 6 2 3 4 2 3 6" xfId="37085"/>
    <cellStyle name="Normal 6 2 3 4 2 4" xfId="21106"/>
    <cellStyle name="Normal 6 2 3 4 2 4 2" xfId="21108"/>
    <cellStyle name="Normal 6 2 3 4 2 4 3" xfId="21110"/>
    <cellStyle name="Normal 6 2 3 4 2 4 4" xfId="38859"/>
    <cellStyle name="Normal 6 2 3 4 2 5" xfId="21112"/>
    <cellStyle name="Normal 6 2 3 4 2 5 2" xfId="38860"/>
    <cellStyle name="Normal 6 2 3 4 2 5 3" xfId="38861"/>
    <cellStyle name="Normal 6 2 3 4 2 5 4" xfId="38862"/>
    <cellStyle name="Normal 6 2 3 4 2 6" xfId="21116"/>
    <cellStyle name="Normal 6 2 3 4 2 6 2" xfId="38863"/>
    <cellStyle name="Normal 6 2 3 4 2 6 3" xfId="38864"/>
    <cellStyle name="Normal 6 2 3 4 2 6 4" xfId="38865"/>
    <cellStyle name="Normal 6 2 3 4 2 7" xfId="21120"/>
    <cellStyle name="Normal 6 2 3 4 2 7 2" xfId="38866"/>
    <cellStyle name="Normal 6 2 3 4 2 7 3" xfId="38867"/>
    <cellStyle name="Normal 6 2 3 4 2 8" xfId="38869"/>
    <cellStyle name="Normal 6 2 3 4 2 9" xfId="38870"/>
    <cellStyle name="Normal 6 2 3 4 3" xfId="26418"/>
    <cellStyle name="Normal 6 2 3 4 3 2" xfId="38871"/>
    <cellStyle name="Normal 6 2 3 4 3 2 2" xfId="38872"/>
    <cellStyle name="Normal 6 2 3 4 3 2 2 2" xfId="18302"/>
    <cellStyle name="Normal 6 2 3 4 3 2 2 3" xfId="21609"/>
    <cellStyle name="Normal 6 2 3 4 3 2 2 4" xfId="28278"/>
    <cellStyle name="Normal 6 2 3 4 3 2 3" xfId="38873"/>
    <cellStyle name="Normal 6 2 3 4 3 2 3 2" xfId="38874"/>
    <cellStyle name="Normal 6 2 3 4 3 2 3 3" xfId="38875"/>
    <cellStyle name="Normal 6 2 3 4 3 2 4" xfId="38876"/>
    <cellStyle name="Normal 6 2 3 4 3 2 5" xfId="38878"/>
    <cellStyle name="Normal 6 2 3 4 3 2 6" xfId="37098"/>
    <cellStyle name="Normal 6 2 3 4 3 3" xfId="21123"/>
    <cellStyle name="Normal 6 2 3 4 3 3 2" xfId="38879"/>
    <cellStyle name="Normal 6 2 3 4 3 3 3" xfId="38880"/>
    <cellStyle name="Normal 6 2 3 4 3 3 4" xfId="38881"/>
    <cellStyle name="Normal 6 2 3 4 3 4" xfId="21125"/>
    <cellStyle name="Normal 6 2 3 4 3 4 2" xfId="38882"/>
    <cellStyle name="Normal 6 2 3 4 3 4 3" xfId="38883"/>
    <cellStyle name="Normal 6 2 3 4 3 4 4" xfId="38884"/>
    <cellStyle name="Normal 6 2 3 4 3 5" xfId="21127"/>
    <cellStyle name="Normal 6 2 3 4 3 5 2" xfId="1175"/>
    <cellStyle name="Normal 6 2 3 4 3 5 3" xfId="1177"/>
    <cellStyle name="Normal 6 2 3 4 3 5 4" xfId="1195"/>
    <cellStyle name="Normal 6 2 3 4 3 6" xfId="38885"/>
    <cellStyle name="Normal 6 2 3 4 3 6 2" xfId="35936"/>
    <cellStyle name="Normal 6 2 3 4 3 6 3" xfId="35942"/>
    <cellStyle name="Normal 6 2 3 4 3 7" xfId="38886"/>
    <cellStyle name="Normal 6 2 3 4 3 8" xfId="38887"/>
    <cellStyle name="Normal 6 2 3 4 3 9" xfId="38888"/>
    <cellStyle name="Normal 6 2 3 4 4" xfId="26421"/>
    <cellStyle name="Normal 6 2 3 4 4 2" xfId="38889"/>
    <cellStyle name="Normal 6 2 3 4 4 2 2" xfId="38890"/>
    <cellStyle name="Normal 6 2 3 4 4 2 3" xfId="38891"/>
    <cellStyle name="Normal 6 2 3 4 4 2 4" xfId="38892"/>
    <cellStyle name="Normal 6 2 3 4 4 3" xfId="21130"/>
    <cellStyle name="Normal 6 2 3 4 4 3 2" xfId="38893"/>
    <cellStyle name="Normal 6 2 3 4 4 3 3" xfId="38894"/>
    <cellStyle name="Normal 6 2 3 4 4 4" xfId="21134"/>
    <cellStyle name="Normal 6 2 3 4 4 5" xfId="21138"/>
    <cellStyle name="Normal 6 2 3 4 4 6" xfId="38897"/>
    <cellStyle name="Normal 6 2 3 4 5" xfId="38898"/>
    <cellStyle name="Normal 6 2 3 4 5 2" xfId="38899"/>
    <cellStyle name="Normal 6 2 3 4 5 3" xfId="9826"/>
    <cellStyle name="Normal 6 2 3 4 5 4" xfId="11189"/>
    <cellStyle name="Normal 6 2 3 4 6" xfId="38901"/>
    <cellStyle name="Normal 6 2 3 4 6 2" xfId="38902"/>
    <cellStyle name="Normal 6 2 3 4 6 3" xfId="57"/>
    <cellStyle name="Normal 6 2 3 4 6 4" xfId="11221"/>
    <cellStyle name="Normal 6 2 3 4 7" xfId="38904"/>
    <cellStyle name="Normal 6 2 3 4 7 2" xfId="23911"/>
    <cellStyle name="Normal 6 2 3 4 7 3" xfId="23914"/>
    <cellStyle name="Normal 6 2 3 4 7 4" xfId="8969"/>
    <cellStyle name="Normal 6 2 3 4 8" xfId="38905"/>
    <cellStyle name="Normal 6 2 3 4 8 2" xfId="38906"/>
    <cellStyle name="Normal 6 2 3 4 8 3" xfId="38907"/>
    <cellStyle name="Normal 6 2 3 4 9" xfId="38908"/>
    <cellStyle name="Normal 6 2 3 5" xfId="16049"/>
    <cellStyle name="Normal 6 2 3 5 10" xfId="12870"/>
    <cellStyle name="Normal 6 2 3 5 11" xfId="8960"/>
    <cellStyle name="Normal 6 2 3 5 2" xfId="34466"/>
    <cellStyle name="Normal 6 2 3 5 2 10" xfId="35187"/>
    <cellStyle name="Normal 6 2 3 5 2 2" xfId="38909"/>
    <cellStyle name="Normal 6 2 3 5 2 2 2" xfId="2132"/>
    <cellStyle name="Normal 6 2 3 5 2 2 2 2" xfId="6162"/>
    <cellStyle name="Normal 6 2 3 5 2 2 2 2 2" xfId="38910"/>
    <cellStyle name="Normal 6 2 3 5 2 2 2 2 3" xfId="38911"/>
    <cellStyle name="Normal 6 2 3 5 2 2 2 2 4" xfId="38912"/>
    <cellStyle name="Normal 6 2 3 5 2 2 2 3" xfId="8739"/>
    <cellStyle name="Normal 6 2 3 5 2 2 2 3 2" xfId="38913"/>
    <cellStyle name="Normal 6 2 3 5 2 2 2 3 3" xfId="35054"/>
    <cellStyle name="Normal 6 2 3 5 2 2 2 4" xfId="23360"/>
    <cellStyle name="Normal 6 2 3 5 2 2 2 5" xfId="38914"/>
    <cellStyle name="Normal 6 2 3 5 2 2 2 6" xfId="33237"/>
    <cellStyle name="Normal 6 2 3 5 2 2 3" xfId="8787"/>
    <cellStyle name="Normal 6 2 3 5 2 2 3 2" xfId="8795"/>
    <cellStyle name="Normal 6 2 3 5 2 2 3 3" xfId="38915"/>
    <cellStyle name="Normal 6 2 3 5 2 2 3 4" xfId="38916"/>
    <cellStyle name="Normal 6 2 3 5 2 2 4" xfId="38917"/>
    <cellStyle name="Normal 6 2 3 5 2 2 4 2" xfId="23367"/>
    <cellStyle name="Normal 6 2 3 5 2 2 4 3" xfId="38918"/>
    <cellStyle name="Normal 6 2 3 5 2 2 4 4" xfId="38919"/>
    <cellStyle name="Normal 6 2 3 5 2 2 5" xfId="38921"/>
    <cellStyle name="Normal 6 2 3 5 2 2 5 2" xfId="23375"/>
    <cellStyle name="Normal 6 2 3 5 2 2 5 3" xfId="38922"/>
    <cellStyle name="Normal 6 2 3 5 2 2 5 4" xfId="38923"/>
    <cellStyle name="Normal 6 2 3 5 2 2 6" xfId="28903"/>
    <cellStyle name="Normal 6 2 3 5 2 2 6 2" xfId="38924"/>
    <cellStyle name="Normal 6 2 3 5 2 2 6 3" xfId="38925"/>
    <cellStyle name="Normal 6 2 3 5 2 2 7" xfId="28905"/>
    <cellStyle name="Normal 6 2 3 5 2 2 8" xfId="28907"/>
    <cellStyle name="Normal 6 2 3 5 2 2 9" xfId="38926"/>
    <cellStyle name="Normal 6 2 3 5 2 3" xfId="21571"/>
    <cellStyle name="Normal 6 2 3 5 2 3 2" xfId="4252"/>
    <cellStyle name="Normal 6 2 3 5 2 3 2 2" xfId="18557"/>
    <cellStyle name="Normal 6 2 3 5 2 3 2 3" xfId="23389"/>
    <cellStyle name="Normal 6 2 3 5 2 3 2 4" xfId="23811"/>
    <cellStyle name="Normal 6 2 3 5 2 3 3" xfId="21573"/>
    <cellStyle name="Normal 6 2 3 5 2 3 3 2" xfId="23393"/>
    <cellStyle name="Normal 6 2 3 5 2 3 3 3" xfId="38927"/>
    <cellStyle name="Normal 6 2 3 5 2 3 4" xfId="21575"/>
    <cellStyle name="Normal 6 2 3 5 2 3 5" xfId="38928"/>
    <cellStyle name="Normal 6 2 3 5 2 3 6" xfId="28912"/>
    <cellStyle name="Normal 6 2 3 5 2 4" xfId="21577"/>
    <cellStyle name="Normal 6 2 3 5 2 4 2" xfId="2714"/>
    <cellStyle name="Normal 6 2 3 5 2 4 3" xfId="21581"/>
    <cellStyle name="Normal 6 2 3 5 2 4 4" xfId="38929"/>
    <cellStyle name="Normal 6 2 3 5 2 5" xfId="21583"/>
    <cellStyle name="Normal 6 2 3 5 2 5 2" xfId="38930"/>
    <cellStyle name="Normal 6 2 3 5 2 5 3" xfId="38931"/>
    <cellStyle name="Normal 6 2 3 5 2 5 4" xfId="38932"/>
    <cellStyle name="Normal 6 2 3 5 2 6" xfId="20440"/>
    <cellStyle name="Normal 6 2 3 5 2 6 2" xfId="38933"/>
    <cellStyle name="Normal 6 2 3 5 2 6 3" xfId="38934"/>
    <cellStyle name="Normal 6 2 3 5 2 6 4" xfId="38935"/>
    <cellStyle name="Normal 6 2 3 5 2 7" xfId="20445"/>
    <cellStyle name="Normal 6 2 3 5 2 7 2" xfId="38936"/>
    <cellStyle name="Normal 6 2 3 5 2 7 3" xfId="38937"/>
    <cellStyle name="Normal 6 2 3 5 2 8" xfId="38939"/>
    <cellStyle name="Normal 6 2 3 5 2 9" xfId="38940"/>
    <cellStyle name="Normal 6 2 3 5 3" xfId="38942"/>
    <cellStyle name="Normal 6 2 3 5 3 2" xfId="38943"/>
    <cellStyle name="Normal 6 2 3 5 3 2 2" xfId="38945"/>
    <cellStyle name="Normal 6 2 3 5 3 2 2 2" xfId="18642"/>
    <cellStyle name="Normal 6 2 3 5 3 2 2 3" xfId="21724"/>
    <cellStyle name="Normal 6 2 3 5 3 2 2 4" xfId="38946"/>
    <cellStyle name="Normal 6 2 3 5 3 2 3" xfId="38947"/>
    <cellStyle name="Normal 6 2 3 5 3 2 3 2" xfId="38948"/>
    <cellStyle name="Normal 6 2 3 5 3 2 3 3" xfId="38949"/>
    <cellStyle name="Normal 6 2 3 5 3 2 4" xfId="38950"/>
    <cellStyle name="Normal 6 2 3 5 3 2 5" xfId="38951"/>
    <cellStyle name="Normal 6 2 3 5 3 2 6" xfId="38952"/>
    <cellStyle name="Normal 6 2 3 5 3 3" xfId="21586"/>
    <cellStyle name="Normal 6 2 3 5 3 3 2" xfId="38953"/>
    <cellStyle name="Normal 6 2 3 5 3 3 3" xfId="38954"/>
    <cellStyle name="Normal 6 2 3 5 3 3 4" xfId="38955"/>
    <cellStyle name="Normal 6 2 3 5 3 4" xfId="21588"/>
    <cellStyle name="Normal 6 2 3 5 3 4 2" xfId="38956"/>
    <cellStyle name="Normal 6 2 3 5 3 4 3" xfId="38957"/>
    <cellStyle name="Normal 6 2 3 5 3 4 4" xfId="38958"/>
    <cellStyle name="Normal 6 2 3 5 3 5" xfId="8"/>
    <cellStyle name="Normal 6 2 3 5 3 5 2" xfId="1326"/>
    <cellStyle name="Normal 6 2 3 5 3 5 3" xfId="1328"/>
    <cellStyle name="Normal 6 2 3 5 3 5 4" xfId="1333"/>
    <cellStyle name="Normal 6 2 3 5 3 6" xfId="38961"/>
    <cellStyle name="Normal 6 2 3 5 3 6 2" xfId="36186"/>
    <cellStyle name="Normal 6 2 3 5 3 6 3" xfId="36192"/>
    <cellStyle name="Normal 6 2 3 5 3 7" xfId="38965"/>
    <cellStyle name="Normal 6 2 3 5 3 8" xfId="38966"/>
    <cellStyle name="Normal 6 2 3 5 3 9" xfId="38967"/>
    <cellStyle name="Normal 6 2 3 5 4" xfId="38968"/>
    <cellStyle name="Normal 6 2 3 5 4 2" xfId="38969"/>
    <cellStyle name="Normal 6 2 3 5 4 2 2" xfId="38970"/>
    <cellStyle name="Normal 6 2 3 5 4 2 3" xfId="38971"/>
    <cellStyle name="Normal 6 2 3 5 4 2 4" xfId="38972"/>
    <cellStyle name="Normal 6 2 3 5 4 3" xfId="21590"/>
    <cellStyle name="Normal 6 2 3 5 4 3 2" xfId="38973"/>
    <cellStyle name="Normal 6 2 3 5 4 3 3" xfId="38974"/>
    <cellStyle name="Normal 6 2 3 5 4 4" xfId="21592"/>
    <cellStyle name="Normal 6 2 3 5 4 5" xfId="21595"/>
    <cellStyle name="Normal 6 2 3 5 4 6" xfId="38975"/>
    <cellStyle name="Normal 6 2 3 5 5" xfId="38976"/>
    <cellStyle name="Normal 6 2 3 5 5 2" xfId="38977"/>
    <cellStyle name="Normal 6 2 3 5 5 3" xfId="38978"/>
    <cellStyle name="Normal 6 2 3 5 5 4" xfId="38979"/>
    <cellStyle name="Normal 6 2 3 5 6" xfId="38980"/>
    <cellStyle name="Normal 6 2 3 5 6 2" xfId="38981"/>
    <cellStyle name="Normal 6 2 3 5 6 3" xfId="38982"/>
    <cellStyle name="Normal 6 2 3 5 6 4" xfId="38983"/>
    <cellStyle name="Normal 6 2 3 5 7" xfId="38984"/>
    <cellStyle name="Normal 6 2 3 5 7 2" xfId="11250"/>
    <cellStyle name="Normal 6 2 3 5 7 3" xfId="11255"/>
    <cellStyle name="Normal 6 2 3 5 7 4" xfId="38985"/>
    <cellStyle name="Normal 6 2 3 5 8" xfId="38986"/>
    <cellStyle name="Normal 6 2 3 5 8 2" xfId="38987"/>
    <cellStyle name="Normal 6 2 3 5 8 3" xfId="38988"/>
    <cellStyle name="Normal 6 2 3 5 9" xfId="38989"/>
    <cellStyle name="Normal 6 2 3 6" xfId="18712"/>
    <cellStyle name="Normal 6 2 3 6 10" xfId="14079"/>
    <cellStyle name="Normal 6 2 3 6 11" xfId="14105"/>
    <cellStyle name="Normal 6 2 3 6 2" xfId="5911"/>
    <cellStyle name="Normal 6 2 3 6 2 10" xfId="38992"/>
    <cellStyle name="Normal 6 2 3 6 2 2" xfId="3653"/>
    <cellStyle name="Normal 6 2 3 6 2 2 2" xfId="12633"/>
    <cellStyle name="Normal 6 2 3 6 2 2 2 2" xfId="12635"/>
    <cellStyle name="Normal 6 2 3 6 2 2 2 2 2" xfId="38993"/>
    <cellStyle name="Normal 6 2 3 6 2 2 2 2 3" xfId="38994"/>
    <cellStyle name="Normal 6 2 3 6 2 2 2 2 4" xfId="38995"/>
    <cellStyle name="Normal 6 2 3 6 2 2 2 3" xfId="12641"/>
    <cellStyle name="Normal 6 2 3 6 2 2 2 3 2" xfId="38996"/>
    <cellStyle name="Normal 6 2 3 6 2 2 2 3 3" xfId="38997"/>
    <cellStyle name="Normal 6 2 3 6 2 2 2 4" xfId="38998"/>
    <cellStyle name="Normal 6 2 3 6 2 2 2 5" xfId="38999"/>
    <cellStyle name="Normal 6 2 3 6 2 2 2 6" xfId="39000"/>
    <cellStyle name="Normal 6 2 3 6 2 2 3" xfId="12647"/>
    <cellStyle name="Normal 6 2 3 6 2 2 3 2" xfId="39001"/>
    <cellStyle name="Normal 6 2 3 6 2 2 3 3" xfId="39002"/>
    <cellStyle name="Normal 6 2 3 6 2 2 3 4" xfId="39003"/>
    <cellStyle name="Normal 6 2 3 6 2 2 4" xfId="12653"/>
    <cellStyle name="Normal 6 2 3 6 2 2 4 2" xfId="39004"/>
    <cellStyle name="Normal 6 2 3 6 2 2 4 3" xfId="39005"/>
    <cellStyle name="Normal 6 2 3 6 2 2 4 4" xfId="39006"/>
    <cellStyle name="Normal 6 2 3 6 2 2 5" xfId="12660"/>
    <cellStyle name="Normal 6 2 3 6 2 2 5 2" xfId="23593"/>
    <cellStyle name="Normal 6 2 3 6 2 2 5 3" xfId="23598"/>
    <cellStyle name="Normal 6 2 3 6 2 2 5 4" xfId="27729"/>
    <cellStyle name="Normal 6 2 3 6 2 2 6" xfId="39009"/>
    <cellStyle name="Normal 6 2 3 6 2 2 6 2" xfId="39010"/>
    <cellStyle name="Normal 6 2 3 6 2 2 6 3" xfId="39011"/>
    <cellStyle name="Normal 6 2 3 6 2 2 7" xfId="39012"/>
    <cellStyle name="Normal 6 2 3 6 2 2 8" xfId="39013"/>
    <cellStyle name="Normal 6 2 3 6 2 2 9" xfId="39014"/>
    <cellStyle name="Normal 6 2 3 6 2 3" xfId="10743"/>
    <cellStyle name="Normal 6 2 3 6 2 3 2" xfId="12675"/>
    <cellStyle name="Normal 6 2 3 6 2 3 2 2" xfId="13453"/>
    <cellStyle name="Normal 6 2 3 6 2 3 2 3" xfId="13456"/>
    <cellStyle name="Normal 6 2 3 6 2 3 2 4" xfId="39015"/>
    <cellStyle name="Normal 6 2 3 6 2 3 3" xfId="12679"/>
    <cellStyle name="Normal 6 2 3 6 2 3 3 2" xfId="39016"/>
    <cellStyle name="Normal 6 2 3 6 2 3 3 3" xfId="39017"/>
    <cellStyle name="Normal 6 2 3 6 2 3 4" xfId="13460"/>
    <cellStyle name="Normal 6 2 3 6 2 3 5" xfId="13463"/>
    <cellStyle name="Normal 6 2 3 6 2 3 6" xfId="39018"/>
    <cellStyle name="Normal 6 2 3 6 2 4" xfId="10754"/>
    <cellStyle name="Normal 6 2 3 6 2 4 2" xfId="13472"/>
    <cellStyle name="Normal 6 2 3 6 2 4 3" xfId="13475"/>
    <cellStyle name="Normal 6 2 3 6 2 4 4" xfId="17725"/>
    <cellStyle name="Normal 6 2 3 6 2 5" xfId="11868"/>
    <cellStyle name="Normal 6 2 3 6 2 5 2" xfId="13492"/>
    <cellStyle name="Normal 6 2 3 6 2 5 3" xfId="13497"/>
    <cellStyle name="Normal 6 2 3 6 2 5 4" xfId="17778"/>
    <cellStyle name="Normal 6 2 3 6 2 6" xfId="11873"/>
    <cellStyle name="Normal 6 2 3 6 2 6 2" xfId="13507"/>
    <cellStyle name="Normal 6 2 3 6 2 6 3" xfId="13512"/>
    <cellStyle name="Normal 6 2 3 6 2 6 4" xfId="17809"/>
    <cellStyle name="Normal 6 2 3 6 2 7" xfId="39019"/>
    <cellStyle name="Normal 6 2 3 6 2 7 2" xfId="13521"/>
    <cellStyle name="Normal 6 2 3 6 2 7 3" xfId="17814"/>
    <cellStyle name="Normal 6 2 3 6 2 8" xfId="39020"/>
    <cellStyle name="Normal 6 2 3 6 2 9" xfId="39021"/>
    <cellStyle name="Normal 6 2 3 6 3" xfId="3159"/>
    <cellStyle name="Normal 6 2 3 6 3 2" xfId="3183"/>
    <cellStyle name="Normal 6 2 3 6 3 2 2" xfId="39022"/>
    <cellStyle name="Normal 6 2 3 6 3 2 2 2" xfId="21912"/>
    <cellStyle name="Normal 6 2 3 6 3 2 2 3" xfId="21917"/>
    <cellStyle name="Normal 6 2 3 6 3 2 2 4" xfId="39023"/>
    <cellStyle name="Normal 6 2 3 6 3 2 3" xfId="39024"/>
    <cellStyle name="Normal 6 2 3 6 3 2 3 2" xfId="39025"/>
    <cellStyle name="Normal 6 2 3 6 3 2 3 3" xfId="39026"/>
    <cellStyle name="Normal 6 2 3 6 3 2 4" xfId="27895"/>
    <cellStyle name="Normal 6 2 3 6 3 2 5" xfId="27906"/>
    <cellStyle name="Normal 6 2 3 6 3 2 6" xfId="27913"/>
    <cellStyle name="Normal 6 2 3 6 3 3" xfId="18092"/>
    <cellStyle name="Normal 6 2 3 6 3 3 2" xfId="13542"/>
    <cellStyle name="Normal 6 2 3 6 3 3 3" xfId="13544"/>
    <cellStyle name="Normal 6 2 3 6 3 3 4" xfId="27924"/>
    <cellStyle name="Normal 6 2 3 6 3 4" xfId="11883"/>
    <cellStyle name="Normal 6 2 3 6 3 4 2" xfId="6056"/>
    <cellStyle name="Normal 6 2 3 6 3 4 3" xfId="6089"/>
    <cellStyle name="Normal 6 2 3 6 3 4 4" xfId="6137"/>
    <cellStyle name="Normal 6 2 3 6 3 5" xfId="11888"/>
    <cellStyle name="Normal 6 2 3 6 3 5 2" xfId="991"/>
    <cellStyle name="Normal 6 2 3 6 3 5 3" xfId="1456"/>
    <cellStyle name="Normal 6 2 3 6 3 5 4" xfId="1464"/>
    <cellStyle name="Normal 6 2 3 6 3 6" xfId="11893"/>
    <cellStyle name="Normal 6 2 3 6 3 6 2" xfId="5678"/>
    <cellStyle name="Normal 6 2 3 6 3 6 3" xfId="6278"/>
    <cellStyle name="Normal 6 2 3 6 3 7" xfId="26858"/>
    <cellStyle name="Normal 6 2 3 6 3 8" xfId="39027"/>
    <cellStyle name="Normal 6 2 3 6 3 9" xfId="39028"/>
    <cellStyle name="Normal 6 2 3 6 4" xfId="3201"/>
    <cellStyle name="Normal 6 2 3 6 4 2" xfId="34775"/>
    <cellStyle name="Normal 6 2 3 6 4 2 2" xfId="22357"/>
    <cellStyle name="Normal 6 2 3 6 4 2 3" xfId="39029"/>
    <cellStyle name="Normal 6 2 3 6 4 2 4" xfId="39030"/>
    <cellStyle name="Normal 6 2 3 6 4 3" xfId="34778"/>
    <cellStyle name="Normal 6 2 3 6 4 3 2" xfId="39031"/>
    <cellStyle name="Normal 6 2 3 6 4 3 3" xfId="39032"/>
    <cellStyle name="Normal 6 2 3 6 4 4" xfId="11899"/>
    <cellStyle name="Normal 6 2 3 6 4 5" xfId="11903"/>
    <cellStyle name="Normal 6 2 3 6 4 6" xfId="26860"/>
    <cellStyle name="Normal 6 2 3 6 5" xfId="18098"/>
    <cellStyle name="Normal 6 2 3 6 5 2" xfId="39033"/>
    <cellStyle name="Normal 6 2 3 6 5 3" xfId="39034"/>
    <cellStyle name="Normal 6 2 3 6 5 4" xfId="39035"/>
    <cellStyle name="Normal 6 2 3 6 6" xfId="18103"/>
    <cellStyle name="Normal 6 2 3 6 6 2" xfId="37932"/>
    <cellStyle name="Normal 6 2 3 6 6 3" xfId="37936"/>
    <cellStyle name="Normal 6 2 3 6 6 4" xfId="37938"/>
    <cellStyle name="Normal 6 2 3 6 7" xfId="23499"/>
    <cellStyle name="Normal 6 2 3 6 7 2" xfId="37942"/>
    <cellStyle name="Normal 6 2 3 6 7 3" xfId="37944"/>
    <cellStyle name="Normal 6 2 3 6 7 4" xfId="39036"/>
    <cellStyle name="Normal 6 2 3 6 8" xfId="23501"/>
    <cellStyle name="Normal 6 2 3 6 8 2" xfId="37948"/>
    <cellStyle name="Normal 6 2 3 6 8 3" xfId="37950"/>
    <cellStyle name="Normal 6 2 3 6 9" xfId="39037"/>
    <cellStyle name="Normal 6 2 3 7" xfId="18714"/>
    <cellStyle name="Normal 6 2 3 7 10" xfId="39038"/>
    <cellStyle name="Normal 6 2 3 7 2" xfId="8682"/>
    <cellStyle name="Normal 6 2 3 7 2 2" xfId="39039"/>
    <cellStyle name="Normal 6 2 3 7 2 2 2" xfId="39040"/>
    <cellStyle name="Normal 6 2 3 7 2 2 2 2" xfId="39041"/>
    <cellStyle name="Normal 6 2 3 7 2 2 2 3" xfId="39042"/>
    <cellStyle name="Normal 6 2 3 7 2 2 2 4" xfId="39043"/>
    <cellStyle name="Normal 6 2 3 7 2 2 3" xfId="39044"/>
    <cellStyle name="Normal 6 2 3 7 2 2 3 2" xfId="39045"/>
    <cellStyle name="Normal 6 2 3 7 2 2 3 3" xfId="39046"/>
    <cellStyle name="Normal 6 2 3 7 2 2 4" xfId="39048"/>
    <cellStyle name="Normal 6 2 3 7 2 2 5" xfId="39051"/>
    <cellStyle name="Normal 6 2 3 7 2 2 6" xfId="39053"/>
    <cellStyle name="Normal 6 2 3 7 2 3" xfId="18027"/>
    <cellStyle name="Normal 6 2 3 7 2 3 2" xfId="13579"/>
    <cellStyle name="Normal 6 2 3 7 2 3 3" xfId="13585"/>
    <cellStyle name="Normal 6 2 3 7 2 3 4" xfId="39054"/>
    <cellStyle name="Normal 6 2 3 7 2 4" xfId="18031"/>
    <cellStyle name="Normal 6 2 3 7 2 4 2" xfId="13600"/>
    <cellStyle name="Normal 6 2 3 7 2 4 3" xfId="19019"/>
    <cellStyle name="Normal 6 2 3 7 2 4 4" xfId="19028"/>
    <cellStyle name="Normal 6 2 3 7 2 5" xfId="18035"/>
    <cellStyle name="Normal 6 2 3 7 2 5 2" xfId="19056"/>
    <cellStyle name="Normal 6 2 3 7 2 5 3" xfId="19063"/>
    <cellStyle name="Normal 6 2 3 7 2 5 4" xfId="19076"/>
    <cellStyle name="Normal 6 2 3 7 2 6" xfId="39055"/>
    <cellStyle name="Normal 6 2 3 7 2 6 2" xfId="19104"/>
    <cellStyle name="Normal 6 2 3 7 2 6 3" xfId="19108"/>
    <cellStyle name="Normal 6 2 3 7 2 7" xfId="39056"/>
    <cellStyle name="Normal 6 2 3 7 2 8" xfId="39057"/>
    <cellStyle name="Normal 6 2 3 7 2 9" xfId="39058"/>
    <cellStyle name="Normal 6 2 3 7 3" xfId="18718"/>
    <cellStyle name="Normal 6 2 3 7 3 2" xfId="34823"/>
    <cellStyle name="Normal 6 2 3 7 3 2 2" xfId="39059"/>
    <cellStyle name="Normal 6 2 3 7 3 2 3" xfId="39060"/>
    <cellStyle name="Normal 6 2 3 7 3 2 4" xfId="39061"/>
    <cellStyle name="Normal 6 2 3 7 3 3" xfId="18061"/>
    <cellStyle name="Normal 6 2 3 7 3 3 2" xfId="39062"/>
    <cellStyle name="Normal 6 2 3 7 3 3 3" xfId="2934"/>
    <cellStyle name="Normal 6 2 3 7 3 4" xfId="18066"/>
    <cellStyle name="Normal 6 2 3 7 3 5" xfId="39063"/>
    <cellStyle name="Normal 6 2 3 7 3 6" xfId="39064"/>
    <cellStyle name="Normal 6 2 3 7 4" xfId="18721"/>
    <cellStyle name="Normal 6 2 3 7 4 2" xfId="39065"/>
    <cellStyle name="Normal 6 2 3 7 4 3" xfId="39067"/>
    <cellStyle name="Normal 6 2 3 7 4 4" xfId="39068"/>
    <cellStyle name="Normal 6 2 3 7 5" xfId="39069"/>
    <cellStyle name="Normal 6 2 3 7 5 2" xfId="39070"/>
    <cellStyle name="Normal 6 2 3 7 5 3" xfId="39071"/>
    <cellStyle name="Normal 6 2 3 7 5 4" xfId="39072"/>
    <cellStyle name="Normal 6 2 3 7 6" xfId="23505"/>
    <cellStyle name="Normal 6 2 3 7 6 2" xfId="37968"/>
    <cellStyle name="Normal 6 2 3 7 6 3" xfId="37971"/>
    <cellStyle name="Normal 6 2 3 7 6 4" xfId="37529"/>
    <cellStyle name="Normal 6 2 3 7 7" xfId="23507"/>
    <cellStyle name="Normal 6 2 3 7 7 2" xfId="37976"/>
    <cellStyle name="Normal 6 2 3 7 7 3" xfId="39073"/>
    <cellStyle name="Normal 6 2 3 7 8" xfId="39074"/>
    <cellStyle name="Normal 6 2 3 7 9" xfId="39075"/>
    <cellStyle name="Normal 6 2 3 8" xfId="18724"/>
    <cellStyle name="Normal 6 2 3 8 2" xfId="2644"/>
    <cellStyle name="Normal 6 2 3 8 2 2" xfId="39077"/>
    <cellStyle name="Normal 6 2 3 8 2 2 2" xfId="11438"/>
    <cellStyle name="Normal 6 2 3 8 2 2 3" xfId="31706"/>
    <cellStyle name="Normal 6 2 3 8 2 2 4" xfId="39078"/>
    <cellStyle name="Normal 6 2 3 8 2 3" xfId="22082"/>
    <cellStyle name="Normal 6 2 3 8 2 3 2" xfId="31711"/>
    <cellStyle name="Normal 6 2 3 8 2 3 3" xfId="39079"/>
    <cellStyle name="Normal 6 2 3 8 2 4" xfId="22084"/>
    <cellStyle name="Normal 6 2 3 8 2 5" xfId="22089"/>
    <cellStyle name="Normal 6 2 3 8 2 6" xfId="39082"/>
    <cellStyle name="Normal 6 2 3 8 3" xfId="18727"/>
    <cellStyle name="Normal 6 2 3 8 3 2" xfId="39085"/>
    <cellStyle name="Normal 6 2 3 8 3 3" xfId="22090"/>
    <cellStyle name="Normal 6 2 3 8 3 4" xfId="22092"/>
    <cellStyle name="Normal 6 2 3 8 4" xfId="18731"/>
    <cellStyle name="Normal 6 2 3 8 4 2" xfId="39086"/>
    <cellStyle name="Normal 6 2 3 8 4 3" xfId="39087"/>
    <cellStyle name="Normal 6 2 3 8 4 4" xfId="39088"/>
    <cellStyle name="Normal 6 2 3 8 5" xfId="39089"/>
    <cellStyle name="Normal 6 2 3 8 5 2" xfId="39090"/>
    <cellStyle name="Normal 6 2 3 8 5 3" xfId="39092"/>
    <cellStyle name="Normal 6 2 3 8 5 4" xfId="39094"/>
    <cellStyle name="Normal 6 2 3 8 6" xfId="39095"/>
    <cellStyle name="Normal 6 2 3 8 6 2" xfId="3220"/>
    <cellStyle name="Normal 6 2 3 8 6 3" xfId="3237"/>
    <cellStyle name="Normal 6 2 3 8 7" xfId="27207"/>
    <cellStyle name="Normal 6 2 3 8 8" xfId="27280"/>
    <cellStyle name="Normal 6 2 3 8 9" xfId="27302"/>
    <cellStyle name="Normal 6 2 3 9" xfId="18734"/>
    <cellStyle name="Normal 6 2 3 9 2" xfId="8697"/>
    <cellStyle name="Normal 6 2 3 9 2 2" xfId="39096"/>
    <cellStyle name="Normal 6 2 3 9 2 2 2" xfId="39097"/>
    <cellStyle name="Normal 6 2 3 9 2 2 3" xfId="39098"/>
    <cellStyle name="Normal 6 2 3 9 2 2 4" xfId="39099"/>
    <cellStyle name="Normal 6 2 3 9 2 3" xfId="21792"/>
    <cellStyle name="Normal 6 2 3 9 2 3 2" xfId="39100"/>
    <cellStyle name="Normal 6 2 3 9 2 3 3" xfId="39101"/>
    <cellStyle name="Normal 6 2 3 9 2 4" xfId="21801"/>
    <cellStyle name="Normal 6 2 3 9 2 5" xfId="31276"/>
    <cellStyle name="Normal 6 2 3 9 2 6" xfId="31279"/>
    <cellStyle name="Normal 6 2 3 9 3" xfId="18738"/>
    <cellStyle name="Normal 6 2 3 9 3 2" xfId="39102"/>
    <cellStyle name="Normal 6 2 3 9 3 3" xfId="39103"/>
    <cellStyle name="Normal 6 2 3 9 3 4" xfId="31282"/>
    <cellStyle name="Normal 6 2 3 9 4" xfId="18743"/>
    <cellStyle name="Normal 6 2 3 9 4 2" xfId="39104"/>
    <cellStyle name="Normal 6 2 3 9 4 3" xfId="39105"/>
    <cellStyle name="Normal 6 2 3 9 4 4" xfId="39106"/>
    <cellStyle name="Normal 6 2 3 9 5" xfId="39107"/>
    <cellStyle name="Normal 6 2 3 9 5 2" xfId="39108"/>
    <cellStyle name="Normal 6 2 3 9 5 3" xfId="39109"/>
    <cellStyle name="Normal 6 2 3 9 5 4" xfId="39110"/>
    <cellStyle name="Normal 6 2 3 9 6" xfId="39111"/>
    <cellStyle name="Normal 6 2 3 9 6 2" xfId="39112"/>
    <cellStyle name="Normal 6 2 3 9 6 3" xfId="39114"/>
    <cellStyle name="Normal 6 2 3 9 7" xfId="27324"/>
    <cellStyle name="Normal 6 2 3 9 8" xfId="27366"/>
    <cellStyle name="Normal 6 2 3 9 9" xfId="27392"/>
    <cellStyle name="Normal 6 2 4" xfId="39115"/>
    <cellStyle name="Normal 6 2 4 10" xfId="25463"/>
    <cellStyle name="Normal 6 2 4 10 2" xfId="39116"/>
    <cellStyle name="Normal 6 2 4 10 2 2" xfId="21032"/>
    <cellStyle name="Normal 6 2 4 10 2 2 2" xfId="39118"/>
    <cellStyle name="Normal 6 2 4 10 2 2 3" xfId="10382"/>
    <cellStyle name="Normal 6 2 4 10 2 2 4" xfId="39119"/>
    <cellStyle name="Normal 6 2 4 10 2 3" xfId="39120"/>
    <cellStyle name="Normal 6 2 4 10 2 3 2" xfId="39121"/>
    <cellStyle name="Normal 6 2 4 10 2 3 3" xfId="39122"/>
    <cellStyle name="Normal 6 2 4 10 2 4" xfId="39124"/>
    <cellStyle name="Normal 6 2 4 10 2 5" xfId="32977"/>
    <cellStyle name="Normal 6 2 4 10 2 6" xfId="32983"/>
    <cellStyle name="Normal 6 2 4 10 3" xfId="39125"/>
    <cellStyle name="Normal 6 2 4 10 3 2" xfId="39126"/>
    <cellStyle name="Normal 6 2 4 10 3 3" xfId="39127"/>
    <cellStyle name="Normal 6 2 4 10 3 4" xfId="39128"/>
    <cellStyle name="Normal 6 2 4 10 4" xfId="39129"/>
    <cellStyle name="Normal 6 2 4 10 4 2" xfId="39130"/>
    <cellStyle name="Normal 6 2 4 10 4 3" xfId="39132"/>
    <cellStyle name="Normal 6 2 4 10 4 4" xfId="39134"/>
    <cellStyle name="Normal 6 2 4 10 5" xfId="39135"/>
    <cellStyle name="Normal 6 2 4 10 5 2" xfId="20694"/>
    <cellStyle name="Normal 6 2 4 10 5 3" xfId="39137"/>
    <cellStyle name="Normal 6 2 4 10 5 4" xfId="39139"/>
    <cellStyle name="Normal 6 2 4 10 6" xfId="39140"/>
    <cellStyle name="Normal 6 2 4 10 6 2" xfId="39141"/>
    <cellStyle name="Normal 6 2 4 10 6 3" xfId="39144"/>
    <cellStyle name="Normal 6 2 4 10 7" xfId="39145"/>
    <cellStyle name="Normal 6 2 4 10 8" xfId="39146"/>
    <cellStyle name="Normal 6 2 4 10 9" xfId="39147"/>
    <cellStyle name="Normal 6 2 4 11" xfId="39148"/>
    <cellStyle name="Normal 6 2 4 11 2" xfId="39150"/>
    <cellStyle name="Normal 6 2 4 11 2 2" xfId="39151"/>
    <cellStyle name="Normal 6 2 4 11 2 2 2" xfId="39152"/>
    <cellStyle name="Normal 6 2 4 11 2 2 3" xfId="39153"/>
    <cellStyle name="Normal 6 2 4 11 2 2 4" xfId="39154"/>
    <cellStyle name="Normal 6 2 4 11 2 3" xfId="39155"/>
    <cellStyle name="Normal 6 2 4 11 2 3 2" xfId="29473"/>
    <cellStyle name="Normal 6 2 4 11 2 3 3" xfId="29477"/>
    <cellStyle name="Normal 6 2 4 11 2 4" xfId="11861"/>
    <cellStyle name="Normal 6 2 4 11 2 5" xfId="11864"/>
    <cellStyle name="Normal 6 2 4 11 2 6" xfId="11878"/>
    <cellStyle name="Normal 6 2 4 11 3" xfId="39156"/>
    <cellStyle name="Normal 6 2 4 11 3 2" xfId="39157"/>
    <cellStyle name="Normal 6 2 4 11 3 3" xfId="39158"/>
    <cellStyle name="Normal 6 2 4 11 3 4" xfId="8112"/>
    <cellStyle name="Normal 6 2 4 11 4" xfId="39159"/>
    <cellStyle name="Normal 6 2 4 11 4 2" xfId="39160"/>
    <cellStyle name="Normal 6 2 4 11 4 3" xfId="39162"/>
    <cellStyle name="Normal 6 2 4 11 4 4" xfId="39164"/>
    <cellStyle name="Normal 6 2 4 11 5" xfId="39165"/>
    <cellStyle name="Normal 6 2 4 11 5 2" xfId="316"/>
    <cellStyle name="Normal 6 2 4 11 5 3" xfId="158"/>
    <cellStyle name="Normal 6 2 4 11 6" xfId="39166"/>
    <cellStyle name="Normal 6 2 4 11 7" xfId="39167"/>
    <cellStyle name="Normal 6 2 4 11 8" xfId="39168"/>
    <cellStyle name="Normal 6 2 4 12" xfId="39170"/>
    <cellStyle name="Normal 6 2 4 12 2" xfId="39171"/>
    <cellStyle name="Normal 6 2 4 12 2 2" xfId="38868"/>
    <cellStyle name="Normal 6 2 4 12 2 3" xfId="39172"/>
    <cellStyle name="Normal 6 2 4 12 2 4" xfId="39173"/>
    <cellStyle name="Normal 6 2 4 12 3" xfId="39174"/>
    <cellStyle name="Normal 6 2 4 12 3 2" xfId="39175"/>
    <cellStyle name="Normal 6 2 4 12 3 3" xfId="39176"/>
    <cellStyle name="Normal 6 2 4 12 3 4" xfId="39177"/>
    <cellStyle name="Normal 6 2 4 12 4" xfId="39178"/>
    <cellStyle name="Normal 6 2 4 12 4 2" xfId="39179"/>
    <cellStyle name="Normal 6 2 4 12 4 3" xfId="39181"/>
    <cellStyle name="Normal 6 2 4 12 5" xfId="39182"/>
    <cellStyle name="Normal 6 2 4 12 6" xfId="7841"/>
    <cellStyle name="Normal 6 2 4 12 7" xfId="4420"/>
    <cellStyle name="Normal 6 2 4 13" xfId="39183"/>
    <cellStyle name="Normal 6 2 4 13 2" xfId="39185"/>
    <cellStyle name="Normal 6 2 4 13 3" xfId="39187"/>
    <cellStyle name="Normal 6 2 4 13 4" xfId="39190"/>
    <cellStyle name="Normal 6 2 4 14" xfId="39191"/>
    <cellStyle name="Normal 6 2 4 14 2" xfId="39193"/>
    <cellStyle name="Normal 6 2 4 14 3" xfId="39195"/>
    <cellStyle name="Normal 6 2 4 14 4" xfId="39198"/>
    <cellStyle name="Normal 6 2 4 15" xfId="39199"/>
    <cellStyle name="Normal 6 2 4 15 2" xfId="39201"/>
    <cellStyle name="Normal 6 2 4 15 3" xfId="36701"/>
    <cellStyle name="Normal 6 2 4 15 4" xfId="21170"/>
    <cellStyle name="Normal 6 2 4 16" xfId="39202"/>
    <cellStyle name="Normal 6 2 4 16 2" xfId="39204"/>
    <cellStyle name="Normal 6 2 4 16 3" xfId="36707"/>
    <cellStyle name="Normal 6 2 4 17" xfId="39205"/>
    <cellStyle name="Normal 6 2 4 18" xfId="39206"/>
    <cellStyle name="Normal 6 2 4 19" xfId="39207"/>
    <cellStyle name="Normal 6 2 4 2" xfId="39208"/>
    <cellStyle name="Normal 6 2 4 2 10" xfId="8781"/>
    <cellStyle name="Normal 6 2 4 2 10 2" xfId="5996"/>
    <cellStyle name="Normal 6 2 4 2 10 3" xfId="6002"/>
    <cellStyle name="Normal 6 2 4 2 10 4" xfId="31195"/>
    <cellStyle name="Normal 6 2 4 2 11" xfId="39211"/>
    <cellStyle name="Normal 6 2 4 2 11 2" xfId="22088"/>
    <cellStyle name="Normal 6 2 4 2 11 3" xfId="39081"/>
    <cellStyle name="Normal 6 2 4 2 12" xfId="26864"/>
    <cellStyle name="Normal 6 2 4 2 13" xfId="26869"/>
    <cellStyle name="Normal 6 2 4 2 14" xfId="25192"/>
    <cellStyle name="Normal 6 2 4 2 2" xfId="17792"/>
    <cellStyle name="Normal 6 2 4 2 2 10" xfId="29115"/>
    <cellStyle name="Normal 6 2 4 2 2 11" xfId="201"/>
    <cellStyle name="Normal 6 2 4 2 2 2" xfId="11756"/>
    <cellStyle name="Normal 6 2 4 2 2 2 10" xfId="39213"/>
    <cellStyle name="Normal 6 2 4 2 2 2 2" xfId="39131"/>
    <cellStyle name="Normal 6 2 4 2 2 2 2 2" xfId="8081"/>
    <cellStyle name="Normal 6 2 4 2 2 2 2 2 2" xfId="23878"/>
    <cellStyle name="Normal 6 2 4 2 2 2 2 2 2 2" xfId="25495"/>
    <cellStyle name="Normal 6 2 4 2 2 2 2 2 2 3" xfId="25498"/>
    <cellStyle name="Normal 6 2 4 2 2 2 2 2 2 4" xfId="25501"/>
    <cellStyle name="Normal 6 2 4 2 2 2 2 2 3" xfId="23886"/>
    <cellStyle name="Normal 6 2 4 2 2 2 2 2 3 2" xfId="25503"/>
    <cellStyle name="Normal 6 2 4 2 2 2 2 2 3 3" xfId="25505"/>
    <cellStyle name="Normal 6 2 4 2 2 2 2 2 4" xfId="25510"/>
    <cellStyle name="Normal 6 2 4 2 2 2 2 2 5" xfId="25520"/>
    <cellStyle name="Normal 6 2 4 2 2 2 2 2 6" xfId="25526"/>
    <cellStyle name="Normal 6 2 4 2 2 2 2 3" xfId="10114"/>
    <cellStyle name="Normal 6 2 4 2 2 2 2 3 2" xfId="25567"/>
    <cellStyle name="Normal 6 2 4 2 2 2 2 3 3" xfId="25577"/>
    <cellStyle name="Normal 6 2 4 2 2 2 2 3 4" xfId="25589"/>
    <cellStyle name="Normal 6 2 4 2 2 2 2 4" xfId="10127"/>
    <cellStyle name="Normal 6 2 4 2 2 2 2 4 2" xfId="25615"/>
    <cellStyle name="Normal 6 2 4 2 2 2 2 4 3" xfId="25626"/>
    <cellStyle name="Normal 6 2 4 2 2 2 2 4 4" xfId="25636"/>
    <cellStyle name="Normal 6 2 4 2 2 2 2 5" xfId="10149"/>
    <cellStyle name="Normal 6 2 4 2 2 2 2 5 2" xfId="25660"/>
    <cellStyle name="Normal 6 2 4 2 2 2 2 5 3" xfId="25668"/>
    <cellStyle name="Normal 6 2 4 2 2 2 2 5 4" xfId="39214"/>
    <cellStyle name="Normal 6 2 4 2 2 2 2 6" xfId="32408"/>
    <cellStyle name="Normal 6 2 4 2 2 2 2 6 2" xfId="25683"/>
    <cellStyle name="Normal 6 2 4 2 2 2 2 6 3" xfId="25687"/>
    <cellStyle name="Normal 6 2 4 2 2 2 2 7" xfId="39217"/>
    <cellStyle name="Normal 6 2 4 2 2 2 2 8" xfId="39219"/>
    <cellStyle name="Normal 6 2 4 2 2 2 2 9" xfId="39220"/>
    <cellStyle name="Normal 6 2 4 2 2 2 3" xfId="39133"/>
    <cellStyle name="Normal 6 2 4 2 2 2 3 2" xfId="32421"/>
    <cellStyle name="Normal 6 2 4 2 2 2 3 2 2" xfId="25450"/>
    <cellStyle name="Normal 6 2 4 2 2 2 3 2 3" xfId="25470"/>
    <cellStyle name="Normal 6 2 4 2 2 2 3 2 4" xfId="22640"/>
    <cellStyle name="Normal 6 2 4 2 2 2 3 3" xfId="10160"/>
    <cellStyle name="Normal 6 2 4 2 2 2 3 3 2" xfId="26001"/>
    <cellStyle name="Normal 6 2 4 2 2 2 3 3 3" xfId="26007"/>
    <cellStyle name="Normal 6 2 4 2 2 2 3 4" xfId="10169"/>
    <cellStyle name="Normal 6 2 4 2 2 2 3 5" xfId="19146"/>
    <cellStyle name="Normal 6 2 4 2 2 2 3 6" xfId="39221"/>
    <cellStyle name="Normal 6 2 4 2 2 2 4" xfId="32996"/>
    <cellStyle name="Normal 6 2 4 2 2 2 4 2" xfId="32431"/>
    <cellStyle name="Normal 6 2 4 2 2 2 4 3" xfId="19151"/>
    <cellStyle name="Normal 6 2 4 2 2 2 4 4" xfId="19154"/>
    <cellStyle name="Normal 6 2 4 2 2 2 5" xfId="32998"/>
    <cellStyle name="Normal 6 2 4 2 2 2 5 2" xfId="39222"/>
    <cellStyle name="Normal 6 2 4 2 2 2 5 3" xfId="19160"/>
    <cellStyle name="Normal 6 2 4 2 2 2 5 4" xfId="19162"/>
    <cellStyle name="Normal 6 2 4 2 2 2 6" xfId="33000"/>
    <cellStyle name="Normal 6 2 4 2 2 2 6 2" xfId="39223"/>
    <cellStyle name="Normal 6 2 4 2 2 2 6 3" xfId="39224"/>
    <cellStyle name="Normal 6 2 4 2 2 2 6 4" xfId="39225"/>
    <cellStyle name="Normal 6 2 4 2 2 2 7" xfId="39226"/>
    <cellStyle name="Normal 6 2 4 2 2 2 7 2" xfId="39228"/>
    <cellStyle name="Normal 6 2 4 2 2 2 7 3" xfId="39230"/>
    <cellStyle name="Normal 6 2 4 2 2 2 8" xfId="39231"/>
    <cellStyle name="Normal 6 2 4 2 2 2 9" xfId="39232"/>
    <cellStyle name="Normal 6 2 4 2 2 3" xfId="39233"/>
    <cellStyle name="Normal 6 2 4 2 2 3 2" xfId="39136"/>
    <cellStyle name="Normal 6 2 4 2 2 3 2 2" xfId="39235"/>
    <cellStyle name="Normal 6 2 4 2 2 3 2 2 2" xfId="26246"/>
    <cellStyle name="Normal 6 2 4 2 2 3 2 2 3" xfId="26250"/>
    <cellStyle name="Normal 6 2 4 2 2 3 2 2 4" xfId="39237"/>
    <cellStyle name="Normal 6 2 4 2 2 3 2 3" xfId="19173"/>
    <cellStyle name="Normal 6 2 4 2 2 3 2 3 2" xfId="26259"/>
    <cellStyle name="Normal 6 2 4 2 2 3 2 3 3" xfId="20624"/>
    <cellStyle name="Normal 6 2 4 2 2 3 2 4" xfId="19176"/>
    <cellStyle name="Normal 6 2 4 2 2 3 2 5" xfId="39239"/>
    <cellStyle name="Normal 6 2 4 2 2 3 2 6" xfId="39241"/>
    <cellStyle name="Normal 6 2 4 2 2 3 3" xfId="39138"/>
    <cellStyle name="Normal 6 2 4 2 2 3 3 2" xfId="39243"/>
    <cellStyle name="Normal 6 2 4 2 2 3 3 3" xfId="39245"/>
    <cellStyle name="Normal 6 2 4 2 2 3 3 4" xfId="39247"/>
    <cellStyle name="Normal 6 2 4 2 2 3 4" xfId="33003"/>
    <cellStyle name="Normal 6 2 4 2 2 3 4 2" xfId="39249"/>
    <cellStyle name="Normal 6 2 4 2 2 3 4 3" xfId="39250"/>
    <cellStyle name="Normal 6 2 4 2 2 3 4 4" xfId="39251"/>
    <cellStyle name="Normal 6 2 4 2 2 3 5" xfId="33005"/>
    <cellStyle name="Normal 6 2 4 2 2 3 5 2" xfId="39254"/>
    <cellStyle name="Normal 6 2 4 2 2 3 5 3" xfId="39256"/>
    <cellStyle name="Normal 6 2 4 2 2 3 5 4" xfId="39258"/>
    <cellStyle name="Normal 6 2 4 2 2 3 6" xfId="33007"/>
    <cellStyle name="Normal 6 2 4 2 2 3 6 2" xfId="39260"/>
    <cellStyle name="Normal 6 2 4 2 2 3 6 3" xfId="39261"/>
    <cellStyle name="Normal 6 2 4 2 2 3 7" xfId="34696"/>
    <cellStyle name="Normal 6 2 4 2 2 3 8" xfId="34706"/>
    <cellStyle name="Normal 6 2 4 2 2 3 9" xfId="34716"/>
    <cellStyle name="Normal 6 2 4 2 2 4" xfId="39262"/>
    <cellStyle name="Normal 6 2 4 2 2 4 2" xfId="39143"/>
    <cellStyle name="Normal 6 2 4 2 2 4 2 2" xfId="39265"/>
    <cellStyle name="Normal 6 2 4 2 2 4 2 3" xfId="39268"/>
    <cellStyle name="Normal 6 2 4 2 2 4 2 4" xfId="39271"/>
    <cellStyle name="Normal 6 2 4 2 2 4 3" xfId="39272"/>
    <cellStyle name="Normal 6 2 4 2 2 4 3 2" xfId="39275"/>
    <cellStyle name="Normal 6 2 4 2 2 4 3 3" xfId="39276"/>
    <cellStyle name="Normal 6 2 4 2 2 4 4" xfId="11818"/>
    <cellStyle name="Normal 6 2 4 2 2 4 5" xfId="12721"/>
    <cellStyle name="Normal 6 2 4 2 2 4 6" xfId="12723"/>
    <cellStyle name="Normal 6 2 4 2 2 5" xfId="39277"/>
    <cellStyle name="Normal 6 2 4 2 2 5 2" xfId="39279"/>
    <cellStyle name="Normal 6 2 4 2 2 5 3" xfId="39280"/>
    <cellStyle name="Normal 6 2 4 2 2 5 4" xfId="11826"/>
    <cellStyle name="Normal 6 2 4 2 2 6" xfId="39281"/>
    <cellStyle name="Normal 6 2 4 2 2 6 2" xfId="29769"/>
    <cellStyle name="Normal 6 2 4 2 2 6 3" xfId="29771"/>
    <cellStyle name="Normal 6 2 4 2 2 6 4" xfId="12839"/>
    <cellStyle name="Normal 6 2 4 2 2 7" xfId="39282"/>
    <cellStyle name="Normal 6 2 4 2 2 7 2" xfId="39283"/>
    <cellStyle name="Normal 6 2 4 2 2 7 3" xfId="39284"/>
    <cellStyle name="Normal 6 2 4 2 2 7 4" xfId="12882"/>
    <cellStyle name="Normal 6 2 4 2 2 8" xfId="39285"/>
    <cellStyle name="Normal 6 2 4 2 2 8 2" xfId="39286"/>
    <cellStyle name="Normal 6 2 4 2 2 8 3" xfId="39287"/>
    <cellStyle name="Normal 6 2 4 2 2 9" xfId="39288"/>
    <cellStyle name="Normal 6 2 4 2 3" xfId="39291"/>
    <cellStyle name="Normal 6 2 4 2 3 10" xfId="31640"/>
    <cellStyle name="Normal 6 2 4 2 3 2" xfId="11923"/>
    <cellStyle name="Normal 6 2 4 2 3 2 2" xfId="39161"/>
    <cellStyle name="Normal 6 2 4 2 3 2 2 2" xfId="4143"/>
    <cellStyle name="Normal 6 2 4 2 3 2 2 2 2" xfId="22387"/>
    <cellStyle name="Normal 6 2 4 2 3 2 2 2 3" xfId="22391"/>
    <cellStyle name="Normal 6 2 4 2 3 2 2 2 4" xfId="22393"/>
    <cellStyle name="Normal 6 2 4 2 3 2 2 3" xfId="7492"/>
    <cellStyle name="Normal 6 2 4 2 3 2 2 3 2" xfId="22401"/>
    <cellStyle name="Normal 6 2 4 2 3 2 2 3 3" xfId="22404"/>
    <cellStyle name="Normal 6 2 4 2 3 2 2 4" xfId="19216"/>
    <cellStyle name="Normal 6 2 4 2 3 2 2 5" xfId="22408"/>
    <cellStyle name="Normal 6 2 4 2 3 2 2 6" xfId="22414"/>
    <cellStyle name="Normal 6 2 4 2 3 2 3" xfId="39163"/>
    <cellStyle name="Normal 6 2 4 2 3 2 3 2" xfId="5979"/>
    <cellStyle name="Normal 6 2 4 2 3 2 3 3" xfId="5988"/>
    <cellStyle name="Normal 6 2 4 2 3 2 3 4" xfId="22260"/>
    <cellStyle name="Normal 6 2 4 2 3 2 4" xfId="39292"/>
    <cellStyle name="Normal 6 2 4 2 3 2 4 2" xfId="17846"/>
    <cellStyle name="Normal 6 2 4 2 3 2 4 3" xfId="17853"/>
    <cellStyle name="Normal 6 2 4 2 3 2 4 4" xfId="22290"/>
    <cellStyle name="Normal 6 2 4 2 3 2 5" xfId="38259"/>
    <cellStyle name="Normal 6 2 4 2 3 2 5 2" xfId="17863"/>
    <cellStyle name="Normal 6 2 4 2 3 2 5 3" xfId="22312"/>
    <cellStyle name="Normal 6 2 4 2 3 2 5 4" xfId="22316"/>
    <cellStyle name="Normal 6 2 4 2 3 2 6" xfId="38264"/>
    <cellStyle name="Normal 6 2 4 2 3 2 6 2" xfId="38266"/>
    <cellStyle name="Normal 6 2 4 2 3 2 6 3" xfId="38269"/>
    <cellStyle name="Normal 6 2 4 2 3 2 7" xfId="38272"/>
    <cellStyle name="Normal 6 2 4 2 3 2 8" xfId="38280"/>
    <cellStyle name="Normal 6 2 4 2 3 2 9" xfId="38296"/>
    <cellStyle name="Normal 6 2 4 2 3 3" xfId="39293"/>
    <cellStyle name="Normal 6 2 4 2 3 3 2" xfId="156"/>
    <cellStyle name="Normal 6 2 4 2 3 3 2 2" xfId="420"/>
    <cellStyle name="Normal 6 2 4 2 3 3 2 3" xfId="22423"/>
    <cellStyle name="Normal 6 2 4 2 3 3 2 4" xfId="38604"/>
    <cellStyle name="Normal 6 2 4 2 3 3 3" xfId="7681"/>
    <cellStyle name="Normal 6 2 4 2 3 3 3 2" xfId="39294"/>
    <cellStyle name="Normal 6 2 4 2 3 3 3 3" xfId="39295"/>
    <cellStyle name="Normal 6 2 4 2 3 3 4" xfId="7703"/>
    <cellStyle name="Normal 6 2 4 2 3 3 5" xfId="38299"/>
    <cellStyle name="Normal 6 2 4 2 3 3 6" xfId="38308"/>
    <cellStyle name="Normal 6 2 4 2 3 4" xfId="39296"/>
    <cellStyle name="Normal 6 2 4 2 3 4 2" xfId="7710"/>
    <cellStyle name="Normal 6 2 4 2 3 4 3" xfId="39298"/>
    <cellStyle name="Normal 6 2 4 2 3 4 4" xfId="11946"/>
    <cellStyle name="Normal 6 2 4 2 3 5" xfId="10579"/>
    <cellStyle name="Normal 6 2 4 2 3 5 2" xfId="7734"/>
    <cellStyle name="Normal 6 2 4 2 3 5 3" xfId="39299"/>
    <cellStyle name="Normal 6 2 4 2 3 5 4" xfId="1259"/>
    <cellStyle name="Normal 6 2 4 2 3 6" xfId="10585"/>
    <cellStyle name="Normal 6 2 4 2 3 6 2" xfId="7763"/>
    <cellStyle name="Normal 6 2 4 2 3 6 3" xfId="19877"/>
    <cellStyle name="Normal 6 2 4 2 3 6 4" xfId="13134"/>
    <cellStyle name="Normal 6 2 4 2 3 7" xfId="10591"/>
    <cellStyle name="Normal 6 2 4 2 3 7 2" xfId="22880"/>
    <cellStyle name="Normal 6 2 4 2 3 7 3" xfId="39301"/>
    <cellStyle name="Normal 6 2 4 2 3 8" xfId="39303"/>
    <cellStyle name="Normal 6 2 4 2 3 9" xfId="39304"/>
    <cellStyle name="Normal 6 2 4 2 4" xfId="39305"/>
    <cellStyle name="Normal 6 2 4 2 4 2" xfId="39306"/>
    <cellStyle name="Normal 6 2 4 2 4 2 2" xfId="39180"/>
    <cellStyle name="Normal 6 2 4 2 4 2 2 2" xfId="13825"/>
    <cellStyle name="Normal 6 2 4 2 4 2 2 3" xfId="13837"/>
    <cellStyle name="Normal 6 2 4 2 4 2 2 4" xfId="35685"/>
    <cellStyle name="Normal 6 2 4 2 4 2 3" xfId="39307"/>
    <cellStyle name="Normal 6 2 4 2 4 2 3 2" xfId="35716"/>
    <cellStyle name="Normal 6 2 4 2 4 2 3 3" xfId="35722"/>
    <cellStyle name="Normal 6 2 4 2 4 2 4" xfId="39308"/>
    <cellStyle name="Normal 6 2 4 2 4 2 5" xfId="38319"/>
    <cellStyle name="Normal 6 2 4 2 4 2 6" xfId="38326"/>
    <cellStyle name="Normal 6 2 4 2 4 3" xfId="39309"/>
    <cellStyle name="Normal 6 2 4 2 4 3 2" xfId="7809"/>
    <cellStyle name="Normal 6 2 4 2 4 3 3" xfId="11288"/>
    <cellStyle name="Normal 6 2 4 2 4 3 4" xfId="11296"/>
    <cellStyle name="Normal 6 2 4 2 4 4" xfId="39310"/>
    <cellStyle name="Normal 6 2 4 2 4 4 2" xfId="39312"/>
    <cellStyle name="Normal 6 2 4 2 4 4 3" xfId="39313"/>
    <cellStyle name="Normal 6 2 4 2 4 4 4" xfId="5669"/>
    <cellStyle name="Normal 6 2 4 2 4 5" xfId="10613"/>
    <cellStyle name="Normal 6 2 4 2 4 5 2" xfId="39314"/>
    <cellStyle name="Normal 6 2 4 2 4 5 3" xfId="39315"/>
    <cellStyle name="Normal 6 2 4 2 4 5 4" xfId="3047"/>
    <cellStyle name="Normal 6 2 4 2 4 6" xfId="11991"/>
    <cellStyle name="Normal 6 2 4 2 4 6 2" xfId="22904"/>
    <cellStyle name="Normal 6 2 4 2 4 6 3" xfId="36845"/>
    <cellStyle name="Normal 6 2 4 2 4 7" xfId="39317"/>
    <cellStyle name="Normal 6 2 4 2 4 8" xfId="39318"/>
    <cellStyle name="Normal 6 2 4 2 4 9" xfId="39319"/>
    <cellStyle name="Normal 6 2 4 2 5" xfId="37851"/>
    <cellStyle name="Normal 6 2 4 2 5 2" xfId="39320"/>
    <cellStyle name="Normal 6 2 4 2 5 2 2" xfId="39322"/>
    <cellStyle name="Normal 6 2 4 2 5 2 2 2" xfId="35931"/>
    <cellStyle name="Normal 6 2 4 2 5 2 2 3" xfId="35934"/>
    <cellStyle name="Normal 6 2 4 2 5 2 2 4" xfId="35939"/>
    <cellStyle name="Normal 6 2 4 2 5 2 3" xfId="39324"/>
    <cellStyle name="Normal 6 2 4 2 5 2 3 2" xfId="35948"/>
    <cellStyle name="Normal 6 2 4 2 5 2 3 3" xfId="35951"/>
    <cellStyle name="Normal 6 2 4 2 5 2 4" xfId="39325"/>
    <cellStyle name="Normal 6 2 4 2 5 2 5" xfId="38347"/>
    <cellStyle name="Normal 6 2 4 2 5 2 6" xfId="38349"/>
    <cellStyle name="Normal 6 2 4 2 5 3" xfId="29500"/>
    <cellStyle name="Normal 6 2 4 2 5 3 2" xfId="39327"/>
    <cellStyle name="Normal 6 2 4 2 5 3 3" xfId="39328"/>
    <cellStyle name="Normal 6 2 4 2 5 3 4" xfId="39329"/>
    <cellStyle name="Normal 6 2 4 2 5 4" xfId="29502"/>
    <cellStyle name="Normal 6 2 4 2 5 4 2" xfId="28477"/>
    <cellStyle name="Normal 6 2 4 2 5 4 3" xfId="28479"/>
    <cellStyle name="Normal 6 2 4 2 5 4 4" xfId="13443"/>
    <cellStyle name="Normal 6 2 4 2 5 5" xfId="29504"/>
    <cellStyle name="Normal 6 2 4 2 5 5 2" xfId="28483"/>
    <cellStyle name="Normal 6 2 4 2 5 5 3" xfId="35183"/>
    <cellStyle name="Normal 6 2 4 2 5 5 4" xfId="13575"/>
    <cellStyle name="Normal 6 2 4 2 5 6" xfId="39330"/>
    <cellStyle name="Normal 6 2 4 2 5 6 2" xfId="28486"/>
    <cellStyle name="Normal 6 2 4 2 5 6 3" xfId="35191"/>
    <cellStyle name="Normal 6 2 4 2 5 7" xfId="39331"/>
    <cellStyle name="Normal 6 2 4 2 5 8" xfId="39332"/>
    <cellStyle name="Normal 6 2 4 2 5 9" xfId="39333"/>
    <cellStyle name="Normal 6 2 4 2 6" xfId="37854"/>
    <cellStyle name="Normal 6 2 4 2 6 2" xfId="39334"/>
    <cellStyle name="Normal 6 2 4 2 6 2 2" xfId="39335"/>
    <cellStyle name="Normal 6 2 4 2 6 2 2 2" xfId="36180"/>
    <cellStyle name="Normal 6 2 4 2 6 2 2 3" xfId="36183"/>
    <cellStyle name="Normal 6 2 4 2 6 2 2 4" xfId="36188"/>
    <cellStyle name="Normal 6 2 4 2 6 2 3" xfId="39337"/>
    <cellStyle name="Normal 6 2 4 2 6 2 3 2" xfId="3534"/>
    <cellStyle name="Normal 6 2 4 2 6 2 3 3" xfId="6634"/>
    <cellStyle name="Normal 6 2 4 2 6 2 4" xfId="39339"/>
    <cellStyle name="Normal 6 2 4 2 6 2 5" xfId="39341"/>
    <cellStyle name="Normal 6 2 4 2 6 2 6" xfId="39342"/>
    <cellStyle name="Normal 6 2 4 2 6 3" xfId="29510"/>
    <cellStyle name="Normal 6 2 4 2 6 3 2" xfId="39343"/>
    <cellStyle name="Normal 6 2 4 2 6 3 3" xfId="39345"/>
    <cellStyle name="Normal 6 2 4 2 6 3 4" xfId="39347"/>
    <cellStyle name="Normal 6 2 4 2 6 4" xfId="29512"/>
    <cellStyle name="Normal 6 2 4 2 6 4 2" xfId="26725"/>
    <cellStyle name="Normal 6 2 4 2 6 4 3" xfId="20701"/>
    <cellStyle name="Normal 6 2 4 2 6 4 4" xfId="13765"/>
    <cellStyle name="Normal 6 2 4 2 6 5" xfId="39348"/>
    <cellStyle name="Normal 6 2 4 2 6 5 2" xfId="30342"/>
    <cellStyle name="Normal 6 2 4 2 6 5 3" xfId="20728"/>
    <cellStyle name="Normal 6 2 4 2 6 6" xfId="39349"/>
    <cellStyle name="Normal 6 2 4 2 6 7" xfId="39350"/>
    <cellStyle name="Normal 6 2 4 2 6 8" xfId="18508"/>
    <cellStyle name="Normal 6 2 4 2 7" xfId="37856"/>
    <cellStyle name="Normal 6 2 4 2 7 2" xfId="39352"/>
    <cellStyle name="Normal 6 2 4 2 7 2 2" xfId="6259"/>
    <cellStyle name="Normal 6 2 4 2 7 2 3" xfId="6295"/>
    <cellStyle name="Normal 6 2 4 2 7 2 4" xfId="6317"/>
    <cellStyle name="Normal 6 2 4 2 7 3" xfId="39354"/>
    <cellStyle name="Normal 6 2 4 2 7 3 2" xfId="190"/>
    <cellStyle name="Normal 6 2 4 2 7 3 3" xfId="6414"/>
    <cellStyle name="Normal 6 2 4 2 7 4" xfId="39356"/>
    <cellStyle name="Normal 6 2 4 2 7 5" xfId="39359"/>
    <cellStyle name="Normal 6 2 4 2 7 6" xfId="39361"/>
    <cellStyle name="Normal 6 2 4 2 8" xfId="39363"/>
    <cellStyle name="Normal 6 2 4 2 8 2" xfId="39364"/>
    <cellStyle name="Normal 6 2 4 2 8 3" xfId="39366"/>
    <cellStyle name="Normal 6 2 4 2 8 4" xfId="39368"/>
    <cellStyle name="Normal 6 2 4 2 9" xfId="39370"/>
    <cellStyle name="Normal 6 2 4 2 9 2" xfId="39371"/>
    <cellStyle name="Normal 6 2 4 2 9 3" xfId="39372"/>
    <cellStyle name="Normal 6 2 4 2 9 4" xfId="39373"/>
    <cellStyle name="Normal 6 2 4 3" xfId="17446"/>
    <cellStyle name="Normal 6 2 4 3 10" xfId="25734"/>
    <cellStyle name="Normal 6 2 4 3 10 2" xfId="2006"/>
    <cellStyle name="Normal 6 2 4 3 10 3" xfId="5585"/>
    <cellStyle name="Normal 6 2 4 3 10 4" xfId="39377"/>
    <cellStyle name="Normal 6 2 4 3 11" xfId="16327"/>
    <cellStyle name="Normal 6 2 4 3 11 2" xfId="31225"/>
    <cellStyle name="Normal 6 2 4 3 11 3" xfId="31228"/>
    <cellStyle name="Normal 6 2 4 3 12" xfId="16329"/>
    <cellStyle name="Normal 6 2 4 3 13" xfId="39378"/>
    <cellStyle name="Normal 6 2 4 3 14" xfId="15934"/>
    <cellStyle name="Normal 6 2 4 3 2" xfId="39382"/>
    <cellStyle name="Normal 6 2 4 3 2 10" xfId="7152"/>
    <cellStyle name="Normal 6 2 4 3 2 11" xfId="7963"/>
    <cellStyle name="Normal 6 2 4 3 2 2" xfId="25627"/>
    <cellStyle name="Normal 6 2 4 3 2 2 10" xfId="39384"/>
    <cellStyle name="Normal 6 2 4 3 2 2 2" xfId="25630"/>
    <cellStyle name="Normal 6 2 4 3 2 2 2 2" xfId="39385"/>
    <cellStyle name="Normal 6 2 4 3 2 2 2 2 2" xfId="28139"/>
    <cellStyle name="Normal 6 2 4 3 2 2 2 2 2 2" xfId="39387"/>
    <cellStyle name="Normal 6 2 4 3 2 2 2 2 2 3" xfId="36910"/>
    <cellStyle name="Normal 6 2 4 3 2 2 2 2 2 4" xfId="36912"/>
    <cellStyle name="Normal 6 2 4 3 2 2 2 2 3" xfId="28594"/>
    <cellStyle name="Normal 6 2 4 3 2 2 2 2 3 2" xfId="38295"/>
    <cellStyle name="Normal 6 2 4 3 2 2 2 2 3 3" xfId="36919"/>
    <cellStyle name="Normal 6 2 4 3 2 2 2 2 4" xfId="36518"/>
    <cellStyle name="Normal 6 2 4 3 2 2 2 2 5" xfId="36520"/>
    <cellStyle name="Normal 6 2 4 3 2 2 2 2 6" xfId="37425"/>
    <cellStyle name="Normal 6 2 4 3 2 2 2 3" xfId="10404"/>
    <cellStyle name="Normal 6 2 4 3 2 2 2 3 2" xfId="28601"/>
    <cellStyle name="Normal 6 2 4 3 2 2 2 3 3" xfId="28607"/>
    <cellStyle name="Normal 6 2 4 3 2 2 2 3 4" xfId="36523"/>
    <cellStyle name="Normal 6 2 4 3 2 2 2 4" xfId="10409"/>
    <cellStyle name="Normal 6 2 4 3 2 2 2 4 2" xfId="28615"/>
    <cellStyle name="Normal 6 2 4 3 2 2 2 4 3" xfId="28622"/>
    <cellStyle name="Normal 6 2 4 3 2 2 2 4 4" xfId="29800"/>
    <cellStyle name="Normal 6 2 4 3 2 2 2 5" xfId="10294"/>
    <cellStyle name="Normal 6 2 4 3 2 2 2 5 2" xfId="9652"/>
    <cellStyle name="Normal 6 2 4 3 2 2 2 5 3" xfId="9669"/>
    <cellStyle name="Normal 6 2 4 3 2 2 2 5 4" xfId="9679"/>
    <cellStyle name="Normal 6 2 4 3 2 2 2 6" xfId="10298"/>
    <cellStyle name="Normal 6 2 4 3 2 2 2 6 2" xfId="9757"/>
    <cellStyle name="Normal 6 2 4 3 2 2 2 6 3" xfId="9772"/>
    <cellStyle name="Normal 6 2 4 3 2 2 2 7" xfId="10302"/>
    <cellStyle name="Normal 6 2 4 3 2 2 2 8" xfId="10307"/>
    <cellStyle name="Normal 6 2 4 3 2 2 2 9" xfId="10312"/>
    <cellStyle name="Normal 6 2 4 3 2 2 3" xfId="25632"/>
    <cellStyle name="Normal 6 2 4 3 2 2 3 2" xfId="39388"/>
    <cellStyle name="Normal 6 2 4 3 2 2 3 2 2" xfId="20949"/>
    <cellStyle name="Normal 6 2 4 3 2 2 3 2 3" xfId="20985"/>
    <cellStyle name="Normal 6 2 4 3 2 2 3 2 4" xfId="36552"/>
    <cellStyle name="Normal 6 2 4 3 2 2 3 3" xfId="39389"/>
    <cellStyle name="Normal 6 2 4 3 2 2 3 3 2" xfId="21041"/>
    <cellStyle name="Normal 6 2 4 3 2 2 3 3 3" xfId="21068"/>
    <cellStyle name="Normal 6 2 4 3 2 2 3 4" xfId="35415"/>
    <cellStyle name="Normal 6 2 4 3 2 2 3 5" xfId="10330"/>
    <cellStyle name="Normal 6 2 4 3 2 2 3 6" xfId="10335"/>
    <cellStyle name="Normal 6 2 4 3 2 2 4" xfId="39390"/>
    <cellStyle name="Normal 6 2 4 3 2 2 4 2" xfId="39391"/>
    <cellStyle name="Normal 6 2 4 3 2 2 4 3" xfId="39392"/>
    <cellStyle name="Normal 6 2 4 3 2 2 4 4" xfId="35418"/>
    <cellStyle name="Normal 6 2 4 3 2 2 5" xfId="39393"/>
    <cellStyle name="Normal 6 2 4 3 2 2 5 2" xfId="39394"/>
    <cellStyle name="Normal 6 2 4 3 2 2 5 3" xfId="39395"/>
    <cellStyle name="Normal 6 2 4 3 2 2 5 4" xfId="35421"/>
    <cellStyle name="Normal 6 2 4 3 2 2 6" xfId="39396"/>
    <cellStyle name="Normal 6 2 4 3 2 2 6 2" xfId="35753"/>
    <cellStyle name="Normal 6 2 4 3 2 2 6 3" xfId="39397"/>
    <cellStyle name="Normal 6 2 4 3 2 2 6 4" xfId="39398"/>
    <cellStyle name="Normal 6 2 4 3 2 2 7" xfId="39399"/>
    <cellStyle name="Normal 6 2 4 3 2 2 7 2" xfId="39400"/>
    <cellStyle name="Normal 6 2 4 3 2 2 7 3" xfId="39401"/>
    <cellStyle name="Normal 6 2 4 3 2 2 8" xfId="39402"/>
    <cellStyle name="Normal 6 2 4 3 2 2 9" xfId="39403"/>
    <cellStyle name="Normal 6 2 4 3 2 3" xfId="25637"/>
    <cellStyle name="Normal 6 2 4 3 2 3 2" xfId="39404"/>
    <cellStyle name="Normal 6 2 4 3 2 3 2 2" xfId="39405"/>
    <cellStyle name="Normal 6 2 4 3 2 3 2 2 2" xfId="25508"/>
    <cellStyle name="Normal 6 2 4 3 2 3 2 2 3" xfId="25518"/>
    <cellStyle name="Normal 6 2 4 3 2 3 2 2 4" xfId="37493"/>
    <cellStyle name="Normal 6 2 4 3 2 3 2 3" xfId="39406"/>
    <cellStyle name="Normal 6 2 4 3 2 3 2 3 2" xfId="25586"/>
    <cellStyle name="Normal 6 2 4 3 2 3 2 3 3" xfId="25595"/>
    <cellStyle name="Normal 6 2 4 3 2 3 2 4" xfId="39407"/>
    <cellStyle name="Normal 6 2 4 3 2 3 2 5" xfId="3609"/>
    <cellStyle name="Normal 6 2 4 3 2 3 2 6" xfId="3641"/>
    <cellStyle name="Normal 6 2 4 3 2 3 3" xfId="39408"/>
    <cellStyle name="Normal 6 2 4 3 2 3 3 2" xfId="39409"/>
    <cellStyle name="Normal 6 2 4 3 2 3 3 3" xfId="39410"/>
    <cellStyle name="Normal 6 2 4 3 2 3 3 4" xfId="39411"/>
    <cellStyle name="Normal 6 2 4 3 2 3 4" xfId="39412"/>
    <cellStyle name="Normal 6 2 4 3 2 3 4 2" xfId="39413"/>
    <cellStyle name="Normal 6 2 4 3 2 3 4 3" xfId="39414"/>
    <cellStyle name="Normal 6 2 4 3 2 3 4 4" xfId="39415"/>
    <cellStyle name="Normal 6 2 4 3 2 3 5" xfId="39416"/>
    <cellStyle name="Normal 6 2 4 3 2 3 5 2" xfId="39417"/>
    <cellStyle name="Normal 6 2 4 3 2 3 5 3" xfId="39418"/>
    <cellStyle name="Normal 6 2 4 3 2 3 5 4" xfId="312"/>
    <cellStyle name="Normal 6 2 4 3 2 3 6" xfId="39419"/>
    <cellStyle name="Normal 6 2 4 3 2 3 6 2" xfId="39420"/>
    <cellStyle name="Normal 6 2 4 3 2 3 6 3" xfId="39421"/>
    <cellStyle name="Normal 6 2 4 3 2 3 7" xfId="34794"/>
    <cellStyle name="Normal 6 2 4 3 2 3 8" xfId="34799"/>
    <cellStyle name="Normal 6 2 4 3 2 3 9" xfId="34807"/>
    <cellStyle name="Normal 6 2 4 3 2 4" xfId="25642"/>
    <cellStyle name="Normal 6 2 4 3 2 4 2" xfId="39423"/>
    <cellStyle name="Normal 6 2 4 3 2 4 2 2" xfId="39425"/>
    <cellStyle name="Normal 6 2 4 3 2 4 2 3" xfId="39427"/>
    <cellStyle name="Normal 6 2 4 3 2 4 2 4" xfId="39429"/>
    <cellStyle name="Normal 6 2 4 3 2 4 3" xfId="39430"/>
    <cellStyle name="Normal 6 2 4 3 2 4 3 2" xfId="39432"/>
    <cellStyle name="Normal 6 2 4 3 2 4 3 3" xfId="39433"/>
    <cellStyle name="Normal 6 2 4 3 2 4 4" xfId="12502"/>
    <cellStyle name="Normal 6 2 4 3 2 4 5" xfId="15388"/>
    <cellStyle name="Normal 6 2 4 3 2 4 6" xfId="15402"/>
    <cellStyle name="Normal 6 2 4 3 2 5" xfId="25644"/>
    <cellStyle name="Normal 6 2 4 3 2 5 2" xfId="39435"/>
    <cellStyle name="Normal 6 2 4 3 2 5 3" xfId="39436"/>
    <cellStyle name="Normal 6 2 4 3 2 5 4" xfId="15463"/>
    <cellStyle name="Normal 6 2 4 3 2 6" xfId="12513"/>
    <cellStyle name="Normal 6 2 4 3 2 6 2" xfId="39437"/>
    <cellStyle name="Normal 6 2 4 3 2 6 3" xfId="31988"/>
    <cellStyle name="Normal 6 2 4 3 2 6 4" xfId="15484"/>
    <cellStyle name="Normal 6 2 4 3 2 7" xfId="12521"/>
    <cellStyle name="Normal 6 2 4 3 2 7 2" xfId="39438"/>
    <cellStyle name="Normal 6 2 4 3 2 7 3" xfId="32081"/>
    <cellStyle name="Normal 6 2 4 3 2 7 4" xfId="15573"/>
    <cellStyle name="Normal 6 2 4 3 2 8" xfId="26343"/>
    <cellStyle name="Normal 6 2 4 3 2 8 2" xfId="39439"/>
    <cellStyle name="Normal 6 2 4 3 2 8 3" xfId="32129"/>
    <cellStyle name="Normal 6 2 4 3 2 9" xfId="19436"/>
    <cellStyle name="Normal 6 2 4 3 3" xfId="39442"/>
    <cellStyle name="Normal 6 2 4 3 3 10" xfId="23241"/>
    <cellStyle name="Normal 6 2 4 3 3 2" xfId="25669"/>
    <cellStyle name="Normal 6 2 4 3 3 2 2" xfId="39169"/>
    <cellStyle name="Normal 6 2 4 3 3 2 2 2" xfId="7754"/>
    <cellStyle name="Normal 6 2 4 3 3 2 2 2 2" xfId="22858"/>
    <cellStyle name="Normal 6 2 4 3 3 2 2 2 3" xfId="22860"/>
    <cellStyle name="Normal 6 2 4 3 3 2 2 2 4" xfId="22862"/>
    <cellStyle name="Normal 6 2 4 3 3 2 2 3" xfId="7762"/>
    <cellStyle name="Normal 6 2 4 3 3 2 2 3 2" xfId="22864"/>
    <cellStyle name="Normal 6 2 4 3 3 2 2 3 3" xfId="22866"/>
    <cellStyle name="Normal 6 2 4 3 3 2 2 4" xfId="19876"/>
    <cellStyle name="Normal 6 2 4 3 3 2 2 5" xfId="13132"/>
    <cellStyle name="Normal 6 2 4 3 3 2 2 6" xfId="13155"/>
    <cellStyle name="Normal 6 2 4 3 3 2 3" xfId="39443"/>
    <cellStyle name="Normal 6 2 4 3 3 2 3 2" xfId="7770"/>
    <cellStyle name="Normal 6 2 4 3 3 2 3 3" xfId="22879"/>
    <cellStyle name="Normal 6 2 4 3 3 2 3 4" xfId="39300"/>
    <cellStyle name="Normal 6 2 4 3 3 2 4" xfId="39444"/>
    <cellStyle name="Normal 6 2 4 3 3 2 4 2" xfId="39446"/>
    <cellStyle name="Normal 6 2 4 3 3 2 4 3" xfId="39448"/>
    <cellStyle name="Normal 6 2 4 3 3 2 4 4" xfId="39450"/>
    <cellStyle name="Normal 6 2 4 3 3 2 5" xfId="38362"/>
    <cellStyle name="Normal 6 2 4 3 3 2 5 2" xfId="38365"/>
    <cellStyle name="Normal 6 2 4 3 3 2 5 3" xfId="38367"/>
    <cellStyle name="Normal 6 2 4 3 3 2 5 4" xfId="38369"/>
    <cellStyle name="Normal 6 2 4 3 3 2 6" xfId="38371"/>
    <cellStyle name="Normal 6 2 4 3 3 2 6 2" xfId="38374"/>
    <cellStyle name="Normal 6 2 4 3 3 2 6 3" xfId="38376"/>
    <cellStyle name="Normal 6 2 4 3 3 2 7" xfId="38378"/>
    <cellStyle name="Normal 6 2 4 3 3 2 8" xfId="25483"/>
    <cellStyle name="Normal 6 2 4 3 3 2 9" xfId="20990"/>
    <cellStyle name="Normal 6 2 4 3 3 3" xfId="39215"/>
    <cellStyle name="Normal 6 2 4 3 3 3 2" xfId="204"/>
    <cellStyle name="Normal 6 2 4 3 3 3 2 2" xfId="19370"/>
    <cellStyle name="Normal 6 2 4 3 3 3 2 3" xfId="22903"/>
    <cellStyle name="Normal 6 2 4 3 3 3 2 4" xfId="36844"/>
    <cellStyle name="Normal 6 2 4 3 3 3 3" xfId="39451"/>
    <cellStyle name="Normal 6 2 4 3 3 3 3 2" xfId="39452"/>
    <cellStyle name="Normal 6 2 4 3 3 3 3 3" xfId="39453"/>
    <cellStyle name="Normal 6 2 4 3 3 3 4" xfId="39454"/>
    <cellStyle name="Normal 6 2 4 3 3 3 5" xfId="38382"/>
    <cellStyle name="Normal 6 2 4 3 3 3 6" xfId="38385"/>
    <cellStyle name="Normal 6 2 4 3 3 4" xfId="39456"/>
    <cellStyle name="Normal 6 2 4 3 3 4 2" xfId="39459"/>
    <cellStyle name="Normal 6 2 4 3 3 4 3" xfId="39460"/>
    <cellStyle name="Normal 6 2 4 3 3 4 4" xfId="6027"/>
    <cellStyle name="Normal 6 2 4 3 3 5" xfId="39461"/>
    <cellStyle name="Normal 6 2 4 3 3 5 2" xfId="30346"/>
    <cellStyle name="Normal 6 2 4 3 3 5 3" xfId="30348"/>
    <cellStyle name="Normal 6 2 4 3 3 5 4" xfId="15685"/>
    <cellStyle name="Normal 6 2 4 3 3 6" xfId="39462"/>
    <cellStyle name="Normal 6 2 4 3 3 6 2" xfId="21202"/>
    <cellStyle name="Normal 6 2 4 3 3 6 3" xfId="32164"/>
    <cellStyle name="Normal 6 2 4 3 3 6 4" xfId="15720"/>
    <cellStyle name="Normal 6 2 4 3 3 7" xfId="39463"/>
    <cellStyle name="Normal 6 2 4 3 3 7 2" xfId="30355"/>
    <cellStyle name="Normal 6 2 4 3 3 7 3" xfId="32237"/>
    <cellStyle name="Normal 6 2 4 3 3 8" xfId="39464"/>
    <cellStyle name="Normal 6 2 4 3 3 9" xfId="39466"/>
    <cellStyle name="Normal 6 2 4 3 4" xfId="39467"/>
    <cellStyle name="Normal 6 2 4 3 4 2" xfId="25688"/>
    <cellStyle name="Normal 6 2 4 3 4 2 2" xfId="39468"/>
    <cellStyle name="Normal 6 2 4 3 4 2 2 2" xfId="21190"/>
    <cellStyle name="Normal 6 2 4 3 4 2 2 3" xfId="21199"/>
    <cellStyle name="Normal 6 2 4 3 4 2 2 4" xfId="32161"/>
    <cellStyle name="Normal 6 2 4 3 4 2 3" xfId="39469"/>
    <cellStyle name="Normal 6 2 4 3 4 2 3 2" xfId="30349"/>
    <cellStyle name="Normal 6 2 4 3 4 2 3 3" xfId="30352"/>
    <cellStyle name="Normal 6 2 4 3 4 2 4" xfId="39470"/>
    <cellStyle name="Normal 6 2 4 3 4 2 5" xfId="38392"/>
    <cellStyle name="Normal 6 2 4 3 4 2 6" xfId="38394"/>
    <cellStyle name="Normal 6 2 4 3 4 3" xfId="39471"/>
    <cellStyle name="Normal 6 2 4 3 4 3 2" xfId="39472"/>
    <cellStyle name="Normal 6 2 4 3 4 3 3" xfId="39473"/>
    <cellStyle name="Normal 6 2 4 3 4 3 4" xfId="39474"/>
    <cellStyle name="Normal 6 2 4 3 4 4" xfId="39475"/>
    <cellStyle name="Normal 6 2 4 3 4 4 2" xfId="39476"/>
    <cellStyle name="Normal 6 2 4 3 4 4 3" xfId="39477"/>
    <cellStyle name="Normal 6 2 4 3 4 4 4" xfId="5754"/>
    <cellStyle name="Normal 6 2 4 3 4 5" xfId="39478"/>
    <cellStyle name="Normal 6 2 4 3 4 5 2" xfId="30379"/>
    <cellStyle name="Normal 6 2 4 3 4 5 3" xfId="30381"/>
    <cellStyle name="Normal 6 2 4 3 4 5 4" xfId="3859"/>
    <cellStyle name="Normal 6 2 4 3 4 6" xfId="39479"/>
    <cellStyle name="Normal 6 2 4 3 4 6 2" xfId="30388"/>
    <cellStyle name="Normal 6 2 4 3 4 6 3" xfId="32318"/>
    <cellStyle name="Normal 6 2 4 3 4 7" xfId="39480"/>
    <cellStyle name="Normal 6 2 4 3 4 8" xfId="39481"/>
    <cellStyle name="Normal 6 2 4 3 4 9" xfId="39483"/>
    <cellStyle name="Normal 6 2 4 3 5" xfId="37860"/>
    <cellStyle name="Normal 6 2 4 3 5 2" xfId="25693"/>
    <cellStyle name="Normal 6 2 4 3 5 2 2" xfId="39484"/>
    <cellStyle name="Normal 6 2 4 3 5 2 2 2" xfId="36906"/>
    <cellStyle name="Normal 6 2 4 3 5 2 2 3" xfId="36915"/>
    <cellStyle name="Normal 6 2 4 3 5 2 2 4" xfId="33540"/>
    <cellStyle name="Normal 6 2 4 3 5 2 3" xfId="27523"/>
    <cellStyle name="Normal 6 2 4 3 5 2 3 2" xfId="36942"/>
    <cellStyle name="Normal 6 2 4 3 5 2 3 3" xfId="36946"/>
    <cellStyle name="Normal 6 2 4 3 5 2 4" xfId="27525"/>
    <cellStyle name="Normal 6 2 4 3 5 2 5" xfId="27527"/>
    <cellStyle name="Normal 6 2 4 3 5 2 6" xfId="39485"/>
    <cellStyle name="Normal 6 2 4 3 5 3" xfId="39486"/>
    <cellStyle name="Normal 6 2 4 3 5 3 2" xfId="39487"/>
    <cellStyle name="Normal 6 2 4 3 5 3 3" xfId="27531"/>
    <cellStyle name="Normal 6 2 4 3 5 3 4" xfId="27533"/>
    <cellStyle name="Normal 6 2 4 3 5 4" xfId="39488"/>
    <cellStyle name="Normal 6 2 4 3 5 4 2" xfId="27246"/>
    <cellStyle name="Normal 6 2 4 3 5 4 3" xfId="39489"/>
    <cellStyle name="Normal 6 2 4 3 5 4 4" xfId="15858"/>
    <cellStyle name="Normal 6 2 4 3 5 5" xfId="35154"/>
    <cellStyle name="Normal 6 2 4 3 5 5 2" xfId="30407"/>
    <cellStyle name="Normal 6 2 4 3 5 5 3" xfId="39490"/>
    <cellStyle name="Normal 6 2 4 3 5 5 4" xfId="15875"/>
    <cellStyle name="Normal 6 2 4 3 5 6" xfId="39491"/>
    <cellStyle name="Normal 6 2 4 3 5 6 2" xfId="30413"/>
    <cellStyle name="Normal 6 2 4 3 5 6 3" xfId="39492"/>
    <cellStyle name="Normal 6 2 4 3 5 7" xfId="39494"/>
    <cellStyle name="Normal 6 2 4 3 5 8" xfId="39496"/>
    <cellStyle name="Normal 6 2 4 3 5 9" xfId="39499"/>
    <cellStyle name="Normal 6 2 4 3 6" xfId="37863"/>
    <cellStyle name="Normal 6 2 4 3 6 2" xfId="39500"/>
    <cellStyle name="Normal 6 2 4 3 6 2 2" xfId="39501"/>
    <cellStyle name="Normal 6 2 4 3 6 2 2 2" xfId="37183"/>
    <cellStyle name="Normal 6 2 4 3 6 2 2 3" xfId="37194"/>
    <cellStyle name="Normal 6 2 4 3 6 2 2 4" xfId="34616"/>
    <cellStyle name="Normal 6 2 4 3 6 2 3" xfId="39502"/>
    <cellStyle name="Normal 6 2 4 3 6 2 3 2" xfId="37203"/>
    <cellStyle name="Normal 6 2 4 3 6 2 3 3" xfId="39504"/>
    <cellStyle name="Normal 6 2 4 3 6 2 4" xfId="39505"/>
    <cellStyle name="Normal 6 2 4 3 6 2 5" xfId="39506"/>
    <cellStyle name="Normal 6 2 4 3 6 2 6" xfId="39507"/>
    <cellStyle name="Normal 6 2 4 3 6 3" xfId="39508"/>
    <cellStyle name="Normal 6 2 4 3 6 3 2" xfId="39509"/>
    <cellStyle name="Normal 6 2 4 3 6 3 3" xfId="39510"/>
    <cellStyle name="Normal 6 2 4 3 6 3 4" xfId="39511"/>
    <cellStyle name="Normal 6 2 4 3 6 4" xfId="39512"/>
    <cellStyle name="Normal 6 2 4 3 6 4 2" xfId="1006"/>
    <cellStyle name="Normal 6 2 4 3 6 4 3" xfId="20812"/>
    <cellStyle name="Normal 6 2 4 3 6 4 4" xfId="15903"/>
    <cellStyle name="Normal 6 2 4 3 6 5" xfId="39513"/>
    <cellStyle name="Normal 6 2 4 3 6 5 2" xfId="30376"/>
    <cellStyle name="Normal 6 2 4 3 6 5 3" xfId="20831"/>
    <cellStyle name="Normal 6 2 4 3 6 6" xfId="39514"/>
    <cellStyle name="Normal 6 2 4 3 6 7" xfId="39516"/>
    <cellStyle name="Normal 6 2 4 3 6 8" xfId="39518"/>
    <cellStyle name="Normal 6 2 4 3 7" xfId="39519"/>
    <cellStyle name="Normal 6 2 4 3 7 2" xfId="39520"/>
    <cellStyle name="Normal 6 2 4 3 7 2 2" xfId="36721"/>
    <cellStyle name="Normal 6 2 4 3 7 2 3" xfId="36723"/>
    <cellStyle name="Normal 6 2 4 3 7 2 4" xfId="39521"/>
    <cellStyle name="Normal 6 2 4 3 7 3" xfId="39522"/>
    <cellStyle name="Normal 6 2 4 3 7 3 2" xfId="36725"/>
    <cellStyle name="Normal 6 2 4 3 7 3 3" xfId="2034"/>
    <cellStyle name="Normal 6 2 4 3 7 4" xfId="39523"/>
    <cellStyle name="Normal 6 2 4 3 7 5" xfId="39525"/>
    <cellStyle name="Normal 6 2 4 3 7 6" xfId="39527"/>
    <cellStyle name="Normal 6 2 4 3 8" xfId="39529"/>
    <cellStyle name="Normal 6 2 4 3 8 2" xfId="39530"/>
    <cellStyle name="Normal 6 2 4 3 8 3" xfId="39532"/>
    <cellStyle name="Normal 6 2 4 3 8 4" xfId="39534"/>
    <cellStyle name="Normal 6 2 4 3 9" xfId="39536"/>
    <cellStyle name="Normal 6 2 4 3 9 2" xfId="39537"/>
    <cellStyle name="Normal 6 2 4 3 9 3" xfId="39538"/>
    <cellStyle name="Normal 6 2 4 3 9 4" xfId="39539"/>
    <cellStyle name="Normal 6 2 4 4" xfId="17449"/>
    <cellStyle name="Normal 6 2 4 4 10" xfId="39455"/>
    <cellStyle name="Normal 6 2 4 4 11" xfId="38383"/>
    <cellStyle name="Normal 6 2 4 4 2" xfId="39544"/>
    <cellStyle name="Normal 6 2 4 4 2 10" xfId="39545"/>
    <cellStyle name="Normal 6 2 4 4 2 2" xfId="26018"/>
    <cellStyle name="Normal 6 2 4 4 2 2 2" xfId="17508"/>
    <cellStyle name="Normal 6 2 4 4 2 2 2 2" xfId="39547"/>
    <cellStyle name="Normal 6 2 4 4 2 2 2 2 2" xfId="30812"/>
    <cellStyle name="Normal 6 2 4 4 2 2 2 2 3" xfId="39549"/>
    <cellStyle name="Normal 6 2 4 4 2 2 2 2 4" xfId="39551"/>
    <cellStyle name="Normal 6 2 4 4 2 2 2 3" xfId="39553"/>
    <cellStyle name="Normal 6 2 4 4 2 2 2 3 2" xfId="39556"/>
    <cellStyle name="Normal 6 2 4 4 2 2 2 3 3" xfId="39559"/>
    <cellStyle name="Normal 6 2 4 4 2 2 2 4" xfId="39561"/>
    <cellStyle name="Normal 6 2 4 4 2 2 2 5" xfId="19100"/>
    <cellStyle name="Normal 6 2 4 4 2 2 2 6" xfId="19105"/>
    <cellStyle name="Normal 6 2 4 4 2 2 3" xfId="17511"/>
    <cellStyle name="Normal 6 2 4 4 2 2 3 2" xfId="39563"/>
    <cellStyle name="Normal 6 2 4 4 2 2 3 3" xfId="39565"/>
    <cellStyle name="Normal 6 2 4 4 2 2 3 4" xfId="39567"/>
    <cellStyle name="Normal 6 2 4 4 2 2 4" xfId="39568"/>
    <cellStyle name="Normal 6 2 4 4 2 2 4 2" xfId="39570"/>
    <cellStyle name="Normal 6 2 4 4 2 2 4 3" xfId="39572"/>
    <cellStyle name="Normal 6 2 4 4 2 2 4 4" xfId="38502"/>
    <cellStyle name="Normal 6 2 4 4 2 2 5" xfId="39574"/>
    <cellStyle name="Normal 6 2 4 4 2 2 5 2" xfId="39576"/>
    <cellStyle name="Normal 6 2 4 4 2 2 5 3" xfId="39578"/>
    <cellStyle name="Normal 6 2 4 4 2 2 5 4" xfId="38507"/>
    <cellStyle name="Normal 6 2 4 4 2 2 6" xfId="39580"/>
    <cellStyle name="Normal 6 2 4 4 2 2 6 2" xfId="36003"/>
    <cellStyle name="Normal 6 2 4 4 2 2 6 3" xfId="39582"/>
    <cellStyle name="Normal 6 2 4 4 2 2 7" xfId="39583"/>
    <cellStyle name="Normal 6 2 4 4 2 2 8" xfId="1767"/>
    <cellStyle name="Normal 6 2 4 4 2 2 9" xfId="1786"/>
    <cellStyle name="Normal 6 2 4 4 2 3" xfId="22768"/>
    <cellStyle name="Normal 6 2 4 4 2 3 2" xfId="22771"/>
    <cellStyle name="Normal 6 2 4 4 2 3 2 2" xfId="36340"/>
    <cellStyle name="Normal 6 2 4 4 2 3 2 3" xfId="36350"/>
    <cellStyle name="Normal 6 2 4 4 2 3 2 4" xfId="36363"/>
    <cellStyle name="Normal 6 2 4 4 2 3 3" xfId="22775"/>
    <cellStyle name="Normal 6 2 4 4 2 3 3 2" xfId="36382"/>
    <cellStyle name="Normal 6 2 4 4 2 3 3 3" xfId="36386"/>
    <cellStyle name="Normal 6 2 4 4 2 3 4" xfId="22777"/>
    <cellStyle name="Normal 6 2 4 4 2 3 5" xfId="39584"/>
    <cellStyle name="Normal 6 2 4 4 2 3 6" xfId="39585"/>
    <cellStyle name="Normal 6 2 4 4 2 4" xfId="22779"/>
    <cellStyle name="Normal 6 2 4 4 2 4 2" xfId="22782"/>
    <cellStyle name="Normal 6 2 4 4 2 4 3" xfId="22786"/>
    <cellStyle name="Normal 6 2 4 4 2 4 4" xfId="16230"/>
    <cellStyle name="Normal 6 2 4 4 2 5" xfId="22788"/>
    <cellStyle name="Normal 6 2 4 4 2 5 2" xfId="32397"/>
    <cellStyle name="Normal 6 2 4 4 2 5 3" xfId="39586"/>
    <cellStyle name="Normal 6 2 4 4 2 5 4" xfId="16236"/>
    <cellStyle name="Normal 6 2 4 4 2 6" xfId="22792"/>
    <cellStyle name="Normal 6 2 4 4 2 6 2" xfId="39587"/>
    <cellStyle name="Normal 6 2 4 4 2 6 3" xfId="33467"/>
    <cellStyle name="Normal 6 2 4 4 2 6 4" xfId="33472"/>
    <cellStyle name="Normal 6 2 4 4 2 7" xfId="22797"/>
    <cellStyle name="Normal 6 2 4 4 2 7 2" xfId="39588"/>
    <cellStyle name="Normal 6 2 4 4 2 7 3" xfId="33493"/>
    <cellStyle name="Normal 6 2 4 4 2 8" xfId="39590"/>
    <cellStyle name="Normal 6 2 4 4 2 9" xfId="39592"/>
    <cellStyle name="Normal 6 2 4 4 3" xfId="39595"/>
    <cellStyle name="Normal 6 2 4 4 3 2" xfId="39596"/>
    <cellStyle name="Normal 6 2 4 4 3 2 2" xfId="33464"/>
    <cellStyle name="Normal 6 2 4 4 3 2 2 2" xfId="23217"/>
    <cellStyle name="Normal 6 2 4 4 3 2 2 3" xfId="23221"/>
    <cellStyle name="Normal 6 2 4 4 3 2 2 4" xfId="39599"/>
    <cellStyle name="Normal 6 2 4 4 3 2 3" xfId="39600"/>
    <cellStyle name="Normal 6 2 4 4 3 2 3 2" xfId="39601"/>
    <cellStyle name="Normal 6 2 4 4 3 2 3 3" xfId="39602"/>
    <cellStyle name="Normal 6 2 4 4 3 2 4" xfId="39603"/>
    <cellStyle name="Normal 6 2 4 4 3 2 5" xfId="39604"/>
    <cellStyle name="Normal 6 2 4 4 3 2 6" xfId="39605"/>
    <cellStyle name="Normal 6 2 4 4 3 3" xfId="22801"/>
    <cellStyle name="Normal 6 2 4 4 3 3 2" xfId="33530"/>
    <cellStyle name="Normal 6 2 4 4 3 3 3" xfId="39606"/>
    <cellStyle name="Normal 6 2 4 4 3 3 4" xfId="39607"/>
    <cellStyle name="Normal 6 2 4 4 3 4" xfId="22803"/>
    <cellStyle name="Normal 6 2 4 4 3 4 2" xfId="33598"/>
    <cellStyle name="Normal 6 2 4 4 3 4 3" xfId="39608"/>
    <cellStyle name="Normal 6 2 4 4 3 4 4" xfId="39609"/>
    <cellStyle name="Normal 6 2 4 4 3 5" xfId="22805"/>
    <cellStyle name="Normal 6 2 4 4 3 5 2" xfId="33640"/>
    <cellStyle name="Normal 6 2 4 4 3 5 3" xfId="39610"/>
    <cellStyle name="Normal 6 2 4 4 3 5 4" xfId="39611"/>
    <cellStyle name="Normal 6 2 4 4 3 6" xfId="39612"/>
    <cellStyle name="Normal 6 2 4 4 3 6 2" xfId="36914"/>
    <cellStyle name="Normal 6 2 4 4 3 6 3" xfId="33537"/>
    <cellStyle name="Normal 6 2 4 4 3 7" xfId="39614"/>
    <cellStyle name="Normal 6 2 4 4 3 8" xfId="39616"/>
    <cellStyle name="Normal 6 2 4 4 3 9" xfId="39618"/>
    <cellStyle name="Normal 6 2 4 4 4" xfId="39619"/>
    <cellStyle name="Normal 6 2 4 4 4 2" xfId="39620"/>
    <cellStyle name="Normal 6 2 4 4 4 2 2" xfId="34526"/>
    <cellStyle name="Normal 6 2 4 4 4 2 3" xfId="39621"/>
    <cellStyle name="Normal 6 2 4 4 4 2 4" xfId="39622"/>
    <cellStyle name="Normal 6 2 4 4 4 3" xfId="22809"/>
    <cellStyle name="Normal 6 2 4 4 4 3 2" xfId="34602"/>
    <cellStyle name="Normal 6 2 4 4 4 3 3" xfId="39623"/>
    <cellStyle name="Normal 6 2 4 4 4 4" xfId="22811"/>
    <cellStyle name="Normal 6 2 4 4 4 5" xfId="22814"/>
    <cellStyle name="Normal 6 2 4 4 4 6" xfId="39624"/>
    <cellStyle name="Normal 6 2 4 4 5" xfId="39625"/>
    <cellStyle name="Normal 6 2 4 4 5 2" xfId="27979"/>
    <cellStyle name="Normal 6 2 4 4 5 3" xfId="27981"/>
    <cellStyle name="Normal 6 2 4 4 5 4" xfId="27983"/>
    <cellStyle name="Normal 6 2 4 4 6" xfId="39626"/>
    <cellStyle name="Normal 6 2 4 4 6 2" xfId="39627"/>
    <cellStyle name="Normal 6 2 4 4 6 3" xfId="39628"/>
    <cellStyle name="Normal 6 2 4 4 6 4" xfId="39629"/>
    <cellStyle name="Normal 6 2 4 4 7" xfId="6032"/>
    <cellStyle name="Normal 6 2 4 4 7 2" xfId="599"/>
    <cellStyle name="Normal 6 2 4 4 7 3" xfId="6059"/>
    <cellStyle name="Normal 6 2 4 4 7 4" xfId="6092"/>
    <cellStyle name="Normal 6 2 4 4 8" xfId="6235"/>
    <cellStyle name="Normal 6 2 4 4 8 2" xfId="883"/>
    <cellStyle name="Normal 6 2 4 4 8 3" xfId="994"/>
    <cellStyle name="Normal 6 2 4 4 9" xfId="6263"/>
    <cellStyle name="Normal 6 2 4 5" xfId="19405"/>
    <cellStyle name="Normal 6 2 4 5 10" xfId="15773"/>
    <cellStyle name="Normal 6 2 4 5 11" xfId="15778"/>
    <cellStyle name="Normal 6 2 4 5 2" xfId="39632"/>
    <cellStyle name="Normal 6 2 4 5 2 10" xfId="14332"/>
    <cellStyle name="Normal 6 2 4 5 2 2" xfId="39633"/>
    <cellStyle name="Normal 6 2 4 5 2 2 2" xfId="18842"/>
    <cellStyle name="Normal 6 2 4 5 2 2 2 2" xfId="39635"/>
    <cellStyle name="Normal 6 2 4 5 2 2 2 2 2" xfId="36620"/>
    <cellStyle name="Normal 6 2 4 5 2 2 2 2 3" xfId="36652"/>
    <cellStyle name="Normal 6 2 4 5 2 2 2 2 4" xfId="36670"/>
    <cellStyle name="Normal 6 2 4 5 2 2 2 3" xfId="39637"/>
    <cellStyle name="Normal 6 2 4 5 2 2 2 3 2" xfId="39639"/>
    <cellStyle name="Normal 6 2 4 5 2 2 2 3 3" xfId="39641"/>
    <cellStyle name="Normal 6 2 4 5 2 2 2 4" xfId="39643"/>
    <cellStyle name="Normal 6 2 4 5 2 2 2 5" xfId="39644"/>
    <cellStyle name="Normal 6 2 4 5 2 2 2 6" xfId="39645"/>
    <cellStyle name="Normal 6 2 4 5 2 2 3" xfId="18844"/>
    <cellStyle name="Normal 6 2 4 5 2 2 3 2" xfId="39647"/>
    <cellStyle name="Normal 6 2 4 5 2 2 3 3" xfId="39648"/>
    <cellStyle name="Normal 6 2 4 5 2 2 3 4" xfId="39649"/>
    <cellStyle name="Normal 6 2 4 5 2 2 4" xfId="39650"/>
    <cellStyle name="Normal 6 2 4 5 2 2 4 2" xfId="39651"/>
    <cellStyle name="Normal 6 2 4 5 2 2 4 3" xfId="39652"/>
    <cellStyle name="Normal 6 2 4 5 2 2 4 4" xfId="39653"/>
    <cellStyle name="Normal 6 2 4 5 2 2 5" xfId="39654"/>
    <cellStyle name="Normal 6 2 4 5 2 2 5 2" xfId="39656"/>
    <cellStyle name="Normal 6 2 4 5 2 2 5 3" xfId="39657"/>
    <cellStyle name="Normal 6 2 4 5 2 2 5 4" xfId="39658"/>
    <cellStyle name="Normal 6 2 4 5 2 2 6" xfId="39659"/>
    <cellStyle name="Normal 6 2 4 5 2 2 6 2" xfId="39660"/>
    <cellStyle name="Normal 6 2 4 5 2 2 6 3" xfId="39661"/>
    <cellStyle name="Normal 6 2 4 5 2 2 7" xfId="39662"/>
    <cellStyle name="Normal 6 2 4 5 2 2 8" xfId="39663"/>
    <cellStyle name="Normal 6 2 4 5 2 2 9" xfId="39664"/>
    <cellStyle name="Normal 6 2 4 5 2 3" xfId="23147"/>
    <cellStyle name="Normal 6 2 4 5 2 3 2" xfId="23151"/>
    <cellStyle name="Normal 6 2 4 5 2 3 2 2" xfId="37380"/>
    <cellStyle name="Normal 6 2 4 5 2 3 2 3" xfId="37386"/>
    <cellStyle name="Normal 6 2 4 5 2 3 2 4" xfId="37392"/>
    <cellStyle name="Normal 6 2 4 5 2 3 3" xfId="23156"/>
    <cellStyle name="Normal 6 2 4 5 2 3 3 2" xfId="35900"/>
    <cellStyle name="Normal 6 2 4 5 2 3 3 3" xfId="35904"/>
    <cellStyle name="Normal 6 2 4 5 2 3 4" xfId="23159"/>
    <cellStyle name="Normal 6 2 4 5 2 3 5" xfId="35909"/>
    <cellStyle name="Normal 6 2 4 5 2 3 6" xfId="35911"/>
    <cellStyle name="Normal 6 2 4 5 2 4" xfId="23161"/>
    <cellStyle name="Normal 6 2 4 5 2 4 2" xfId="23167"/>
    <cellStyle name="Normal 6 2 4 5 2 4 3" xfId="23169"/>
    <cellStyle name="Normal 6 2 4 5 2 4 4" xfId="16435"/>
    <cellStyle name="Normal 6 2 4 5 2 5" xfId="23171"/>
    <cellStyle name="Normal 6 2 4 5 2 5 2" xfId="39666"/>
    <cellStyle name="Normal 6 2 4 5 2 5 3" xfId="35914"/>
    <cellStyle name="Normal 6 2 4 5 2 5 4" xfId="16449"/>
    <cellStyle name="Normal 6 2 4 5 2 6" xfId="23179"/>
    <cellStyle name="Normal 6 2 4 5 2 6 2" xfId="39667"/>
    <cellStyle name="Normal 6 2 4 5 2 6 3" xfId="34534"/>
    <cellStyle name="Normal 6 2 4 5 2 6 4" xfId="34551"/>
    <cellStyle name="Normal 6 2 4 5 2 7" xfId="23183"/>
    <cellStyle name="Normal 6 2 4 5 2 7 2" xfId="39668"/>
    <cellStyle name="Normal 6 2 4 5 2 7 3" xfId="34575"/>
    <cellStyle name="Normal 6 2 4 5 2 8" xfId="39670"/>
    <cellStyle name="Normal 6 2 4 5 2 9" xfId="39671"/>
    <cellStyle name="Normal 6 2 4 5 3" xfId="39672"/>
    <cellStyle name="Normal 6 2 4 5 3 2" xfId="39673"/>
    <cellStyle name="Normal 6 2 4 5 3 2 2" xfId="39674"/>
    <cellStyle name="Normal 6 2 4 5 3 2 2 2" xfId="23363"/>
    <cellStyle name="Normal 6 2 4 5 3 2 2 3" xfId="23366"/>
    <cellStyle name="Normal 6 2 4 5 3 2 2 4" xfId="39676"/>
    <cellStyle name="Normal 6 2 4 5 3 2 3" xfId="39677"/>
    <cellStyle name="Normal 6 2 4 5 3 2 3 2" xfId="39678"/>
    <cellStyle name="Normal 6 2 4 5 3 2 3 3" xfId="39679"/>
    <cellStyle name="Normal 6 2 4 5 3 2 4" xfId="39680"/>
    <cellStyle name="Normal 6 2 4 5 3 2 5" xfId="39681"/>
    <cellStyle name="Normal 6 2 4 5 3 2 6" xfId="39683"/>
    <cellStyle name="Normal 6 2 4 5 3 3" xfId="23184"/>
    <cellStyle name="Normal 6 2 4 5 3 3 2" xfId="39684"/>
    <cellStyle name="Normal 6 2 4 5 3 3 3" xfId="35917"/>
    <cellStyle name="Normal 6 2 4 5 3 3 4" xfId="35919"/>
    <cellStyle name="Normal 6 2 4 5 3 4" xfId="23186"/>
    <cellStyle name="Normal 6 2 4 5 3 4 2" xfId="39685"/>
    <cellStyle name="Normal 6 2 4 5 3 4 3" xfId="35923"/>
    <cellStyle name="Normal 6 2 4 5 3 4 4" xfId="35925"/>
    <cellStyle name="Normal 6 2 4 5 3 5" xfId="23188"/>
    <cellStyle name="Normal 6 2 4 5 3 5 2" xfId="39686"/>
    <cellStyle name="Normal 6 2 4 5 3 5 3" xfId="39687"/>
    <cellStyle name="Normal 6 2 4 5 3 5 4" xfId="39688"/>
    <cellStyle name="Normal 6 2 4 5 3 6" xfId="39691"/>
    <cellStyle name="Normal 6 2 4 5 3 6 2" xfId="37192"/>
    <cellStyle name="Normal 6 2 4 5 3 6 3" xfId="34612"/>
    <cellStyle name="Normal 6 2 4 5 3 7" xfId="39693"/>
    <cellStyle name="Normal 6 2 4 5 3 8" xfId="39694"/>
    <cellStyle name="Normal 6 2 4 5 3 9" xfId="39695"/>
    <cellStyle name="Normal 6 2 4 5 4" xfId="39696"/>
    <cellStyle name="Normal 6 2 4 5 4 2" xfId="39697"/>
    <cellStyle name="Normal 6 2 4 5 4 2 2" xfId="39698"/>
    <cellStyle name="Normal 6 2 4 5 4 2 3" xfId="39699"/>
    <cellStyle name="Normal 6 2 4 5 4 2 4" xfId="33727"/>
    <cellStyle name="Normal 6 2 4 5 4 3" xfId="23191"/>
    <cellStyle name="Normal 6 2 4 5 4 3 2" xfId="39700"/>
    <cellStyle name="Normal 6 2 4 5 4 3 3" xfId="39701"/>
    <cellStyle name="Normal 6 2 4 5 4 4" xfId="23193"/>
    <cellStyle name="Normal 6 2 4 5 4 5" xfId="23195"/>
    <cellStyle name="Normal 6 2 4 5 4 6" xfId="39702"/>
    <cellStyle name="Normal 6 2 4 5 5" xfId="39703"/>
    <cellStyle name="Normal 6 2 4 5 5 2" xfId="39704"/>
    <cellStyle name="Normal 6 2 4 5 5 3" xfId="39705"/>
    <cellStyle name="Normal 6 2 4 5 5 4" xfId="39706"/>
    <cellStyle name="Normal 6 2 4 5 6" xfId="39707"/>
    <cellStyle name="Normal 6 2 4 5 6 2" xfId="39708"/>
    <cellStyle name="Normal 6 2 4 5 6 3" xfId="39709"/>
    <cellStyle name="Normal 6 2 4 5 6 4" xfId="39710"/>
    <cellStyle name="Normal 6 2 4 5 7" xfId="4344"/>
    <cellStyle name="Normal 6 2 4 5 7 2" xfId="6345"/>
    <cellStyle name="Normal 6 2 4 5 7 3" xfId="6349"/>
    <cellStyle name="Normal 6 2 4 5 7 4" xfId="6352"/>
    <cellStyle name="Normal 6 2 4 5 8" xfId="6370"/>
    <cellStyle name="Normal 6 2 4 5 8 2" xfId="6377"/>
    <cellStyle name="Normal 6 2 4 5 8 3" xfId="6383"/>
    <cellStyle name="Normal 6 2 4 5 9" xfId="195"/>
    <cellStyle name="Normal 6 2 4 6" xfId="18757"/>
    <cellStyle name="Normal 6 2 4 6 10" xfId="36433"/>
    <cellStyle name="Normal 6 2 4 6 11" xfId="36440"/>
    <cellStyle name="Normal 6 2 4 6 2" xfId="7171"/>
    <cellStyle name="Normal 6 2 4 6 2 10" xfId="25153"/>
    <cellStyle name="Normal 6 2 4 6 2 2" xfId="13340"/>
    <cellStyle name="Normal 6 2 4 6 2 2 2" xfId="26040"/>
    <cellStyle name="Normal 6 2 4 6 2 2 2 2" xfId="35546"/>
    <cellStyle name="Normal 6 2 4 6 2 2 2 2 2" xfId="38804"/>
    <cellStyle name="Normal 6 2 4 6 2 2 2 2 3" xfId="38819"/>
    <cellStyle name="Normal 6 2 4 6 2 2 2 2 4" xfId="38823"/>
    <cellStyle name="Normal 6 2 4 6 2 2 2 3" xfId="35548"/>
    <cellStyle name="Normal 6 2 4 6 2 2 2 3 2" xfId="38900"/>
    <cellStyle name="Normal 6 2 4 6 2 2 2 3 3" xfId="38903"/>
    <cellStyle name="Normal 6 2 4 6 2 2 2 4" xfId="35550"/>
    <cellStyle name="Normal 6 2 4 6 2 2 2 5" xfId="23496"/>
    <cellStyle name="Normal 6 2 4 6 2 2 2 6" xfId="23502"/>
    <cellStyle name="Normal 6 2 4 6 2 2 3" xfId="5708"/>
    <cellStyle name="Normal 6 2 4 6 2 2 3 2" xfId="35553"/>
    <cellStyle name="Normal 6 2 4 6 2 2 3 3" xfId="35555"/>
    <cellStyle name="Normal 6 2 4 6 2 2 3 4" xfId="35557"/>
    <cellStyle name="Normal 6 2 4 6 2 2 4" xfId="3507"/>
    <cellStyle name="Normal 6 2 4 6 2 2 4 2" xfId="35559"/>
    <cellStyle name="Normal 6 2 4 6 2 2 4 3" xfId="35561"/>
    <cellStyle name="Normal 6 2 4 6 2 2 4 4" xfId="35563"/>
    <cellStyle name="Normal 6 2 4 6 2 2 5" xfId="3528"/>
    <cellStyle name="Normal 6 2 4 6 2 2 5 2" xfId="26944"/>
    <cellStyle name="Normal 6 2 4 6 2 2 5 3" xfId="26948"/>
    <cellStyle name="Normal 6 2 4 6 2 2 5 4" xfId="26953"/>
    <cellStyle name="Normal 6 2 4 6 2 2 6" xfId="35566"/>
    <cellStyle name="Normal 6 2 4 6 2 2 6 2" xfId="27032"/>
    <cellStyle name="Normal 6 2 4 6 2 2 6 3" xfId="27045"/>
    <cellStyle name="Normal 6 2 4 6 2 2 7" xfId="39711"/>
    <cellStyle name="Normal 6 2 4 6 2 2 8" xfId="39712"/>
    <cellStyle name="Normal 6 2 4 6 2 2 9" xfId="39713"/>
    <cellStyle name="Normal 6 2 4 6 2 3" xfId="2486"/>
    <cellStyle name="Normal 6 2 4 6 2 3 2" xfId="13774"/>
    <cellStyle name="Normal 6 2 4 6 2 3 2 2" xfId="37760"/>
    <cellStyle name="Normal 6 2 4 6 2 3 2 3" xfId="37763"/>
    <cellStyle name="Normal 6 2 4 6 2 3 2 4" xfId="39715"/>
    <cellStyle name="Normal 6 2 4 6 2 3 3" xfId="5723"/>
    <cellStyle name="Normal 6 2 4 6 2 3 3 2" xfId="26841"/>
    <cellStyle name="Normal 6 2 4 6 2 3 3 3" xfId="26844"/>
    <cellStyle name="Normal 6 2 4 6 2 3 4" xfId="3585"/>
    <cellStyle name="Normal 6 2 4 6 2 3 5" xfId="3614"/>
    <cellStyle name="Normal 6 2 4 6 2 3 6" xfId="13904"/>
    <cellStyle name="Normal 6 2 4 6 2 4" xfId="13349"/>
    <cellStyle name="Normal 6 2 4 6 2 4 2" xfId="13783"/>
    <cellStyle name="Normal 6 2 4 6 2 4 3" xfId="5366"/>
    <cellStyle name="Normal 6 2 4 6 2 4 4" xfId="2801"/>
    <cellStyle name="Normal 6 2 4 6 2 5" xfId="23343"/>
    <cellStyle name="Normal 6 2 4 6 2 5 2" xfId="36718"/>
    <cellStyle name="Normal 6 2 4 6 2 5 3" xfId="4566"/>
    <cellStyle name="Normal 6 2 4 6 2 5 4" xfId="3718"/>
    <cellStyle name="Normal 6 2 4 6 2 6" xfId="25721"/>
    <cellStyle name="Normal 6 2 4 6 2 6 2" xfId="25357"/>
    <cellStyle name="Normal 6 2 4 6 2 6 3" xfId="34926"/>
    <cellStyle name="Normal 6 2 4 6 2 6 4" xfId="34928"/>
    <cellStyle name="Normal 6 2 4 6 2 7" xfId="25725"/>
    <cellStyle name="Normal 6 2 4 6 2 7 2" xfId="25413"/>
    <cellStyle name="Normal 6 2 4 6 2 7 3" xfId="34934"/>
    <cellStyle name="Normal 6 2 4 6 2 8" xfId="39716"/>
    <cellStyle name="Normal 6 2 4 6 2 9" xfId="39717"/>
    <cellStyle name="Normal 6 2 4 6 3" xfId="7179"/>
    <cellStyle name="Normal 6 2 4 6 3 2" xfId="13368"/>
    <cellStyle name="Normal 6 2 4 6 3 2 2" xfId="26337"/>
    <cellStyle name="Normal 6 2 4 6 3 2 2 2" xfId="23558"/>
    <cellStyle name="Normal 6 2 4 6 3 2 2 3" xfId="23560"/>
    <cellStyle name="Normal 6 2 4 6 3 2 2 4" xfId="39718"/>
    <cellStyle name="Normal 6 2 4 6 3 2 3" xfId="5790"/>
    <cellStyle name="Normal 6 2 4 6 3 2 3 2" xfId="39719"/>
    <cellStyle name="Normal 6 2 4 6 3 2 3 3" xfId="39720"/>
    <cellStyle name="Normal 6 2 4 6 3 2 4" xfId="3938"/>
    <cellStyle name="Normal 6 2 4 6 3 2 5" xfId="3954"/>
    <cellStyle name="Normal 6 2 4 6 3 2 6" xfId="39721"/>
    <cellStyle name="Normal 6 2 4 6 3 3" xfId="18760"/>
    <cellStyle name="Normal 6 2 4 6 3 3 2" xfId="26339"/>
    <cellStyle name="Normal 6 2 4 6 3 3 3" xfId="5801"/>
    <cellStyle name="Normal 6 2 4 6 3 3 4" xfId="2212"/>
    <cellStyle name="Normal 6 2 4 6 3 4" xfId="23347"/>
    <cellStyle name="Normal 6 2 4 6 3 4 2" xfId="39722"/>
    <cellStyle name="Normal 6 2 4 6 3 4 3" xfId="5657"/>
    <cellStyle name="Normal 6 2 4 6 3 4 4" xfId="3971"/>
    <cellStyle name="Normal 6 2 4 6 3 5" xfId="39723"/>
    <cellStyle name="Normal 6 2 4 6 3 5 2" xfId="39724"/>
    <cellStyle name="Normal 6 2 4 6 3 5 3" xfId="4725"/>
    <cellStyle name="Normal 6 2 4 6 3 5 4" xfId="2299"/>
    <cellStyle name="Normal 6 2 4 6 3 6" xfId="39725"/>
    <cellStyle name="Normal 6 2 4 6 3 6 2" xfId="37299"/>
    <cellStyle name="Normal 6 2 4 6 3 6 3" xfId="37303"/>
    <cellStyle name="Normal 6 2 4 6 3 7" xfId="39726"/>
    <cellStyle name="Normal 6 2 4 6 3 8" xfId="39727"/>
    <cellStyle name="Normal 6 2 4 6 3 9" xfId="39728"/>
    <cellStyle name="Normal 6 2 4 6 4" xfId="7184"/>
    <cellStyle name="Normal 6 2 4 6 4 2" xfId="26521"/>
    <cellStyle name="Normal 6 2 4 6 4 2 2" xfId="26524"/>
    <cellStyle name="Normal 6 2 4 6 4 2 3" xfId="5850"/>
    <cellStyle name="Normal 6 2 4 6 4 2 4" xfId="4165"/>
    <cellStyle name="Normal 6 2 4 6 4 3" xfId="26526"/>
    <cellStyle name="Normal 6 2 4 6 4 3 2" xfId="39729"/>
    <cellStyle name="Normal 6 2 4 6 4 3 3" xfId="1674"/>
    <cellStyle name="Normal 6 2 4 6 4 4" xfId="39730"/>
    <cellStyle name="Normal 6 2 4 6 4 5" xfId="39731"/>
    <cellStyle name="Normal 6 2 4 6 4 6" xfId="39732"/>
    <cellStyle name="Normal 6 2 4 6 5" xfId="18764"/>
    <cellStyle name="Normal 6 2 4 6 5 2" xfId="26618"/>
    <cellStyle name="Normal 6 2 4 6 5 3" xfId="26620"/>
    <cellStyle name="Normal 6 2 4 6 5 4" xfId="39733"/>
    <cellStyle name="Normal 6 2 4 6 6" xfId="13555"/>
    <cellStyle name="Normal 6 2 4 6 6 2" xfId="26699"/>
    <cellStyle name="Normal 6 2 4 6 6 3" xfId="26706"/>
    <cellStyle name="Normal 6 2 4 6 6 4" xfId="39734"/>
    <cellStyle name="Normal 6 2 4 6 7" xfId="6472"/>
    <cellStyle name="Normal 6 2 4 6 7 2" xfId="6485"/>
    <cellStyle name="Normal 6 2 4 6 7 3" xfId="2570"/>
    <cellStyle name="Normal 6 2 4 6 7 4" xfId="1630"/>
    <cellStyle name="Normal 6 2 4 6 8" xfId="6496"/>
    <cellStyle name="Normal 6 2 4 6 8 2" xfId="6504"/>
    <cellStyle name="Normal 6 2 4 6 8 3" xfId="6511"/>
    <cellStyle name="Normal 6 2 4 6 9" xfId="6521"/>
    <cellStyle name="Normal 6 2 4 7" xfId="18766"/>
    <cellStyle name="Normal 6 2 4 7 10" xfId="9708"/>
    <cellStyle name="Normal 6 2 4 7 2" xfId="1279"/>
    <cellStyle name="Normal 6 2 4 7 2 2" xfId="26954"/>
    <cellStyle name="Normal 6 2 4 7 2 2 2" xfId="26957"/>
    <cellStyle name="Normal 6 2 4 7 2 2 2 2" xfId="39737"/>
    <cellStyle name="Normal 6 2 4 7 2 2 2 3" xfId="39739"/>
    <cellStyle name="Normal 6 2 4 7 2 2 2 4" xfId="39740"/>
    <cellStyle name="Normal 6 2 4 7 2 2 3" xfId="6936"/>
    <cellStyle name="Normal 6 2 4 7 2 2 3 2" xfId="39741"/>
    <cellStyle name="Normal 6 2 4 7 2 2 3 3" xfId="39742"/>
    <cellStyle name="Normal 6 2 4 7 2 2 4" xfId="3057"/>
    <cellStyle name="Normal 6 2 4 7 2 2 5" xfId="1210"/>
    <cellStyle name="Normal 6 2 4 7 2 2 6" xfId="39743"/>
    <cellStyle name="Normal 6 2 4 7 2 3" xfId="2461"/>
    <cellStyle name="Normal 6 2 4 7 2 3 2" xfId="39745"/>
    <cellStyle name="Normal 6 2 4 7 2 3 3" xfId="5630"/>
    <cellStyle name="Normal 6 2 4 7 2 3 4" xfId="2612"/>
    <cellStyle name="Normal 6 2 4 7 2 4" xfId="23529"/>
    <cellStyle name="Normal 6 2 4 7 2 4 2" xfId="39748"/>
    <cellStyle name="Normal 6 2 4 7 2 4 3" xfId="4493"/>
    <cellStyle name="Normal 6 2 4 7 2 4 4" xfId="4532"/>
    <cellStyle name="Normal 6 2 4 7 2 5" xfId="23531"/>
    <cellStyle name="Normal 6 2 4 7 2 5 2" xfId="39749"/>
    <cellStyle name="Normal 6 2 4 7 2 5 3" xfId="5410"/>
    <cellStyle name="Normal 6 2 4 7 2 5 4" xfId="6964"/>
    <cellStyle name="Normal 6 2 4 7 2 6" xfId="39750"/>
    <cellStyle name="Normal 6 2 4 7 2 6 2" xfId="39646"/>
    <cellStyle name="Normal 6 2 4 7 2 6 3" xfId="27743"/>
    <cellStyle name="Normal 6 2 4 7 2 7" xfId="39751"/>
    <cellStyle name="Normal 6 2 4 7 2 8" xfId="39752"/>
    <cellStyle name="Normal 6 2 4 7 2 9" xfId="39753"/>
    <cellStyle name="Normal 6 2 4 7 3" xfId="18768"/>
    <cellStyle name="Normal 6 2 4 7 3 2" xfId="27050"/>
    <cellStyle name="Normal 6 2 4 7 3 2 2" xfId="39754"/>
    <cellStyle name="Normal 6 2 4 7 3 2 3" xfId="7026"/>
    <cellStyle name="Normal 6 2 4 7 3 2 4" xfId="7028"/>
    <cellStyle name="Normal 6 2 4 7 3 3" xfId="23534"/>
    <cellStyle name="Normal 6 2 4 7 3 3 2" xfId="39755"/>
    <cellStyle name="Normal 6 2 4 7 3 3 3" xfId="6619"/>
    <cellStyle name="Normal 6 2 4 7 3 4" xfId="23537"/>
    <cellStyle name="Normal 6 2 4 7 3 5" xfId="39756"/>
    <cellStyle name="Normal 6 2 4 7 3 6" xfId="39757"/>
    <cellStyle name="Normal 6 2 4 7 4" xfId="18770"/>
    <cellStyle name="Normal 6 2 4 7 4 2" xfId="27088"/>
    <cellStyle name="Normal 6 2 4 7 4 3" xfId="27090"/>
    <cellStyle name="Normal 6 2 4 7 4 4" xfId="39758"/>
    <cellStyle name="Normal 6 2 4 7 5" xfId="39759"/>
    <cellStyle name="Normal 6 2 4 7 5 2" xfId="13725"/>
    <cellStyle name="Normal 6 2 4 7 5 3" xfId="18169"/>
    <cellStyle name="Normal 6 2 4 7 5 4" xfId="39760"/>
    <cellStyle name="Normal 6 2 4 7 6" xfId="39761"/>
    <cellStyle name="Normal 6 2 4 7 6 2" xfId="18212"/>
    <cellStyle name="Normal 6 2 4 7 6 3" xfId="39762"/>
    <cellStyle name="Normal 6 2 4 7 6 4" xfId="39763"/>
    <cellStyle name="Normal 6 2 4 7 7" xfId="6551"/>
    <cellStyle name="Normal 6 2 4 7 7 2" xfId="39765"/>
    <cellStyle name="Normal 6 2 4 7 7 3" xfId="39767"/>
    <cellStyle name="Normal 6 2 4 7 8" xfId="6558"/>
    <cellStyle name="Normal 6 2 4 7 9" xfId="6565"/>
    <cellStyle name="Normal 6 2 4 8" xfId="16067"/>
    <cellStyle name="Normal 6 2 4 8 2" xfId="8764"/>
    <cellStyle name="Normal 6 2 4 8 2 2" xfId="27316"/>
    <cellStyle name="Normal 6 2 4 8 2 2 2" xfId="11591"/>
    <cellStyle name="Normal 6 2 4 8 2 2 3" xfId="7379"/>
    <cellStyle name="Normal 6 2 4 8 2 2 4" xfId="3863"/>
    <cellStyle name="Normal 6 2 4 8 2 3" xfId="2518"/>
    <cellStyle name="Normal 6 2 4 8 2 3 2" xfId="39768"/>
    <cellStyle name="Normal 6 2 4 8 2 3 3" xfId="39770"/>
    <cellStyle name="Normal 6 2 4 8 2 4" xfId="23727"/>
    <cellStyle name="Normal 6 2 4 8 2 5" xfId="23729"/>
    <cellStyle name="Normal 6 2 4 8 2 6" xfId="28886"/>
    <cellStyle name="Normal 6 2 4 8 3" xfId="18198"/>
    <cellStyle name="Normal 6 2 4 8 3 2" xfId="27410"/>
    <cellStyle name="Normal 6 2 4 8 3 3" xfId="23737"/>
    <cellStyle name="Normal 6 2 4 8 3 4" xfId="23740"/>
    <cellStyle name="Normal 6 2 4 8 4" xfId="18773"/>
    <cellStyle name="Normal 6 2 4 8 4 2" xfId="27441"/>
    <cellStyle name="Normal 6 2 4 8 4 3" xfId="27444"/>
    <cellStyle name="Normal 6 2 4 8 4 4" xfId="28306"/>
    <cellStyle name="Normal 6 2 4 8 5" xfId="39772"/>
    <cellStyle name="Normal 6 2 4 8 5 2" xfId="18285"/>
    <cellStyle name="Normal 6 2 4 8 5 3" xfId="18291"/>
    <cellStyle name="Normal 6 2 4 8 5 4" xfId="39773"/>
    <cellStyle name="Normal 6 2 4 8 6" xfId="39774"/>
    <cellStyle name="Normal 6 2 4 8 6 2" xfId="18325"/>
    <cellStyle name="Normal 6 2 4 8 6 3" xfId="90"/>
    <cellStyle name="Normal 6 2 4 8 7" xfId="6580"/>
    <cellStyle name="Normal 6 2 4 8 8" xfId="6583"/>
    <cellStyle name="Normal 6 2 4 8 9" xfId="6587"/>
    <cellStyle name="Normal 6 2 4 9" xfId="13135"/>
    <cellStyle name="Normal 6 2 4 9 2" xfId="7461"/>
    <cellStyle name="Normal 6 2 4 9 2 2" xfId="21993"/>
    <cellStyle name="Normal 6 2 4 9 2 2 2" xfId="38156"/>
    <cellStyle name="Normal 6 2 4 9 2 2 3" xfId="7622"/>
    <cellStyle name="Normal 6 2 4 9 2 2 4" xfId="1966"/>
    <cellStyle name="Normal 6 2 4 9 2 3" xfId="2017"/>
    <cellStyle name="Normal 6 2 4 9 2 3 2" xfId="38175"/>
    <cellStyle name="Normal 6 2 4 9 2 3 3" xfId="39775"/>
    <cellStyle name="Normal 6 2 4 9 2 4" xfId="21998"/>
    <cellStyle name="Normal 6 2 4 9 2 5" xfId="39776"/>
    <cellStyle name="Normal 6 2 4 9 2 6" xfId="39777"/>
    <cellStyle name="Normal 6 2 4 9 3" xfId="18777"/>
    <cellStyle name="Normal 6 2 4 9 3 2" xfId="22006"/>
    <cellStyle name="Normal 6 2 4 9 3 3" xfId="22012"/>
    <cellStyle name="Normal 6 2 4 9 3 4" xfId="39778"/>
    <cellStyle name="Normal 6 2 4 9 4" xfId="18782"/>
    <cellStyle name="Normal 6 2 4 9 4 2" xfId="39779"/>
    <cellStyle name="Normal 6 2 4 9 4 3" xfId="39780"/>
    <cellStyle name="Normal 6 2 4 9 4 4" xfId="39781"/>
    <cellStyle name="Normal 6 2 4 9 5" xfId="39782"/>
    <cellStyle name="Normal 6 2 4 9 5 2" xfId="39783"/>
    <cellStyle name="Normal 6 2 4 9 5 3" xfId="39784"/>
    <cellStyle name="Normal 6 2 4 9 5 4" xfId="39785"/>
    <cellStyle name="Normal 6 2 4 9 6" xfId="39786"/>
    <cellStyle name="Normal 6 2 4 9 6 2" xfId="39787"/>
    <cellStyle name="Normal 6 2 4 9 6 3" xfId="39789"/>
    <cellStyle name="Normal 6 2 4 9 7" xfId="2217"/>
    <cellStyle name="Normal 6 2 4 9 8" xfId="2247"/>
    <cellStyle name="Normal 6 2 4 9 9" xfId="2263"/>
    <cellStyle name="Normal 6 2 5" xfId="39790"/>
    <cellStyle name="Normal 6 2 5 10" xfId="16180"/>
    <cellStyle name="Normal 6 2 5 10 2" xfId="33280"/>
    <cellStyle name="Normal 6 2 5 10 3" xfId="33282"/>
    <cellStyle name="Normal 6 2 5 10 4" xfId="33284"/>
    <cellStyle name="Normal 6 2 5 11" xfId="16184"/>
    <cellStyle name="Normal 6 2 5 11 2" xfId="33286"/>
    <cellStyle name="Normal 6 2 5 11 3" xfId="33288"/>
    <cellStyle name="Normal 6 2 5 12" xfId="16189"/>
    <cellStyle name="Normal 6 2 5 13" xfId="33294"/>
    <cellStyle name="Normal 6 2 5 14" xfId="33299"/>
    <cellStyle name="Normal 6 2 5 2" xfId="39791"/>
    <cellStyle name="Normal 6 2 5 2 10" xfId="16059"/>
    <cellStyle name="Normal 6 2 5 2 11" xfId="39792"/>
    <cellStyle name="Normal 6 2 5 2 2" xfId="34201"/>
    <cellStyle name="Normal 6 2 5 2 2 10" xfId="8014"/>
    <cellStyle name="Normal 6 2 5 2 2 2" xfId="14636"/>
    <cellStyle name="Normal 6 2 5 2 2 2 2" xfId="14642"/>
    <cellStyle name="Normal 6 2 5 2 2 2 2 2" xfId="39793"/>
    <cellStyle name="Normal 6 2 5 2 2 2 2 2 2" xfId="11858"/>
    <cellStyle name="Normal 6 2 5 2 2 2 2 2 3" xfId="24159"/>
    <cellStyle name="Normal 6 2 5 2 2 2 2 2 4" xfId="27645"/>
    <cellStyle name="Normal 6 2 5 2 2 2 2 3" xfId="39794"/>
    <cellStyle name="Normal 6 2 5 2 2 2 2 3 2" xfId="39797"/>
    <cellStyle name="Normal 6 2 5 2 2 2 2 3 3" xfId="27652"/>
    <cellStyle name="Normal 6 2 5 2 2 2 2 4" xfId="39798"/>
    <cellStyle name="Normal 6 2 5 2 2 2 2 5" xfId="39799"/>
    <cellStyle name="Normal 6 2 5 2 2 2 2 6" xfId="39800"/>
    <cellStyle name="Normal 6 2 5 2 2 2 3" xfId="14647"/>
    <cellStyle name="Normal 6 2 5 2 2 2 3 2" xfId="39801"/>
    <cellStyle name="Normal 6 2 5 2 2 2 3 3" xfId="39802"/>
    <cellStyle name="Normal 6 2 5 2 2 2 3 4" xfId="39803"/>
    <cellStyle name="Normal 6 2 5 2 2 2 4" xfId="39804"/>
    <cellStyle name="Normal 6 2 5 2 2 2 4 2" xfId="39805"/>
    <cellStyle name="Normal 6 2 5 2 2 2 4 3" xfId="39806"/>
    <cellStyle name="Normal 6 2 5 2 2 2 4 4" xfId="39807"/>
    <cellStyle name="Normal 6 2 5 2 2 2 5" xfId="1036"/>
    <cellStyle name="Normal 6 2 5 2 2 2 5 2" xfId="39808"/>
    <cellStyle name="Normal 6 2 5 2 2 2 5 3" xfId="39809"/>
    <cellStyle name="Normal 6 2 5 2 2 2 5 4" xfId="39810"/>
    <cellStyle name="Normal 6 2 5 2 2 2 6" xfId="1046"/>
    <cellStyle name="Normal 6 2 5 2 2 2 6 2" xfId="39811"/>
    <cellStyle name="Normal 6 2 5 2 2 2 6 3" xfId="39812"/>
    <cellStyle name="Normal 6 2 5 2 2 2 7" xfId="1053"/>
    <cellStyle name="Normal 6 2 5 2 2 2 8" xfId="39813"/>
    <cellStyle name="Normal 6 2 5 2 2 2 9" xfId="39814"/>
    <cellStyle name="Normal 6 2 5 2 2 3" xfId="14662"/>
    <cellStyle name="Normal 6 2 5 2 2 3 2" xfId="33336"/>
    <cellStyle name="Normal 6 2 5 2 2 3 2 2" xfId="39815"/>
    <cellStyle name="Normal 6 2 5 2 2 3 2 3" xfId="39817"/>
    <cellStyle name="Normal 6 2 5 2 2 3 2 4" xfId="39818"/>
    <cellStyle name="Normal 6 2 5 2 2 3 3" xfId="33339"/>
    <cellStyle name="Normal 6 2 5 2 2 3 3 2" xfId="39819"/>
    <cellStyle name="Normal 6 2 5 2 2 3 3 3" xfId="39820"/>
    <cellStyle name="Normal 6 2 5 2 2 3 4" xfId="35194"/>
    <cellStyle name="Normal 6 2 5 2 2 3 5" xfId="5965"/>
    <cellStyle name="Normal 6 2 5 2 2 3 6" xfId="2281"/>
    <cellStyle name="Normal 6 2 5 2 2 4" xfId="14674"/>
    <cellStyle name="Normal 6 2 5 2 2 4 2" xfId="33342"/>
    <cellStyle name="Normal 6 2 5 2 2 4 3" xfId="33345"/>
    <cellStyle name="Normal 6 2 5 2 2 4 4" xfId="19551"/>
    <cellStyle name="Normal 6 2 5 2 2 5" xfId="39821"/>
    <cellStyle name="Normal 6 2 5 2 2 5 2" xfId="33351"/>
    <cellStyle name="Normal 6 2 5 2 2 5 3" xfId="39822"/>
    <cellStyle name="Normal 6 2 5 2 2 5 4" xfId="19568"/>
    <cellStyle name="Normal 6 2 5 2 2 6" xfId="39823"/>
    <cellStyle name="Normal 6 2 5 2 2 6 2" xfId="39825"/>
    <cellStyle name="Normal 6 2 5 2 2 6 3" xfId="39826"/>
    <cellStyle name="Normal 6 2 5 2 2 6 4" xfId="19574"/>
    <cellStyle name="Normal 6 2 5 2 2 7" xfId="39827"/>
    <cellStyle name="Normal 6 2 5 2 2 7 2" xfId="39828"/>
    <cellStyle name="Normal 6 2 5 2 2 7 3" xfId="39829"/>
    <cellStyle name="Normal 6 2 5 2 2 8" xfId="39830"/>
    <cellStyle name="Normal 6 2 5 2 2 9" xfId="39831"/>
    <cellStyle name="Normal 6 2 5 2 3" xfId="19788"/>
    <cellStyle name="Normal 6 2 5 2 3 2" xfId="14763"/>
    <cellStyle name="Normal 6 2 5 2 3 2 2" xfId="14772"/>
    <cellStyle name="Normal 6 2 5 2 3 2 2 2" xfId="10134"/>
    <cellStyle name="Normal 6 2 5 2 3 2 2 3" xfId="10157"/>
    <cellStyle name="Normal 6 2 5 2 3 2 2 4" xfId="39833"/>
    <cellStyle name="Normal 6 2 5 2 3 2 3" xfId="14783"/>
    <cellStyle name="Normal 6 2 5 2 3 2 3 2" xfId="10174"/>
    <cellStyle name="Normal 6 2 5 2 3 2 3 3" xfId="39835"/>
    <cellStyle name="Normal 6 2 5 2 3 2 4" xfId="11419"/>
    <cellStyle name="Normal 6 2 5 2 3 2 5" xfId="11436"/>
    <cellStyle name="Normal 6 2 5 2 3 2 6" xfId="31704"/>
    <cellStyle name="Normal 6 2 5 2 3 3" xfId="10881"/>
    <cellStyle name="Normal 6 2 5 2 3 3 2" xfId="7954"/>
    <cellStyle name="Normal 6 2 5 2 3 3 3" xfId="33453"/>
    <cellStyle name="Normal 6 2 5 2 3 3 4" xfId="31709"/>
    <cellStyle name="Normal 6 2 5 2 3 4" xfId="10891"/>
    <cellStyle name="Normal 6 2 5 2 3 4 2" xfId="33456"/>
    <cellStyle name="Normal 6 2 5 2 3 4 3" xfId="33458"/>
    <cellStyle name="Normal 6 2 5 2 3 4 4" xfId="19578"/>
    <cellStyle name="Normal 6 2 5 2 3 5" xfId="39836"/>
    <cellStyle name="Normal 6 2 5 2 3 5 2" xfId="33463"/>
    <cellStyle name="Normal 6 2 5 2 3 5 3" xfId="39837"/>
    <cellStyle name="Normal 6 2 5 2 3 5 4" xfId="19589"/>
    <cellStyle name="Normal 6 2 5 2 3 6" xfId="39838"/>
    <cellStyle name="Normal 6 2 5 2 3 6 2" xfId="23218"/>
    <cellStyle name="Normal 6 2 5 2 3 6 3" xfId="39597"/>
    <cellStyle name="Normal 6 2 5 2 3 7" xfId="39839"/>
    <cellStyle name="Normal 6 2 5 2 3 8" xfId="39840"/>
    <cellStyle name="Normal 6 2 5 2 3 9" xfId="39841"/>
    <cellStyle name="Normal 6 2 5 2 4" xfId="19793"/>
    <cellStyle name="Normal 6 2 5 2 4 2" xfId="19800"/>
    <cellStyle name="Normal 6 2 5 2 4 2 2" xfId="14874"/>
    <cellStyle name="Normal 6 2 5 2 4 2 3" xfId="33516"/>
    <cellStyle name="Normal 6 2 5 2 4 2 4" xfId="39842"/>
    <cellStyle name="Normal 6 2 5 2 4 3" xfId="8251"/>
    <cellStyle name="Normal 6 2 5 2 4 3 2" xfId="33521"/>
    <cellStyle name="Normal 6 2 5 2 4 3 3" xfId="33523"/>
    <cellStyle name="Normal 6 2 5 2 4 4" xfId="39843"/>
    <cellStyle name="Normal 6 2 5 2 4 5" xfId="39844"/>
    <cellStyle name="Normal 6 2 5 2 4 6" xfId="39845"/>
    <cellStyle name="Normal 6 2 5 2 5" xfId="19805"/>
    <cellStyle name="Normal 6 2 5 2 5 2" xfId="39846"/>
    <cellStyle name="Normal 6 2 5 2 5 3" xfId="39847"/>
    <cellStyle name="Normal 6 2 5 2 5 4" xfId="39848"/>
    <cellStyle name="Normal 6 2 5 2 6" xfId="19811"/>
    <cellStyle name="Normal 6 2 5 2 6 2" xfId="39849"/>
    <cellStyle name="Normal 6 2 5 2 6 3" xfId="39850"/>
    <cellStyle name="Normal 6 2 5 2 6 4" xfId="39851"/>
    <cellStyle name="Normal 6 2 5 2 7" xfId="19816"/>
    <cellStyle name="Normal 6 2 5 2 7 2" xfId="39852"/>
    <cellStyle name="Normal 6 2 5 2 7 3" xfId="39853"/>
    <cellStyle name="Normal 6 2 5 2 7 4" xfId="39854"/>
    <cellStyle name="Normal 6 2 5 2 8" xfId="39855"/>
    <cellStyle name="Normal 6 2 5 2 8 2" xfId="39856"/>
    <cellStyle name="Normal 6 2 5 2 8 3" xfId="39858"/>
    <cellStyle name="Normal 6 2 5 2 9" xfId="39860"/>
    <cellStyle name="Normal 6 2 5 3" xfId="39861"/>
    <cellStyle name="Normal 6 2 5 3 10" xfId="16252"/>
    <cellStyle name="Normal 6 2 5 3 2" xfId="39862"/>
    <cellStyle name="Normal 6 2 5 3 2 2" xfId="15125"/>
    <cellStyle name="Normal 6 2 5 3 2 2 2" xfId="16350"/>
    <cellStyle name="Normal 6 2 5 3 2 2 2 2" xfId="39863"/>
    <cellStyle name="Normal 6 2 5 3 2 2 2 3" xfId="39864"/>
    <cellStyle name="Normal 6 2 5 3 2 2 2 4" xfId="39865"/>
    <cellStyle name="Normal 6 2 5 3 2 2 3" xfId="16353"/>
    <cellStyle name="Normal 6 2 5 3 2 2 3 2" xfId="856"/>
    <cellStyle name="Normal 6 2 5 3 2 2 3 3" xfId="1130"/>
    <cellStyle name="Normal 6 2 5 3 2 2 4" xfId="39866"/>
    <cellStyle name="Normal 6 2 5 3 2 2 5" xfId="39867"/>
    <cellStyle name="Normal 6 2 5 3 2 2 6" xfId="39868"/>
    <cellStyle name="Normal 6 2 5 3 2 3" xfId="15135"/>
    <cellStyle name="Normal 6 2 5 3 2 3 2" xfId="34415"/>
    <cellStyle name="Normal 6 2 5 3 2 3 3" xfId="34417"/>
    <cellStyle name="Normal 6 2 5 3 2 3 4" xfId="39869"/>
    <cellStyle name="Normal 6 2 5 3 2 4" xfId="12194"/>
    <cellStyle name="Normal 6 2 5 3 2 4 2" xfId="34420"/>
    <cellStyle name="Normal 6 2 5 3 2 4 3" xfId="34422"/>
    <cellStyle name="Normal 6 2 5 3 2 4 4" xfId="19930"/>
    <cellStyle name="Normal 6 2 5 3 2 5" xfId="39870"/>
    <cellStyle name="Normal 6 2 5 3 2 5 2" xfId="34425"/>
    <cellStyle name="Normal 6 2 5 3 2 5 3" xfId="39871"/>
    <cellStyle name="Normal 6 2 5 3 2 5 4" xfId="19944"/>
    <cellStyle name="Normal 6 2 5 3 2 6" xfId="39872"/>
    <cellStyle name="Normal 6 2 5 3 2 6 2" xfId="39873"/>
    <cellStyle name="Normal 6 2 5 3 2 6 3" xfId="39875"/>
    <cellStyle name="Normal 6 2 5 3 2 7" xfId="5017"/>
    <cellStyle name="Normal 6 2 5 3 2 8" xfId="5059"/>
    <cellStyle name="Normal 6 2 5 3 2 9" xfId="5102"/>
    <cellStyle name="Normal 6 2 5 3 3" xfId="19826"/>
    <cellStyle name="Normal 6 2 5 3 3 2" xfId="15175"/>
    <cellStyle name="Normal 6 2 5 3 3 2 2" xfId="16948"/>
    <cellStyle name="Normal 6 2 5 3 3 2 3" xfId="34516"/>
    <cellStyle name="Normal 6 2 5 3 3 2 4" xfId="39876"/>
    <cellStyle name="Normal 6 2 5 3 3 3" xfId="16427"/>
    <cellStyle name="Normal 6 2 5 3 3 3 2" xfId="34518"/>
    <cellStyle name="Normal 6 2 5 3 3 3 3" xfId="34520"/>
    <cellStyle name="Normal 6 2 5 3 3 4" xfId="12208"/>
    <cellStyle name="Normal 6 2 5 3 3 5" xfId="39877"/>
    <cellStyle name="Normal 6 2 5 3 3 6" xfId="39878"/>
    <cellStyle name="Normal 6 2 5 3 4" xfId="19831"/>
    <cellStyle name="Normal 6 2 5 3 4 2" xfId="39879"/>
    <cellStyle name="Normal 6 2 5 3 4 3" xfId="39880"/>
    <cellStyle name="Normal 6 2 5 3 4 4" xfId="39881"/>
    <cellStyle name="Normal 6 2 5 3 5" xfId="19840"/>
    <cellStyle name="Normal 6 2 5 3 5 2" xfId="32483"/>
    <cellStyle name="Normal 6 2 5 3 5 3" xfId="32487"/>
    <cellStyle name="Normal 6 2 5 3 5 4" xfId="33244"/>
    <cellStyle name="Normal 6 2 5 3 6" xfId="33246"/>
    <cellStyle name="Normal 6 2 5 3 6 2" xfId="32495"/>
    <cellStyle name="Normal 6 2 5 3 6 3" xfId="33250"/>
    <cellStyle name="Normal 6 2 5 3 6 4" xfId="35570"/>
    <cellStyle name="Normal 6 2 5 3 7" xfId="33252"/>
    <cellStyle name="Normal 6 2 5 3 7 2" xfId="39883"/>
    <cellStyle name="Normal 6 2 5 3 7 3" xfId="35576"/>
    <cellStyle name="Normal 6 2 5 3 8" xfId="33254"/>
    <cellStyle name="Normal 6 2 5 3 9" xfId="33256"/>
    <cellStyle name="Normal 6 2 5 4" xfId="19408"/>
    <cellStyle name="Normal 6 2 5 4 2" xfId="39884"/>
    <cellStyle name="Normal 6 2 5 4 2 2" xfId="15536"/>
    <cellStyle name="Normal 6 2 5 4 2 2 2" xfId="16504"/>
    <cellStyle name="Normal 6 2 5 4 2 2 3" xfId="16508"/>
    <cellStyle name="Normal 6 2 5 4 2 2 4" xfId="39885"/>
    <cellStyle name="Normal 6 2 5 4 2 3" xfId="15551"/>
    <cellStyle name="Normal 6 2 5 4 2 3 2" xfId="34900"/>
    <cellStyle name="Normal 6 2 5 4 2 3 3" xfId="39887"/>
    <cellStyle name="Normal 6 2 5 4 2 4" xfId="12270"/>
    <cellStyle name="Normal 6 2 5 4 2 5" xfId="12278"/>
    <cellStyle name="Normal 6 2 5 4 2 6" xfId="39889"/>
    <cellStyle name="Normal 6 2 5 4 3" xfId="19848"/>
    <cellStyle name="Normal 6 2 5 4 3 2" xfId="15582"/>
    <cellStyle name="Normal 6 2 5 4 3 3" xfId="16548"/>
    <cellStyle name="Normal 6 2 5 4 3 4" xfId="16556"/>
    <cellStyle name="Normal 6 2 5 4 4" xfId="19852"/>
    <cellStyle name="Normal 6 2 5 4 4 2" xfId="39890"/>
    <cellStyle name="Normal 6 2 5 4 4 3" xfId="39891"/>
    <cellStyle name="Normal 6 2 5 4 4 4" xfId="39892"/>
    <cellStyle name="Normal 6 2 5 4 5" xfId="19857"/>
    <cellStyle name="Normal 6 2 5 4 5 2" xfId="39894"/>
    <cellStyle name="Normal 6 2 5 4 5 3" xfId="39896"/>
    <cellStyle name="Normal 6 2 5 4 5 4" xfId="39897"/>
    <cellStyle name="Normal 6 2 5 4 6" xfId="33261"/>
    <cellStyle name="Normal 6 2 5 4 6 2" xfId="39899"/>
    <cellStyle name="Normal 6 2 5 4 6 3" xfId="35596"/>
    <cellStyle name="Normal 6 2 5 4 7" xfId="2921"/>
    <cellStyle name="Normal 6 2 5 4 8" xfId="6680"/>
    <cellStyle name="Normal 6 2 5 4 9" xfId="6685"/>
    <cellStyle name="Normal 6 2 5 5" xfId="19410"/>
    <cellStyle name="Normal 6 2 5 5 2" xfId="39900"/>
    <cellStyle name="Normal 6 2 5 5 2 2" xfId="15730"/>
    <cellStyle name="Normal 6 2 5 5 2 2 2" xfId="27596"/>
    <cellStyle name="Normal 6 2 5 5 2 2 3" xfId="27599"/>
    <cellStyle name="Normal 6 2 5 5 2 2 4" xfId="39901"/>
    <cellStyle name="Normal 6 2 5 5 2 3" xfId="15357"/>
    <cellStyle name="Normal 6 2 5 5 2 3 2" xfId="27604"/>
    <cellStyle name="Normal 6 2 5 5 2 3 3" xfId="27608"/>
    <cellStyle name="Normal 6 2 5 5 2 4" xfId="15363"/>
    <cellStyle name="Normal 6 2 5 5 2 5" xfId="39902"/>
    <cellStyle name="Normal 6 2 5 5 2 6" xfId="39906"/>
    <cellStyle name="Normal 6 2 5 5 3" xfId="19864"/>
    <cellStyle name="Normal 6 2 5 5 3 2" xfId="39907"/>
    <cellStyle name="Normal 6 2 5 5 3 3" xfId="2316"/>
    <cellStyle name="Normal 6 2 5 5 3 4" xfId="2320"/>
    <cellStyle name="Normal 6 2 5 5 4" xfId="19866"/>
    <cellStyle name="Normal 6 2 5 5 4 2" xfId="39908"/>
    <cellStyle name="Normal 6 2 5 5 4 3" xfId="39909"/>
    <cellStyle name="Normal 6 2 5 5 4 4" xfId="39910"/>
    <cellStyle name="Normal 6 2 5 5 5" xfId="19869"/>
    <cellStyle name="Normal 6 2 5 5 5 2" xfId="39911"/>
    <cellStyle name="Normal 6 2 5 5 5 3" xfId="39912"/>
    <cellStyle name="Normal 6 2 5 5 5 4" xfId="39913"/>
    <cellStyle name="Normal 6 2 5 5 6" xfId="33266"/>
    <cellStyle name="Normal 6 2 5 5 6 2" xfId="39914"/>
    <cellStyle name="Normal 6 2 5 5 6 3" xfId="35611"/>
    <cellStyle name="Normal 6 2 5 5 7" xfId="6763"/>
    <cellStyle name="Normal 6 2 5 5 8" xfId="6782"/>
    <cellStyle name="Normal 6 2 5 5 9" xfId="6795"/>
    <cellStyle name="Normal 6 2 5 6" xfId="18797"/>
    <cellStyle name="Normal 6 2 5 6 2" xfId="8857"/>
    <cellStyle name="Normal 6 2 5 6 2 2" xfId="15821"/>
    <cellStyle name="Normal 6 2 5 6 2 2 2" xfId="28150"/>
    <cellStyle name="Normal 6 2 5 6 2 2 3" xfId="8671"/>
    <cellStyle name="Normal 6 2 5 6 2 2 4" xfId="8679"/>
    <cellStyle name="Normal 6 2 5 6 2 3" xfId="18800"/>
    <cellStyle name="Normal 6 2 5 6 2 3 2" xfId="28638"/>
    <cellStyle name="Normal 6 2 5 6 2 3 3" xfId="5751"/>
    <cellStyle name="Normal 6 2 5 6 2 4" xfId="18802"/>
    <cellStyle name="Normal 6 2 5 6 2 5" xfId="39915"/>
    <cellStyle name="Normal 6 2 5 6 2 6" xfId="39916"/>
    <cellStyle name="Normal 6 2 5 6 3" xfId="8863"/>
    <cellStyle name="Normal 6 2 5 6 3 2" xfId="15836"/>
    <cellStyle name="Normal 6 2 5 6 3 3" xfId="18805"/>
    <cellStyle name="Normal 6 2 5 6 3 4" xfId="39917"/>
    <cellStyle name="Normal 6 2 5 6 4" xfId="8866"/>
    <cellStyle name="Normal 6 2 5 6 4 2" xfId="28213"/>
    <cellStyle name="Normal 6 2 5 6 4 3" xfId="28215"/>
    <cellStyle name="Normal 6 2 5 6 4 4" xfId="39918"/>
    <cellStyle name="Normal 6 2 5 6 5" xfId="18810"/>
    <cellStyle name="Normal 6 2 5 6 5 2" xfId="28239"/>
    <cellStyle name="Normal 6 2 5 6 5 3" xfId="28241"/>
    <cellStyle name="Normal 6 2 5 6 6" xfId="13637"/>
    <cellStyle name="Normal 6 2 5 6 7" xfId="6818"/>
    <cellStyle name="Normal 6 2 5 6 8" xfId="6825"/>
    <cellStyle name="Normal 6 2 5 7" xfId="18812"/>
    <cellStyle name="Normal 6 2 5 7 2" xfId="8896"/>
    <cellStyle name="Normal 6 2 5 7 2 2" xfId="28377"/>
    <cellStyle name="Normal 6 2 5 7 2 3" xfId="28381"/>
    <cellStyle name="Normal 6 2 5 7 2 4" xfId="39919"/>
    <cellStyle name="Normal 6 2 5 7 3" xfId="18815"/>
    <cellStyle name="Normal 6 2 5 7 3 2" xfId="28410"/>
    <cellStyle name="Normal 6 2 5 7 3 3" xfId="28412"/>
    <cellStyle name="Normal 6 2 5 7 4" xfId="18817"/>
    <cellStyle name="Normal 6 2 5 7 5" xfId="33269"/>
    <cellStyle name="Normal 6 2 5 7 6" xfId="33272"/>
    <cellStyle name="Normal 6 2 5 8" xfId="16074"/>
    <cellStyle name="Normal 6 2 5 8 2" xfId="8903"/>
    <cellStyle name="Normal 6 2 5 8 3" xfId="18819"/>
    <cellStyle name="Normal 6 2 5 8 4" xfId="18821"/>
    <cellStyle name="Normal 6 2 5 9" xfId="13157"/>
    <cellStyle name="Normal 6 2 5 9 2" xfId="18825"/>
    <cellStyle name="Normal 6 2 5 9 3" xfId="18829"/>
    <cellStyle name="Normal 6 2 5 9 4" xfId="39920"/>
    <cellStyle name="Normal 6 2 6" xfId="15619"/>
    <cellStyle name="Normal 6 2 6 10" xfId="33343"/>
    <cellStyle name="Normal 6 2 6 10 2" xfId="39922"/>
    <cellStyle name="Normal 6 2 6 10 3" xfId="39924"/>
    <cellStyle name="Normal 6 2 6 10 4" xfId="39926"/>
    <cellStyle name="Normal 6 2 6 11" xfId="33346"/>
    <cellStyle name="Normal 6 2 6 11 2" xfId="39928"/>
    <cellStyle name="Normal 6 2 6 11 3" xfId="39930"/>
    <cellStyle name="Normal 6 2 6 12" xfId="19552"/>
    <cellStyle name="Normal 6 2 6 13" xfId="19555"/>
    <cellStyle name="Normal 6 2 6 14" xfId="19557"/>
    <cellStyle name="Normal 6 2 6 2" xfId="16861"/>
    <cellStyle name="Normal 6 2 6 2 10" xfId="20092"/>
    <cellStyle name="Normal 6 2 6 2 11" xfId="39934"/>
    <cellStyle name="Normal 6 2 6 2 2" xfId="39935"/>
    <cellStyle name="Normal 6 2 6 2 2 10" xfId="33648"/>
    <cellStyle name="Normal 6 2 6 2 2 2" xfId="20184"/>
    <cellStyle name="Normal 6 2 6 2 2 2 2" xfId="20187"/>
    <cellStyle name="Normal 6 2 6 2 2 2 2 2" xfId="39937"/>
    <cellStyle name="Normal 6 2 6 2 2 2 2 2 2" xfId="38498"/>
    <cellStyle name="Normal 6 2 6 2 2 2 2 2 3" xfId="38503"/>
    <cellStyle name="Normal 6 2 6 2 2 2 2 2 4" xfId="38508"/>
    <cellStyle name="Normal 6 2 6 2 2 2 2 3" xfId="39939"/>
    <cellStyle name="Normal 6 2 6 2 2 2 2 3 2" xfId="3912"/>
    <cellStyle name="Normal 6 2 6 2 2 2 2 3 3" xfId="1503"/>
    <cellStyle name="Normal 6 2 6 2 2 2 2 4" xfId="39941"/>
    <cellStyle name="Normal 6 2 6 2 2 2 2 5" xfId="39942"/>
    <cellStyle name="Normal 6 2 6 2 2 2 2 6" xfId="39943"/>
    <cellStyle name="Normal 6 2 6 2 2 2 3" xfId="20190"/>
    <cellStyle name="Normal 6 2 6 2 2 2 3 2" xfId="39945"/>
    <cellStyle name="Normal 6 2 6 2 2 2 3 3" xfId="39947"/>
    <cellStyle name="Normal 6 2 6 2 2 2 3 4" xfId="39949"/>
    <cellStyle name="Normal 6 2 6 2 2 2 4" xfId="39951"/>
    <cellStyle name="Normal 6 2 6 2 2 2 4 2" xfId="19414"/>
    <cellStyle name="Normal 6 2 6 2 2 2 4 3" xfId="39953"/>
    <cellStyle name="Normal 6 2 6 2 2 2 4 4" xfId="39955"/>
    <cellStyle name="Normal 6 2 6 2 2 2 5" xfId="39957"/>
    <cellStyle name="Normal 6 2 6 2 2 2 5 2" xfId="39959"/>
    <cellStyle name="Normal 6 2 6 2 2 2 5 3" xfId="39961"/>
    <cellStyle name="Normal 6 2 6 2 2 2 5 4" xfId="37165"/>
    <cellStyle name="Normal 6 2 6 2 2 2 6" xfId="7314"/>
    <cellStyle name="Normal 6 2 6 2 2 2 6 2" xfId="39962"/>
    <cellStyle name="Normal 6 2 6 2 2 2 6 3" xfId="39963"/>
    <cellStyle name="Normal 6 2 6 2 2 2 7" xfId="7319"/>
    <cellStyle name="Normal 6 2 6 2 2 2 8" xfId="7324"/>
    <cellStyle name="Normal 6 2 6 2 2 2 9" xfId="28928"/>
    <cellStyle name="Normal 6 2 6 2 2 3" xfId="20193"/>
    <cellStyle name="Normal 6 2 6 2 2 3 2" xfId="39965"/>
    <cellStyle name="Normal 6 2 6 2 2 3 2 2" xfId="39967"/>
    <cellStyle name="Normal 6 2 6 2 2 3 2 3" xfId="39969"/>
    <cellStyle name="Normal 6 2 6 2 2 3 2 4" xfId="39971"/>
    <cellStyle name="Normal 6 2 6 2 2 3 3" xfId="39973"/>
    <cellStyle name="Normal 6 2 6 2 2 3 3 2" xfId="39975"/>
    <cellStyle name="Normal 6 2 6 2 2 3 3 3" xfId="39977"/>
    <cellStyle name="Normal 6 2 6 2 2 3 4" xfId="39979"/>
    <cellStyle name="Normal 6 2 6 2 2 3 5" xfId="39981"/>
    <cellStyle name="Normal 6 2 6 2 2 3 6" xfId="7334"/>
    <cellStyle name="Normal 6 2 6 2 2 4" xfId="20196"/>
    <cellStyle name="Normal 6 2 6 2 2 4 2" xfId="38991"/>
    <cellStyle name="Normal 6 2 6 2 2 4 3" xfId="39983"/>
    <cellStyle name="Normal 6 2 6 2 2 4 4" xfId="39985"/>
    <cellStyle name="Normal 6 2 6 2 2 5" xfId="39986"/>
    <cellStyle name="Normal 6 2 6 2 2 5 2" xfId="39988"/>
    <cellStyle name="Normal 6 2 6 2 2 5 3" xfId="39990"/>
    <cellStyle name="Normal 6 2 6 2 2 5 4" xfId="39991"/>
    <cellStyle name="Normal 6 2 6 2 2 6" xfId="39992"/>
    <cellStyle name="Normal 6 2 6 2 2 6 2" xfId="39994"/>
    <cellStyle name="Normal 6 2 6 2 2 6 3" xfId="39996"/>
    <cellStyle name="Normal 6 2 6 2 2 6 4" xfId="39997"/>
    <cellStyle name="Normal 6 2 6 2 2 7" xfId="39998"/>
    <cellStyle name="Normal 6 2 6 2 2 7 2" xfId="21957"/>
    <cellStyle name="Normal 6 2 6 2 2 7 3" xfId="21959"/>
    <cellStyle name="Normal 6 2 6 2 2 8" xfId="39999"/>
    <cellStyle name="Normal 6 2 6 2 2 9" xfId="40000"/>
    <cellStyle name="Normal 6 2 6 2 3" xfId="19923"/>
    <cellStyle name="Normal 6 2 6 2 3 2" xfId="14580"/>
    <cellStyle name="Normal 6 2 6 2 3 2 2" xfId="11617"/>
    <cellStyle name="Normal 6 2 6 2 3 2 2 2" xfId="12951"/>
    <cellStyle name="Normal 6 2 6 2 3 2 2 3" xfId="12955"/>
    <cellStyle name="Normal 6 2 6 2 3 2 2 4" xfId="40001"/>
    <cellStyle name="Normal 6 2 6 2 3 2 3" xfId="18535"/>
    <cellStyle name="Normal 6 2 6 2 3 2 3 2" xfId="12963"/>
    <cellStyle name="Normal 6 2 6 2 3 2 3 3" xfId="40002"/>
    <cellStyle name="Normal 6 2 6 2 3 2 4" xfId="11584"/>
    <cellStyle name="Normal 6 2 6 2 3 2 5" xfId="11589"/>
    <cellStyle name="Normal 6 2 6 2 3 2 6" xfId="7376"/>
    <cellStyle name="Normal 6 2 6 2 3 3" xfId="14591"/>
    <cellStyle name="Normal 6 2 6 2 3 3 2" xfId="7499"/>
    <cellStyle name="Normal 6 2 6 2 3 3 3" xfId="40004"/>
    <cellStyle name="Normal 6 2 6 2 3 3 4" xfId="40006"/>
    <cellStyle name="Normal 6 2 6 2 3 4" xfId="14596"/>
    <cellStyle name="Normal 6 2 6 2 3 4 2" xfId="8589"/>
    <cellStyle name="Normal 6 2 6 2 3 4 3" xfId="40008"/>
    <cellStyle name="Normal 6 2 6 2 3 4 4" xfId="40010"/>
    <cellStyle name="Normal 6 2 6 2 3 5" xfId="40011"/>
    <cellStyle name="Normal 6 2 6 2 3 5 2" xfId="40013"/>
    <cellStyle name="Normal 6 2 6 2 3 5 3" xfId="40014"/>
    <cellStyle name="Normal 6 2 6 2 3 5 4" xfId="40015"/>
    <cellStyle name="Normal 6 2 6 2 3 6" xfId="40016"/>
    <cellStyle name="Normal 6 2 6 2 3 6 2" xfId="23364"/>
    <cellStyle name="Normal 6 2 6 2 3 6 3" xfId="39675"/>
    <cellStyle name="Normal 6 2 6 2 3 7" xfId="40017"/>
    <cellStyle name="Normal 6 2 6 2 3 8" xfId="40018"/>
    <cellStyle name="Normal 6 2 6 2 3 9" xfId="40019"/>
    <cellStyle name="Normal 6 2 6 2 4" xfId="19925"/>
    <cellStyle name="Normal 6 2 6 2 4 2" xfId="40020"/>
    <cellStyle name="Normal 6 2 6 2 4 2 2" xfId="7989"/>
    <cellStyle name="Normal 6 2 6 2 4 2 3" xfId="40022"/>
    <cellStyle name="Normal 6 2 6 2 4 2 4" xfId="40023"/>
    <cellStyle name="Normal 6 2 6 2 4 3" xfId="22213"/>
    <cellStyle name="Normal 6 2 6 2 4 3 2" xfId="9283"/>
    <cellStyle name="Normal 6 2 6 2 4 3 3" xfId="22217"/>
    <cellStyle name="Normal 6 2 6 2 4 4" xfId="22220"/>
    <cellStyle name="Normal 6 2 6 2 4 5" xfId="22225"/>
    <cellStyle name="Normal 6 2 6 2 4 6" xfId="22229"/>
    <cellStyle name="Normal 6 2 6 2 5" xfId="19927"/>
    <cellStyle name="Normal 6 2 6 2 5 2" xfId="40024"/>
    <cellStyle name="Normal 6 2 6 2 5 3" xfId="22235"/>
    <cellStyle name="Normal 6 2 6 2 5 4" xfId="22238"/>
    <cellStyle name="Normal 6 2 6 2 6" xfId="26934"/>
    <cellStyle name="Normal 6 2 6 2 6 2" xfId="40025"/>
    <cellStyle name="Normal 6 2 6 2 6 3" xfId="22244"/>
    <cellStyle name="Normal 6 2 6 2 6 4" xfId="22246"/>
    <cellStyle name="Normal 6 2 6 2 7" xfId="26937"/>
    <cellStyle name="Normal 6 2 6 2 7 2" xfId="40026"/>
    <cellStyle name="Normal 6 2 6 2 7 3" xfId="22249"/>
    <cellStyle name="Normal 6 2 6 2 7 4" xfId="22251"/>
    <cellStyle name="Normal 6 2 6 2 8" xfId="22547"/>
    <cellStyle name="Normal 6 2 6 2 8 2" xfId="32880"/>
    <cellStyle name="Normal 6 2 6 2 8 3" xfId="22255"/>
    <cellStyle name="Normal 6 2 6 2 9" xfId="40028"/>
    <cellStyle name="Normal 6 2 6 3" xfId="16863"/>
    <cellStyle name="Normal 6 2 6 3 10" xfId="20243"/>
    <cellStyle name="Normal 6 2 6 3 2" xfId="11355"/>
    <cellStyle name="Normal 6 2 6 3 2 2" xfId="11361"/>
    <cellStyle name="Normal 6 2 6 3 2 2 2" xfId="20310"/>
    <cellStyle name="Normal 6 2 6 3 2 2 2 2" xfId="37901"/>
    <cellStyle name="Normal 6 2 6 3 2 2 2 3" xfId="37904"/>
    <cellStyle name="Normal 6 2 6 3 2 2 2 4" xfId="37906"/>
    <cellStyle name="Normal 6 2 6 3 2 2 3" xfId="20314"/>
    <cellStyle name="Normal 6 2 6 3 2 2 3 2" xfId="37908"/>
    <cellStyle name="Normal 6 2 6 3 2 2 3 3" xfId="37911"/>
    <cellStyle name="Normal 6 2 6 3 2 2 4" xfId="37914"/>
    <cellStyle name="Normal 6 2 6 3 2 2 5" xfId="37920"/>
    <cellStyle name="Normal 6 2 6 3 2 2 6" xfId="7581"/>
    <cellStyle name="Normal 6 2 6 3 2 3" xfId="11364"/>
    <cellStyle name="Normal 6 2 6 3 2 3 2" xfId="37993"/>
    <cellStyle name="Normal 6 2 6 3 2 3 3" xfId="38000"/>
    <cellStyle name="Normal 6 2 6 3 2 3 4" xfId="38006"/>
    <cellStyle name="Normal 6 2 6 3 2 4" xfId="10430"/>
    <cellStyle name="Normal 6 2 6 3 2 4 2" xfId="38031"/>
    <cellStyle name="Normal 6 2 6 3 2 4 3" xfId="38036"/>
    <cellStyle name="Normal 6 2 6 3 2 4 4" xfId="38038"/>
    <cellStyle name="Normal 6 2 6 3 2 5" xfId="40029"/>
    <cellStyle name="Normal 6 2 6 3 2 5 2" xfId="38065"/>
    <cellStyle name="Normal 6 2 6 3 2 5 3" xfId="38070"/>
    <cellStyle name="Normal 6 2 6 3 2 5 4" xfId="38072"/>
    <cellStyle name="Normal 6 2 6 3 2 6" xfId="40030"/>
    <cellStyle name="Normal 6 2 6 3 2 6 2" xfId="38102"/>
    <cellStyle name="Normal 6 2 6 3 2 6 3" xfId="38104"/>
    <cellStyle name="Normal 6 2 6 3 2 7" xfId="2597"/>
    <cellStyle name="Normal 6 2 6 3 2 8" xfId="3423"/>
    <cellStyle name="Normal 6 2 6 3 2 9" xfId="3458"/>
    <cellStyle name="Normal 6 2 6 3 3" xfId="11367"/>
    <cellStyle name="Normal 6 2 6 3 3 2" xfId="11374"/>
    <cellStyle name="Normal 6 2 6 3 3 2 2" xfId="11741"/>
    <cellStyle name="Normal 6 2 6 3 3 2 3" xfId="38151"/>
    <cellStyle name="Normal 6 2 6 3 3 2 4" xfId="38153"/>
    <cellStyle name="Normal 6 2 6 3 3 3" xfId="11381"/>
    <cellStyle name="Normal 6 2 6 3 3 3 2" xfId="11537"/>
    <cellStyle name="Normal 6 2 6 3 3 3 3" xfId="38171"/>
    <cellStyle name="Normal 6 2 6 3 3 4" xfId="11388"/>
    <cellStyle name="Normal 6 2 6 3 3 5" xfId="40031"/>
    <cellStyle name="Normal 6 2 6 3 3 6" xfId="40032"/>
    <cellStyle name="Normal 6 2 6 3 4" xfId="11395"/>
    <cellStyle name="Normal 6 2 6 3 4 2" xfId="11399"/>
    <cellStyle name="Normal 6 2 6 3 4 3" xfId="11405"/>
    <cellStyle name="Normal 6 2 6 3 4 4" xfId="11410"/>
    <cellStyle name="Normal 6 2 6 3 5" xfId="11414"/>
    <cellStyle name="Normal 6 2 6 3 5 2" xfId="11422"/>
    <cellStyle name="Normal 6 2 6 3 5 3" xfId="11433"/>
    <cellStyle name="Normal 6 2 6 3 5 4" xfId="22276"/>
    <cellStyle name="Normal 6 2 6 3 6" xfId="11441"/>
    <cellStyle name="Normal 6 2 6 3 6 2" xfId="40034"/>
    <cellStyle name="Normal 6 2 6 3 6 3" xfId="22279"/>
    <cellStyle name="Normal 6 2 6 3 6 4" xfId="22282"/>
    <cellStyle name="Normal 6 2 6 3 7" xfId="9070"/>
    <cellStyle name="Normal 6 2 6 3 7 2" xfId="40035"/>
    <cellStyle name="Normal 6 2 6 3 7 3" xfId="22285"/>
    <cellStyle name="Normal 6 2 6 3 8" xfId="970"/>
    <cellStyle name="Normal 6 2 6 3 9" xfId="40037"/>
    <cellStyle name="Normal 6 2 6 4" xfId="16865"/>
    <cellStyle name="Normal 6 2 6 4 2" xfId="11458"/>
    <cellStyle name="Normal 6 2 6 4 2 2" xfId="11460"/>
    <cellStyle name="Normal 6 2 6 4 2 2 2" xfId="20438"/>
    <cellStyle name="Normal 6 2 6 4 2 2 3" xfId="20443"/>
    <cellStyle name="Normal 6 2 6 4 2 2 4" xfId="38938"/>
    <cellStyle name="Normal 6 2 6 4 2 3" xfId="11463"/>
    <cellStyle name="Normal 6 2 6 4 2 3 2" xfId="38960"/>
    <cellStyle name="Normal 6 2 6 4 2 3 3" xfId="38964"/>
    <cellStyle name="Normal 6 2 6 4 2 4" xfId="20446"/>
    <cellStyle name="Normal 6 2 6 4 2 5" xfId="24306"/>
    <cellStyle name="Normal 6 2 6 4 2 6" xfId="40038"/>
    <cellStyle name="Normal 6 2 6 4 3" xfId="11468"/>
    <cellStyle name="Normal 6 2 6 4 3 2" xfId="14836"/>
    <cellStyle name="Normal 6 2 6 4 3 3" xfId="14840"/>
    <cellStyle name="Normal 6 2 6 4 3 4" xfId="14845"/>
    <cellStyle name="Normal 6 2 6 4 4" xfId="11472"/>
    <cellStyle name="Normal 6 2 6 4 4 2" xfId="40039"/>
    <cellStyle name="Normal 6 2 6 4 4 3" xfId="22296"/>
    <cellStyle name="Normal 6 2 6 4 4 4" xfId="22299"/>
    <cellStyle name="Normal 6 2 6 4 5" xfId="11477"/>
    <cellStyle name="Normal 6 2 6 4 5 2" xfId="40040"/>
    <cellStyle name="Normal 6 2 6 4 5 3" xfId="2969"/>
    <cellStyle name="Normal 6 2 6 4 5 4" xfId="22305"/>
    <cellStyle name="Normal 6 2 6 4 6" xfId="26950"/>
    <cellStyle name="Normal 6 2 6 4 6 2" xfId="8266"/>
    <cellStyle name="Normal 6 2 6 4 6 3" xfId="22308"/>
    <cellStyle name="Normal 6 2 6 4 7" xfId="6904"/>
    <cellStyle name="Normal 6 2 6 4 8" xfId="6917"/>
    <cellStyle name="Normal 6 2 6 4 9" xfId="1064"/>
    <cellStyle name="Normal 6 2 6 5" xfId="40041"/>
    <cellStyle name="Normal 6 2 6 5 2" xfId="11485"/>
    <cellStyle name="Normal 6 2 6 5 2 2" xfId="12704"/>
    <cellStyle name="Normal 6 2 6 5 2 2 2" xfId="23178"/>
    <cellStyle name="Normal 6 2 6 5 2 2 3" xfId="23182"/>
    <cellStyle name="Normal 6 2 6 5 2 2 4" xfId="39669"/>
    <cellStyle name="Normal 6 2 6 5 2 3" xfId="12707"/>
    <cellStyle name="Normal 6 2 6 5 2 3 2" xfId="39690"/>
    <cellStyle name="Normal 6 2 6 5 2 3 3" xfId="39692"/>
    <cellStyle name="Normal 6 2 6 5 2 4" xfId="20512"/>
    <cellStyle name="Normal 6 2 6 5 2 5" xfId="25118"/>
    <cellStyle name="Normal 6 2 6 5 2 6" xfId="25133"/>
    <cellStyle name="Normal 6 2 6 5 3" xfId="11487"/>
    <cellStyle name="Normal 6 2 6 5 3 2" xfId="2197"/>
    <cellStyle name="Normal 6 2 6 5 3 3" xfId="12713"/>
    <cellStyle name="Normal 6 2 6 5 3 4" xfId="25729"/>
    <cellStyle name="Normal 6 2 6 5 4" xfId="14452"/>
    <cellStyle name="Normal 6 2 6 5 4 2" xfId="12715"/>
    <cellStyle name="Normal 6 2 6 5 4 3" xfId="40042"/>
    <cellStyle name="Normal 6 2 6 5 4 4" xfId="40043"/>
    <cellStyle name="Normal 6 2 6 5 5" xfId="40044"/>
    <cellStyle name="Normal 6 2 6 5 5 2" xfId="40046"/>
    <cellStyle name="Normal 6 2 6 5 5 3" xfId="40048"/>
    <cellStyle name="Normal 6 2 6 5 5 4" xfId="40050"/>
    <cellStyle name="Normal 6 2 6 5 6" xfId="26955"/>
    <cellStyle name="Normal 6 2 6 5 6 2" xfId="39736"/>
    <cellStyle name="Normal 6 2 6 5 6 3" xfId="39738"/>
    <cellStyle name="Normal 6 2 6 5 7" xfId="6933"/>
    <cellStyle name="Normal 6 2 6 5 8" xfId="3054"/>
    <cellStyle name="Normal 6 2 6 5 9" xfId="1207"/>
    <cellStyle name="Normal 6 2 6 6" xfId="18834"/>
    <cellStyle name="Normal 6 2 6 6 2" xfId="2002"/>
    <cellStyle name="Normal 6 2 6 6 2 2" xfId="40051"/>
    <cellStyle name="Normal 6 2 6 6 2 2 2" xfId="39905"/>
    <cellStyle name="Normal 6 2 6 6 2 2 3" xfId="5542"/>
    <cellStyle name="Normal 6 2 6 6 2 2 4" xfId="5558"/>
    <cellStyle name="Normal 6 2 6 6 2 3" xfId="40052"/>
    <cellStyle name="Normal 6 2 6 6 2 3 2" xfId="40054"/>
    <cellStyle name="Normal 6 2 6 6 2 3 3" xfId="5570"/>
    <cellStyle name="Normal 6 2 6 6 2 4" xfId="40056"/>
    <cellStyle name="Normal 6 2 6 6 2 5" xfId="40058"/>
    <cellStyle name="Normal 6 2 6 6 2 6" xfId="40060"/>
    <cellStyle name="Normal 6 2 6 6 3" xfId="5579"/>
    <cellStyle name="Normal 6 2 6 6 3 2" xfId="34987"/>
    <cellStyle name="Normal 6 2 6 6 3 3" xfId="34989"/>
    <cellStyle name="Normal 6 2 6 6 3 4" xfId="40062"/>
    <cellStyle name="Normal 6 2 6 6 4" xfId="14456"/>
    <cellStyle name="Normal 6 2 6 6 4 2" xfId="40063"/>
    <cellStyle name="Normal 6 2 6 6 4 3" xfId="40064"/>
    <cellStyle name="Normal 6 2 6 6 4 4" xfId="40065"/>
    <cellStyle name="Normal 6 2 6 6 5" xfId="40066"/>
    <cellStyle name="Normal 6 2 6 6 5 2" xfId="40068"/>
    <cellStyle name="Normal 6 2 6 6 5 3" xfId="40069"/>
    <cellStyle name="Normal 6 2 6 6 6" xfId="39744"/>
    <cellStyle name="Normal 6 2 6 6 7" xfId="5628"/>
    <cellStyle name="Normal 6 2 6 6 8" xfId="2610"/>
    <cellStyle name="Normal 6 2 6 7" xfId="18836"/>
    <cellStyle name="Normal 6 2 6 7 2" xfId="4026"/>
    <cellStyle name="Normal 6 2 6 7 2 2" xfId="40071"/>
    <cellStyle name="Normal 6 2 6 7 2 3" xfId="40073"/>
    <cellStyle name="Normal 6 2 6 7 2 4" xfId="40076"/>
    <cellStyle name="Normal 6 2 6 7 3" xfId="4323"/>
    <cellStyle name="Normal 6 2 6 7 3 2" xfId="40078"/>
    <cellStyle name="Normal 6 2 6 7 3 3" xfId="40080"/>
    <cellStyle name="Normal 6 2 6 7 4" xfId="40082"/>
    <cellStyle name="Normal 6 2 6 7 5" xfId="40084"/>
    <cellStyle name="Normal 6 2 6 7 6" xfId="39747"/>
    <cellStyle name="Normal 6 2 6 8" xfId="18838"/>
    <cellStyle name="Normal 6 2 6 8 2" xfId="5711"/>
    <cellStyle name="Normal 6 2 6 8 3" xfId="40086"/>
    <cellStyle name="Normal 6 2 6 8 4" xfId="40087"/>
    <cellStyle name="Normal 6 2 6 9" xfId="18840"/>
    <cellStyle name="Normal 6 2 6 9 2" xfId="39634"/>
    <cellStyle name="Normal 6 2 6 9 3" xfId="39636"/>
    <cellStyle name="Normal 6 2 6 9 4" xfId="39642"/>
    <cellStyle name="Normal 6 2 7" xfId="15622"/>
    <cellStyle name="Normal 6 2 7 10" xfId="40089"/>
    <cellStyle name="Normal 6 2 7 11" xfId="40091"/>
    <cellStyle name="Normal 6 2 7 2" xfId="16868"/>
    <cellStyle name="Normal 6 2 7 2 10" xfId="40092"/>
    <cellStyle name="Normal 6 2 7 2 2" xfId="39874"/>
    <cellStyle name="Normal 6 2 7 2 2 2" xfId="26589"/>
    <cellStyle name="Normal 6 2 7 2 2 2 2" xfId="16239"/>
    <cellStyle name="Normal 6 2 7 2 2 2 2 2" xfId="16242"/>
    <cellStyle name="Normal 6 2 7 2 2 2 2 3" xfId="16246"/>
    <cellStyle name="Normal 6 2 7 2 2 2 2 4" xfId="16249"/>
    <cellStyle name="Normal 6 2 7 2 2 2 3" xfId="5832"/>
    <cellStyle name="Normal 6 2 7 2 2 2 3 2" xfId="5836"/>
    <cellStyle name="Normal 6 2 7 2 2 2 3 3" xfId="1179"/>
    <cellStyle name="Normal 6 2 7 2 2 2 4" xfId="5843"/>
    <cellStyle name="Normal 6 2 7 2 2 2 5" xfId="5851"/>
    <cellStyle name="Normal 6 2 7 2 2 2 6" xfId="5429"/>
    <cellStyle name="Normal 6 2 7 2 2 3" xfId="40093"/>
    <cellStyle name="Normal 6 2 7 2 2 3 2" xfId="2467"/>
    <cellStyle name="Normal 6 2 7 2 2 3 3" xfId="5879"/>
    <cellStyle name="Normal 6 2 7 2 2 3 4" xfId="5884"/>
    <cellStyle name="Normal 6 2 7 2 2 4" xfId="40094"/>
    <cellStyle name="Normal 6 2 7 2 2 4 2" xfId="16566"/>
    <cellStyle name="Normal 6 2 7 2 2 4 3" xfId="5894"/>
    <cellStyle name="Normal 6 2 7 2 2 4 4" xfId="2929"/>
    <cellStyle name="Normal 6 2 7 2 2 5" xfId="40095"/>
    <cellStyle name="Normal 6 2 7 2 2 5 2" xfId="16678"/>
    <cellStyle name="Normal 6 2 7 2 2 5 3" xfId="5916"/>
    <cellStyle name="Normal 6 2 7 2 2 5 4" xfId="3165"/>
    <cellStyle name="Normal 6 2 7 2 2 6" xfId="40096"/>
    <cellStyle name="Normal 6 2 7 2 2 6 2" xfId="26332"/>
    <cellStyle name="Normal 6 2 7 2 2 6 3" xfId="26334"/>
    <cellStyle name="Normal 6 2 7 2 2 7" xfId="39252"/>
    <cellStyle name="Normal 6 2 7 2 2 8" xfId="39255"/>
    <cellStyle name="Normal 6 2 7 2 2 9" xfId="39257"/>
    <cellStyle name="Normal 6 2 7 2 3" xfId="19949"/>
    <cellStyle name="Normal 6 2 7 2 3 2" xfId="40097"/>
    <cellStyle name="Normal 6 2 7 2 3 2 2" xfId="12387"/>
    <cellStyle name="Normal 6 2 7 2 3 2 3" xfId="20222"/>
    <cellStyle name="Normal 6 2 7 2 3 2 4" xfId="20227"/>
    <cellStyle name="Normal 6 2 7 2 3 3" xfId="40098"/>
    <cellStyle name="Normal 6 2 7 2 3 3 2" xfId="12393"/>
    <cellStyle name="Normal 6 2 7 2 3 3 3" xfId="7127"/>
    <cellStyle name="Normal 6 2 7 2 3 4" xfId="40100"/>
    <cellStyle name="Normal 6 2 7 2 3 5" xfId="40102"/>
    <cellStyle name="Normal 6 2 7 2 3 6" xfId="40103"/>
    <cellStyle name="Normal 6 2 7 2 4" xfId="19951"/>
    <cellStyle name="Normal 6 2 7 2 4 2" xfId="40104"/>
    <cellStyle name="Normal 6 2 7 2 4 3" xfId="40105"/>
    <cellStyle name="Normal 6 2 7 2 4 4" xfId="40106"/>
    <cellStyle name="Normal 6 2 7 2 5" xfId="19953"/>
    <cellStyle name="Normal 6 2 7 2 5 2" xfId="40107"/>
    <cellStyle name="Normal 6 2 7 2 5 3" xfId="40108"/>
    <cellStyle name="Normal 6 2 7 2 5 4" xfId="40109"/>
    <cellStyle name="Normal 6 2 7 2 6" xfId="27019"/>
    <cellStyle name="Normal 6 2 7 2 6 2" xfId="18020"/>
    <cellStyle name="Normal 6 2 7 2 6 3" xfId="40110"/>
    <cellStyle name="Normal 6 2 7 2 6 4" xfId="40111"/>
    <cellStyle name="Normal 6 2 7 2 7" xfId="27023"/>
    <cellStyle name="Normal 6 2 7 2 7 2" xfId="40112"/>
    <cellStyle name="Normal 6 2 7 2 7 3" xfId="40113"/>
    <cellStyle name="Normal 6 2 7 2 8" xfId="27027"/>
    <cellStyle name="Normal 6 2 7 2 9" xfId="40115"/>
    <cellStyle name="Normal 6 2 7 3" xfId="16870"/>
    <cellStyle name="Normal 6 2 7 3 2" xfId="5038"/>
    <cellStyle name="Normal 6 2 7 3 2 2" xfId="1917"/>
    <cellStyle name="Normal 6 2 7 3 2 2 2" xfId="16832"/>
    <cellStyle name="Normal 6 2 7 3 2 2 3" xfId="8812"/>
    <cellStyle name="Normal 6 2 7 3 2 2 4" xfId="8882"/>
    <cellStyle name="Normal 6 2 7 3 2 3" xfId="7816"/>
    <cellStyle name="Normal 6 2 7 3 2 3 2" xfId="16841"/>
    <cellStyle name="Normal 6 2 7 3 2 3 3" xfId="2956"/>
    <cellStyle name="Normal 6 2 7 3 2 4" xfId="16843"/>
    <cellStyle name="Normal 6 2 7 3 2 5" xfId="16847"/>
    <cellStyle name="Normal 6 2 7 3 2 6" xfId="16851"/>
    <cellStyle name="Normal 6 2 7 3 3" xfId="5050"/>
    <cellStyle name="Normal 6 2 7 3 3 2" xfId="40116"/>
    <cellStyle name="Normal 6 2 7 3 3 3" xfId="40117"/>
    <cellStyle name="Normal 6 2 7 3 3 4" xfId="40118"/>
    <cellStyle name="Normal 6 2 7 3 4" xfId="5335"/>
    <cellStyle name="Normal 6 2 7 3 4 2" xfId="40119"/>
    <cellStyle name="Normal 6 2 7 3 4 3" xfId="40120"/>
    <cellStyle name="Normal 6 2 7 3 4 4" xfId="40121"/>
    <cellStyle name="Normal 6 2 7 3 5" xfId="7834"/>
    <cellStyle name="Normal 6 2 7 3 5 2" xfId="32896"/>
    <cellStyle name="Normal 6 2 7 3 5 3" xfId="40123"/>
    <cellStyle name="Normal 6 2 7 3 5 4" xfId="40125"/>
    <cellStyle name="Normal 6 2 7 3 6" xfId="27035"/>
    <cellStyle name="Normal 6 2 7 3 6 2" xfId="30264"/>
    <cellStyle name="Normal 6 2 7 3 6 3" xfId="40127"/>
    <cellStyle name="Normal 6 2 7 3 7" xfId="27039"/>
    <cellStyle name="Normal 6 2 7 3 8" xfId="27042"/>
    <cellStyle name="Normal 6 2 7 3 9" xfId="40128"/>
    <cellStyle name="Normal 6 2 7 4" xfId="40129"/>
    <cellStyle name="Normal 6 2 7 4 2" xfId="5071"/>
    <cellStyle name="Normal 6 2 7 4 2 2" xfId="40130"/>
    <cellStyle name="Normal 6 2 7 4 2 3" xfId="24587"/>
    <cellStyle name="Normal 6 2 7 4 2 4" xfId="24591"/>
    <cellStyle name="Normal 6 2 7 4 3" xfId="5082"/>
    <cellStyle name="Normal 6 2 7 4 3 2" xfId="40131"/>
    <cellStyle name="Normal 6 2 7 4 3 3" xfId="40132"/>
    <cellStyle name="Normal 6 2 7 4 4" xfId="14484"/>
    <cellStyle name="Normal 6 2 7 4 5" xfId="40134"/>
    <cellStyle name="Normal 6 2 7 4 6" xfId="27047"/>
    <cellStyle name="Normal 6 2 7 5" xfId="40135"/>
    <cellStyle name="Normal 6 2 7 5 2" xfId="5113"/>
    <cellStyle name="Normal 6 2 7 5 3" xfId="5125"/>
    <cellStyle name="Normal 6 2 7 5 4" xfId="40136"/>
    <cellStyle name="Normal 6 2 7 6" xfId="18846"/>
    <cellStyle name="Normal 6 2 7 6 2" xfId="5158"/>
    <cellStyle name="Normal 6 2 7 6 3" xfId="6547"/>
    <cellStyle name="Normal 6 2 7 6 4" xfId="22361"/>
    <cellStyle name="Normal 6 2 7 7" xfId="18848"/>
    <cellStyle name="Normal 6 2 7 7 2" xfId="4719"/>
    <cellStyle name="Normal 6 2 7 7 3" xfId="22365"/>
    <cellStyle name="Normal 6 2 7 7 4" xfId="22367"/>
    <cellStyle name="Normal 6 2 7 8" xfId="18850"/>
    <cellStyle name="Normal 6 2 7 8 2" xfId="40137"/>
    <cellStyle name="Normal 6 2 7 8 3" xfId="40138"/>
    <cellStyle name="Normal 6 2 7 9" xfId="23150"/>
    <cellStyle name="Normal 6 2 8" xfId="15628"/>
    <cellStyle name="Normal 6 2 8 10" xfId="37310"/>
    <cellStyle name="Normal 6 2 8 11" xfId="23121"/>
    <cellStyle name="Normal 6 2 8 2" xfId="27328"/>
    <cellStyle name="Normal 6 2 8 2 10" xfId="24481"/>
    <cellStyle name="Normal 6 2 8 2 2" xfId="37576"/>
    <cellStyle name="Normal 6 2 8 2 2 2" xfId="24583"/>
    <cellStyle name="Normal 6 2 8 2 2 2 2" xfId="24588"/>
    <cellStyle name="Normal 6 2 8 2 2 2 2 2" xfId="40139"/>
    <cellStyle name="Normal 6 2 8 2 2 2 2 3" xfId="30637"/>
    <cellStyle name="Normal 6 2 8 2 2 2 2 4" xfId="30666"/>
    <cellStyle name="Normal 6 2 8 2 2 2 3" xfId="24592"/>
    <cellStyle name="Normal 6 2 8 2 2 2 3 2" xfId="40140"/>
    <cellStyle name="Normal 6 2 8 2 2 2 3 3" xfId="30697"/>
    <cellStyle name="Normal 6 2 8 2 2 2 4" xfId="40141"/>
    <cellStyle name="Normal 6 2 8 2 2 2 5" xfId="40142"/>
    <cellStyle name="Normal 6 2 8 2 2 2 6" xfId="12786"/>
    <cellStyle name="Normal 6 2 8 2 2 3" xfId="4427"/>
    <cellStyle name="Normal 6 2 8 2 2 3 2" xfId="40133"/>
    <cellStyle name="Normal 6 2 8 2 2 3 3" xfId="40143"/>
    <cellStyle name="Normal 6 2 8 2 2 3 4" xfId="40144"/>
    <cellStyle name="Normal 6 2 8 2 2 4" xfId="11090"/>
    <cellStyle name="Normal 6 2 8 2 2 4 2" xfId="40145"/>
    <cellStyle name="Normal 6 2 8 2 2 4 3" xfId="40146"/>
    <cellStyle name="Normal 6 2 8 2 2 4 4" xfId="40147"/>
    <cellStyle name="Normal 6 2 8 2 2 5" xfId="11104"/>
    <cellStyle name="Normal 6 2 8 2 2 5 2" xfId="40148"/>
    <cellStyle name="Normal 6 2 8 2 2 5 3" xfId="40149"/>
    <cellStyle name="Normal 6 2 8 2 2 5 4" xfId="40150"/>
    <cellStyle name="Normal 6 2 8 2 2 6" xfId="22433"/>
    <cellStyle name="Normal 6 2 8 2 2 6 2" xfId="40151"/>
    <cellStyle name="Normal 6 2 8 2 2 6 3" xfId="40152"/>
    <cellStyle name="Normal 6 2 8 2 2 7" xfId="38303"/>
    <cellStyle name="Normal 6 2 8 2 2 8" xfId="38305"/>
    <cellStyle name="Normal 6 2 8 2 2 9" xfId="38307"/>
    <cellStyle name="Normal 6 2 8 2 3" xfId="19976"/>
    <cellStyle name="Normal 6 2 8 2 3 2" xfId="15503"/>
    <cellStyle name="Normal 6 2 8 2 3 2 2" xfId="18986"/>
    <cellStyle name="Normal 6 2 8 2 3 2 3" xfId="40153"/>
    <cellStyle name="Normal 6 2 8 2 3 2 4" xfId="40154"/>
    <cellStyle name="Normal 6 2 8 2 3 3" xfId="59"/>
    <cellStyle name="Normal 6 2 8 2 3 3 2" xfId="40155"/>
    <cellStyle name="Normal 6 2 8 2 3 3 3" xfId="40156"/>
    <cellStyle name="Normal 6 2 8 2 3 4" xfId="11109"/>
    <cellStyle name="Normal 6 2 8 2 3 5" xfId="22437"/>
    <cellStyle name="Normal 6 2 8 2 3 6" xfId="40158"/>
    <cellStyle name="Normal 6 2 8 2 4" xfId="19981"/>
    <cellStyle name="Normal 6 2 8 2 4 2" xfId="40160"/>
    <cellStyle name="Normal 6 2 8 2 4 3" xfId="40162"/>
    <cellStyle name="Normal 6 2 8 2 4 4" xfId="40164"/>
    <cellStyle name="Normal 6 2 8 2 5" xfId="19985"/>
    <cellStyle name="Normal 6 2 8 2 5 2" xfId="40166"/>
    <cellStyle name="Normal 6 2 8 2 5 3" xfId="40167"/>
    <cellStyle name="Normal 6 2 8 2 5 4" xfId="40168"/>
    <cellStyle name="Normal 6 2 8 2 6" xfId="27071"/>
    <cellStyle name="Normal 6 2 8 2 6 2" xfId="2593"/>
    <cellStyle name="Normal 6 2 8 2 6 3" xfId="40169"/>
    <cellStyle name="Normal 6 2 8 2 6 4" xfId="40170"/>
    <cellStyle name="Normal 6 2 8 2 7" xfId="27075"/>
    <cellStyle name="Normal 6 2 8 2 7 2" xfId="40171"/>
    <cellStyle name="Normal 6 2 8 2 7 3" xfId="40172"/>
    <cellStyle name="Normal 6 2 8 2 8" xfId="27078"/>
    <cellStyle name="Normal 6 2 8 2 9" xfId="40173"/>
    <cellStyle name="Normal 6 2 8 3" xfId="27332"/>
    <cellStyle name="Normal 6 2 8 3 2" xfId="5276"/>
    <cellStyle name="Normal 6 2 8 3 2 2" xfId="24739"/>
    <cellStyle name="Normal 6 2 8 3 2 2 2" xfId="24743"/>
    <cellStyle name="Normal 6 2 8 3 2 2 3" xfId="24749"/>
    <cellStyle name="Normal 6 2 8 3 2 2 4" xfId="32650"/>
    <cellStyle name="Normal 6 2 8 3 2 3" xfId="24756"/>
    <cellStyle name="Normal 6 2 8 3 2 3 2" xfId="25006"/>
    <cellStyle name="Normal 6 2 8 3 2 3 3" xfId="25010"/>
    <cellStyle name="Normal 6 2 8 3 2 4" xfId="24759"/>
    <cellStyle name="Normal 6 2 8 3 2 5" xfId="14189"/>
    <cellStyle name="Normal 6 2 8 3 2 6" xfId="14194"/>
    <cellStyle name="Normal 6 2 8 3 3" xfId="5503"/>
    <cellStyle name="Normal 6 2 8 3 3 2" xfId="24789"/>
    <cellStyle name="Normal 6 2 8 3 3 3" xfId="24791"/>
    <cellStyle name="Normal 6 2 8 3 3 4" xfId="24793"/>
    <cellStyle name="Normal 6 2 8 3 4" xfId="19989"/>
    <cellStyle name="Normal 6 2 8 3 4 2" xfId="40175"/>
    <cellStyle name="Normal 6 2 8 3 4 3" xfId="40176"/>
    <cellStyle name="Normal 6 2 8 3 4 4" xfId="40177"/>
    <cellStyle name="Normal 6 2 8 3 5" xfId="19992"/>
    <cellStyle name="Normal 6 2 8 3 5 2" xfId="40179"/>
    <cellStyle name="Normal 6 2 8 3 5 3" xfId="40180"/>
    <cellStyle name="Normal 6 2 8 3 5 4" xfId="40181"/>
    <cellStyle name="Normal 6 2 8 3 6" xfId="27082"/>
    <cellStyle name="Normal 6 2 8 3 6 2" xfId="40182"/>
    <cellStyle name="Normal 6 2 8 3 6 3" xfId="40183"/>
    <cellStyle name="Normal 6 2 8 3 7" xfId="27084"/>
    <cellStyle name="Normal 6 2 8 3 8" xfId="40184"/>
    <cellStyle name="Normal 6 2 8 3 9" xfId="40185"/>
    <cellStyle name="Normal 6 2 8 4" xfId="40187"/>
    <cellStyle name="Normal 6 2 8 4 2" xfId="6675"/>
    <cellStyle name="Normal 6 2 8 4 2 2" xfId="24935"/>
    <cellStyle name="Normal 6 2 8 4 2 3" xfId="24744"/>
    <cellStyle name="Normal 6 2 8 4 2 4" xfId="24750"/>
    <cellStyle name="Normal 6 2 8 4 3" xfId="19995"/>
    <cellStyle name="Normal 6 2 8 4 3 2" xfId="25003"/>
    <cellStyle name="Normal 6 2 8 4 3 3" xfId="25007"/>
    <cellStyle name="Normal 6 2 8 4 4" xfId="19999"/>
    <cellStyle name="Normal 6 2 8 4 5" xfId="40188"/>
    <cellStyle name="Normal 6 2 8 4 6" xfId="40189"/>
    <cellStyle name="Normal 6 2 8 5" xfId="40191"/>
    <cellStyle name="Normal 6 2 8 5 2" xfId="40193"/>
    <cellStyle name="Normal 6 2 8 5 3" xfId="40195"/>
    <cellStyle name="Normal 6 2 8 5 4" xfId="40197"/>
    <cellStyle name="Normal 6 2 8 6" xfId="18854"/>
    <cellStyle name="Normal 6 2 8 6 2" xfId="19417"/>
    <cellStyle name="Normal 6 2 8 6 3" xfId="19421"/>
    <cellStyle name="Normal 6 2 8 6 4" xfId="40198"/>
    <cellStyle name="Normal 6 2 8 7" xfId="18858"/>
    <cellStyle name="Normal 6 2 8 7 2" xfId="40199"/>
    <cellStyle name="Normal 6 2 8 7 3" xfId="40200"/>
    <cellStyle name="Normal 6 2 8 7 4" xfId="40201"/>
    <cellStyle name="Normal 6 2 8 8" xfId="18862"/>
    <cellStyle name="Normal 6 2 8 8 2" xfId="40202"/>
    <cellStyle name="Normal 6 2 8 8 3" xfId="40203"/>
    <cellStyle name="Normal 6 2 8 9" xfId="23165"/>
    <cellStyle name="Normal 6 2 9" xfId="16874"/>
    <cellStyle name="Normal 6 2 9 10" xfId="12792"/>
    <cellStyle name="Normal 6 2 9 11" xfId="17290"/>
    <cellStyle name="Normal 6 2 9 2" xfId="27338"/>
    <cellStyle name="Normal 6 2 9 2 10" xfId="10593"/>
    <cellStyle name="Normal 6 2 9 2 2" xfId="40206"/>
    <cellStyle name="Normal 6 2 9 2 2 2" xfId="40208"/>
    <cellStyle name="Normal 6 2 9 2 2 2 2" xfId="40211"/>
    <cellStyle name="Normal 6 2 9 2 2 2 2 2" xfId="40212"/>
    <cellStyle name="Normal 6 2 9 2 2 2 2 3" xfId="38609"/>
    <cellStyle name="Normal 6 2 9 2 2 2 2 4" xfId="3974"/>
    <cellStyle name="Normal 6 2 9 2 2 2 3" xfId="40214"/>
    <cellStyle name="Normal 6 2 9 2 2 2 3 2" xfId="40215"/>
    <cellStyle name="Normal 6 2 9 2 2 2 3 3" xfId="38625"/>
    <cellStyle name="Normal 6 2 9 2 2 2 4" xfId="40216"/>
    <cellStyle name="Normal 6 2 9 2 2 2 5" xfId="40217"/>
    <cellStyle name="Normal 6 2 9 2 2 2 6" xfId="4829"/>
    <cellStyle name="Normal 6 2 9 2 2 3" xfId="35800"/>
    <cellStyle name="Normal 6 2 9 2 2 3 2" xfId="40219"/>
    <cellStyle name="Normal 6 2 9 2 2 3 3" xfId="40221"/>
    <cellStyle name="Normal 6 2 9 2 2 3 4" xfId="40222"/>
    <cellStyle name="Normal 6 2 9 2 2 4" xfId="35803"/>
    <cellStyle name="Normal 6 2 9 2 2 4 2" xfId="40223"/>
    <cellStyle name="Normal 6 2 9 2 2 4 3" xfId="40224"/>
    <cellStyle name="Normal 6 2 9 2 2 4 4" xfId="40225"/>
    <cellStyle name="Normal 6 2 9 2 2 5" xfId="35807"/>
    <cellStyle name="Normal 6 2 9 2 2 5 2" xfId="40226"/>
    <cellStyle name="Normal 6 2 9 2 2 5 3" xfId="40227"/>
    <cellStyle name="Normal 6 2 9 2 2 5 4" xfId="40228"/>
    <cellStyle name="Normal 6 2 9 2 2 6" xfId="40231"/>
    <cellStyle name="Normal 6 2 9 2 2 6 2" xfId="40232"/>
    <cellStyle name="Normal 6 2 9 2 2 6 3" xfId="37924"/>
    <cellStyle name="Normal 6 2 9 2 2 7" xfId="11310"/>
    <cellStyle name="Normal 6 2 9 2 2 8" xfId="40233"/>
    <cellStyle name="Normal 6 2 9 2 2 9" xfId="40235"/>
    <cellStyle name="Normal 6 2 9 2 3" xfId="20035"/>
    <cellStyle name="Normal 6 2 9 2 3 2" xfId="40237"/>
    <cellStyle name="Normal 6 2 9 2 3 2 2" xfId="19145"/>
    <cellStyle name="Normal 6 2 9 2 3 2 3" xfId="40238"/>
    <cellStyle name="Normal 6 2 9 2 3 2 4" xfId="40239"/>
    <cellStyle name="Normal 6 2 9 2 3 3" xfId="35810"/>
    <cellStyle name="Normal 6 2 9 2 3 3 2" xfId="39216"/>
    <cellStyle name="Normal 6 2 9 2 3 3 3" xfId="39218"/>
    <cellStyle name="Normal 6 2 9 2 3 4" xfId="35813"/>
    <cellStyle name="Normal 6 2 9 2 3 5" xfId="35815"/>
    <cellStyle name="Normal 6 2 9 2 3 6" xfId="40240"/>
    <cellStyle name="Normal 6 2 9 2 4" xfId="20042"/>
    <cellStyle name="Normal 6 2 9 2 4 2" xfId="40242"/>
    <cellStyle name="Normal 6 2 9 2 4 3" xfId="32472"/>
    <cellStyle name="Normal 6 2 9 2 4 4" xfId="32502"/>
    <cellStyle name="Normal 6 2 9 2 5" xfId="20048"/>
    <cellStyle name="Normal 6 2 9 2 5 2" xfId="40244"/>
    <cellStyle name="Normal 6 2 9 2 5 3" xfId="32543"/>
    <cellStyle name="Normal 6 2 9 2 5 4" xfId="32553"/>
    <cellStyle name="Normal 6 2 9 2 6" xfId="20783"/>
    <cellStyle name="Normal 6 2 9 2 6 2" xfId="40245"/>
    <cellStyle name="Normal 6 2 9 2 6 3" xfId="32566"/>
    <cellStyle name="Normal 6 2 9 2 6 4" xfId="32569"/>
    <cellStyle name="Normal 6 2 9 2 7" xfId="27126"/>
    <cellStyle name="Normal 6 2 9 2 7 2" xfId="40246"/>
    <cellStyle name="Normal 6 2 9 2 7 3" xfId="32574"/>
    <cellStyle name="Normal 6 2 9 2 8" xfId="27130"/>
    <cellStyle name="Normal 6 2 9 2 9" xfId="40248"/>
    <cellStyle name="Normal 6 2 9 3" xfId="40250"/>
    <cellStyle name="Normal 6 2 9 3 2" xfId="40253"/>
    <cellStyle name="Normal 6 2 9 3 2 2" xfId="40255"/>
    <cellStyle name="Normal 6 2 9 3 2 2 2" xfId="40257"/>
    <cellStyle name="Normal 6 2 9 3 2 2 3" xfId="33798"/>
    <cellStyle name="Normal 6 2 9 3 2 2 4" xfId="33806"/>
    <cellStyle name="Normal 6 2 9 3 2 3" xfId="35835"/>
    <cellStyle name="Normal 6 2 9 3 2 3 2" xfId="40259"/>
    <cellStyle name="Normal 6 2 9 3 2 3 3" xfId="33819"/>
    <cellStyle name="Normal 6 2 9 3 2 4" xfId="35837"/>
    <cellStyle name="Normal 6 2 9 3 2 5" xfId="32451"/>
    <cellStyle name="Normal 6 2 9 3 2 6" xfId="32461"/>
    <cellStyle name="Normal 6 2 9 3 3" xfId="2551"/>
    <cellStyle name="Normal 6 2 9 3 3 2" xfId="40260"/>
    <cellStyle name="Normal 6 2 9 3 3 3" xfId="35839"/>
    <cellStyle name="Normal 6 2 9 3 3 4" xfId="35842"/>
    <cellStyle name="Normal 6 2 9 3 4" xfId="20051"/>
    <cellStyle name="Normal 6 2 9 3 4 2" xfId="40261"/>
    <cellStyle name="Normal 6 2 9 3 4 3" xfId="32600"/>
    <cellStyle name="Normal 6 2 9 3 4 4" xfId="32612"/>
    <cellStyle name="Normal 6 2 9 3 5" xfId="40263"/>
    <cellStyle name="Normal 6 2 9 3 5 2" xfId="40264"/>
    <cellStyle name="Normal 6 2 9 3 5 3" xfId="32624"/>
    <cellStyle name="Normal 6 2 9 3 5 4" xfId="32627"/>
    <cellStyle name="Normal 6 2 9 3 6" xfId="183"/>
    <cellStyle name="Normal 6 2 9 3 6 2" xfId="40265"/>
    <cellStyle name="Normal 6 2 9 3 6 3" xfId="32632"/>
    <cellStyle name="Normal 6 2 9 3 7" xfId="18141"/>
    <cellStyle name="Normal 6 2 9 3 8" xfId="18146"/>
    <cellStyle name="Normal 6 2 9 3 9" xfId="18151"/>
    <cellStyle name="Normal 6 2 9 4" xfId="40267"/>
    <cellStyle name="Normal 6 2 9 4 2" xfId="40269"/>
    <cellStyle name="Normal 6 2 9 4 2 2" xfId="36811"/>
    <cellStyle name="Normal 6 2 9 4 2 3" xfId="24940"/>
    <cellStyle name="Normal 6 2 9 4 2 4" xfId="24945"/>
    <cellStyle name="Normal 6 2 9 4 3" xfId="40271"/>
    <cellStyle name="Normal 6 2 9 4 3 2" xfId="36819"/>
    <cellStyle name="Normal 6 2 9 4 3 3" xfId="35851"/>
    <cellStyle name="Normal 6 2 9 4 4" xfId="40272"/>
    <cellStyle name="Normal 6 2 9 4 5" xfId="40273"/>
    <cellStyle name="Normal 6 2 9 4 6" xfId="40274"/>
    <cellStyle name="Normal 6 2 9 5" xfId="40276"/>
    <cellStyle name="Normal 6 2 9 5 2" xfId="40278"/>
    <cellStyle name="Normal 6 2 9 5 3" xfId="40280"/>
    <cellStyle name="Normal 6 2 9 5 4" xfId="40281"/>
    <cellStyle name="Normal 6 2 9 6" xfId="40283"/>
    <cellStyle name="Normal 6 2 9 6 2" xfId="40285"/>
    <cellStyle name="Normal 6 2 9 6 3" xfId="40287"/>
    <cellStyle name="Normal 6 2 9 6 4" xfId="40288"/>
    <cellStyle name="Normal 6 2 9 7" xfId="40289"/>
    <cellStyle name="Normal 6 2 9 7 2" xfId="40291"/>
    <cellStyle name="Normal 6 2 9 7 3" xfId="40292"/>
    <cellStyle name="Normal 6 2 9 7 4" xfId="40293"/>
    <cellStyle name="Normal 6 2 9 8" xfId="40294"/>
    <cellStyle name="Normal 6 2 9 8 2" xfId="40295"/>
    <cellStyle name="Normal 6 2 9 8 3" xfId="40296"/>
    <cellStyle name="Normal 6 2 9 9" xfId="39665"/>
    <cellStyle name="Normal 6 20" xfId="35256"/>
    <cellStyle name="Normal 6 20 2" xfId="14536"/>
    <cellStyle name="Normal 6 20 3" xfId="14542"/>
    <cellStyle name="Normal 6 21" xfId="35275"/>
    <cellStyle name="Normal 6 22" xfId="35299"/>
    <cellStyle name="Normal 6 23" xfId="35305"/>
    <cellStyle name="Normal 6 3" xfId="13428"/>
    <cellStyle name="Normal 6 3 10" xfId="22706"/>
    <cellStyle name="Normal 6 3 10 2" xfId="20962"/>
    <cellStyle name="Normal 6 3 10 2 2" xfId="23316"/>
    <cellStyle name="Normal 6 3 10 2 2 2" xfId="34827"/>
    <cellStyle name="Normal 6 3 10 2 2 3" xfId="27986"/>
    <cellStyle name="Normal 6 3 10 2 2 4" xfId="21008"/>
    <cellStyle name="Normal 6 3 10 2 3" xfId="34831"/>
    <cellStyle name="Normal 6 3 10 2 3 2" xfId="15256"/>
    <cellStyle name="Normal 6 3 10 2 3 3" xfId="15284"/>
    <cellStyle name="Normal 6 3 10 2 4" xfId="34834"/>
    <cellStyle name="Normal 6 3 10 2 5" xfId="34836"/>
    <cellStyle name="Normal 6 3 10 2 6" xfId="34838"/>
    <cellStyle name="Normal 6 3 10 3" xfId="22711"/>
    <cellStyle name="Normal 6 3 10 3 2" xfId="34842"/>
    <cellStyle name="Normal 6 3 10 3 3" xfId="34846"/>
    <cellStyle name="Normal 6 3 10 3 4" xfId="34850"/>
    <cellStyle name="Normal 6 3 10 4" xfId="22716"/>
    <cellStyle name="Normal 6 3 10 4 2" xfId="29334"/>
    <cellStyle name="Normal 6 3 10 4 3" xfId="29344"/>
    <cellStyle name="Normal 6 3 10 4 4" xfId="34854"/>
    <cellStyle name="Normal 6 3 10 5" xfId="1079"/>
    <cellStyle name="Normal 6 3 10 5 2" xfId="1099"/>
    <cellStyle name="Normal 6 3 10 5 3" xfId="15419"/>
    <cellStyle name="Normal 6 3 10 5 4" xfId="15427"/>
    <cellStyle name="Normal 6 3 10 6" xfId="5679"/>
    <cellStyle name="Normal 6 3 10 6 2" xfId="1992"/>
    <cellStyle name="Normal 6 3 10 6 3" xfId="4090"/>
    <cellStyle name="Normal 6 3 10 7" xfId="6279"/>
    <cellStyle name="Normal 6 3 10 8" xfId="9376"/>
    <cellStyle name="Normal 6 3 10 9" xfId="803"/>
    <cellStyle name="Normal 6 3 11" xfId="22719"/>
    <cellStyle name="Normal 6 3 11 2" xfId="22723"/>
    <cellStyle name="Normal 6 3 11 2 2" xfId="4597"/>
    <cellStyle name="Normal 6 3 11 2 2 2" xfId="1419"/>
    <cellStyle name="Normal 6 3 11 2 2 3" xfId="1428"/>
    <cellStyle name="Normal 6 3 11 2 2 4" xfId="4602"/>
    <cellStyle name="Normal 6 3 11 2 3" xfId="4618"/>
    <cellStyle name="Normal 6 3 11 2 3 2" xfId="4636"/>
    <cellStyle name="Normal 6 3 11 2 3 3" xfId="2498"/>
    <cellStyle name="Normal 6 3 11 2 4" xfId="4658"/>
    <cellStyle name="Normal 6 3 11 2 5" xfId="4673"/>
    <cellStyle name="Normal 6 3 11 2 6" xfId="4278"/>
    <cellStyle name="Normal 6 3 11 3" xfId="22728"/>
    <cellStyle name="Normal 6 3 11 3 2" xfId="4796"/>
    <cellStyle name="Normal 6 3 11 3 3" xfId="4833"/>
    <cellStyle name="Normal 6 3 11 3 4" xfId="4878"/>
    <cellStyle name="Normal 6 3 11 4" xfId="3061"/>
    <cellStyle name="Normal 6 3 11 4 2" xfId="3087"/>
    <cellStyle name="Normal 6 3 11 4 3" xfId="3105"/>
    <cellStyle name="Normal 6 3 11 4 4" xfId="3120"/>
    <cellStyle name="Normal 6 3 11 5" xfId="1202"/>
    <cellStyle name="Normal 6 3 11 5 2" xfId="1241"/>
    <cellStyle name="Normal 6 3 11 5 3" xfId="34878"/>
    <cellStyle name="Normal 6 3 11 5 4" xfId="40299"/>
    <cellStyle name="Normal 6 3 11 6" xfId="3391"/>
    <cellStyle name="Normal 6 3 11 6 2" xfId="408"/>
    <cellStyle name="Normal 6 3 11 6 3" xfId="40301"/>
    <cellStyle name="Normal 6 3 11 7" xfId="6313"/>
    <cellStyle name="Normal 6 3 11 8" xfId="27961"/>
    <cellStyle name="Normal 6 3 11 9" xfId="27966"/>
    <cellStyle name="Normal 6 3 12" xfId="22730"/>
    <cellStyle name="Normal 6 3 12 2" xfId="5608"/>
    <cellStyle name="Normal 6 3 12 2 2" xfId="5611"/>
    <cellStyle name="Normal 6 3 12 2 2 2" xfId="17264"/>
    <cellStyle name="Normal 6 3 12 2 2 3" xfId="40303"/>
    <cellStyle name="Normal 6 3 12 2 2 4" xfId="40305"/>
    <cellStyle name="Normal 6 3 12 2 3" xfId="5614"/>
    <cellStyle name="Normal 6 3 12 2 3 2" xfId="40306"/>
    <cellStyle name="Normal 6 3 12 2 3 3" xfId="40308"/>
    <cellStyle name="Normal 6 3 12 2 4" xfId="15489"/>
    <cellStyle name="Normal 6 3 12 2 5" xfId="15498"/>
    <cellStyle name="Normal 6 3 12 2 6" xfId="40309"/>
    <cellStyle name="Normal 6 3 12 3" xfId="5625"/>
    <cellStyle name="Normal 6 3 12 3 2" xfId="34893"/>
    <cellStyle name="Normal 6 3 12 3 3" xfId="15520"/>
    <cellStyle name="Normal 6 3 12 3 4" xfId="15528"/>
    <cellStyle name="Normal 6 3 12 4" xfId="2618"/>
    <cellStyle name="Normal 6 3 12 4 2" xfId="34896"/>
    <cellStyle name="Normal 6 3 12 4 3" xfId="16505"/>
    <cellStyle name="Normal 6 3 12 4 4" xfId="16509"/>
    <cellStyle name="Normal 6 3 12 5" xfId="1342"/>
    <cellStyle name="Normal 6 3 12 5 2" xfId="34898"/>
    <cellStyle name="Normal 6 3 12 5 3" xfId="34901"/>
    <cellStyle name="Normal 6 3 12 5 4" xfId="39888"/>
    <cellStyle name="Normal 6 3 12 6" xfId="6325"/>
    <cellStyle name="Normal 6 3 12 6 2" xfId="40310"/>
    <cellStyle name="Normal 6 3 12 6 3" xfId="40311"/>
    <cellStyle name="Normal 6 3 12 7" xfId="2475"/>
    <cellStyle name="Normal 6 3 12 8" xfId="27973"/>
    <cellStyle name="Normal 6 3 12 9" xfId="27976"/>
    <cellStyle name="Normal 6 3 13" xfId="22733"/>
    <cellStyle name="Normal 6 3 13 2" xfId="642"/>
    <cellStyle name="Normal 6 3 13 2 2" xfId="34914"/>
    <cellStyle name="Normal 6 3 13 2 2 2" xfId="40312"/>
    <cellStyle name="Normal 6 3 13 2 2 3" xfId="40314"/>
    <cellStyle name="Normal 6 3 13 2 2 4" xfId="40316"/>
    <cellStyle name="Normal 6 3 13 2 3" xfId="16524"/>
    <cellStyle name="Normal 6 3 13 2 3 2" xfId="31071"/>
    <cellStyle name="Normal 6 3 13 2 3 3" xfId="31073"/>
    <cellStyle name="Normal 6 3 13 2 4" xfId="16527"/>
    <cellStyle name="Normal 6 3 13 2 5" xfId="16530"/>
    <cellStyle name="Normal 6 3 13 2 6" xfId="35311"/>
    <cellStyle name="Normal 6 3 13 3" xfId="4488"/>
    <cellStyle name="Normal 6 3 13 3 2" xfId="34916"/>
    <cellStyle name="Normal 6 3 13 3 3" xfId="16538"/>
    <cellStyle name="Normal 6 3 13 3 4" xfId="16541"/>
    <cellStyle name="Normal 6 3 13 4" xfId="34919"/>
    <cellStyle name="Normal 6 3 13 4 2" xfId="34921"/>
    <cellStyle name="Normal 6 3 13 4 3" xfId="34923"/>
    <cellStyle name="Normal 6 3 13 4 4" xfId="35320"/>
    <cellStyle name="Normal 6 3 13 5" xfId="691"/>
    <cellStyle name="Normal 6 3 13 5 2" xfId="40317"/>
    <cellStyle name="Normal 6 3 13 5 3" xfId="40318"/>
    <cellStyle name="Normal 6 3 13 6" xfId="6335"/>
    <cellStyle name="Normal 6 3 13 7" xfId="17545"/>
    <cellStyle name="Normal 6 3 13 8" xfId="40319"/>
    <cellStyle name="Normal 6 3 14" xfId="22736"/>
    <cellStyle name="Normal 6 3 14 2" xfId="5395"/>
    <cellStyle name="Normal 6 3 14 2 2" xfId="34932"/>
    <cellStyle name="Normal 6 3 14 2 3" xfId="34936"/>
    <cellStyle name="Normal 6 3 14 2 4" xfId="35340"/>
    <cellStyle name="Normal 6 3 14 3" xfId="5406"/>
    <cellStyle name="Normal 6 3 14 3 2" xfId="27193"/>
    <cellStyle name="Normal 6 3 14 3 3" xfId="27197"/>
    <cellStyle name="Normal 6 3 14 3 4" xfId="27200"/>
    <cellStyle name="Normal 6 3 14 4" xfId="34940"/>
    <cellStyle name="Normal 6 3 14 4 2" xfId="40320"/>
    <cellStyle name="Normal 6 3 14 4 3" xfId="40321"/>
    <cellStyle name="Normal 6 3 14 5" xfId="17550"/>
    <cellStyle name="Normal 6 3 14 6" xfId="17554"/>
    <cellStyle name="Normal 6 3 14 7" xfId="40322"/>
    <cellStyle name="Normal 6 3 15" xfId="40324"/>
    <cellStyle name="Normal 6 3 15 2" xfId="5810"/>
    <cellStyle name="Normal 6 3 15 3" xfId="5820"/>
    <cellStyle name="Normal 6 3 15 4" xfId="218"/>
    <cellStyle name="Normal 6 3 16" xfId="40326"/>
    <cellStyle name="Normal 6 3 16 2" xfId="5872"/>
    <cellStyle name="Normal 6 3 16 3" xfId="34950"/>
    <cellStyle name="Normal 6 3 16 4" xfId="40329"/>
    <cellStyle name="Normal 6 3 17" xfId="40330"/>
    <cellStyle name="Normal 6 3 17 2" xfId="40332"/>
    <cellStyle name="Normal 6 3 17 3" xfId="37025"/>
    <cellStyle name="Normal 6 3 17 4" xfId="37033"/>
    <cellStyle name="Normal 6 3 18" xfId="40333"/>
    <cellStyle name="Normal 6 3 18 2" xfId="21060"/>
    <cellStyle name="Normal 6 3 18 3" xfId="21063"/>
    <cellStyle name="Normal 6 3 19" xfId="40334"/>
    <cellStyle name="Normal 6 3 2" xfId="40335"/>
    <cellStyle name="Normal 6 3 2 10" xfId="12834"/>
    <cellStyle name="Normal 6 3 2 10 2" xfId="12622"/>
    <cellStyle name="Normal 6 3 2 10 2 2" xfId="40337"/>
    <cellStyle name="Normal 6 3 2 10 2 2 2" xfId="16321"/>
    <cellStyle name="Normal 6 3 2 10 2 2 3" xfId="15908"/>
    <cellStyle name="Normal 6 3 2 10 2 2 4" xfId="15916"/>
    <cellStyle name="Normal 6 3 2 10 2 3" xfId="18354"/>
    <cellStyle name="Normal 6 3 2 10 2 3 2" xfId="39379"/>
    <cellStyle name="Normal 6 3 2 10 2 3 3" xfId="15935"/>
    <cellStyle name="Normal 6 3 2 10 2 4" xfId="11635"/>
    <cellStyle name="Normal 6 3 2 10 2 5" xfId="11640"/>
    <cellStyle name="Normal 6 3 2 10 2 6" xfId="40338"/>
    <cellStyle name="Normal 6 3 2 10 3" xfId="40339"/>
    <cellStyle name="Normal 6 3 2 10 3 2" xfId="40341"/>
    <cellStyle name="Normal 6 3 2 10 3 3" xfId="18361"/>
    <cellStyle name="Normal 6 3 2 10 3 4" xfId="11505"/>
    <cellStyle name="Normal 6 3 2 10 4" xfId="14727"/>
    <cellStyle name="Normal 6 3 2 10 4 2" xfId="5182"/>
    <cellStyle name="Normal 6 3 2 10 4 3" xfId="5199"/>
    <cellStyle name="Normal 6 3 2 10 4 4" xfId="11520"/>
    <cellStyle name="Normal 6 3 2 10 5" xfId="14734"/>
    <cellStyle name="Normal 6 3 2 10 5 2" xfId="7880"/>
    <cellStyle name="Normal 6 3 2 10 5 3" xfId="7891"/>
    <cellStyle name="Normal 6 3 2 10 5 4" xfId="40342"/>
    <cellStyle name="Normal 6 3 2 10 6" xfId="11377"/>
    <cellStyle name="Normal 6 3 2 10 6 2" xfId="11744"/>
    <cellStyle name="Normal 6 3 2 10 6 3" xfId="17354"/>
    <cellStyle name="Normal 6 3 2 10 7" xfId="11384"/>
    <cellStyle name="Normal 6 3 2 10 8" xfId="11391"/>
    <cellStyle name="Normal 6 3 2 10 9" xfId="40343"/>
    <cellStyle name="Normal 6 3 2 11" xfId="21275"/>
    <cellStyle name="Normal 6 3 2 11 2" xfId="40345"/>
    <cellStyle name="Normal 6 3 2 11 2 2" xfId="40346"/>
    <cellStyle name="Normal 6 3 2 11 2 2 2" xfId="40347"/>
    <cellStyle name="Normal 6 3 2 11 2 2 3" xfId="40348"/>
    <cellStyle name="Normal 6 3 2 11 2 2 4" xfId="40349"/>
    <cellStyle name="Normal 6 3 2 11 2 3" xfId="18416"/>
    <cellStyle name="Normal 6 3 2 11 2 3 2" xfId="40350"/>
    <cellStyle name="Normal 6 3 2 11 2 3 3" xfId="40351"/>
    <cellStyle name="Normal 6 3 2 11 2 4" xfId="18418"/>
    <cellStyle name="Normal 6 3 2 11 2 5" xfId="40352"/>
    <cellStyle name="Normal 6 3 2 11 2 6" xfId="4554"/>
    <cellStyle name="Normal 6 3 2 11 3" xfId="40354"/>
    <cellStyle name="Normal 6 3 2 11 3 2" xfId="40355"/>
    <cellStyle name="Normal 6 3 2 11 3 3" xfId="40356"/>
    <cellStyle name="Normal 6 3 2 11 3 4" xfId="40357"/>
    <cellStyle name="Normal 6 3 2 11 4" xfId="14749"/>
    <cellStyle name="Normal 6 3 2 11 4 2" xfId="8023"/>
    <cellStyle name="Normal 6 3 2 11 4 3" xfId="8035"/>
    <cellStyle name="Normal 6 3 2 11 4 4" xfId="1642"/>
    <cellStyle name="Normal 6 3 2 11 5" xfId="14756"/>
    <cellStyle name="Normal 6 3 2 11 5 2" xfId="40358"/>
    <cellStyle name="Normal 6 3 2 11 5 3" xfId="40359"/>
    <cellStyle name="Normal 6 3 2 11 6" xfId="11401"/>
    <cellStyle name="Normal 6 3 2 11 7" xfId="11407"/>
    <cellStyle name="Normal 6 3 2 11 8" xfId="40360"/>
    <cellStyle name="Normal 6 3 2 12" xfId="21289"/>
    <cellStyle name="Normal 6 3 2 12 2" xfId="40361"/>
    <cellStyle name="Normal 6 3 2 12 2 2" xfId="40362"/>
    <cellStyle name="Normal 6 3 2 12 2 3" xfId="10094"/>
    <cellStyle name="Normal 6 3 2 12 2 4" xfId="13030"/>
    <cellStyle name="Normal 6 3 2 12 3" xfId="40363"/>
    <cellStyle name="Normal 6 3 2 12 3 2" xfId="40364"/>
    <cellStyle name="Normal 6 3 2 12 3 3" xfId="40365"/>
    <cellStyle name="Normal 6 3 2 12 3 4" xfId="40366"/>
    <cellStyle name="Normal 6 3 2 12 4" xfId="14778"/>
    <cellStyle name="Normal 6 3 2 12 4 2" xfId="10137"/>
    <cellStyle name="Normal 6 3 2 12 4 3" xfId="40367"/>
    <cellStyle name="Normal 6 3 2 12 5" xfId="14786"/>
    <cellStyle name="Normal 6 3 2 12 6" xfId="11425"/>
    <cellStyle name="Normal 6 3 2 12 7" xfId="40368"/>
    <cellStyle name="Normal 6 3 2 13" xfId="40371"/>
    <cellStyle name="Normal 6 3 2 13 2" xfId="40372"/>
    <cellStyle name="Normal 6 3 2 13 3" xfId="40373"/>
    <cellStyle name="Normal 6 3 2 13 4" xfId="7958"/>
    <cellStyle name="Normal 6 3 2 14" xfId="2811"/>
    <cellStyle name="Normal 6 3 2 14 2" xfId="40374"/>
    <cellStyle name="Normal 6 3 2 14 3" xfId="40375"/>
    <cellStyle name="Normal 6 3 2 14 4" xfId="14796"/>
    <cellStyle name="Normal 6 3 2 15" xfId="3689"/>
    <cellStyle name="Normal 6 3 2 15 2" xfId="37307"/>
    <cellStyle name="Normal 6 3 2 15 3" xfId="203"/>
    <cellStyle name="Normal 6 3 2 15 4" xfId="37323"/>
    <cellStyle name="Normal 6 3 2 16" xfId="3179"/>
    <cellStyle name="Normal 6 3 2 16 2" xfId="37347"/>
    <cellStyle name="Normal 6 3 2 16 3" xfId="37355"/>
    <cellStyle name="Normal 6 3 2 17" xfId="40376"/>
    <cellStyle name="Normal 6 3 2 18" xfId="40377"/>
    <cellStyle name="Normal 6 3 2 19" xfId="40379"/>
    <cellStyle name="Normal 6 3 2 2" xfId="40380"/>
    <cellStyle name="Normal 6 3 2 2 10" xfId="22107"/>
    <cellStyle name="Normal 6 3 2 2 10 2" xfId="40381"/>
    <cellStyle name="Normal 6 3 2 2 10 3" xfId="7010"/>
    <cellStyle name="Normal 6 3 2 2 10 4" xfId="7017"/>
    <cellStyle name="Normal 6 3 2 2 11" xfId="40383"/>
    <cellStyle name="Normal 6 3 2 2 11 2" xfId="40384"/>
    <cellStyle name="Normal 6 3 2 2 11 3" xfId="40385"/>
    <cellStyle name="Normal 6 3 2 2 12" xfId="40386"/>
    <cellStyle name="Normal 6 3 2 2 13" xfId="40387"/>
    <cellStyle name="Normal 6 3 2 2 14" xfId="40388"/>
    <cellStyle name="Normal 6 3 2 2 2" xfId="23938"/>
    <cellStyle name="Normal 6 3 2 2 2 10" xfId="40389"/>
    <cellStyle name="Normal 6 3 2 2 2 11" xfId="40390"/>
    <cellStyle name="Normal 6 3 2 2 2 2" xfId="32021"/>
    <cellStyle name="Normal 6 3 2 2 2 2 10" xfId="40392"/>
    <cellStyle name="Normal 6 3 2 2 2 2 2" xfId="40393"/>
    <cellStyle name="Normal 6 3 2 2 2 2 2 2" xfId="40395"/>
    <cellStyle name="Normal 6 3 2 2 2 2 2 2 2" xfId="31500"/>
    <cellStyle name="Normal 6 3 2 2 2 2 2 2 2 2" xfId="40398"/>
    <cellStyle name="Normal 6 3 2 2 2 2 2 2 2 3" xfId="20074"/>
    <cellStyle name="Normal 6 3 2 2 2 2 2 2 2 4" xfId="7042"/>
    <cellStyle name="Normal 6 3 2 2 2 2 2 2 3" xfId="31504"/>
    <cellStyle name="Normal 6 3 2 2 2 2 2 2 3 2" xfId="40399"/>
    <cellStyle name="Normal 6 3 2 2 2 2 2 2 3 3" xfId="20233"/>
    <cellStyle name="Normal 6 3 2 2 2 2 2 2 4" xfId="40402"/>
    <cellStyle name="Normal 6 3 2 2 2 2 2 2 5" xfId="40405"/>
    <cellStyle name="Normal 6 3 2 2 2 2 2 2 6" xfId="40406"/>
    <cellStyle name="Normal 6 3 2 2 2 2 2 3" xfId="40408"/>
    <cellStyle name="Normal 6 3 2 2 2 2 2 3 2" xfId="31509"/>
    <cellStyle name="Normal 6 3 2 2 2 2 2 3 3" xfId="40410"/>
    <cellStyle name="Normal 6 3 2 2 2 2 2 3 4" xfId="40412"/>
    <cellStyle name="Normal 6 3 2 2 2 2 2 4" xfId="40413"/>
    <cellStyle name="Normal 6 3 2 2 2 2 2 4 2" xfId="40414"/>
    <cellStyle name="Normal 6 3 2 2 2 2 2 4 3" xfId="40416"/>
    <cellStyle name="Normal 6 3 2 2 2 2 2 4 4" xfId="40418"/>
    <cellStyle name="Normal 6 3 2 2 2 2 2 5" xfId="33904"/>
    <cellStyle name="Normal 6 3 2 2 2 2 2 5 2" xfId="40419"/>
    <cellStyle name="Normal 6 3 2 2 2 2 2 5 3" xfId="40421"/>
    <cellStyle name="Normal 6 3 2 2 2 2 2 5 4" xfId="40423"/>
    <cellStyle name="Normal 6 3 2 2 2 2 2 6" xfId="33906"/>
    <cellStyle name="Normal 6 3 2 2 2 2 2 6 2" xfId="40424"/>
    <cellStyle name="Normal 6 3 2 2 2 2 2 6 3" xfId="40425"/>
    <cellStyle name="Normal 6 3 2 2 2 2 2 7" xfId="40426"/>
    <cellStyle name="Normal 6 3 2 2 2 2 2 8" xfId="40427"/>
    <cellStyle name="Normal 6 3 2 2 2 2 2 9" xfId="40428"/>
    <cellStyle name="Normal 6 3 2 2 2 2 3" xfId="40429"/>
    <cellStyle name="Normal 6 3 2 2 2 2 3 2" xfId="32596"/>
    <cellStyle name="Normal 6 3 2 2 2 2 3 2 2" xfId="40431"/>
    <cellStyle name="Normal 6 3 2 2 2 2 3 2 3" xfId="40434"/>
    <cellStyle name="Normal 6 3 2 2 2 2 3 2 4" xfId="40220"/>
    <cellStyle name="Normal 6 3 2 2 2 2 3 3" xfId="32599"/>
    <cellStyle name="Normal 6 3 2 2 2 2 3 3 2" xfId="40435"/>
    <cellStyle name="Normal 6 3 2 2 2 2 3 3 3" xfId="40436"/>
    <cellStyle name="Normal 6 3 2 2 2 2 3 4" xfId="40437"/>
    <cellStyle name="Normal 6 3 2 2 2 2 3 5" xfId="40438"/>
    <cellStyle name="Normal 6 3 2 2 2 2 3 6" xfId="40439"/>
    <cellStyle name="Normal 6 3 2 2 2 2 4" xfId="40440"/>
    <cellStyle name="Normal 6 3 2 2 2 2 4 2" xfId="13053"/>
    <cellStyle name="Normal 6 3 2 2 2 2 4 3" xfId="13058"/>
    <cellStyle name="Normal 6 3 2 2 2 2 4 4" xfId="40441"/>
    <cellStyle name="Normal 6 3 2 2 2 2 5" xfId="40442"/>
    <cellStyle name="Normal 6 3 2 2 2 2 5 2" xfId="40445"/>
    <cellStyle name="Normal 6 3 2 2 2 2 5 3" xfId="40447"/>
    <cellStyle name="Normal 6 3 2 2 2 2 5 4" xfId="40448"/>
    <cellStyle name="Normal 6 3 2 2 2 2 6" xfId="40449"/>
    <cellStyle name="Normal 6 3 2 2 2 2 6 2" xfId="35105"/>
    <cellStyle name="Normal 6 3 2 2 2 2 6 3" xfId="28750"/>
    <cellStyle name="Normal 6 3 2 2 2 2 6 4" xfId="28752"/>
    <cellStyle name="Normal 6 3 2 2 2 2 7" xfId="27927"/>
    <cellStyle name="Normal 6 3 2 2 2 2 7 2" xfId="40450"/>
    <cellStyle name="Normal 6 3 2 2 2 2 7 3" xfId="28755"/>
    <cellStyle name="Normal 6 3 2 2 2 2 8" xfId="27930"/>
    <cellStyle name="Normal 6 3 2 2 2 2 9" xfId="40451"/>
    <cellStyle name="Normal 6 3 2 2 2 3" xfId="32025"/>
    <cellStyle name="Normal 6 3 2 2 2 3 2" xfId="40452"/>
    <cellStyle name="Normal 6 3 2 2 2 3 2 2" xfId="40454"/>
    <cellStyle name="Normal 6 3 2 2 2 3 2 2 2" xfId="29491"/>
    <cellStyle name="Normal 6 3 2 2 2 3 2 2 3" xfId="29494"/>
    <cellStyle name="Normal 6 3 2 2 2 3 2 2 4" xfId="29497"/>
    <cellStyle name="Normal 6 3 2 2 2 3 2 3" xfId="40457"/>
    <cellStyle name="Normal 6 3 2 2 2 3 2 3 2" xfId="40458"/>
    <cellStyle name="Normal 6 3 2 2 2 3 2 3 3" xfId="40460"/>
    <cellStyle name="Normal 6 3 2 2 2 3 2 4" xfId="40462"/>
    <cellStyle name="Normal 6 3 2 2 2 3 2 5" xfId="40464"/>
    <cellStyle name="Normal 6 3 2 2 2 3 2 6" xfId="40465"/>
    <cellStyle name="Normal 6 3 2 2 2 3 3" xfId="40466"/>
    <cellStyle name="Normal 6 3 2 2 2 3 3 2" xfId="32739"/>
    <cellStyle name="Normal 6 3 2 2 2 3 3 3" xfId="32742"/>
    <cellStyle name="Normal 6 3 2 2 2 3 3 4" xfId="40468"/>
    <cellStyle name="Normal 6 3 2 2 2 3 4" xfId="31992"/>
    <cellStyle name="Normal 6 3 2 2 2 3 4 2" xfId="31994"/>
    <cellStyle name="Normal 6 3 2 2 2 3 4 3" xfId="31998"/>
    <cellStyle name="Normal 6 3 2 2 2 3 4 4" xfId="32003"/>
    <cellStyle name="Normal 6 3 2 2 2 3 5" xfId="32006"/>
    <cellStyle name="Normal 6 3 2 2 2 3 5 2" xfId="32008"/>
    <cellStyle name="Normal 6 3 2 2 2 3 5 3" xfId="32012"/>
    <cellStyle name="Normal 6 3 2 2 2 3 5 4" xfId="32873"/>
    <cellStyle name="Normal 6 3 2 2 2 3 6" xfId="32015"/>
    <cellStyle name="Normal 6 3 2 2 2 3 6 2" xfId="36665"/>
    <cellStyle name="Normal 6 3 2 2 2 3 6 3" xfId="36667"/>
    <cellStyle name="Normal 6 3 2 2 2 3 7" xfId="32018"/>
    <cellStyle name="Normal 6 3 2 2 2 3 8" xfId="32022"/>
    <cellStyle name="Normal 6 3 2 2 2 3 9" xfId="40471"/>
    <cellStyle name="Normal 6 3 2 2 2 4" xfId="40470"/>
    <cellStyle name="Normal 6 3 2 2 2 4 2" xfId="40472"/>
    <cellStyle name="Normal 6 3 2 2 2 4 2 2" xfId="40475"/>
    <cellStyle name="Normal 6 3 2 2 2 4 2 3" xfId="25883"/>
    <cellStyle name="Normal 6 3 2 2 2 4 2 4" xfId="25888"/>
    <cellStyle name="Normal 6 3 2 2 2 4 3" xfId="40477"/>
    <cellStyle name="Normal 6 3 2 2 2 4 3 2" xfId="40479"/>
    <cellStyle name="Normal 6 3 2 2 2 4 3 3" xfId="25900"/>
    <cellStyle name="Normal 6 3 2 2 2 4 4" xfId="32029"/>
    <cellStyle name="Normal 6 3 2 2 2 4 5" xfId="32033"/>
    <cellStyle name="Normal 6 3 2 2 2 4 6" xfId="32036"/>
    <cellStyle name="Normal 6 3 2 2 2 5" xfId="40481"/>
    <cellStyle name="Normal 6 3 2 2 2 5 2" xfId="31972"/>
    <cellStyle name="Normal 6 3 2 2 2 5 3" xfId="31975"/>
    <cellStyle name="Normal 6 3 2 2 2 5 4" xfId="32042"/>
    <cellStyle name="Normal 6 3 2 2 2 6" xfId="40482"/>
    <cellStyle name="Normal 6 3 2 2 2 6 2" xfId="31978"/>
    <cellStyle name="Normal 6 3 2 2 2 6 3" xfId="40484"/>
    <cellStyle name="Normal 6 3 2 2 2 6 4" xfId="32049"/>
    <cellStyle name="Normal 6 3 2 2 2 7" xfId="40485"/>
    <cellStyle name="Normal 6 3 2 2 2 7 2" xfId="40486"/>
    <cellStyle name="Normal 6 3 2 2 2 7 3" xfId="40487"/>
    <cellStyle name="Normal 6 3 2 2 2 7 4" xfId="32055"/>
    <cellStyle name="Normal 6 3 2 2 2 8" xfId="40488"/>
    <cellStyle name="Normal 6 3 2 2 2 8 2" xfId="40490"/>
    <cellStyle name="Normal 6 3 2 2 2 8 3" xfId="40492"/>
    <cellStyle name="Normal 6 3 2 2 2 9" xfId="17699"/>
    <cellStyle name="Normal 6 3 2 2 3" xfId="23941"/>
    <cellStyle name="Normal 6 3 2 2 3 10" xfId="35068"/>
    <cellStyle name="Normal 6 3 2 2 3 2" xfId="40494"/>
    <cellStyle name="Normal 6 3 2 2 3 2 2" xfId="40495"/>
    <cellStyle name="Normal 6 3 2 2 3 2 2 2" xfId="4667"/>
    <cellStyle name="Normal 6 3 2 2 3 2 2 2 2" xfId="6224"/>
    <cellStyle name="Normal 6 3 2 2 3 2 2 2 3" xfId="9532"/>
    <cellStyle name="Normal 6 3 2 2 3 2 2 2 4" xfId="9553"/>
    <cellStyle name="Normal 6 3 2 2 3 2 2 3" xfId="4268"/>
    <cellStyle name="Normal 6 3 2 2 3 2 2 3 2" xfId="9608"/>
    <cellStyle name="Normal 6 3 2 2 3 2 2 3 3" xfId="9632"/>
    <cellStyle name="Normal 6 3 2 2 3 2 2 4" xfId="9722"/>
    <cellStyle name="Normal 6 3 2 2 3 2 2 5" xfId="7212"/>
    <cellStyle name="Normal 6 3 2 2 3 2 2 6" xfId="8927"/>
    <cellStyle name="Normal 6 3 2 2 3 2 3" xfId="40496"/>
    <cellStyle name="Normal 6 3 2 2 3 2 3 2" xfId="4882"/>
    <cellStyle name="Normal 6 3 2 2 3 2 3 3" xfId="2732"/>
    <cellStyle name="Normal 6 3 2 2 3 2 3 4" xfId="10004"/>
    <cellStyle name="Normal 6 3 2 2 3 2 4" xfId="40497"/>
    <cellStyle name="Normal 6 3 2 2 3 2 4 2" xfId="3147"/>
    <cellStyle name="Normal 6 3 2 2 3 2 4 3" xfId="10327"/>
    <cellStyle name="Normal 6 3 2 2 3 2 4 4" xfId="10350"/>
    <cellStyle name="Normal 6 3 2 2 3 2 5" xfId="40498"/>
    <cellStyle name="Normal 6 3 2 2 3 2 5 2" xfId="3578"/>
    <cellStyle name="Normal 6 3 2 2 3 2 5 3" xfId="3677"/>
    <cellStyle name="Normal 6 3 2 2 3 2 5 4" xfId="3715"/>
    <cellStyle name="Normal 6 3 2 2 3 2 6" xfId="29479"/>
    <cellStyle name="Normal 6 3 2 2 3 2 6 2" xfId="509"/>
    <cellStyle name="Normal 6 3 2 2 3 2 6 3" xfId="525"/>
    <cellStyle name="Normal 6 3 2 2 3 2 7" xfId="29481"/>
    <cellStyle name="Normal 6 3 2 2 3 2 8" xfId="29483"/>
    <cellStyle name="Normal 6 3 2 2 3 2 9" xfId="40499"/>
    <cellStyle name="Normal 6 3 2 2 3 3" xfId="40501"/>
    <cellStyle name="Normal 6 3 2 2 3 3 2" xfId="9831"/>
    <cellStyle name="Normal 6 3 2 2 3 3 2 2" xfId="12436"/>
    <cellStyle name="Normal 6 3 2 2 3 3 2 3" xfId="54"/>
    <cellStyle name="Normal 6 3 2 2 3 3 2 4" xfId="11217"/>
    <cellStyle name="Normal 6 3 2 2 3 3 3" xfId="9838"/>
    <cellStyle name="Normal 6 3 2 2 3 3 3 2" xfId="12837"/>
    <cellStyle name="Normal 6 3 2 2 3 3 3 3" xfId="12880"/>
    <cellStyle name="Normal 6 3 2 2 3 3 4" xfId="7647"/>
    <cellStyle name="Normal 6 3 2 2 3 3 5" xfId="32060"/>
    <cellStyle name="Normal 6 3 2 2 3 3 6" xfId="29486"/>
    <cellStyle name="Normal 6 3 2 2 3 4" xfId="40503"/>
    <cellStyle name="Normal 6 3 2 2 3 4 2" xfId="9855"/>
    <cellStyle name="Normal 6 3 2 2 3 4 3" xfId="11238"/>
    <cellStyle name="Normal 6 3 2 2 3 4 4" xfId="16800"/>
    <cellStyle name="Normal 6 3 2 2 3 5" xfId="40505"/>
    <cellStyle name="Normal 6 3 2 2 3 5 2" xfId="9868"/>
    <cellStyle name="Normal 6 3 2 2 3 5 3" xfId="40506"/>
    <cellStyle name="Normal 6 3 2 2 3 5 4" xfId="40507"/>
    <cellStyle name="Normal 6 3 2 2 3 6" xfId="40508"/>
    <cellStyle name="Normal 6 3 2 2 3 6 2" xfId="9874"/>
    <cellStyle name="Normal 6 3 2 2 3 6 3" xfId="40509"/>
    <cellStyle name="Normal 6 3 2 2 3 6 4" xfId="40510"/>
    <cellStyle name="Normal 6 3 2 2 3 7" xfId="40511"/>
    <cellStyle name="Normal 6 3 2 2 3 7 2" xfId="40512"/>
    <cellStyle name="Normal 6 3 2 2 3 7 3" xfId="40513"/>
    <cellStyle name="Normal 6 3 2 2 3 8" xfId="40514"/>
    <cellStyle name="Normal 6 3 2 2 3 9" xfId="22109"/>
    <cellStyle name="Normal 6 3 2 2 4" xfId="27935"/>
    <cellStyle name="Normal 6 3 2 2 4 2" xfId="40516"/>
    <cellStyle name="Normal 6 3 2 2 4 2 2" xfId="40517"/>
    <cellStyle name="Normal 6 3 2 2 4 2 2 2" xfId="18711"/>
    <cellStyle name="Normal 6 3 2 2 4 2 2 3" xfId="18755"/>
    <cellStyle name="Normal 6 3 2 2 4 2 2 4" xfId="18796"/>
    <cellStyle name="Normal 6 3 2 2 4 2 3" xfId="40518"/>
    <cellStyle name="Normal 6 3 2 2 4 2 3 2" xfId="4058"/>
    <cellStyle name="Normal 6 3 2 2 4 2 3 3" xfId="18957"/>
    <cellStyle name="Normal 6 3 2 2 4 2 4" xfId="40519"/>
    <cellStyle name="Normal 6 3 2 2 4 2 5" xfId="39365"/>
    <cellStyle name="Normal 6 3 2 2 4 2 6" xfId="39367"/>
    <cellStyle name="Normal 6 3 2 2 4 3" xfId="40521"/>
    <cellStyle name="Normal 6 3 2 2 4 3 2" xfId="9895"/>
    <cellStyle name="Normal 6 3 2 2 4 3 3" xfId="40522"/>
    <cellStyle name="Normal 6 3 2 2 4 3 4" xfId="40523"/>
    <cellStyle name="Normal 6 3 2 2 4 4" xfId="40525"/>
    <cellStyle name="Normal 6 3 2 2 4 4 2" xfId="40526"/>
    <cellStyle name="Normal 6 3 2 2 4 4 3" xfId="40528"/>
    <cellStyle name="Normal 6 3 2 2 4 4 4" xfId="40530"/>
    <cellStyle name="Normal 6 3 2 2 4 5" xfId="40531"/>
    <cellStyle name="Normal 6 3 2 2 4 5 2" xfId="40532"/>
    <cellStyle name="Normal 6 3 2 2 4 5 3" xfId="40533"/>
    <cellStyle name="Normal 6 3 2 2 4 5 4" xfId="40534"/>
    <cellStyle name="Normal 6 3 2 2 4 6" xfId="40535"/>
    <cellStyle name="Normal 6 3 2 2 4 6 2" xfId="40536"/>
    <cellStyle name="Normal 6 3 2 2 4 6 3" xfId="40537"/>
    <cellStyle name="Normal 6 3 2 2 4 7" xfId="40538"/>
    <cellStyle name="Normal 6 3 2 2 4 8" xfId="40539"/>
    <cellStyle name="Normal 6 3 2 2 4 9" xfId="40541"/>
    <cellStyle name="Normal 6 3 2 2 5" xfId="40543"/>
    <cellStyle name="Normal 6 3 2 2 5 2" xfId="37274"/>
    <cellStyle name="Normal 6 3 2 2 5 2 2" xfId="40544"/>
    <cellStyle name="Normal 6 3 2 2 5 2 2 2" xfId="40545"/>
    <cellStyle name="Normal 6 3 2 2 5 2 2 3" xfId="40546"/>
    <cellStyle name="Normal 6 3 2 2 5 2 2 4" xfId="40547"/>
    <cellStyle name="Normal 6 3 2 2 5 2 3" xfId="40548"/>
    <cellStyle name="Normal 6 3 2 2 5 2 3 2" xfId="33275"/>
    <cellStyle name="Normal 6 3 2 2 5 2 3 3" xfId="33278"/>
    <cellStyle name="Normal 6 3 2 2 5 2 4" xfId="40549"/>
    <cellStyle name="Normal 6 3 2 2 5 2 5" xfId="39531"/>
    <cellStyle name="Normal 6 3 2 2 5 2 6" xfId="39533"/>
    <cellStyle name="Normal 6 3 2 2 5 3" xfId="40550"/>
    <cellStyle name="Normal 6 3 2 2 5 3 2" xfId="40551"/>
    <cellStyle name="Normal 6 3 2 2 5 3 3" xfId="40552"/>
    <cellStyle name="Normal 6 3 2 2 5 3 4" xfId="40553"/>
    <cellStyle name="Normal 6 3 2 2 5 4" xfId="40554"/>
    <cellStyle name="Normal 6 3 2 2 5 4 2" xfId="40555"/>
    <cellStyle name="Normal 6 3 2 2 5 4 3" xfId="40556"/>
    <cellStyle name="Normal 6 3 2 2 5 4 4" xfId="40557"/>
    <cellStyle name="Normal 6 3 2 2 5 5" xfId="40558"/>
    <cellStyle name="Normal 6 3 2 2 5 5 2" xfId="40559"/>
    <cellStyle name="Normal 6 3 2 2 5 5 3" xfId="40560"/>
    <cellStyle name="Normal 6 3 2 2 5 5 4" xfId="40561"/>
    <cellStyle name="Normal 6 3 2 2 5 6" xfId="40564"/>
    <cellStyle name="Normal 6 3 2 2 5 6 2" xfId="40565"/>
    <cellStyle name="Normal 6 3 2 2 5 6 3" xfId="40566"/>
    <cellStyle name="Normal 6 3 2 2 5 7" xfId="40569"/>
    <cellStyle name="Normal 6 3 2 2 5 8" xfId="2082"/>
    <cellStyle name="Normal 6 3 2 2 5 9" xfId="2118"/>
    <cellStyle name="Normal 6 3 2 2 6" xfId="40570"/>
    <cellStyle name="Normal 6 3 2 2 6 2" xfId="40571"/>
    <cellStyle name="Normal 6 3 2 2 6 2 2" xfId="24031"/>
    <cellStyle name="Normal 6 3 2 2 6 2 2 2" xfId="23010"/>
    <cellStyle name="Normal 6 3 2 2 6 2 2 3" xfId="23066"/>
    <cellStyle name="Normal 6 3 2 2 6 2 2 4" xfId="23108"/>
    <cellStyle name="Normal 6 3 2 2 6 2 3" xfId="40572"/>
    <cellStyle name="Normal 6 3 2 2 6 2 3 2" xfId="23327"/>
    <cellStyle name="Normal 6 3 2 2 6 2 3 3" xfId="23341"/>
    <cellStyle name="Normal 6 3 2 2 6 2 4" xfId="40573"/>
    <cellStyle name="Normal 6 3 2 2 6 2 5" xfId="884"/>
    <cellStyle name="Normal 6 3 2 2 6 2 6" xfId="995"/>
    <cellStyle name="Normal 6 3 2 2 6 3" xfId="40574"/>
    <cellStyle name="Normal 6 3 2 2 6 3 2" xfId="24035"/>
    <cellStyle name="Normal 6 3 2 2 6 3 3" xfId="40575"/>
    <cellStyle name="Normal 6 3 2 2 6 3 4" xfId="40577"/>
    <cellStyle name="Normal 6 3 2 2 6 4" xfId="40578"/>
    <cellStyle name="Normal 6 3 2 2 6 4 2" xfId="24041"/>
    <cellStyle name="Normal 6 3 2 2 6 4 3" xfId="40580"/>
    <cellStyle name="Normal 6 3 2 2 6 4 4" xfId="40582"/>
    <cellStyle name="Normal 6 3 2 2 6 5" xfId="2455"/>
    <cellStyle name="Normal 6 3 2 2 6 5 2" xfId="40584"/>
    <cellStyle name="Normal 6 3 2 2 6 5 3" xfId="40586"/>
    <cellStyle name="Normal 6 3 2 2 6 6" xfId="26478"/>
    <cellStyle name="Normal 6 3 2 2 6 7" xfId="26483"/>
    <cellStyle name="Normal 6 3 2 2 6 8" xfId="40587"/>
    <cellStyle name="Normal 6 3 2 2 7" xfId="40589"/>
    <cellStyle name="Normal 6 3 2 2 7 2" xfId="40590"/>
    <cellStyle name="Normal 6 3 2 2 7 2 2" xfId="40591"/>
    <cellStyle name="Normal 6 3 2 2 7 2 3" xfId="22194"/>
    <cellStyle name="Normal 6 3 2 2 7 2 4" xfId="22196"/>
    <cellStyle name="Normal 6 3 2 2 7 3" xfId="40592"/>
    <cellStyle name="Normal 6 3 2 2 7 3 2" xfId="40594"/>
    <cellStyle name="Normal 6 3 2 2 7 3 3" xfId="40595"/>
    <cellStyle name="Normal 6 3 2 2 7 4" xfId="40596"/>
    <cellStyle name="Normal 6 3 2 2 7 5" xfId="26488"/>
    <cellStyle name="Normal 6 3 2 2 7 6" xfId="26490"/>
    <cellStyle name="Normal 6 3 2 2 8" xfId="9131"/>
    <cellStyle name="Normal 6 3 2 2 8 2" xfId="40597"/>
    <cellStyle name="Normal 6 3 2 2 8 3" xfId="40598"/>
    <cellStyle name="Normal 6 3 2 2 8 4" xfId="40599"/>
    <cellStyle name="Normal 6 3 2 2 9" xfId="9133"/>
    <cellStyle name="Normal 6 3 2 2 9 2" xfId="9728"/>
    <cellStyle name="Normal 6 3 2 2 9 3" xfId="12606"/>
    <cellStyle name="Normal 6 3 2 2 9 4" xfId="12611"/>
    <cellStyle name="Normal 6 3 2 3" xfId="2104"/>
    <cellStyle name="Normal 6 3 2 3 10" xfId="40600"/>
    <cellStyle name="Normal 6 3 2 3 10 2" xfId="40601"/>
    <cellStyle name="Normal 6 3 2 3 10 3" xfId="27835"/>
    <cellStyle name="Normal 6 3 2 3 10 4" xfId="27837"/>
    <cellStyle name="Normal 6 3 2 3 11" xfId="40603"/>
    <cellStyle name="Normal 6 3 2 3 11 2" xfId="40605"/>
    <cellStyle name="Normal 6 3 2 3 11 3" xfId="40607"/>
    <cellStyle name="Normal 6 3 2 3 12" xfId="740"/>
    <cellStyle name="Normal 6 3 2 3 13" xfId="39929"/>
    <cellStyle name="Normal 6 3 2 3 14" xfId="39931"/>
    <cellStyle name="Normal 6 3 2 3 2" xfId="23947"/>
    <cellStyle name="Normal 6 3 2 3 2 10" xfId="40608"/>
    <cellStyle name="Normal 6 3 2 3 2 11" xfId="40609"/>
    <cellStyle name="Normal 6 3 2 3 2 2" xfId="29488"/>
    <cellStyle name="Normal 6 3 2 3 2 2 10" xfId="37929"/>
    <cellStyle name="Normal 6 3 2 3 2 2 2" xfId="3619"/>
    <cellStyle name="Normal 6 3 2 3 2 2 2 2" xfId="13887"/>
    <cellStyle name="Normal 6 3 2 3 2 2 2 2 2" xfId="7413"/>
    <cellStyle name="Normal 6 3 2 3 2 2 2 2 2 2" xfId="40005"/>
    <cellStyle name="Normal 6 3 2 3 2 2 2 2 2 3" xfId="39769"/>
    <cellStyle name="Normal 6 3 2 3 2 2 2 2 2 4" xfId="39771"/>
    <cellStyle name="Normal 6 3 2 3 2 2 2 2 3" xfId="31754"/>
    <cellStyle name="Normal 6 3 2 3 2 2 2 2 3 2" xfId="40009"/>
    <cellStyle name="Normal 6 3 2 3 2 2 2 2 3 3" xfId="40610"/>
    <cellStyle name="Normal 6 3 2 3 2 2 2 2 4" xfId="40611"/>
    <cellStyle name="Normal 6 3 2 3 2 2 2 2 5" xfId="40612"/>
    <cellStyle name="Normal 6 3 2 3 2 2 2 2 6" xfId="40613"/>
    <cellStyle name="Normal 6 3 2 3 2 2 2 3" xfId="13893"/>
    <cellStyle name="Normal 6 3 2 3 2 2 2 3 2" xfId="31759"/>
    <cellStyle name="Normal 6 3 2 3 2 2 2 3 3" xfId="40614"/>
    <cellStyle name="Normal 6 3 2 3 2 2 2 3 4" xfId="40615"/>
    <cellStyle name="Normal 6 3 2 3 2 2 2 4" xfId="13900"/>
    <cellStyle name="Normal 6 3 2 3 2 2 2 4 2" xfId="40616"/>
    <cellStyle name="Normal 6 3 2 3 2 2 2 4 3" xfId="40617"/>
    <cellStyle name="Normal 6 3 2 3 2 2 2 4 4" xfId="40618"/>
    <cellStyle name="Normal 6 3 2 3 2 2 2 5" xfId="35212"/>
    <cellStyle name="Normal 6 3 2 3 2 2 2 5 2" xfId="40619"/>
    <cellStyle name="Normal 6 3 2 3 2 2 2 5 3" xfId="40620"/>
    <cellStyle name="Normal 6 3 2 3 2 2 2 5 4" xfId="40621"/>
    <cellStyle name="Normal 6 3 2 3 2 2 2 6" xfId="36597"/>
    <cellStyle name="Normal 6 3 2 3 2 2 2 6 2" xfId="40622"/>
    <cellStyle name="Normal 6 3 2 3 2 2 2 6 3" xfId="40623"/>
    <cellStyle name="Normal 6 3 2 3 2 2 2 7" xfId="40625"/>
    <cellStyle name="Normal 6 3 2 3 2 2 2 8" xfId="40627"/>
    <cellStyle name="Normal 6 3 2 3 2 2 2 9" xfId="40628"/>
    <cellStyle name="Normal 6 3 2 3 2 2 3" xfId="13908"/>
    <cellStyle name="Normal 6 3 2 3 2 2 3 2" xfId="13912"/>
    <cellStyle name="Normal 6 3 2 3 2 2 3 2 2" xfId="40629"/>
    <cellStyle name="Normal 6 3 2 3 2 2 3 2 3" xfId="40630"/>
    <cellStyle name="Normal 6 3 2 3 2 2 3 2 4" xfId="40632"/>
    <cellStyle name="Normal 6 3 2 3 2 2 3 3" xfId="83"/>
    <cellStyle name="Normal 6 3 2 3 2 2 3 3 2" xfId="174"/>
    <cellStyle name="Normal 6 3 2 3 2 2 3 3 3" xfId="40633"/>
    <cellStyle name="Normal 6 3 2 3 2 2 3 4" xfId="13920"/>
    <cellStyle name="Normal 6 3 2 3 2 2 3 5" xfId="36602"/>
    <cellStyle name="Normal 6 3 2 3 2 2 3 6" xfId="38591"/>
    <cellStyle name="Normal 6 3 2 3 2 2 4" xfId="13930"/>
    <cellStyle name="Normal 6 3 2 3 2 2 4 2" xfId="13934"/>
    <cellStyle name="Normal 6 3 2 3 2 2 4 3" xfId="13942"/>
    <cellStyle name="Normal 6 3 2 3 2 2 4 4" xfId="13950"/>
    <cellStyle name="Normal 6 3 2 3 2 2 5" xfId="13958"/>
    <cellStyle name="Normal 6 3 2 3 2 2 5 2" xfId="13966"/>
    <cellStyle name="Normal 6 3 2 3 2 2 5 3" xfId="13973"/>
    <cellStyle name="Normal 6 3 2 3 2 2 5 4" xfId="40634"/>
    <cellStyle name="Normal 6 3 2 3 2 2 6" xfId="13984"/>
    <cellStyle name="Normal 6 3 2 3 2 2 6 2" xfId="35216"/>
    <cellStyle name="Normal 6 3 2 3 2 2 6 3" xfId="40635"/>
    <cellStyle name="Normal 6 3 2 3 2 2 6 4" xfId="40636"/>
    <cellStyle name="Normal 6 3 2 3 2 2 7" xfId="13997"/>
    <cellStyle name="Normal 6 3 2 3 2 2 7 2" xfId="40638"/>
    <cellStyle name="Normal 6 3 2 3 2 2 7 3" xfId="8417"/>
    <cellStyle name="Normal 6 3 2 3 2 2 8" xfId="40639"/>
    <cellStyle name="Normal 6 3 2 3 2 2 9" xfId="40640"/>
    <cellStyle name="Normal 6 3 2 3 2 3" xfId="40641"/>
    <cellStyle name="Normal 6 3 2 3 2 3 2" xfId="3682"/>
    <cellStyle name="Normal 6 3 2 3 2 3 2 2" xfId="14066"/>
    <cellStyle name="Normal 6 3 2 3 2 3 2 2 2" xfId="30452"/>
    <cellStyle name="Normal 6 3 2 3 2 3 2 2 3" xfId="24070"/>
    <cellStyle name="Normal 6 3 2 3 2 3 2 2 4" xfId="24077"/>
    <cellStyle name="Normal 6 3 2 3 2 3 2 3" xfId="14071"/>
    <cellStyle name="Normal 6 3 2 3 2 3 2 3 2" xfId="40642"/>
    <cellStyle name="Normal 6 3 2 3 2 3 2 3 3" xfId="24099"/>
    <cellStyle name="Normal 6 3 2 3 2 3 2 4" xfId="14075"/>
    <cellStyle name="Normal 6 3 2 3 2 3 2 5" xfId="40644"/>
    <cellStyle name="Normal 6 3 2 3 2 3 2 6" xfId="25221"/>
    <cellStyle name="Normal 6 3 2 3 2 3 3" xfId="14081"/>
    <cellStyle name="Normal 6 3 2 3 2 3 3 2" xfId="14085"/>
    <cellStyle name="Normal 6 3 2 3 2 3 3 3" xfId="14094"/>
    <cellStyle name="Normal 6 3 2 3 2 3 3 4" xfId="14101"/>
    <cellStyle name="Normal 6 3 2 3 2 3 4" xfId="14110"/>
    <cellStyle name="Normal 6 3 2 3 2 3 4 2" xfId="14114"/>
    <cellStyle name="Normal 6 3 2 3 2 3 4 3" xfId="14120"/>
    <cellStyle name="Normal 6 3 2 3 2 3 4 4" xfId="25310"/>
    <cellStyle name="Normal 6 3 2 3 2 3 5" xfId="14131"/>
    <cellStyle name="Normal 6 3 2 3 2 3 5 2" xfId="35220"/>
    <cellStyle name="Normal 6 3 2 3 2 3 5 3" xfId="40645"/>
    <cellStyle name="Normal 6 3 2 3 2 3 5 4" xfId="33834"/>
    <cellStyle name="Normal 6 3 2 3 2 3 6" xfId="14142"/>
    <cellStyle name="Normal 6 3 2 3 2 3 6 2" xfId="40647"/>
    <cellStyle name="Normal 6 3 2 3 2 3 6 3" xfId="40648"/>
    <cellStyle name="Normal 6 3 2 3 2 3 7" xfId="14160"/>
    <cellStyle name="Normal 6 3 2 3 2 3 8" xfId="40650"/>
    <cellStyle name="Normal 6 3 2 3 2 3 9" xfId="40653"/>
    <cellStyle name="Normal 6 3 2 3 2 4" xfId="40654"/>
    <cellStyle name="Normal 6 3 2 3 2 4 2" xfId="40655"/>
    <cellStyle name="Normal 6 3 2 3 2 4 2 2" xfId="35225"/>
    <cellStyle name="Normal 6 3 2 3 2 4 2 3" xfId="26906"/>
    <cellStyle name="Normal 6 3 2 3 2 4 2 4" xfId="26910"/>
    <cellStyle name="Normal 6 3 2 3 2 4 3" xfId="40656"/>
    <cellStyle name="Normal 6 3 2 3 2 4 3 2" xfId="32256"/>
    <cellStyle name="Normal 6 3 2 3 2 4 3 3" xfId="26915"/>
    <cellStyle name="Normal 6 3 2 3 2 4 4" xfId="32086"/>
    <cellStyle name="Normal 6 3 2 3 2 4 5" xfId="32088"/>
    <cellStyle name="Normal 6 3 2 3 2 4 6" xfId="40657"/>
    <cellStyle name="Normal 6 3 2 3 2 5" xfId="40658"/>
    <cellStyle name="Normal 6 3 2 3 2 5 2" xfId="32132"/>
    <cellStyle name="Normal 6 3 2 3 2 5 3" xfId="32134"/>
    <cellStyle name="Normal 6 3 2 3 2 5 4" xfId="40659"/>
    <cellStyle name="Normal 6 3 2 3 2 6" xfId="40660"/>
    <cellStyle name="Normal 6 3 2 3 2 6 2" xfId="32137"/>
    <cellStyle name="Normal 6 3 2 3 2 6 3" xfId="40661"/>
    <cellStyle name="Normal 6 3 2 3 2 6 4" xfId="40662"/>
    <cellStyle name="Normal 6 3 2 3 2 7" xfId="40663"/>
    <cellStyle name="Normal 6 3 2 3 2 7 2" xfId="40664"/>
    <cellStyle name="Normal 6 3 2 3 2 7 3" xfId="40665"/>
    <cellStyle name="Normal 6 3 2 3 2 7 4" xfId="40666"/>
    <cellStyle name="Normal 6 3 2 3 2 8" xfId="40667"/>
    <cellStyle name="Normal 6 3 2 3 2 8 2" xfId="40669"/>
    <cellStyle name="Normal 6 3 2 3 2 8 3" xfId="40670"/>
    <cellStyle name="Normal 6 3 2 3 2 9" xfId="40671"/>
    <cellStyle name="Normal 6 3 2 3 3" xfId="23950"/>
    <cellStyle name="Normal 6 3 2 3 3 10" xfId="23931"/>
    <cellStyle name="Normal 6 3 2 3 3 2" xfId="16814"/>
    <cellStyle name="Normal 6 3 2 3 3 2 2" xfId="2242"/>
    <cellStyle name="Normal 6 3 2 3 3 2 2 2" xfId="15975"/>
    <cellStyle name="Normal 6 3 2 3 3 2 2 2 2" xfId="29201"/>
    <cellStyle name="Normal 6 3 2 3 3 2 2 2 3" xfId="29212"/>
    <cellStyle name="Normal 6 3 2 3 3 2 2 2 4" xfId="29220"/>
    <cellStyle name="Normal 6 3 2 3 3 2 2 3" xfId="15978"/>
    <cellStyle name="Normal 6 3 2 3 3 2 2 3 2" xfId="29251"/>
    <cellStyle name="Normal 6 3 2 3 3 2 2 3 3" xfId="29260"/>
    <cellStyle name="Normal 6 3 2 3 3 2 2 4" xfId="15980"/>
    <cellStyle name="Normal 6 3 2 3 3 2 2 5" xfId="36623"/>
    <cellStyle name="Normal 6 3 2 3 3 2 2 6" xfId="36626"/>
    <cellStyle name="Normal 6 3 2 3 3 2 3" xfId="15987"/>
    <cellStyle name="Normal 6 3 2 3 3 2 3 2" xfId="15992"/>
    <cellStyle name="Normal 6 3 2 3 3 2 3 3" xfId="15997"/>
    <cellStyle name="Normal 6 3 2 3 3 2 3 4" xfId="36631"/>
    <cellStyle name="Normal 6 3 2 3 3 2 4" xfId="16005"/>
    <cellStyle name="Normal 6 3 2 3 3 2 4 2" xfId="20844"/>
    <cellStyle name="Normal 6 3 2 3 3 2 4 3" xfId="34041"/>
    <cellStyle name="Normal 6 3 2 3 3 2 4 4" xfId="40673"/>
    <cellStyle name="Normal 6 3 2 3 3 2 5" xfId="16013"/>
    <cellStyle name="Normal 6 3 2 3 3 2 5 2" xfId="40675"/>
    <cellStyle name="Normal 6 3 2 3 3 2 5 3" xfId="40676"/>
    <cellStyle name="Normal 6 3 2 3 3 2 5 4" xfId="40677"/>
    <cellStyle name="Normal 6 3 2 3 3 2 6" xfId="16022"/>
    <cellStyle name="Normal 6 3 2 3 3 2 6 2" xfId="40678"/>
    <cellStyle name="Normal 6 3 2 3 3 2 6 3" xfId="40679"/>
    <cellStyle name="Normal 6 3 2 3 3 2 7" xfId="30774"/>
    <cellStyle name="Normal 6 3 2 3 3 2 8" xfId="30776"/>
    <cellStyle name="Normal 6 3 2 3 3 2 9" xfId="38676"/>
    <cellStyle name="Normal 6 3 2 3 3 3" xfId="40680"/>
    <cellStyle name="Normal 6 3 2 3 3 3 2" xfId="3993"/>
    <cellStyle name="Normal 6 3 2 3 3 3 2 2" xfId="40681"/>
    <cellStyle name="Normal 6 3 2 3 3 3 2 3" xfId="40683"/>
    <cellStyle name="Normal 6 3 2 3 3 3 2 4" xfId="40685"/>
    <cellStyle name="Normal 6 3 2 3 3 3 3" xfId="16046"/>
    <cellStyle name="Normal 6 3 2 3 3 3 3 2" xfId="32342"/>
    <cellStyle name="Normal 6 3 2 3 3 3 3 3" xfId="25367"/>
    <cellStyle name="Normal 6 3 2 3 3 3 4" xfId="16053"/>
    <cellStyle name="Normal 6 3 2 3 3 3 5" xfId="40686"/>
    <cellStyle name="Normal 6 3 2 3 3 3 6" xfId="40687"/>
    <cellStyle name="Normal 6 3 2 3 3 4" xfId="40688"/>
    <cellStyle name="Normal 6 3 2 3 3 4 2" xfId="40689"/>
    <cellStyle name="Normal 6 3 2 3 3 4 3" xfId="40690"/>
    <cellStyle name="Normal 6 3 2 3 3 4 4" xfId="40691"/>
    <cellStyle name="Normal 6 3 2 3 3 5" xfId="40692"/>
    <cellStyle name="Normal 6 3 2 3 3 5 2" xfId="17677"/>
    <cellStyle name="Normal 6 3 2 3 3 5 3" xfId="40693"/>
    <cellStyle name="Normal 6 3 2 3 3 5 4" xfId="40694"/>
    <cellStyle name="Normal 6 3 2 3 3 6" xfId="40695"/>
    <cellStyle name="Normal 6 3 2 3 3 6 2" xfId="40697"/>
    <cellStyle name="Normal 6 3 2 3 3 6 3" xfId="40698"/>
    <cellStyle name="Normal 6 3 2 3 3 6 4" xfId="40699"/>
    <cellStyle name="Normal 6 3 2 3 3 7" xfId="40700"/>
    <cellStyle name="Normal 6 3 2 3 3 7 2" xfId="40701"/>
    <cellStyle name="Normal 6 3 2 3 3 7 3" xfId="40702"/>
    <cellStyle name="Normal 6 3 2 3 3 8" xfId="32173"/>
    <cellStyle name="Normal 6 3 2 3 3 9" xfId="32176"/>
    <cellStyle name="Normal 6 3 2 3 4" xfId="26443"/>
    <cellStyle name="Normal 6 3 2 3 4 2" xfId="40703"/>
    <cellStyle name="Normal 6 3 2 3 4 2 2" xfId="40704"/>
    <cellStyle name="Normal 6 3 2 3 4 2 2 2" xfId="40706"/>
    <cellStyle name="Normal 6 3 2 3 4 2 2 3" xfId="40708"/>
    <cellStyle name="Normal 6 3 2 3 4 2 2 4" xfId="40710"/>
    <cellStyle name="Normal 6 3 2 3 4 2 3" xfId="40711"/>
    <cellStyle name="Normal 6 3 2 3 4 2 3 2" xfId="2705"/>
    <cellStyle name="Normal 6 3 2 3 4 2 3 3" xfId="34246"/>
    <cellStyle name="Normal 6 3 2 3 4 2 4" xfId="40712"/>
    <cellStyle name="Normal 6 3 2 3 4 2 5" xfId="39857"/>
    <cellStyle name="Normal 6 3 2 3 4 2 6" xfId="39859"/>
    <cellStyle name="Normal 6 3 2 3 4 3" xfId="40713"/>
    <cellStyle name="Normal 6 3 2 3 4 3 2" xfId="40714"/>
    <cellStyle name="Normal 6 3 2 3 4 3 3" xfId="40715"/>
    <cellStyle name="Normal 6 3 2 3 4 3 4" xfId="40716"/>
    <cellStyle name="Normal 6 3 2 3 4 4" xfId="40717"/>
    <cellStyle name="Normal 6 3 2 3 4 4 2" xfId="40718"/>
    <cellStyle name="Normal 6 3 2 3 4 4 3" xfId="40719"/>
    <cellStyle name="Normal 6 3 2 3 4 4 4" xfId="40720"/>
    <cellStyle name="Normal 6 3 2 3 4 5" xfId="40721"/>
    <cellStyle name="Normal 6 3 2 3 4 5 2" xfId="40723"/>
    <cellStyle name="Normal 6 3 2 3 4 5 3" xfId="40725"/>
    <cellStyle name="Normal 6 3 2 3 4 5 4" xfId="40727"/>
    <cellStyle name="Normal 6 3 2 3 4 6" xfId="40728"/>
    <cellStyle name="Normal 6 3 2 3 4 6 2" xfId="40729"/>
    <cellStyle name="Normal 6 3 2 3 4 6 3" xfId="40730"/>
    <cellStyle name="Normal 6 3 2 3 4 7" xfId="40731"/>
    <cellStyle name="Normal 6 3 2 3 4 8" xfId="24148"/>
    <cellStyle name="Normal 6 3 2 3 4 9" xfId="24191"/>
    <cellStyle name="Normal 6 3 2 3 5" xfId="26445"/>
    <cellStyle name="Normal 6 3 2 3 5 2" xfId="40732"/>
    <cellStyle name="Normal 6 3 2 3 5 2 2" xfId="40733"/>
    <cellStyle name="Normal 6 3 2 3 5 2 2 2" xfId="40734"/>
    <cellStyle name="Normal 6 3 2 3 5 2 2 3" xfId="40735"/>
    <cellStyle name="Normal 6 3 2 3 5 2 2 4" xfId="40736"/>
    <cellStyle name="Normal 6 3 2 3 5 2 3" xfId="40737"/>
    <cellStyle name="Normal 6 3 2 3 5 2 3 2" xfId="34369"/>
    <cellStyle name="Normal 6 3 2 3 5 2 3 3" xfId="34371"/>
    <cellStyle name="Normal 6 3 2 3 5 2 4" xfId="40739"/>
    <cellStyle name="Normal 6 3 2 3 5 2 5" xfId="40741"/>
    <cellStyle name="Normal 6 3 2 3 5 2 6" xfId="35583"/>
    <cellStyle name="Normal 6 3 2 3 5 3" xfId="40742"/>
    <cellStyle name="Normal 6 3 2 3 5 3 2" xfId="40743"/>
    <cellStyle name="Normal 6 3 2 3 5 3 3" xfId="40744"/>
    <cellStyle name="Normal 6 3 2 3 5 3 4" xfId="40746"/>
    <cellStyle name="Normal 6 3 2 3 5 4" xfId="40747"/>
    <cellStyle name="Normal 6 3 2 3 5 4 2" xfId="34974"/>
    <cellStyle name="Normal 6 3 2 3 5 4 3" xfId="40748"/>
    <cellStyle name="Normal 6 3 2 3 5 4 4" xfId="40749"/>
    <cellStyle name="Normal 6 3 2 3 5 5" xfId="40750"/>
    <cellStyle name="Normal 6 3 2 3 5 5 2" xfId="40751"/>
    <cellStyle name="Normal 6 3 2 3 5 5 3" xfId="40752"/>
    <cellStyle name="Normal 6 3 2 3 5 5 4" xfId="40753"/>
    <cellStyle name="Normal 6 3 2 3 5 6" xfId="40754"/>
    <cellStyle name="Normal 6 3 2 3 5 6 2" xfId="40755"/>
    <cellStyle name="Normal 6 3 2 3 5 6 3" xfId="40756"/>
    <cellStyle name="Normal 6 3 2 3 5 7" xfId="40757"/>
    <cellStyle name="Normal 6 3 2 3 5 8" xfId="24231"/>
    <cellStyle name="Normal 6 3 2 3 5 9" xfId="24234"/>
    <cellStyle name="Normal 6 3 2 3 6" xfId="40758"/>
    <cellStyle name="Normal 6 3 2 3 6 2" xfId="40759"/>
    <cellStyle name="Normal 6 3 2 3 6 2 2" xfId="40760"/>
    <cellStyle name="Normal 6 3 2 3 6 2 2 2" xfId="40762"/>
    <cellStyle name="Normal 6 3 2 3 6 2 2 3" xfId="40764"/>
    <cellStyle name="Normal 6 3 2 3 6 2 2 4" xfId="40766"/>
    <cellStyle name="Normal 6 3 2 3 6 2 3" xfId="40767"/>
    <cellStyle name="Normal 6 3 2 3 6 2 3 2" xfId="34460"/>
    <cellStyle name="Normal 6 3 2 3 6 2 3 3" xfId="34463"/>
    <cellStyle name="Normal 6 3 2 3 6 2 4" xfId="40768"/>
    <cellStyle name="Normal 6 3 2 3 6 2 5" xfId="1563"/>
    <cellStyle name="Normal 6 3 2 3 6 2 6" xfId="1599"/>
    <cellStyle name="Normal 6 3 2 3 6 3" xfId="40769"/>
    <cellStyle name="Normal 6 3 2 3 6 3 2" xfId="40770"/>
    <cellStyle name="Normal 6 3 2 3 6 3 3" xfId="40771"/>
    <cellStyle name="Normal 6 3 2 3 6 3 4" xfId="40772"/>
    <cellStyle name="Normal 6 3 2 3 6 4" xfId="40773"/>
    <cellStyle name="Normal 6 3 2 3 6 4 2" xfId="40775"/>
    <cellStyle name="Normal 6 3 2 3 6 4 3" xfId="40777"/>
    <cellStyle name="Normal 6 3 2 3 6 4 4" xfId="40779"/>
    <cellStyle name="Normal 6 3 2 3 6 5" xfId="40780"/>
    <cellStyle name="Normal 6 3 2 3 6 5 2" xfId="40782"/>
    <cellStyle name="Normal 6 3 2 3 6 5 3" xfId="40784"/>
    <cellStyle name="Normal 6 3 2 3 6 6" xfId="40785"/>
    <cellStyle name="Normal 6 3 2 3 6 7" xfId="40786"/>
    <cellStyle name="Normal 6 3 2 3 6 8" xfId="24256"/>
    <cellStyle name="Normal 6 3 2 3 7" xfId="40787"/>
    <cellStyle name="Normal 6 3 2 3 7 2" xfId="40788"/>
    <cellStyle name="Normal 6 3 2 3 7 2 2" xfId="40789"/>
    <cellStyle name="Normal 6 3 2 3 7 2 3" xfId="40790"/>
    <cellStyle name="Normal 6 3 2 3 7 2 4" xfId="40791"/>
    <cellStyle name="Normal 6 3 2 3 7 3" xfId="40792"/>
    <cellStyle name="Normal 6 3 2 3 7 3 2" xfId="173"/>
    <cellStyle name="Normal 6 3 2 3 7 3 3" xfId="1711"/>
    <cellStyle name="Normal 6 3 2 3 7 4" xfId="40793"/>
    <cellStyle name="Normal 6 3 2 3 7 5" xfId="40794"/>
    <cellStyle name="Normal 6 3 2 3 7 6" xfId="40795"/>
    <cellStyle name="Normal 6 3 2 3 8" xfId="9151"/>
    <cellStyle name="Normal 6 3 2 3 8 2" xfId="40796"/>
    <cellStyle name="Normal 6 3 2 3 8 3" xfId="40797"/>
    <cellStyle name="Normal 6 3 2 3 8 4" xfId="40798"/>
    <cellStyle name="Normal 6 3 2 3 9" xfId="9153"/>
    <cellStyle name="Normal 6 3 2 3 9 2" xfId="20350"/>
    <cellStyle name="Normal 6 3 2 3 9 3" xfId="20407"/>
    <cellStyle name="Normal 6 3 2 3 9 4" xfId="20424"/>
    <cellStyle name="Normal 6 3 2 4" xfId="17480"/>
    <cellStyle name="Normal 6 3 2 4 10" xfId="2813"/>
    <cellStyle name="Normal 6 3 2 4 11" xfId="3695"/>
    <cellStyle name="Normal 6 3 2 4 2" xfId="23958"/>
    <cellStyle name="Normal 6 3 2 4 2 10" xfId="15487"/>
    <cellStyle name="Normal 6 3 2 4 2 2" xfId="39375"/>
    <cellStyle name="Normal 6 3 2 4 2 2 2" xfId="1349"/>
    <cellStyle name="Normal 6 3 2 4 2 2 2 2" xfId="21235"/>
    <cellStyle name="Normal 6 3 2 4 2 2 2 2 2" xfId="965"/>
    <cellStyle name="Normal 6 3 2 4 2 2 2 2 3" xfId="40801"/>
    <cellStyle name="Normal 6 3 2 4 2 2 2 2 4" xfId="14350"/>
    <cellStyle name="Normal 6 3 2 4 2 2 2 3" xfId="21241"/>
    <cellStyle name="Normal 6 3 2 4 2 2 2 3 2" xfId="40804"/>
    <cellStyle name="Normal 6 3 2 4 2 2 2 3 3" xfId="33679"/>
    <cellStyle name="Normal 6 3 2 4 2 2 2 4" xfId="3380"/>
    <cellStyle name="Normal 6 3 2 4 2 2 2 5" xfId="2585"/>
    <cellStyle name="Normal 6 3 2 4 2 2 2 6" xfId="3435"/>
    <cellStyle name="Normal 6 3 2 4 2 2 3" xfId="40805"/>
    <cellStyle name="Normal 6 3 2 4 2 2 3 2" xfId="21250"/>
    <cellStyle name="Normal 6 3 2 4 2 2 3 3" xfId="21257"/>
    <cellStyle name="Normal 6 3 2 4 2 2 3 4" xfId="3517"/>
    <cellStyle name="Normal 6 3 2 4 2 2 4" xfId="40806"/>
    <cellStyle name="Normal 6 3 2 4 2 2 4 2" xfId="21263"/>
    <cellStyle name="Normal 6 3 2 4 2 2 4 3" xfId="21270"/>
    <cellStyle name="Normal 6 3 2 4 2 2 4 4" xfId="3596"/>
    <cellStyle name="Normal 6 3 2 4 2 2 5" xfId="14411"/>
    <cellStyle name="Normal 6 3 2 4 2 2 5 2" xfId="21287"/>
    <cellStyle name="Normal 6 3 2 4 2 2 5 3" xfId="40370"/>
    <cellStyle name="Normal 6 3 2 4 2 2 5 4" xfId="2809"/>
    <cellStyle name="Normal 6 3 2 4 2 2 6" xfId="24890"/>
    <cellStyle name="Normal 6 3 2 4 2 2 6 2" xfId="40808"/>
    <cellStyle name="Normal 6 3 2 4 2 2 6 3" xfId="40810"/>
    <cellStyle name="Normal 6 3 2 4 2 2 7" xfId="26920"/>
    <cellStyle name="Normal 6 3 2 4 2 2 8" xfId="40811"/>
    <cellStyle name="Normal 6 3 2 4 2 2 9" xfId="40812"/>
    <cellStyle name="Normal 6 3 2 4 2 3" xfId="40814"/>
    <cellStyle name="Normal 6 3 2 4 2 3 2" xfId="19627"/>
    <cellStyle name="Normal 6 3 2 4 2 3 2 2" xfId="21333"/>
    <cellStyle name="Normal 6 3 2 4 2 3 2 3" xfId="21337"/>
    <cellStyle name="Normal 6 3 2 4 2 3 2 4" xfId="3844"/>
    <cellStyle name="Normal 6 3 2 4 2 3 3" xfId="35233"/>
    <cellStyle name="Normal 6 3 2 4 2 3 3 2" xfId="21345"/>
    <cellStyle name="Normal 6 3 2 4 2 3 3 3" xfId="21350"/>
    <cellStyle name="Normal 6 3 2 4 2 3 4" xfId="35235"/>
    <cellStyle name="Normal 6 3 2 4 2 3 5" xfId="24901"/>
    <cellStyle name="Normal 6 3 2 4 2 3 6" xfId="24909"/>
    <cellStyle name="Normal 6 3 2 4 2 4" xfId="40816"/>
    <cellStyle name="Normal 6 3 2 4 2 4 2" xfId="40817"/>
    <cellStyle name="Normal 6 3 2 4 2 4 3" xfId="35239"/>
    <cellStyle name="Normal 6 3 2 4 2 4 4" xfId="35241"/>
    <cellStyle name="Normal 6 3 2 4 2 5" xfId="40818"/>
    <cellStyle name="Normal 6 3 2 4 2 5 2" xfId="32281"/>
    <cellStyle name="Normal 6 3 2 4 2 5 3" xfId="32283"/>
    <cellStyle name="Normal 6 3 2 4 2 5 4" xfId="35244"/>
    <cellStyle name="Normal 6 3 2 4 2 6" xfId="40819"/>
    <cellStyle name="Normal 6 3 2 4 2 6 2" xfId="32287"/>
    <cellStyle name="Normal 6 3 2 4 2 6 3" xfId="35247"/>
    <cellStyle name="Normal 6 3 2 4 2 6 4" xfId="35249"/>
    <cellStyle name="Normal 6 3 2 4 2 7" xfId="40820"/>
    <cellStyle name="Normal 6 3 2 4 2 7 2" xfId="40821"/>
    <cellStyle name="Normal 6 3 2 4 2 7 3" xfId="35252"/>
    <cellStyle name="Normal 6 3 2 4 2 8" xfId="40823"/>
    <cellStyle name="Normal 6 3 2 4 2 9" xfId="28097"/>
    <cellStyle name="Normal 6 3 2 4 3" xfId="26450"/>
    <cellStyle name="Normal 6 3 2 4 3 2" xfId="40826"/>
    <cellStyle name="Normal 6 3 2 4 3 2 2" xfId="20079"/>
    <cellStyle name="Normal 6 3 2 4 3 2 2 2" xfId="21412"/>
    <cellStyle name="Normal 6 3 2 4 3 2 2 3" xfId="21415"/>
    <cellStyle name="Normal 6 3 2 4 3 2 2 4" xfId="40828"/>
    <cellStyle name="Normal 6 3 2 4 3 2 3" xfId="40829"/>
    <cellStyle name="Normal 6 3 2 4 3 2 3 2" xfId="21423"/>
    <cellStyle name="Normal 6 3 2 4 3 2 3 3" xfId="21426"/>
    <cellStyle name="Normal 6 3 2 4 3 2 4" xfId="40830"/>
    <cellStyle name="Normal 6 3 2 4 3 2 5" xfId="40831"/>
    <cellStyle name="Normal 6 3 2 4 3 2 6" xfId="22398"/>
    <cellStyle name="Normal 6 3 2 4 3 3" xfId="40833"/>
    <cellStyle name="Normal 6 3 2 4 3 3 2" xfId="20082"/>
    <cellStyle name="Normal 6 3 2 4 3 3 3" xfId="35257"/>
    <cellStyle name="Normal 6 3 2 4 3 3 4" xfId="35259"/>
    <cellStyle name="Normal 6 3 2 4 3 4" xfId="40835"/>
    <cellStyle name="Normal 6 3 2 4 3 4 2" xfId="40836"/>
    <cellStyle name="Normal 6 3 2 4 3 4 3" xfId="25914"/>
    <cellStyle name="Normal 6 3 2 4 3 4 4" xfId="24991"/>
    <cellStyle name="Normal 6 3 2 4 3 5" xfId="40837"/>
    <cellStyle name="Normal 6 3 2 4 3 5 2" xfId="33898"/>
    <cellStyle name="Normal 6 3 2 4 3 5 3" xfId="25920"/>
    <cellStyle name="Normal 6 3 2 4 3 5 4" xfId="25923"/>
    <cellStyle name="Normal 6 3 2 4 3 6" xfId="40838"/>
    <cellStyle name="Normal 6 3 2 4 3 6 2" xfId="40839"/>
    <cellStyle name="Normal 6 3 2 4 3 6 3" xfId="35271"/>
    <cellStyle name="Normal 6 3 2 4 3 7" xfId="40840"/>
    <cellStyle name="Normal 6 3 2 4 3 8" xfId="40842"/>
    <cellStyle name="Normal 6 3 2 4 3 9" xfId="40844"/>
    <cellStyle name="Normal 6 3 2 4 4" xfId="26453"/>
    <cellStyle name="Normal 6 3 2 4 4 2" xfId="40846"/>
    <cellStyle name="Normal 6 3 2 4 4 2 2" xfId="36689"/>
    <cellStyle name="Normal 6 3 2 4 4 2 3" xfId="36691"/>
    <cellStyle name="Normal 6 3 2 4 4 2 4" xfId="40847"/>
    <cellStyle name="Normal 6 3 2 4 4 3" xfId="40849"/>
    <cellStyle name="Normal 6 3 2 4 4 3 2" xfId="40850"/>
    <cellStyle name="Normal 6 3 2 4 4 3 3" xfId="35276"/>
    <cellStyle name="Normal 6 3 2 4 4 4" xfId="40851"/>
    <cellStyle name="Normal 6 3 2 4 4 5" xfId="40852"/>
    <cellStyle name="Normal 6 3 2 4 4 6" xfId="40853"/>
    <cellStyle name="Normal 6 3 2 4 5" xfId="40855"/>
    <cellStyle name="Normal 6 3 2 4 5 2" xfId="40856"/>
    <cellStyle name="Normal 6 3 2 4 5 3" xfId="40857"/>
    <cellStyle name="Normal 6 3 2 4 5 4" xfId="40858"/>
    <cellStyle name="Normal 6 3 2 4 6" xfId="40860"/>
    <cellStyle name="Normal 6 3 2 4 6 2" xfId="40861"/>
    <cellStyle name="Normal 6 3 2 4 6 3" xfId="30213"/>
    <cellStyle name="Normal 6 3 2 4 6 4" xfId="30215"/>
    <cellStyle name="Normal 6 3 2 4 7" xfId="40863"/>
    <cellStyle name="Normal 6 3 2 4 7 2" xfId="33748"/>
    <cellStyle name="Normal 6 3 2 4 7 3" xfId="30221"/>
    <cellStyle name="Normal 6 3 2 4 7 4" xfId="30223"/>
    <cellStyle name="Normal 6 3 2 4 8" xfId="9167"/>
    <cellStyle name="Normal 6 3 2 4 8 2" xfId="40864"/>
    <cellStyle name="Normal 6 3 2 4 8 3" xfId="40865"/>
    <cellStyle name="Normal 6 3 2 4 9" xfId="9169"/>
    <cellStyle name="Normal 6 3 2 5" xfId="17484"/>
    <cellStyle name="Normal 6 3 2 5 10" xfId="16243"/>
    <cellStyle name="Normal 6 3 2 5 11" xfId="16247"/>
    <cellStyle name="Normal 6 3 2 5 2" xfId="34493"/>
    <cellStyle name="Normal 6 3 2 5 2 10" xfId="40867"/>
    <cellStyle name="Normal 6 3 2 5 2 2" xfId="39541"/>
    <cellStyle name="Normal 6 3 2 5 2 2 2" xfId="40868"/>
    <cellStyle name="Normal 6 3 2 5 2 2 2 2" xfId="21621"/>
    <cellStyle name="Normal 6 3 2 5 2 2 2 2 2" xfId="13185"/>
    <cellStyle name="Normal 6 3 2 5 2 2 2 2 3" xfId="13200"/>
    <cellStyle name="Normal 6 3 2 5 2 2 2 2 4" xfId="13217"/>
    <cellStyle name="Normal 6 3 2 5 2 2 2 3" xfId="21625"/>
    <cellStyle name="Normal 6 3 2 5 2 2 2 3 2" xfId="3422"/>
    <cellStyle name="Normal 6 3 2 5 2 2 2 3 3" xfId="3455"/>
    <cellStyle name="Normal 6 3 2 5 2 2 2 4" xfId="25158"/>
    <cellStyle name="Normal 6 3 2 5 2 2 2 5" xfId="40869"/>
    <cellStyle name="Normal 6 3 2 5 2 2 2 6" xfId="40870"/>
    <cellStyle name="Normal 6 3 2 5 2 2 3" xfId="40871"/>
    <cellStyle name="Normal 6 3 2 5 2 2 3 2" xfId="21634"/>
    <cellStyle name="Normal 6 3 2 5 2 2 3 3" xfId="21640"/>
    <cellStyle name="Normal 6 3 2 5 2 2 3 4" xfId="40873"/>
    <cellStyle name="Normal 6 3 2 5 2 2 4" xfId="40874"/>
    <cellStyle name="Normal 6 3 2 5 2 2 4 2" xfId="14891"/>
    <cellStyle name="Normal 6 3 2 5 2 2 4 3" xfId="14923"/>
    <cellStyle name="Normal 6 3 2 5 2 2 4 4" xfId="37101"/>
    <cellStyle name="Normal 6 3 2 5 2 2 5" xfId="40875"/>
    <cellStyle name="Normal 6 3 2 5 2 2 5 2" xfId="15211"/>
    <cellStyle name="Normal 6 3 2 5 2 2 5 3" xfId="26263"/>
    <cellStyle name="Normal 6 3 2 5 2 2 5 4" xfId="37108"/>
    <cellStyle name="Normal 6 3 2 5 2 2 6" xfId="40876"/>
    <cellStyle name="Normal 6 3 2 5 2 2 6 2" xfId="15604"/>
    <cellStyle name="Normal 6 3 2 5 2 2 6 3" xfId="26296"/>
    <cellStyle name="Normal 6 3 2 5 2 2 7" xfId="40877"/>
    <cellStyle name="Normal 6 3 2 5 2 2 8" xfId="40879"/>
    <cellStyle name="Normal 6 3 2 5 2 2 9" xfId="40882"/>
    <cellStyle name="Normal 6 3 2 5 2 3" xfId="40884"/>
    <cellStyle name="Normal 6 3 2 5 2 3 2" xfId="40885"/>
    <cellStyle name="Normal 6 3 2 5 2 3 2 2" xfId="40887"/>
    <cellStyle name="Normal 6 3 2 5 2 3 2 3" xfId="40890"/>
    <cellStyle name="Normal 6 3 2 5 2 3 2 4" xfId="40893"/>
    <cellStyle name="Normal 6 3 2 5 2 3 3" xfId="40894"/>
    <cellStyle name="Normal 6 3 2 5 2 3 3 2" xfId="14492"/>
    <cellStyle name="Normal 6 3 2 5 2 3 3 3" xfId="14507"/>
    <cellStyle name="Normal 6 3 2 5 2 3 4" xfId="40895"/>
    <cellStyle name="Normal 6 3 2 5 2 3 5" xfId="40896"/>
    <cellStyle name="Normal 6 3 2 5 2 3 6" xfId="40897"/>
    <cellStyle name="Normal 6 3 2 5 2 4" xfId="40899"/>
    <cellStyle name="Normal 6 3 2 5 2 4 2" xfId="40900"/>
    <cellStyle name="Normal 6 3 2 5 2 4 3" xfId="40901"/>
    <cellStyle name="Normal 6 3 2 5 2 4 4" xfId="40902"/>
    <cellStyle name="Normal 6 3 2 5 2 5" xfId="40903"/>
    <cellStyle name="Normal 6 3 2 5 2 5 2" xfId="34142"/>
    <cellStyle name="Normal 6 3 2 5 2 5 3" xfId="40904"/>
    <cellStyle name="Normal 6 3 2 5 2 5 4" xfId="40905"/>
    <cellStyle name="Normal 6 3 2 5 2 6" xfId="16830"/>
    <cellStyle name="Normal 6 3 2 5 2 6 2" xfId="16833"/>
    <cellStyle name="Normal 6 3 2 5 2 6 3" xfId="16835"/>
    <cellStyle name="Normal 6 3 2 5 2 6 4" xfId="16837"/>
    <cellStyle name="Normal 6 3 2 5 2 7" xfId="8809"/>
    <cellStyle name="Normal 6 3 2 5 2 7 2" xfId="8816"/>
    <cellStyle name="Normal 6 3 2 5 2 7 3" xfId="8844"/>
    <cellStyle name="Normal 6 3 2 5 2 8" xfId="8879"/>
    <cellStyle name="Normal 6 3 2 5 2 9" xfId="5793"/>
    <cellStyle name="Normal 6 3 2 5 3" xfId="40907"/>
    <cellStyle name="Normal 6 3 2 5 3 2" xfId="40909"/>
    <cellStyle name="Normal 6 3 2 5 3 2 2" xfId="40910"/>
    <cellStyle name="Normal 6 3 2 5 3 2 2 2" xfId="25373"/>
    <cellStyle name="Normal 6 3 2 5 3 2 2 3" xfId="25169"/>
    <cellStyle name="Normal 6 3 2 5 3 2 2 4" xfId="25173"/>
    <cellStyle name="Normal 6 3 2 5 3 2 3" xfId="40911"/>
    <cellStyle name="Normal 6 3 2 5 3 2 3 2" xfId="25378"/>
    <cellStyle name="Normal 6 3 2 5 3 2 3 3" xfId="25381"/>
    <cellStyle name="Normal 6 3 2 5 3 2 4" xfId="40912"/>
    <cellStyle name="Normal 6 3 2 5 3 2 5" xfId="40913"/>
    <cellStyle name="Normal 6 3 2 5 3 2 6" xfId="40914"/>
    <cellStyle name="Normal 6 3 2 5 3 3" xfId="40916"/>
    <cellStyle name="Normal 6 3 2 5 3 3 2" xfId="40917"/>
    <cellStyle name="Normal 6 3 2 5 3 3 3" xfId="40918"/>
    <cellStyle name="Normal 6 3 2 5 3 3 4" xfId="40919"/>
    <cellStyle name="Normal 6 3 2 5 3 4" xfId="40920"/>
    <cellStyle name="Normal 6 3 2 5 3 4 2" xfId="40921"/>
    <cellStyle name="Normal 6 3 2 5 3 4 3" xfId="40922"/>
    <cellStyle name="Normal 6 3 2 5 3 4 4" xfId="40923"/>
    <cellStyle name="Normal 6 3 2 5 3 5" xfId="40924"/>
    <cellStyle name="Normal 6 3 2 5 3 5 2" xfId="34169"/>
    <cellStyle name="Normal 6 3 2 5 3 5 3" xfId="40925"/>
    <cellStyle name="Normal 6 3 2 5 3 5 4" xfId="40926"/>
    <cellStyle name="Normal 6 3 2 5 3 6" xfId="16839"/>
    <cellStyle name="Normal 6 3 2 5 3 6 2" xfId="40927"/>
    <cellStyle name="Normal 6 3 2 5 3 6 3" xfId="40928"/>
    <cellStyle name="Normal 6 3 2 5 3 7" xfId="2954"/>
    <cellStyle name="Normal 6 3 2 5 3 8" xfId="5634"/>
    <cellStyle name="Normal 6 3 2 5 3 9" xfId="29640"/>
    <cellStyle name="Normal 6 3 2 5 4" xfId="40930"/>
    <cellStyle name="Normal 6 3 2 5 4 2" xfId="40931"/>
    <cellStyle name="Normal 6 3 2 5 4 2 2" xfId="40932"/>
    <cellStyle name="Normal 6 3 2 5 4 2 3" xfId="40933"/>
    <cellStyle name="Normal 6 3 2 5 4 2 4" xfId="40934"/>
    <cellStyle name="Normal 6 3 2 5 4 3" xfId="40935"/>
    <cellStyle name="Normal 6 3 2 5 4 3 2" xfId="40936"/>
    <cellStyle name="Normal 6 3 2 5 4 3 3" xfId="40937"/>
    <cellStyle name="Normal 6 3 2 5 4 4" xfId="40938"/>
    <cellStyle name="Normal 6 3 2 5 4 5" xfId="40939"/>
    <cellStyle name="Normal 6 3 2 5 4 6" xfId="16844"/>
    <cellStyle name="Normal 6 3 2 5 5" xfId="3721"/>
    <cellStyle name="Normal 6 3 2 5 5 2" xfId="40940"/>
    <cellStyle name="Normal 6 3 2 5 5 3" xfId="40941"/>
    <cellStyle name="Normal 6 3 2 5 5 4" xfId="40942"/>
    <cellStyle name="Normal 6 3 2 5 6" xfId="3760"/>
    <cellStyle name="Normal 6 3 2 5 6 2" xfId="40943"/>
    <cellStyle name="Normal 6 3 2 5 6 3" xfId="40944"/>
    <cellStyle name="Normal 6 3 2 5 6 4" xfId="40945"/>
    <cellStyle name="Normal 6 3 2 5 7" xfId="4584"/>
    <cellStyle name="Normal 6 3 2 5 7 2" xfId="18999"/>
    <cellStyle name="Normal 6 3 2 5 7 3" xfId="19003"/>
    <cellStyle name="Normal 6 3 2 5 7 4" xfId="23754"/>
    <cellStyle name="Normal 6 3 2 5 8" xfId="18875"/>
    <cellStyle name="Normal 6 3 2 5 8 2" xfId="23548"/>
    <cellStyle name="Normal 6 3 2 5 8 3" xfId="23551"/>
    <cellStyle name="Normal 6 3 2 5 9" xfId="12638"/>
    <cellStyle name="Normal 6 3 2 6" xfId="18916"/>
    <cellStyle name="Normal 6 3 2 6 10" xfId="40946"/>
    <cellStyle name="Normal 6 3 2 6 11" xfId="40947"/>
    <cellStyle name="Normal 6 3 2 6 2" xfId="9364"/>
    <cellStyle name="Normal 6 3 2 6 2 10" xfId="29516"/>
    <cellStyle name="Normal 6 3 2 6 2 2" xfId="6273"/>
    <cellStyle name="Normal 6 3 2 6 2 2 2" xfId="4014"/>
    <cellStyle name="Normal 6 3 2 6 2 2 2 2" xfId="21740"/>
    <cellStyle name="Normal 6 3 2 6 2 2 2 2 2" xfId="28967"/>
    <cellStyle name="Normal 6 3 2 6 2 2 2 2 3" xfId="28970"/>
    <cellStyle name="Normal 6 3 2 6 2 2 2 2 4" xfId="40948"/>
    <cellStyle name="Normal 6 3 2 6 2 2 2 3" xfId="21743"/>
    <cellStyle name="Normal 6 3 2 6 2 2 2 3 2" xfId="24501"/>
    <cellStyle name="Normal 6 3 2 6 2 2 2 3 3" xfId="24510"/>
    <cellStyle name="Normal 6 3 2 6 2 2 2 4" xfId="28972"/>
    <cellStyle name="Normal 6 3 2 6 2 2 2 5" xfId="40949"/>
    <cellStyle name="Normal 6 3 2 6 2 2 2 6" xfId="40950"/>
    <cellStyle name="Normal 6 3 2 6 2 2 3" xfId="40953"/>
    <cellStyle name="Normal 6 3 2 6 2 2 3 2" xfId="21752"/>
    <cellStyle name="Normal 6 3 2 6 2 2 3 3" xfId="21759"/>
    <cellStyle name="Normal 6 3 2 6 2 2 3 4" xfId="28991"/>
    <cellStyle name="Normal 6 3 2 6 2 2 4" xfId="40957"/>
    <cellStyle name="Normal 6 3 2 6 2 2 4 2" xfId="21770"/>
    <cellStyle name="Normal 6 3 2 6 2 2 4 3" xfId="29033"/>
    <cellStyle name="Normal 6 3 2 6 2 2 4 4" xfId="29035"/>
    <cellStyle name="Normal 6 3 2 6 2 2 5" xfId="40961"/>
    <cellStyle name="Normal 6 3 2 6 2 2 5 2" xfId="28681"/>
    <cellStyle name="Normal 6 3 2 6 2 2 5 3" xfId="40962"/>
    <cellStyle name="Normal 6 3 2 6 2 2 5 4" xfId="40963"/>
    <cellStyle name="Normal 6 3 2 6 2 2 6" xfId="40966"/>
    <cellStyle name="Normal 6 3 2 6 2 2 6 2" xfId="28691"/>
    <cellStyle name="Normal 6 3 2 6 2 2 6 3" xfId="29066"/>
    <cellStyle name="Normal 6 3 2 6 2 2 7" xfId="40968"/>
    <cellStyle name="Normal 6 3 2 6 2 2 8" xfId="40969"/>
    <cellStyle name="Normal 6 3 2 6 2 2 9" xfId="40971"/>
    <cellStyle name="Normal 6 3 2 6 2 3" xfId="9371"/>
    <cellStyle name="Normal 6 3 2 6 2 3 2" xfId="24137"/>
    <cellStyle name="Normal 6 3 2 6 2 3 2 2" xfId="19691"/>
    <cellStyle name="Normal 6 3 2 6 2 3 2 3" xfId="19699"/>
    <cellStyle name="Normal 6 3 2 6 2 3 2 4" xfId="19708"/>
    <cellStyle name="Normal 6 3 2 6 2 3 3" xfId="40974"/>
    <cellStyle name="Normal 6 3 2 6 2 3 3 2" xfId="19745"/>
    <cellStyle name="Normal 6 3 2 6 2 3 3 3" xfId="19755"/>
    <cellStyle name="Normal 6 3 2 6 2 3 4" xfId="40978"/>
    <cellStyle name="Normal 6 3 2 6 2 3 5" xfId="40981"/>
    <cellStyle name="Normal 6 3 2 6 2 3 6" xfId="40984"/>
    <cellStyle name="Normal 6 3 2 6 2 4" xfId="794"/>
    <cellStyle name="Normal 6 3 2 6 2 4 2" xfId="40986"/>
    <cellStyle name="Normal 6 3 2 6 2 4 3" xfId="40988"/>
    <cellStyle name="Normal 6 3 2 6 2 4 4" xfId="40991"/>
    <cellStyle name="Normal 6 3 2 6 2 5" xfId="596"/>
    <cellStyle name="Normal 6 3 2 6 2 5 2" xfId="40994"/>
    <cellStyle name="Normal 6 3 2 6 2 5 3" xfId="40996"/>
    <cellStyle name="Normal 6 3 2 6 2 5 4" xfId="40999"/>
    <cellStyle name="Normal 6 3 2 6 2 6" xfId="730"/>
    <cellStyle name="Normal 6 3 2 6 2 6 2" xfId="41001"/>
    <cellStyle name="Normal 6 3 2 6 2 6 3" xfId="41003"/>
    <cellStyle name="Normal 6 3 2 6 2 6 4" xfId="41005"/>
    <cellStyle name="Normal 6 3 2 6 2 7" xfId="26094"/>
    <cellStyle name="Normal 6 3 2 6 2 7 2" xfId="29858"/>
    <cellStyle name="Normal 6 3 2 6 2 7 3" xfId="29870"/>
    <cellStyle name="Normal 6 3 2 6 2 8" xfId="26099"/>
    <cellStyle name="Normal 6 3 2 6 2 9" xfId="26104"/>
    <cellStyle name="Normal 6 3 2 6 3" xfId="9383"/>
    <cellStyle name="Normal 6 3 2 6 3 2" xfId="6307"/>
    <cellStyle name="Normal 6 3 2 6 3 2 2" xfId="24470"/>
    <cellStyle name="Normal 6 3 2 6 3 2 2 2" xfId="30259"/>
    <cellStyle name="Normal 6 3 2 6 3 2 2 3" xfId="41007"/>
    <cellStyle name="Normal 6 3 2 6 3 2 2 4" xfId="41009"/>
    <cellStyle name="Normal 6 3 2 6 3 2 3" xfId="41011"/>
    <cellStyle name="Normal 6 3 2 6 3 2 3 2" xfId="1183"/>
    <cellStyle name="Normal 6 3 2 6 3 2 3 3" xfId="360"/>
    <cellStyle name="Normal 6 3 2 6 3 2 4" xfId="41013"/>
    <cellStyle name="Normal 6 3 2 6 3 2 5" xfId="41014"/>
    <cellStyle name="Normal 6 3 2 6 3 2 6" xfId="41015"/>
    <cellStyle name="Normal 6 3 2 6 3 3" xfId="9386"/>
    <cellStyle name="Normal 6 3 2 6 3 3 2" xfId="24477"/>
    <cellStyle name="Normal 6 3 2 6 3 3 3" xfId="41017"/>
    <cellStyle name="Normal 6 3 2 6 3 3 4" xfId="41019"/>
    <cellStyle name="Normal 6 3 2 6 3 4" xfId="646"/>
    <cellStyle name="Normal 6 3 2 6 3 4 2" xfId="41021"/>
    <cellStyle name="Normal 6 3 2 6 3 4 3" xfId="41023"/>
    <cellStyle name="Normal 6 3 2 6 3 4 4" xfId="41026"/>
    <cellStyle name="Normal 6 3 2 6 3 5" xfId="676"/>
    <cellStyle name="Normal 6 3 2 6 3 5 2" xfId="41028"/>
    <cellStyle name="Normal 6 3 2 6 3 5 3" xfId="41030"/>
    <cellStyle name="Normal 6 3 2 6 3 5 4" xfId="41032"/>
    <cellStyle name="Normal 6 3 2 6 3 6" xfId="12475"/>
    <cellStyle name="Normal 6 3 2 6 3 6 2" xfId="41034"/>
    <cellStyle name="Normal 6 3 2 6 3 6 3" xfId="41036"/>
    <cellStyle name="Normal 6 3 2 6 3 7" xfId="26108"/>
    <cellStyle name="Normal 6 3 2 6 3 8" xfId="26112"/>
    <cellStyle name="Normal 6 3 2 6 3 9" xfId="26117"/>
    <cellStyle name="Normal 6 3 2 6 4" xfId="9392"/>
    <cellStyle name="Normal 6 3 2 6 4 2" xfId="2480"/>
    <cellStyle name="Normal 6 3 2 6 4 2 2" xfId="41037"/>
    <cellStyle name="Normal 6 3 2 6 4 2 3" xfId="41038"/>
    <cellStyle name="Normal 6 3 2 6 4 2 4" xfId="41039"/>
    <cellStyle name="Normal 6 3 2 6 4 3" xfId="41041"/>
    <cellStyle name="Normal 6 3 2 6 4 3 2" xfId="41043"/>
    <cellStyle name="Normal 6 3 2 6 4 3 3" xfId="41045"/>
    <cellStyle name="Normal 6 3 2 6 4 4" xfId="12479"/>
    <cellStyle name="Normal 6 3 2 6 4 5" xfId="12482"/>
    <cellStyle name="Normal 6 3 2 6 4 6" xfId="41047"/>
    <cellStyle name="Normal 6 3 2 6 5" xfId="140"/>
    <cellStyle name="Normal 6 3 2 6 5 2" xfId="41048"/>
    <cellStyle name="Normal 6 3 2 6 5 3" xfId="41050"/>
    <cellStyle name="Normal 6 3 2 6 5 4" xfId="41052"/>
    <cellStyle name="Normal 6 3 2 6 6" xfId="8297"/>
    <cellStyle name="Normal 6 3 2 6 6 2" xfId="21903"/>
    <cellStyle name="Normal 6 3 2 6 6 3" xfId="21908"/>
    <cellStyle name="Normal 6 3 2 6 6 4" xfId="21914"/>
    <cellStyle name="Normal 6 3 2 6 7" xfId="9396"/>
    <cellStyle name="Normal 6 3 2 6 7 2" xfId="21924"/>
    <cellStyle name="Normal 6 3 2 6 7 3" xfId="23661"/>
    <cellStyle name="Normal 6 3 2 6 7 4" xfId="41053"/>
    <cellStyle name="Normal 6 3 2 6 8" xfId="23563"/>
    <cellStyle name="Normal 6 3 2 6 8 2" xfId="38131"/>
    <cellStyle name="Normal 6 3 2 6 8 3" xfId="38133"/>
    <cellStyle name="Normal 6 3 2 6 9" xfId="23568"/>
    <cellStyle name="Normal 6 3 2 7" xfId="18919"/>
    <cellStyle name="Normal 6 3 2 7 10" xfId="41055"/>
    <cellStyle name="Normal 6 3 2 7 2" xfId="9428"/>
    <cellStyle name="Normal 6 3 2 7 2 2" xfId="6401"/>
    <cellStyle name="Normal 6 3 2 7 2 2 2" xfId="4361"/>
    <cellStyle name="Normal 6 3 2 7 2 2 2 2" xfId="21937"/>
    <cellStyle name="Normal 6 3 2 7 2 2 2 3" xfId="21939"/>
    <cellStyle name="Normal 6 3 2 7 2 2 2 4" xfId="27898"/>
    <cellStyle name="Normal 6 3 2 7 2 2 3" xfId="34026"/>
    <cellStyle name="Normal 6 3 2 7 2 2 3 2" xfId="21944"/>
    <cellStyle name="Normal 6 3 2 7 2 2 3 3" xfId="21947"/>
    <cellStyle name="Normal 6 3 2 7 2 2 4" xfId="41056"/>
    <cellStyle name="Normal 6 3 2 7 2 2 5" xfId="41057"/>
    <cellStyle name="Normal 6 3 2 7 2 2 6" xfId="41058"/>
    <cellStyle name="Normal 6 3 2 7 2 3" xfId="41060"/>
    <cellStyle name="Normal 6 3 2 7 2 3 2" xfId="13278"/>
    <cellStyle name="Normal 6 3 2 7 2 3 3" xfId="34031"/>
    <cellStyle name="Normal 6 3 2 7 2 3 4" xfId="41061"/>
    <cellStyle name="Normal 6 3 2 7 2 4" xfId="41062"/>
    <cellStyle name="Normal 6 3 2 7 2 4 2" xfId="34036"/>
    <cellStyle name="Normal 6 3 2 7 2 4 3" xfId="41063"/>
    <cellStyle name="Normal 6 3 2 7 2 4 4" xfId="41064"/>
    <cellStyle name="Normal 6 3 2 7 2 5" xfId="41065"/>
    <cellStyle name="Normal 6 3 2 7 2 5 2" xfId="41066"/>
    <cellStyle name="Normal 6 3 2 7 2 5 3" xfId="41067"/>
    <cellStyle name="Normal 6 3 2 7 2 5 4" xfId="41068"/>
    <cellStyle name="Normal 6 3 2 7 2 6" xfId="41069"/>
    <cellStyle name="Normal 6 3 2 7 2 6 2" xfId="41070"/>
    <cellStyle name="Normal 6 3 2 7 2 6 3" xfId="41071"/>
    <cellStyle name="Normal 6 3 2 7 2 7" xfId="26137"/>
    <cellStyle name="Normal 6 3 2 7 2 8" xfId="26140"/>
    <cellStyle name="Normal 6 3 2 7 2 9" xfId="30032"/>
    <cellStyle name="Normal 6 3 2 7 3" xfId="9431"/>
    <cellStyle name="Normal 6 3 2 7 3 2" xfId="6442"/>
    <cellStyle name="Normal 6 3 2 7 3 2 2" xfId="41072"/>
    <cellStyle name="Normal 6 3 2 7 3 2 3" xfId="41073"/>
    <cellStyle name="Normal 6 3 2 7 3 2 4" xfId="41074"/>
    <cellStyle name="Normal 6 3 2 7 3 3" xfId="41075"/>
    <cellStyle name="Normal 6 3 2 7 3 3 2" xfId="41076"/>
    <cellStyle name="Normal 6 3 2 7 3 3 3" xfId="39117"/>
    <cellStyle name="Normal 6 3 2 7 3 4" xfId="41077"/>
    <cellStyle name="Normal 6 3 2 7 3 5" xfId="41078"/>
    <cellStyle name="Normal 6 3 2 7 3 6" xfId="41079"/>
    <cellStyle name="Normal 6 3 2 7 4" xfId="9435"/>
    <cellStyle name="Normal 6 3 2 7 4 2" xfId="41080"/>
    <cellStyle name="Normal 6 3 2 7 4 3" xfId="41081"/>
    <cellStyle name="Normal 6 3 2 7 4 4" xfId="41082"/>
    <cellStyle name="Normal 6 3 2 7 5" xfId="41083"/>
    <cellStyle name="Normal 6 3 2 7 5 2" xfId="13246"/>
    <cellStyle name="Normal 6 3 2 7 5 3" xfId="13248"/>
    <cellStyle name="Normal 6 3 2 7 5 4" xfId="41084"/>
    <cellStyle name="Normal 6 3 2 7 6" xfId="23665"/>
    <cellStyle name="Normal 6 3 2 7 6 2" xfId="13262"/>
    <cellStyle name="Normal 6 3 2 7 6 3" xfId="38142"/>
    <cellStyle name="Normal 6 3 2 7 6 4" xfId="41085"/>
    <cellStyle name="Normal 6 3 2 7 7" xfId="23668"/>
    <cellStyle name="Normal 6 3 2 7 7 2" xfId="38147"/>
    <cellStyle name="Normal 6 3 2 7 7 3" xfId="41086"/>
    <cellStyle name="Normal 6 3 2 7 8" xfId="23575"/>
    <cellStyle name="Normal 6 3 2 7 9" xfId="23577"/>
    <cellStyle name="Normal 6 3 2 8" xfId="18922"/>
    <cellStyle name="Normal 6 3 2 8 2" xfId="9455"/>
    <cellStyle name="Normal 6 3 2 8 2 2" xfId="41088"/>
    <cellStyle name="Normal 6 3 2 8 2 2 2" xfId="41089"/>
    <cellStyle name="Normal 6 3 2 8 2 2 3" xfId="41090"/>
    <cellStyle name="Normal 6 3 2 8 2 2 4" xfId="41091"/>
    <cellStyle name="Normal 6 3 2 8 2 3" xfId="41094"/>
    <cellStyle name="Normal 6 3 2 8 2 3 2" xfId="41096"/>
    <cellStyle name="Normal 6 3 2 8 2 3 3" xfId="41098"/>
    <cellStyle name="Normal 6 3 2 8 2 4" xfId="41100"/>
    <cellStyle name="Normal 6 3 2 8 2 5" xfId="41102"/>
    <cellStyle name="Normal 6 3 2 8 2 6" xfId="41104"/>
    <cellStyle name="Normal 6 3 2 8 3" xfId="18925"/>
    <cellStyle name="Normal 6 3 2 8 3 2" xfId="41106"/>
    <cellStyle name="Normal 6 3 2 8 3 3" xfId="41108"/>
    <cellStyle name="Normal 6 3 2 8 3 4" xfId="41110"/>
    <cellStyle name="Normal 6 3 2 8 4" xfId="18929"/>
    <cellStyle name="Normal 6 3 2 8 4 2" xfId="41111"/>
    <cellStyle name="Normal 6 3 2 8 4 3" xfId="2990"/>
    <cellStyle name="Normal 6 3 2 8 4 4" xfId="3025"/>
    <cellStyle name="Normal 6 3 2 8 5" xfId="41112"/>
    <cellStyle name="Normal 6 3 2 8 5 2" xfId="7472"/>
    <cellStyle name="Normal 6 3 2 8 5 3" xfId="762"/>
    <cellStyle name="Normal 6 3 2 8 5 4" xfId="6042"/>
    <cellStyle name="Normal 6 3 2 8 6" xfId="23673"/>
    <cellStyle name="Normal 6 3 2 8 6 2" xfId="7524"/>
    <cellStyle name="Normal 6 3 2 8 6 3" xfId="6064"/>
    <cellStyle name="Normal 6 3 2 8 7" xfId="23675"/>
    <cellStyle name="Normal 6 3 2 8 8" xfId="23583"/>
    <cellStyle name="Normal 6 3 2 8 9" xfId="23588"/>
    <cellStyle name="Normal 6 3 2 9" xfId="18932"/>
    <cellStyle name="Normal 6 3 2 9 2" xfId="9479"/>
    <cellStyle name="Normal 6 3 2 9 2 2" xfId="41113"/>
    <cellStyle name="Normal 6 3 2 9 2 2 2" xfId="41115"/>
    <cellStyle name="Normal 6 3 2 9 2 2 3" xfId="41116"/>
    <cellStyle name="Normal 6 3 2 9 2 2 4" xfId="41117"/>
    <cellStyle name="Normal 6 3 2 9 2 3" xfId="41118"/>
    <cellStyle name="Normal 6 3 2 9 2 3 2" xfId="41120"/>
    <cellStyle name="Normal 6 3 2 9 2 3 3" xfId="41121"/>
    <cellStyle name="Normal 6 3 2 9 2 4" xfId="41122"/>
    <cellStyle name="Normal 6 3 2 9 2 5" xfId="41124"/>
    <cellStyle name="Normal 6 3 2 9 2 6" xfId="41126"/>
    <cellStyle name="Normal 6 3 2 9 3" xfId="18936"/>
    <cellStyle name="Normal 6 3 2 9 3 2" xfId="41127"/>
    <cellStyle name="Normal 6 3 2 9 3 3" xfId="41129"/>
    <cellStyle name="Normal 6 3 2 9 3 4" xfId="41131"/>
    <cellStyle name="Normal 6 3 2 9 4" xfId="18941"/>
    <cellStyle name="Normal 6 3 2 9 4 2" xfId="41132"/>
    <cellStyle name="Normal 6 3 2 9 4 3" xfId="41134"/>
    <cellStyle name="Normal 6 3 2 9 4 4" xfId="41136"/>
    <cellStyle name="Normal 6 3 2 9 5" xfId="41137"/>
    <cellStyle name="Normal 6 3 2 9 5 2" xfId="7575"/>
    <cellStyle name="Normal 6 3 2 9 5 3" xfId="905"/>
    <cellStyle name="Normal 6 3 2 9 5 4" xfId="1450"/>
    <cellStyle name="Normal 6 3 2 9 6" xfId="23683"/>
    <cellStyle name="Normal 6 3 2 9 6 2" xfId="1721"/>
    <cellStyle name="Normal 6 3 2 9 6 3" xfId="6238"/>
    <cellStyle name="Normal 6 3 2 9 7" xfId="23686"/>
    <cellStyle name="Normal 6 3 2 9 8" xfId="23601"/>
    <cellStyle name="Normal 6 3 2 9 9" xfId="23606"/>
    <cellStyle name="Normal 6 3 20" xfId="40325"/>
    <cellStyle name="Normal 6 3 21" xfId="40327"/>
    <cellStyle name="Normal 6 3 3" xfId="41138"/>
    <cellStyle name="Normal 6 3 3 10" xfId="27938"/>
    <cellStyle name="Normal 6 3 3 10 2" xfId="27940"/>
    <cellStyle name="Normal 6 3 3 10 2 2" xfId="39357"/>
    <cellStyle name="Normal 6 3 3 10 2 2 2" xfId="6519"/>
    <cellStyle name="Normal 6 3 3 10 2 2 3" xfId="6527"/>
    <cellStyle name="Normal 6 3 3 10 2 2 4" xfId="6534"/>
    <cellStyle name="Normal 6 3 3 10 2 3" xfId="39360"/>
    <cellStyle name="Normal 6 3 3 10 2 3 2" xfId="6563"/>
    <cellStyle name="Normal 6 3 3 10 2 3 3" xfId="16630"/>
    <cellStyle name="Normal 6 3 3 10 2 4" xfId="39362"/>
    <cellStyle name="Normal 6 3 3 10 2 5" xfId="41139"/>
    <cellStyle name="Normal 6 3 3 10 2 6" xfId="41140"/>
    <cellStyle name="Normal 6 3 3 10 3" xfId="23952"/>
    <cellStyle name="Normal 6 3 3 10 3 2" xfId="39369"/>
    <cellStyle name="Normal 6 3 3 10 3 3" xfId="41141"/>
    <cellStyle name="Normal 6 3 3 10 3 4" xfId="41142"/>
    <cellStyle name="Normal 6 3 3 10 4" xfId="23955"/>
    <cellStyle name="Normal 6 3 3 10 4 2" xfId="39374"/>
    <cellStyle name="Normal 6 3 3 10 4 3" xfId="40813"/>
    <cellStyle name="Normal 6 3 3 10 4 4" xfId="40815"/>
    <cellStyle name="Normal 6 3 3 10 5" xfId="26448"/>
    <cellStyle name="Normal 6 3 3 10 5 2" xfId="40825"/>
    <cellStyle name="Normal 6 3 3 10 5 3" xfId="40832"/>
    <cellStyle name="Normal 6 3 3 10 5 4" xfId="40834"/>
    <cellStyle name="Normal 6 3 3 10 6" xfId="26451"/>
    <cellStyle name="Normal 6 3 3 10 6 2" xfId="40845"/>
    <cellStyle name="Normal 6 3 3 10 6 3" xfId="40848"/>
    <cellStyle name="Normal 6 3 3 10 7" xfId="40854"/>
    <cellStyle name="Normal 6 3 3 10 8" xfId="40859"/>
    <cellStyle name="Normal 6 3 3 10 9" xfId="40862"/>
    <cellStyle name="Normal 6 3 3 11" xfId="27942"/>
    <cellStyle name="Normal 6 3 3 11 2" xfId="27945"/>
    <cellStyle name="Normal 6 3 3 11 2 2" xfId="39524"/>
    <cellStyle name="Normal 6 3 3 11 2 2 2" xfId="36727"/>
    <cellStyle name="Normal 6 3 3 11 2 2 3" xfId="20856"/>
    <cellStyle name="Normal 6 3 3 11 2 2 4" xfId="16029"/>
    <cellStyle name="Normal 6 3 3 11 2 3" xfId="39526"/>
    <cellStyle name="Normal 6 3 3 11 2 3 2" xfId="36730"/>
    <cellStyle name="Normal 6 3 3 11 2 3 3" xfId="20860"/>
    <cellStyle name="Normal 6 3 3 11 2 4" xfId="39528"/>
    <cellStyle name="Normal 6 3 3 11 2 5" xfId="41143"/>
    <cellStyle name="Normal 6 3 3 11 2 6" xfId="16819"/>
    <cellStyle name="Normal 6 3 3 11 3" xfId="27948"/>
    <cellStyle name="Normal 6 3 3 11 3 2" xfId="39535"/>
    <cellStyle name="Normal 6 3 3 11 3 3" xfId="41144"/>
    <cellStyle name="Normal 6 3 3 11 3 4" xfId="41145"/>
    <cellStyle name="Normal 6 3 3 11 4" xfId="34491"/>
    <cellStyle name="Normal 6 3 3 11 4 2" xfId="39540"/>
    <cellStyle name="Normal 6 3 3 11 4 3" xfId="40883"/>
    <cellStyle name="Normal 6 3 3 11 4 4" xfId="40898"/>
    <cellStyle name="Normal 6 3 3 11 5" xfId="40906"/>
    <cellStyle name="Normal 6 3 3 11 5 2" xfId="40908"/>
    <cellStyle name="Normal 6 3 3 11 5 3" xfId="40915"/>
    <cellStyle name="Normal 6 3 3 11 6" xfId="40929"/>
    <cellStyle name="Normal 6 3 3 11 7" xfId="3719"/>
    <cellStyle name="Normal 6 3 3 11 8" xfId="3758"/>
    <cellStyle name="Normal 6 3 3 12" xfId="8451"/>
    <cellStyle name="Normal 6 3 3 12 2" xfId="34494"/>
    <cellStyle name="Normal 6 3 3 12 2 2" xfId="6093"/>
    <cellStyle name="Normal 6 3 3 12 2 3" xfId="6141"/>
    <cellStyle name="Normal 6 3 3 12 2 4" xfId="1852"/>
    <cellStyle name="Normal 6 3 3 12 3" xfId="34496"/>
    <cellStyle name="Normal 6 3 3 12 3 2" xfId="1460"/>
    <cellStyle name="Normal 6 3 3 12 3 3" xfId="1469"/>
    <cellStyle name="Normal 6 3 3 12 3 4" xfId="2061"/>
    <cellStyle name="Normal 6 3 3 12 4" xfId="9363"/>
    <cellStyle name="Normal 6 3 3 12 4 2" xfId="6271"/>
    <cellStyle name="Normal 6 3 3 12 4 3" xfId="9369"/>
    <cellStyle name="Normal 6 3 3 12 5" xfId="9382"/>
    <cellStyle name="Normal 6 3 3 12 6" xfId="9391"/>
    <cellStyle name="Normal 6 3 3 12 7" xfId="138"/>
    <cellStyle name="Normal 6 3 3 13" xfId="9398"/>
    <cellStyle name="Normal 6 3 3 13 2" xfId="9411"/>
    <cellStyle name="Normal 6 3 3 13 3" xfId="9416"/>
    <cellStyle name="Normal 6 3 3 13 4" xfId="9425"/>
    <cellStyle name="Normal 6 3 3 14" xfId="9438"/>
    <cellStyle name="Normal 6 3 3 14 2" xfId="1622"/>
    <cellStyle name="Normal 6 3 3 14 3" xfId="9448"/>
    <cellStyle name="Normal 6 3 3 14 4" xfId="9453"/>
    <cellStyle name="Normal 6 3 3 15" xfId="9458"/>
    <cellStyle name="Normal 6 3 3 15 2" xfId="1716"/>
    <cellStyle name="Normal 6 3 3 15 3" xfId="9469"/>
    <cellStyle name="Normal 6 3 3 15 4" xfId="9476"/>
    <cellStyle name="Normal 6 3 3 16" xfId="9480"/>
    <cellStyle name="Normal 6 3 3 16 2" xfId="1860"/>
    <cellStyle name="Normal 6 3 3 16 3" xfId="9489"/>
    <cellStyle name="Normal 6 3 3 17" xfId="9499"/>
    <cellStyle name="Normal 6 3 3 18" xfId="9508"/>
    <cellStyle name="Normal 6 3 3 19" xfId="9518"/>
    <cellStyle name="Normal 6 3 3 2" xfId="30752"/>
    <cellStyle name="Normal 6 3 3 2 10" xfId="21133"/>
    <cellStyle name="Normal 6 3 3 2 10 2" xfId="41146"/>
    <cellStyle name="Normal 6 3 3 2 10 3" xfId="41147"/>
    <cellStyle name="Normal 6 3 3 2 10 4" xfId="41148"/>
    <cellStyle name="Normal 6 3 3 2 11" xfId="21137"/>
    <cellStyle name="Normal 6 3 3 2 11 2" xfId="41149"/>
    <cellStyle name="Normal 6 3 3 2 11 3" xfId="41150"/>
    <cellStyle name="Normal 6 3 3 2 12" xfId="38896"/>
    <cellStyle name="Normal 6 3 3 2 13" xfId="41153"/>
    <cellStyle name="Normal 6 3 3 2 14" xfId="41155"/>
    <cellStyle name="Normal 6 3 3 2 2" xfId="6185"/>
    <cellStyle name="Normal 6 3 3 2 2 10" xfId="17991"/>
    <cellStyle name="Normal 6 3 3 2 2 11" xfId="23323"/>
    <cellStyle name="Normal 6 3 3 2 2 2" xfId="14159"/>
    <cellStyle name="Normal 6 3 3 2 2 2 10" xfId="41157"/>
    <cellStyle name="Normal 6 3 3 2 2 2 2" xfId="41158"/>
    <cellStyle name="Normal 6 3 3 2 2 2 2 2" xfId="41159"/>
    <cellStyle name="Normal 6 3 3 2 2 2 2 2 2" xfId="31952"/>
    <cellStyle name="Normal 6 3 3 2 2 2 2 2 2 2" xfId="41160"/>
    <cellStyle name="Normal 6 3 3 2 2 2 2 2 2 3" xfId="41161"/>
    <cellStyle name="Normal 6 3 3 2 2 2 2 2 2 4" xfId="41162"/>
    <cellStyle name="Normal 6 3 3 2 2 2 2 2 3" xfId="31955"/>
    <cellStyle name="Normal 6 3 3 2 2 2 2 2 3 2" xfId="41163"/>
    <cellStyle name="Normal 6 3 3 2 2 2 2 2 3 3" xfId="41164"/>
    <cellStyle name="Normal 6 3 3 2 2 2 2 2 4" xfId="41166"/>
    <cellStyle name="Normal 6 3 3 2 2 2 2 2 5" xfId="41167"/>
    <cellStyle name="Normal 6 3 3 2 2 2 2 2 6" xfId="41168"/>
    <cellStyle name="Normal 6 3 3 2 2 2 2 3" xfId="17685"/>
    <cellStyle name="Normal 6 3 3 2 2 2 2 3 2" xfId="31958"/>
    <cellStyle name="Normal 6 3 3 2 2 2 2 3 3" xfId="41169"/>
    <cellStyle name="Normal 6 3 3 2 2 2 2 3 4" xfId="41170"/>
    <cellStyle name="Normal 6 3 3 2 2 2 2 4" xfId="17688"/>
    <cellStyle name="Normal 6 3 3 2 2 2 2 4 2" xfId="41171"/>
    <cellStyle name="Normal 6 3 3 2 2 2 2 4 3" xfId="41172"/>
    <cellStyle name="Normal 6 3 3 2 2 2 2 4 4" xfId="41173"/>
    <cellStyle name="Normal 6 3 3 2 2 2 2 5" xfId="17693"/>
    <cellStyle name="Normal 6 3 3 2 2 2 2 5 2" xfId="37736"/>
    <cellStyle name="Normal 6 3 3 2 2 2 2 5 3" xfId="41174"/>
    <cellStyle name="Normal 6 3 3 2 2 2 2 5 4" xfId="41175"/>
    <cellStyle name="Normal 6 3 3 2 2 2 2 6" xfId="36160"/>
    <cellStyle name="Normal 6 3 3 2 2 2 2 6 2" xfId="41176"/>
    <cellStyle name="Normal 6 3 3 2 2 2 2 6 3" xfId="41178"/>
    <cellStyle name="Normal 6 3 3 2 2 2 2 7" xfId="36162"/>
    <cellStyle name="Normal 6 3 3 2 2 2 2 8" xfId="41179"/>
    <cellStyle name="Normal 6 3 3 2 2 2 2 9" xfId="41180"/>
    <cellStyle name="Normal 6 3 3 2 2 2 3" xfId="41181"/>
    <cellStyle name="Normal 6 3 3 2 2 2 3 2" xfId="40489"/>
    <cellStyle name="Normal 6 3 3 2 2 2 3 2 2" xfId="40491"/>
    <cellStyle name="Normal 6 3 3 2 2 2 3 2 3" xfId="40493"/>
    <cellStyle name="Normal 6 3 3 2 2 2 3 2 4" xfId="41182"/>
    <cellStyle name="Normal 6 3 3 2 2 2 3 3" xfId="17700"/>
    <cellStyle name="Normal 6 3 3 2 2 2 3 3 2" xfId="41183"/>
    <cellStyle name="Normal 6 3 3 2 2 2 3 3 3" xfId="41184"/>
    <cellStyle name="Normal 6 3 3 2 2 2 3 4" xfId="17705"/>
    <cellStyle name="Normal 6 3 3 2 2 2 3 5" xfId="22102"/>
    <cellStyle name="Normal 6 3 3 2 2 2 3 6" xfId="36164"/>
    <cellStyle name="Normal 6 3 3 2 2 2 4" xfId="33847"/>
    <cellStyle name="Normal 6 3 3 2 2 2 4 2" xfId="40515"/>
    <cellStyle name="Normal 6 3 3 2 2 2 4 3" xfId="22110"/>
    <cellStyle name="Normal 6 3 3 2 2 2 4 4" xfId="22113"/>
    <cellStyle name="Normal 6 3 3 2 2 2 5" xfId="33849"/>
    <cellStyle name="Normal 6 3 3 2 2 2 5 2" xfId="40540"/>
    <cellStyle name="Normal 6 3 3 2 2 2 5 3" xfId="40542"/>
    <cellStyle name="Normal 6 3 3 2 2 2 5 4" xfId="38193"/>
    <cellStyle name="Normal 6 3 3 2 2 2 6" xfId="582"/>
    <cellStyle name="Normal 6 3 3 2 2 2 6 2" xfId="2083"/>
    <cellStyle name="Normal 6 3 3 2 2 2 6 3" xfId="2119"/>
    <cellStyle name="Normal 6 3 3 2 2 2 6 4" xfId="2152"/>
    <cellStyle name="Normal 6 3 3 2 2 2 7" xfId="41185"/>
    <cellStyle name="Normal 6 3 3 2 2 2 7 2" xfId="40588"/>
    <cellStyle name="Normal 6 3 3 2 2 2 7 3" xfId="41186"/>
    <cellStyle name="Normal 6 3 3 2 2 2 8" xfId="26657"/>
    <cellStyle name="Normal 6 3 3 2 2 2 9" xfId="26659"/>
    <cellStyle name="Normal 6 3 3 2 2 3" xfId="40649"/>
    <cellStyle name="Normal 6 3 3 2 2 3 2" xfId="41187"/>
    <cellStyle name="Normal 6 3 3 2 2 3 2 2" xfId="41188"/>
    <cellStyle name="Normal 6 3 3 2 2 3 2 2 2" xfId="32109"/>
    <cellStyle name="Normal 6 3 3 2 2 3 2 2 3" xfId="32112"/>
    <cellStyle name="Normal 6 3 3 2 2 3 2 2 4" xfId="41190"/>
    <cellStyle name="Normal 6 3 3 2 2 3 2 3" xfId="41191"/>
    <cellStyle name="Normal 6 3 3 2 2 3 2 3 2" xfId="32117"/>
    <cellStyle name="Normal 6 3 3 2 2 3 2 3 3" xfId="41192"/>
    <cellStyle name="Normal 6 3 3 2 2 3 2 4" xfId="41193"/>
    <cellStyle name="Normal 6 3 3 2 2 3 2 5" xfId="36289"/>
    <cellStyle name="Normal 6 3 3 2 2 3 2 6" xfId="36291"/>
    <cellStyle name="Normal 6 3 3 2 2 3 3" xfId="41194"/>
    <cellStyle name="Normal 6 3 3 2 2 3 3 2" xfId="40668"/>
    <cellStyle name="Normal 6 3 3 2 2 3 3 3" xfId="40672"/>
    <cellStyle name="Normal 6 3 3 2 2 3 3 4" xfId="38223"/>
    <cellStyle name="Normal 6 3 3 2 2 3 4" xfId="32170"/>
    <cellStyle name="Normal 6 3 3 2 2 3 4 2" xfId="32174"/>
    <cellStyle name="Normal 6 3 3 2 2 3 4 3" xfId="32177"/>
    <cellStyle name="Normal 6 3 3 2 2 3 4 4" xfId="32180"/>
    <cellStyle name="Normal 6 3 3 2 2 3 5" xfId="24144"/>
    <cellStyle name="Normal 6 3 3 2 2 3 5 2" xfId="24149"/>
    <cellStyle name="Normal 6 3 3 2 2 3 5 3" xfId="24192"/>
    <cellStyle name="Normal 6 3 3 2 2 3 5 4" xfId="24207"/>
    <cellStyle name="Normal 6 3 3 2 2 3 6" xfId="24226"/>
    <cellStyle name="Normal 6 3 3 2 2 3 6 2" xfId="24232"/>
    <cellStyle name="Normal 6 3 3 2 2 3 6 3" xfId="24235"/>
    <cellStyle name="Normal 6 3 3 2 2 3 7" xfId="24251"/>
    <cellStyle name="Normal 6 3 3 2 2 3 8" xfId="24279"/>
    <cellStyle name="Normal 6 3 3 2 2 3 9" xfId="24294"/>
    <cellStyle name="Normal 6 3 3 2 2 4" xfId="40652"/>
    <cellStyle name="Normal 6 3 3 2 2 4 2" xfId="41197"/>
    <cellStyle name="Normal 6 3 3 2 2 4 2 2" xfId="41199"/>
    <cellStyle name="Normal 6 3 3 2 2 4 2 3" xfId="28093"/>
    <cellStyle name="Normal 6 3 3 2 2 4 2 4" xfId="10048"/>
    <cellStyle name="Normal 6 3 3 2 2 4 3" xfId="41202"/>
    <cellStyle name="Normal 6 3 3 2 2 4 3 2" xfId="40824"/>
    <cellStyle name="Normal 6 3 3 2 2 4 3 3" xfId="28098"/>
    <cellStyle name="Normal 6 3 3 2 2 4 4" xfId="32190"/>
    <cellStyle name="Normal 6 3 3 2 2 4 5" xfId="24312"/>
    <cellStyle name="Normal 6 3 3 2 2 4 6" xfId="24345"/>
    <cellStyle name="Normal 6 3 3 2 2 5" xfId="41204"/>
    <cellStyle name="Normal 6 3 3 2 2 5 2" xfId="33441"/>
    <cellStyle name="Normal 6 3 3 2 2 5 3" xfId="33445"/>
    <cellStyle name="Normal 6 3 3 2 2 5 4" xfId="32194"/>
    <cellStyle name="Normal 6 3 3 2 2 6" xfId="41206"/>
    <cellStyle name="Normal 6 3 3 2 2 6 2" xfId="8031"/>
    <cellStyle name="Normal 6 3 3 2 2 6 3" xfId="30488"/>
    <cellStyle name="Normal 6 3 3 2 2 6 4" xfId="32197"/>
    <cellStyle name="Normal 6 3 3 2 2 7" xfId="41208"/>
    <cellStyle name="Normal 6 3 3 2 2 7 2" xfId="41210"/>
    <cellStyle name="Normal 6 3 3 2 2 7 3" xfId="41212"/>
    <cellStyle name="Normal 6 3 3 2 2 7 4" xfId="32199"/>
    <cellStyle name="Normal 6 3 3 2 2 8" xfId="41214"/>
    <cellStyle name="Normal 6 3 3 2 2 8 2" xfId="41218"/>
    <cellStyle name="Normal 6 3 3 2 2 8 3" xfId="41221"/>
    <cellStyle name="Normal 6 3 3 2 2 9" xfId="41222"/>
    <cellStyle name="Normal 6 3 3 2 3" xfId="23977"/>
    <cellStyle name="Normal 6 3 3 2 3 10" xfId="23813"/>
    <cellStyle name="Normal 6 3 3 2 3 2" xfId="41224"/>
    <cellStyle name="Normal 6 3 3 2 3 2 2" xfId="18117"/>
    <cellStyle name="Normal 6 3 3 2 3 2 2 2" xfId="18120"/>
    <cellStyle name="Normal 6 3 3 2 3 2 2 2 2" xfId="33421"/>
    <cellStyle name="Normal 6 3 3 2 3 2 2 2 3" xfId="33424"/>
    <cellStyle name="Normal 6 3 3 2 3 2 2 2 4" xfId="41225"/>
    <cellStyle name="Normal 6 3 3 2 3 2 2 3" xfId="18123"/>
    <cellStyle name="Normal 6 3 3 2 3 2 2 3 2" xfId="33427"/>
    <cellStyle name="Normal 6 3 3 2 3 2 2 3 3" xfId="41226"/>
    <cellStyle name="Normal 6 3 3 2 3 2 2 4" xfId="41228"/>
    <cellStyle name="Normal 6 3 3 2 3 2 2 5" xfId="37149"/>
    <cellStyle name="Normal 6 3 3 2 3 2 2 6" xfId="37152"/>
    <cellStyle name="Normal 6 3 3 2 3 2 3" xfId="18125"/>
    <cellStyle name="Normal 6 3 3 2 3 2 3 2" xfId="41215"/>
    <cellStyle name="Normal 6 3 3 2 3 2 3 3" xfId="41223"/>
    <cellStyle name="Normal 6 3 3 2 3 2 3 4" xfId="38231"/>
    <cellStyle name="Normal 6 3 3 2 3 2 4" xfId="18131"/>
    <cellStyle name="Normal 6 3 3 2 3 2 4 2" xfId="41230"/>
    <cellStyle name="Normal 6 3 3 2 3 2 4 3" xfId="41232"/>
    <cellStyle name="Normal 6 3 3 2 3 2 4 4" xfId="38233"/>
    <cellStyle name="Normal 6 3 3 2 3 2 5" xfId="18138"/>
    <cellStyle name="Normal 6 3 3 2 3 2 5 2" xfId="41234"/>
    <cellStyle name="Normal 6 3 3 2 3 2 5 3" xfId="35982"/>
    <cellStyle name="Normal 6 3 3 2 3 2 5 4" xfId="41236"/>
    <cellStyle name="Normal 6 3 3 2 3 2 6" xfId="721"/>
    <cellStyle name="Normal 6 3 3 2 3 2 6 2" xfId="2173"/>
    <cellStyle name="Normal 6 3 3 2 3 2 6 3" xfId="2223"/>
    <cellStyle name="Normal 6 3 3 2 3 2 7" xfId="41237"/>
    <cellStyle name="Normal 6 3 3 2 3 2 8" xfId="26674"/>
    <cellStyle name="Normal 6 3 3 2 3 2 9" xfId="26676"/>
    <cellStyle name="Normal 6 3 3 2 3 3" xfId="1275"/>
    <cellStyle name="Normal 6 3 3 2 3 3 2" xfId="10059"/>
    <cellStyle name="Normal 6 3 3 2 3 3 2 2" xfId="41238"/>
    <cellStyle name="Normal 6 3 3 2 3 3 2 3" xfId="28955"/>
    <cellStyle name="Normal 6 3 3 2 3 3 2 4" xfId="28957"/>
    <cellStyle name="Normal 6 3 3 2 3 3 3" xfId="10066"/>
    <cellStyle name="Normal 6 3 3 2 3 3 3 2" xfId="41239"/>
    <cellStyle name="Normal 6 3 3 2 3 3 3 3" xfId="28962"/>
    <cellStyle name="Normal 6 3 3 2 3 3 4" xfId="10079"/>
    <cellStyle name="Normal 6 3 3 2 3 3 5" xfId="24486"/>
    <cellStyle name="Normal 6 3 3 2 3 3 6" xfId="24532"/>
    <cellStyle name="Normal 6 3 3 2 3 4" xfId="1286"/>
    <cellStyle name="Normal 6 3 3 2 3 4 2" xfId="10098"/>
    <cellStyle name="Normal 6 3 3 2 3 4 3" xfId="13034"/>
    <cellStyle name="Normal 6 3 3 2 3 4 4" xfId="32205"/>
    <cellStyle name="Normal 6 3 3 2 3 5" xfId="13040"/>
    <cellStyle name="Normal 6 3 3 2 3 5 2" xfId="10109"/>
    <cellStyle name="Normal 6 3 3 2 3 5 3" xfId="18153"/>
    <cellStyle name="Normal 6 3 3 2 3 5 4" xfId="41241"/>
    <cellStyle name="Normal 6 3 3 2 3 6" xfId="13049"/>
    <cellStyle name="Normal 6 3 3 2 3 6 2" xfId="10153"/>
    <cellStyle name="Normal 6 3 3 2 3 6 3" xfId="39832"/>
    <cellStyle name="Normal 6 3 3 2 3 6 4" xfId="41242"/>
    <cellStyle name="Normal 6 3 3 2 3 7" xfId="41244"/>
    <cellStyle name="Normal 6 3 3 2 3 7 2" xfId="39834"/>
    <cellStyle name="Normal 6 3 3 2 3 7 3" xfId="41245"/>
    <cellStyle name="Normal 6 3 3 2 3 8" xfId="41231"/>
    <cellStyle name="Normal 6 3 3 2 3 9" xfId="41233"/>
    <cellStyle name="Normal 6 3 3 2 4" xfId="41246"/>
    <cellStyle name="Normal 6 3 3 2 4 2" xfId="41247"/>
    <cellStyle name="Normal 6 3 3 2 4 2 2" xfId="18161"/>
    <cellStyle name="Normal 6 3 3 2 4 2 2 2" xfId="41248"/>
    <cellStyle name="Normal 6 3 3 2 4 2 2 3" xfId="41249"/>
    <cellStyle name="Normal 6 3 3 2 4 2 2 4" xfId="41250"/>
    <cellStyle name="Normal 6 3 3 2 4 2 3" xfId="18164"/>
    <cellStyle name="Normal 6 3 3 2 4 2 3 2" xfId="41252"/>
    <cellStyle name="Normal 6 3 3 2 4 2 3 3" xfId="41254"/>
    <cellStyle name="Normal 6 3 3 2 4 2 4" xfId="41255"/>
    <cellStyle name="Normal 6 3 3 2 4 2 5" xfId="41257"/>
    <cellStyle name="Normal 6 3 3 2 4 2 6" xfId="2284"/>
    <cellStyle name="Normal 6 3 3 2 4 3" xfId="13063"/>
    <cellStyle name="Normal 6 3 3 2 4 3 2" xfId="10202"/>
    <cellStyle name="Normal 6 3 3 2 4 3 3" xfId="41258"/>
    <cellStyle name="Normal 6 3 3 2 4 3 4" xfId="41259"/>
    <cellStyle name="Normal 6 3 3 2 4 4" xfId="13072"/>
    <cellStyle name="Normal 6 3 3 2 4 4 2" xfId="41260"/>
    <cellStyle name="Normal 6 3 3 2 4 4 3" xfId="41261"/>
    <cellStyle name="Normal 6 3 3 2 4 4 4" xfId="41262"/>
    <cellStyle name="Normal 6 3 3 2 4 5" xfId="41264"/>
    <cellStyle name="Normal 6 3 3 2 4 5 2" xfId="41265"/>
    <cellStyle name="Normal 6 3 3 2 4 5 3" xfId="41266"/>
    <cellStyle name="Normal 6 3 3 2 4 5 4" xfId="41267"/>
    <cellStyle name="Normal 6 3 3 2 4 6" xfId="41270"/>
    <cellStyle name="Normal 6 3 3 2 4 6 2" xfId="41271"/>
    <cellStyle name="Normal 6 3 3 2 4 6 3" xfId="41272"/>
    <cellStyle name="Normal 6 3 3 2 4 7" xfId="41274"/>
    <cellStyle name="Normal 6 3 3 2 4 8" xfId="41235"/>
    <cellStyle name="Normal 6 3 3 2 4 9" xfId="35983"/>
    <cellStyle name="Normal 6 3 3 2 5" xfId="41275"/>
    <cellStyle name="Normal 6 3 3 2 5 2" xfId="41276"/>
    <cellStyle name="Normal 6 3 3 2 5 2 2" xfId="41277"/>
    <cellStyle name="Normal 6 3 3 2 5 2 2 2" xfId="41278"/>
    <cellStyle name="Normal 6 3 3 2 5 2 2 3" xfId="41279"/>
    <cellStyle name="Normal 6 3 3 2 5 2 2 4" xfId="41280"/>
    <cellStyle name="Normal 6 3 3 2 5 2 3" xfId="41281"/>
    <cellStyle name="Normal 6 3 3 2 5 2 3 2" xfId="41283"/>
    <cellStyle name="Normal 6 3 3 2 5 2 3 3" xfId="41286"/>
    <cellStyle name="Normal 6 3 3 2 5 2 4" xfId="41287"/>
    <cellStyle name="Normal 6 3 3 2 5 2 5" xfId="41288"/>
    <cellStyle name="Normal 6 3 3 2 5 2 6" xfId="41289"/>
    <cellStyle name="Normal 6 3 3 2 5 3" xfId="41290"/>
    <cellStyle name="Normal 6 3 3 2 5 3 2" xfId="41291"/>
    <cellStyle name="Normal 6 3 3 2 5 3 3" xfId="41292"/>
    <cellStyle name="Normal 6 3 3 2 5 3 4" xfId="41293"/>
    <cellStyle name="Normal 6 3 3 2 5 4" xfId="41294"/>
    <cellStyle name="Normal 6 3 3 2 5 4 2" xfId="41295"/>
    <cellStyle name="Normal 6 3 3 2 5 4 3" xfId="41296"/>
    <cellStyle name="Normal 6 3 3 2 5 4 4" xfId="41297"/>
    <cellStyle name="Normal 6 3 3 2 5 5" xfId="41298"/>
    <cellStyle name="Normal 6 3 3 2 5 5 2" xfId="29708"/>
    <cellStyle name="Normal 6 3 3 2 5 5 3" xfId="41299"/>
    <cellStyle name="Normal 6 3 3 2 5 5 4" xfId="41300"/>
    <cellStyle name="Normal 6 3 3 2 5 6" xfId="41301"/>
    <cellStyle name="Normal 6 3 3 2 5 6 2" xfId="41302"/>
    <cellStyle name="Normal 6 3 3 2 5 6 3" xfId="41303"/>
    <cellStyle name="Normal 6 3 3 2 5 7" xfId="41304"/>
    <cellStyle name="Normal 6 3 3 2 5 8" xfId="2174"/>
    <cellStyle name="Normal 6 3 3 2 5 9" xfId="2224"/>
    <cellStyle name="Normal 6 3 3 2 6" xfId="41305"/>
    <cellStyle name="Normal 6 3 3 2 6 2" xfId="33802"/>
    <cellStyle name="Normal 6 3 3 2 6 2 2" xfId="24328"/>
    <cellStyle name="Normal 6 3 3 2 6 2 2 2" xfId="41306"/>
    <cellStyle name="Normal 6 3 3 2 6 2 2 3" xfId="41307"/>
    <cellStyle name="Normal 6 3 3 2 6 2 2 4" xfId="5036"/>
    <cellStyle name="Normal 6 3 3 2 6 2 3" xfId="41308"/>
    <cellStyle name="Normal 6 3 3 2 6 2 3 2" xfId="41310"/>
    <cellStyle name="Normal 6 3 3 2 6 2 3 3" xfId="41312"/>
    <cellStyle name="Normal 6 3 3 2 6 2 4" xfId="41313"/>
    <cellStyle name="Normal 6 3 3 2 6 2 5" xfId="6004"/>
    <cellStyle name="Normal 6 3 3 2 6 2 6" xfId="4678"/>
    <cellStyle name="Normal 6 3 3 2 6 3" xfId="33804"/>
    <cellStyle name="Normal 6 3 3 2 6 3 2" xfId="24332"/>
    <cellStyle name="Normal 6 3 3 2 6 3 3" xfId="41314"/>
    <cellStyle name="Normal 6 3 3 2 6 3 4" xfId="41315"/>
    <cellStyle name="Normal 6 3 3 2 6 4" xfId="41316"/>
    <cellStyle name="Normal 6 3 3 2 6 4 2" xfId="24339"/>
    <cellStyle name="Normal 6 3 3 2 6 4 3" xfId="41317"/>
    <cellStyle name="Normal 6 3 3 2 6 4 4" xfId="41318"/>
    <cellStyle name="Normal 6 3 3 2 6 5" xfId="13105"/>
    <cellStyle name="Normal 6 3 3 2 6 5 2" xfId="41319"/>
    <cellStyle name="Normal 6 3 3 2 6 5 3" xfId="41320"/>
    <cellStyle name="Normal 6 3 3 2 6 6" xfId="26592"/>
    <cellStyle name="Normal 6 3 3 2 6 7" xfId="26594"/>
    <cellStyle name="Normal 6 3 3 2 6 8" xfId="41321"/>
    <cellStyle name="Normal 6 3 3 2 7" xfId="41322"/>
    <cellStyle name="Normal 6 3 3 2 7 2" xfId="33812"/>
    <cellStyle name="Normal 6 3 3 2 7 2 2" xfId="23209"/>
    <cellStyle name="Normal 6 3 3 2 7 2 3" xfId="23211"/>
    <cellStyle name="Normal 6 3 3 2 7 2 4" xfId="23809"/>
    <cellStyle name="Normal 6 3 3 2 7 3" xfId="35886"/>
    <cellStyle name="Normal 6 3 3 2 7 3 2" xfId="23214"/>
    <cellStyle name="Normal 6 3 3 2 7 3 3" xfId="41323"/>
    <cellStyle name="Normal 6 3 3 2 7 4" xfId="41324"/>
    <cellStyle name="Normal 6 3 3 2 7 5" xfId="26599"/>
    <cellStyle name="Normal 6 3 3 2 7 6" xfId="26601"/>
    <cellStyle name="Normal 6 3 3 2 8" xfId="9225"/>
    <cellStyle name="Normal 6 3 3 2 8 2" xfId="35889"/>
    <cellStyle name="Normal 6 3 3 2 8 3" xfId="41325"/>
    <cellStyle name="Normal 6 3 3 2 8 4" xfId="41326"/>
    <cellStyle name="Normal 6 3 3 2 9" xfId="9231"/>
    <cellStyle name="Normal 6 3 3 2 9 2" xfId="41327"/>
    <cellStyle name="Normal 6 3 3 2 9 3" xfId="41328"/>
    <cellStyle name="Normal 6 3 3 2 9 4" xfId="41329"/>
    <cellStyle name="Normal 6 3 3 3" xfId="17487"/>
    <cellStyle name="Normal 6 3 3 3 10" xfId="3442"/>
    <cellStyle name="Normal 6 3 3 3 10 2" xfId="18872"/>
    <cellStyle name="Normal 6 3 3 3 10 3" xfId="12756"/>
    <cellStyle name="Normal 6 3 3 3 10 4" xfId="12761"/>
    <cellStyle name="Normal 6 3 3 3 11" xfId="9122"/>
    <cellStyle name="Normal 6 3 3 3 11 2" xfId="15641"/>
    <cellStyle name="Normal 6 3 3 3 11 3" xfId="15647"/>
    <cellStyle name="Normal 6 3 3 3 12" xfId="2999"/>
    <cellStyle name="Normal 6 3 3 3 13" xfId="2683"/>
    <cellStyle name="Normal 6 3 3 3 14" xfId="12384"/>
    <cellStyle name="Normal 6 3 3 3 2" xfId="12342"/>
    <cellStyle name="Normal 6 3 3 3 2 10" xfId="25019"/>
    <cellStyle name="Normal 6 3 3 3 2 11" xfId="25026"/>
    <cellStyle name="Normal 6 3 3 3 2 2" xfId="41330"/>
    <cellStyle name="Normal 6 3 3 3 2 2 10" xfId="39816"/>
    <cellStyle name="Normal 6 3 3 3 2 2 2" xfId="2647"/>
    <cellStyle name="Normal 6 3 3 3 2 2 2 2" xfId="11005"/>
    <cellStyle name="Normal 6 3 3 3 2 2 2 2 2" xfId="11429"/>
    <cellStyle name="Normal 6 3 3 3 2 2 2 2 2 2" xfId="38341"/>
    <cellStyle name="Normal 6 3 3 3 2 2 2 2 2 3" xfId="38343"/>
    <cellStyle name="Normal 6 3 3 3 2 2 2 2 2 4" xfId="38345"/>
    <cellStyle name="Normal 6 3 3 3 2 2 2 2 3" xfId="22275"/>
    <cellStyle name="Normal 6 3 3 3 2 2 2 2 3 2" xfId="27631"/>
    <cellStyle name="Normal 6 3 3 3 2 2 2 2 3 3" xfId="41331"/>
    <cellStyle name="Normal 6 3 3 3 2 2 2 2 4" xfId="12140"/>
    <cellStyle name="Normal 6 3 3 3 2 2 2 2 5" xfId="41333"/>
    <cellStyle name="Normal 6 3 3 3 2 2 2 2 6" xfId="3694"/>
    <cellStyle name="Normal 6 3 3 3 2 2 2 3" xfId="17842"/>
    <cellStyle name="Normal 6 3 3 3 2 2 2 3 2" xfId="22278"/>
    <cellStyle name="Normal 6 3 3 3 2 2 2 3 3" xfId="22281"/>
    <cellStyle name="Normal 6 3 3 3 2 2 2 3 4" xfId="12146"/>
    <cellStyle name="Normal 6 3 3 3 2 2 2 4" xfId="17847"/>
    <cellStyle name="Normal 6 3 3 3 2 2 2 4 2" xfId="22284"/>
    <cellStyle name="Normal 6 3 3 3 2 2 2 4 3" xfId="22287"/>
    <cellStyle name="Normal 6 3 3 3 2 2 2 4 4" xfId="41334"/>
    <cellStyle name="Normal 6 3 3 3 2 2 2 5" xfId="17854"/>
    <cellStyle name="Normal 6 3 3 3 2 2 2 5 2" xfId="41335"/>
    <cellStyle name="Normal 6 3 3 3 2 2 2 5 3" xfId="41336"/>
    <cellStyle name="Normal 6 3 3 3 2 2 2 5 4" xfId="41337"/>
    <cellStyle name="Normal 6 3 3 3 2 2 2 6" xfId="22291"/>
    <cellStyle name="Normal 6 3 3 3 2 2 2 6 2" xfId="41338"/>
    <cellStyle name="Normal 6 3 3 3 2 2 2 6 3" xfId="41340"/>
    <cellStyle name="Normal 6 3 3 3 2 2 2 7" xfId="22293"/>
    <cellStyle name="Normal 6 3 3 3 2 2 2 8" xfId="41341"/>
    <cellStyle name="Normal 6 3 3 3 2 2 2 9" xfId="41342"/>
    <cellStyle name="Normal 6 3 3 3 2 2 3" xfId="29555"/>
    <cellStyle name="Normal 6 3 3 3 2 2 3 2" xfId="11031"/>
    <cellStyle name="Normal 6 3 3 3 2 2 3 2 2" xfId="2967"/>
    <cellStyle name="Normal 6 3 3 3 2 2 3 2 3" xfId="22304"/>
    <cellStyle name="Normal 6 3 3 3 2 2 3 2 4" xfId="16686"/>
    <cellStyle name="Normal 6 3 3 3 2 2 3 3" xfId="17859"/>
    <cellStyle name="Normal 6 3 3 3 2 2 3 3 2" xfId="22307"/>
    <cellStyle name="Normal 6 3 3 3 2 2 3 3 3" xfId="22310"/>
    <cellStyle name="Normal 6 3 3 3 2 2 3 4" xfId="17864"/>
    <cellStyle name="Normal 6 3 3 3 2 2 3 5" xfId="22313"/>
    <cellStyle name="Normal 6 3 3 3 2 2 3 6" xfId="22317"/>
    <cellStyle name="Normal 6 3 3 3 2 2 4" xfId="29557"/>
    <cellStyle name="Normal 6 3 3 3 2 2 4 2" xfId="22324"/>
    <cellStyle name="Normal 6 3 3 3 2 2 4 3" xfId="22328"/>
    <cellStyle name="Normal 6 3 3 3 2 2 4 4" xfId="38267"/>
    <cellStyle name="Normal 6 3 3 3 2 2 5" xfId="41343"/>
    <cellStyle name="Normal 6 3 3 3 2 2 5 2" xfId="22336"/>
    <cellStyle name="Normal 6 3 3 3 2 2 5 3" xfId="22339"/>
    <cellStyle name="Normal 6 3 3 3 2 2 5 4" xfId="38275"/>
    <cellStyle name="Normal 6 3 3 3 2 2 6" xfId="41344"/>
    <cellStyle name="Normal 6 3 3 3 2 2 6 2" xfId="22347"/>
    <cellStyle name="Normal 6 3 3 3 2 2 6 3" xfId="22350"/>
    <cellStyle name="Normal 6 3 3 3 2 2 6 4" xfId="38285"/>
    <cellStyle name="Normal 6 3 3 3 2 2 7" xfId="41345"/>
    <cellStyle name="Normal 6 3 3 3 2 2 7 2" xfId="8193"/>
    <cellStyle name="Normal 6 3 3 3 2 2 7 3" xfId="6631"/>
    <cellStyle name="Normal 6 3 3 3 2 2 8" xfId="26741"/>
    <cellStyle name="Normal 6 3 3 3 2 2 9" xfId="26743"/>
    <cellStyle name="Normal 6 3 3 3 2 3" xfId="38682"/>
    <cellStyle name="Normal 6 3 3 3 2 3 2" xfId="29559"/>
    <cellStyle name="Normal 6 3 3 3 2 3 2 2" xfId="11078"/>
    <cellStyle name="Normal 6 3 3 3 2 3 2 2 2" xfId="40122"/>
    <cellStyle name="Normal 6 3 3 3 2 3 2 2 3" xfId="40124"/>
    <cellStyle name="Normal 6 3 3 3 2 3 2 2 4" xfId="41346"/>
    <cellStyle name="Normal 6 3 3 3 2 3 2 3" xfId="22428"/>
    <cellStyle name="Normal 6 3 3 3 2 3 2 3 2" xfId="40126"/>
    <cellStyle name="Normal 6 3 3 3 2 3 2 3 3" xfId="41347"/>
    <cellStyle name="Normal 6 3 3 3 2 3 2 4" xfId="41348"/>
    <cellStyle name="Normal 6 3 3 3 2 3 2 5" xfId="41349"/>
    <cellStyle name="Normal 6 3 3 3 2 3 2 6" xfId="41350"/>
    <cellStyle name="Normal 6 3 3 3 2 3 3" xfId="41351"/>
    <cellStyle name="Normal 6 3 3 3 2 3 3 2" xfId="11103"/>
    <cellStyle name="Normal 6 3 3 3 2 3 3 3" xfId="22432"/>
    <cellStyle name="Normal 6 3 3 3 2 3 3 4" xfId="38301"/>
    <cellStyle name="Normal 6 3 3 3 2 3 4" xfId="32243"/>
    <cellStyle name="Normal 6 3 3 3 2 3 4 2" xfId="22436"/>
    <cellStyle name="Normal 6 3 3 3 2 3 4 3" xfId="40157"/>
    <cellStyle name="Normal 6 3 3 3 2 3 4 4" xfId="38310"/>
    <cellStyle name="Normal 6 3 3 3 2 3 5" xfId="32245"/>
    <cellStyle name="Normal 6 3 3 3 2 3 5 2" xfId="41352"/>
    <cellStyle name="Normal 6 3 3 3 2 3 5 3" xfId="41353"/>
    <cellStyle name="Normal 6 3 3 3 2 3 5 4" xfId="34756"/>
    <cellStyle name="Normal 6 3 3 3 2 3 6" xfId="32247"/>
    <cellStyle name="Normal 6 3 3 3 2 3 6 2" xfId="41354"/>
    <cellStyle name="Normal 6 3 3 3 2 3 6 3" xfId="41355"/>
    <cellStyle name="Normal 6 3 3 3 2 3 7" xfId="41356"/>
    <cellStyle name="Normal 6 3 3 3 2 3 8" xfId="26748"/>
    <cellStyle name="Normal 6 3 3 3 2 3 9" xfId="26750"/>
    <cellStyle name="Normal 6 3 3 3 2 4" xfId="38685"/>
    <cellStyle name="Normal 6 3 3 3 2 4 2" xfId="14171"/>
    <cellStyle name="Normal 6 3 3 3 2 4 2 2" xfId="14175"/>
    <cellStyle name="Normal 6 3 3 3 2 4 2 3" xfId="14178"/>
    <cellStyle name="Normal 6 3 3 3 2 4 2 4" xfId="12898"/>
    <cellStyle name="Normal 6 3 3 3 2 4 3" xfId="14184"/>
    <cellStyle name="Normal 6 3 3 3 2 4 3 2" xfId="14187"/>
    <cellStyle name="Normal 6 3 3 3 2 4 3 3" xfId="14191"/>
    <cellStyle name="Normal 6 3 3 3 2 4 4" xfId="14196"/>
    <cellStyle name="Normal 6 3 3 3 2 4 5" xfId="2786"/>
    <cellStyle name="Normal 6 3 3 3 2 4 6" xfId="2796"/>
    <cellStyle name="Normal 6 3 3 3 2 5" xfId="41358"/>
    <cellStyle name="Normal 6 3 3 3 2 5 2" xfId="29564"/>
    <cellStyle name="Normal 6 3 3 3 2 5 3" xfId="41360"/>
    <cellStyle name="Normal 6 3 3 3 2 5 4" xfId="41362"/>
    <cellStyle name="Normal 6 3 3 3 2 6" xfId="41364"/>
    <cellStyle name="Normal 6 3 3 3 2 6 2" xfId="10876"/>
    <cellStyle name="Normal 6 3 3 3 2 6 3" xfId="41366"/>
    <cellStyle name="Normal 6 3 3 3 2 6 4" xfId="41367"/>
    <cellStyle name="Normal 6 3 3 3 2 7" xfId="41368"/>
    <cellStyle name="Normal 6 3 3 3 2 7 2" xfId="41369"/>
    <cellStyle name="Normal 6 3 3 3 2 7 3" xfId="41370"/>
    <cellStyle name="Normal 6 3 3 3 2 7 4" xfId="41371"/>
    <cellStyle name="Normal 6 3 3 3 2 8" xfId="41240"/>
    <cellStyle name="Normal 6 3 3 3 2 8 2" xfId="41372"/>
    <cellStyle name="Normal 6 3 3 3 2 8 3" xfId="41373"/>
    <cellStyle name="Normal 6 3 3 3 2 9" xfId="28963"/>
    <cellStyle name="Normal 6 3 3 3 3" xfId="30779"/>
    <cellStyle name="Normal 6 3 3 3 3 10" xfId="41374"/>
    <cellStyle name="Normal 6 3 3 3 3 2" xfId="41375"/>
    <cellStyle name="Normal 6 3 3 3 3 2 2" xfId="8766"/>
    <cellStyle name="Normal 6 3 3 3 3 2 2 2" xfId="13897"/>
    <cellStyle name="Normal 6 3 3 3 3 2 2 2 2" xfId="11592"/>
    <cellStyle name="Normal 6 3 3 3 3 2 2 2 3" xfId="41377"/>
    <cellStyle name="Normal 6 3 3 3 3 2 2 2 4" xfId="3865"/>
    <cellStyle name="Normal 6 3 3 3 3 2 2 3" xfId="22477"/>
    <cellStyle name="Normal 6 3 3 3 3 2 2 3 2" xfId="41378"/>
    <cellStyle name="Normal 6 3 3 3 3 2 2 3 3" xfId="37557"/>
    <cellStyle name="Normal 6 3 3 3 3 2 2 4" xfId="35731"/>
    <cellStyle name="Normal 6 3 3 3 3 2 2 5" xfId="41380"/>
    <cellStyle name="Normal 6 3 3 3 3 2 2 6" xfId="41383"/>
    <cellStyle name="Normal 6 3 3 3 3 2 3" xfId="18200"/>
    <cellStyle name="Normal 6 3 3 3 3 2 3 2" xfId="13917"/>
    <cellStyle name="Normal 6 3 3 3 3 2 3 3" xfId="22482"/>
    <cellStyle name="Normal 6 3 3 3 3 2 3 4" xfId="38321"/>
    <cellStyle name="Normal 6 3 3 3 3 2 4" xfId="41384"/>
    <cellStyle name="Normal 6 3 3 3 3 2 4 2" xfId="13947"/>
    <cellStyle name="Normal 6 3 3 3 3 2 4 3" xfId="41386"/>
    <cellStyle name="Normal 6 3 3 3 3 2 4 4" xfId="38328"/>
    <cellStyle name="Normal 6 3 3 3 3 2 5" xfId="41387"/>
    <cellStyle name="Normal 6 3 3 3 3 2 5 2" xfId="35739"/>
    <cellStyle name="Normal 6 3 3 3 3 2 5 3" xfId="41390"/>
    <cellStyle name="Normal 6 3 3 3 3 2 5 4" xfId="41393"/>
    <cellStyle name="Normal 6 3 3 3 3 2 6" xfId="41394"/>
    <cellStyle name="Normal 6 3 3 3 3 2 6 2" xfId="41396"/>
    <cellStyle name="Normal 6 3 3 3 3 2 6 3" xfId="41399"/>
    <cellStyle name="Normal 6 3 3 3 3 2 7" xfId="41400"/>
    <cellStyle name="Normal 6 3 3 3 3 2 8" xfId="41401"/>
    <cellStyle name="Normal 6 3 3 3 3 2 9" xfId="41402"/>
    <cellStyle name="Normal 6 3 3 3 3 3" xfId="41403"/>
    <cellStyle name="Normal 6 3 3 3 3 3 2" xfId="7463"/>
    <cellStyle name="Normal 6 3 3 3 3 3 2 2" xfId="35794"/>
    <cellStyle name="Normal 6 3 3 3 3 3 2 3" xfId="41404"/>
    <cellStyle name="Normal 6 3 3 3 3 3 2 4" xfId="41405"/>
    <cellStyle name="Normal 6 3 3 3 3 3 3" xfId="41406"/>
    <cellStyle name="Normal 6 3 3 3 3 3 3 2" xfId="35805"/>
    <cellStyle name="Normal 6 3 3 3 3 3 3 3" xfId="40230"/>
    <cellStyle name="Normal 6 3 3 3 3 3 4" xfId="41407"/>
    <cellStyle name="Normal 6 3 3 3 3 3 5" xfId="41408"/>
    <cellStyle name="Normal 6 3 3 3 3 3 6" xfId="41409"/>
    <cellStyle name="Normal 6 3 3 3 3 4" xfId="41411"/>
    <cellStyle name="Normal 6 3 3 3 3 4 2" xfId="29594"/>
    <cellStyle name="Normal 6 3 3 3 3 4 3" xfId="41413"/>
    <cellStyle name="Normal 6 3 3 3 3 4 4" xfId="41415"/>
    <cellStyle name="Normal 6 3 3 3 3 5" xfId="41417"/>
    <cellStyle name="Normal 6 3 3 3 3 5 2" xfId="869"/>
    <cellStyle name="Normal 6 3 3 3 3 5 3" xfId="41419"/>
    <cellStyle name="Normal 6 3 3 3 3 5 4" xfId="41420"/>
    <cellStyle name="Normal 6 3 3 3 3 6" xfId="41421"/>
    <cellStyle name="Normal 6 3 3 3 3 6 2" xfId="38531"/>
    <cellStyle name="Normal 6 3 3 3 3 6 3" xfId="38533"/>
    <cellStyle name="Normal 6 3 3 3 3 6 4" xfId="38535"/>
    <cellStyle name="Normal 6 3 3 3 3 7" xfId="41422"/>
    <cellStyle name="Normal 6 3 3 3 3 7 2" xfId="41423"/>
    <cellStyle name="Normal 6 3 3 3 3 7 3" xfId="41424"/>
    <cellStyle name="Normal 6 3 3 3 3 8" xfId="41425"/>
    <cellStyle name="Normal 6 3 3 3 3 9" xfId="28968"/>
    <cellStyle name="Normal 6 3 3 3 4" xfId="30781"/>
    <cellStyle name="Normal 6 3 3 3 4 2" xfId="41426"/>
    <cellStyle name="Normal 6 3 3 3 4 2 2" xfId="29608"/>
    <cellStyle name="Normal 6 3 3 3 4 2 2 2" xfId="35960"/>
    <cellStyle name="Normal 6 3 3 3 4 2 2 3" xfId="35962"/>
    <cellStyle name="Normal 6 3 3 3 4 2 2 4" xfId="35965"/>
    <cellStyle name="Normal 6 3 3 3 4 2 3" xfId="38443"/>
    <cellStyle name="Normal 6 3 3 3 4 2 3 2" xfId="35970"/>
    <cellStyle name="Normal 6 3 3 3 4 2 3 3" xfId="41428"/>
    <cellStyle name="Normal 6 3 3 3 4 2 4" xfId="38445"/>
    <cellStyle name="Normal 6 3 3 3 4 2 5" xfId="41430"/>
    <cellStyle name="Normal 6 3 3 3 4 2 6" xfId="41432"/>
    <cellStyle name="Normal 6 3 3 3 4 3" xfId="41433"/>
    <cellStyle name="Normal 6 3 3 3 4 3 2" xfId="29612"/>
    <cellStyle name="Normal 6 3 3 3 4 3 3" xfId="41434"/>
    <cellStyle name="Normal 6 3 3 3 4 3 4" xfId="41435"/>
    <cellStyle name="Normal 6 3 3 3 4 4" xfId="41436"/>
    <cellStyle name="Normal 6 3 3 3 4 4 2" xfId="41438"/>
    <cellStyle name="Normal 6 3 3 3 4 4 3" xfId="41440"/>
    <cellStyle name="Normal 6 3 3 3 4 4 4" xfId="41441"/>
    <cellStyle name="Normal 6 3 3 3 4 5" xfId="20088"/>
    <cellStyle name="Normal 6 3 3 3 4 5 2" xfId="41442"/>
    <cellStyle name="Normal 6 3 3 3 4 5 3" xfId="41443"/>
    <cellStyle name="Normal 6 3 3 3 4 5 4" xfId="41444"/>
    <cellStyle name="Normal 6 3 3 3 4 6" xfId="20090"/>
    <cellStyle name="Normal 6 3 3 3 4 6 2" xfId="41445"/>
    <cellStyle name="Normal 6 3 3 3 4 6 3" xfId="41446"/>
    <cellStyle name="Normal 6 3 3 3 4 7" xfId="39932"/>
    <cellStyle name="Normal 6 3 3 3 4 8" xfId="24489"/>
    <cellStyle name="Normal 6 3 3 3 4 9" xfId="24502"/>
    <cellStyle name="Normal 6 3 3 3 5" xfId="41447"/>
    <cellStyle name="Normal 6 3 3 3 5 2" xfId="41448"/>
    <cellStyle name="Normal 6 3 3 3 5 2 2" xfId="29645"/>
    <cellStyle name="Normal 6 3 3 3 5 2 2 2" xfId="36201"/>
    <cellStyle name="Normal 6 3 3 3 5 2 2 3" xfId="3588"/>
    <cellStyle name="Normal 6 3 3 3 5 2 2 4" xfId="3622"/>
    <cellStyle name="Normal 6 3 3 3 5 2 3" xfId="41449"/>
    <cellStyle name="Normal 6 3 3 3 5 2 3 2" xfId="41451"/>
    <cellStyle name="Normal 6 3 3 3 5 2 3 3" xfId="41453"/>
    <cellStyle name="Normal 6 3 3 3 5 2 4" xfId="41454"/>
    <cellStyle name="Normal 6 3 3 3 5 2 5" xfId="41455"/>
    <cellStyle name="Normal 6 3 3 3 5 2 6" xfId="41456"/>
    <cellStyle name="Normal 6 3 3 3 5 3" xfId="41457"/>
    <cellStyle name="Normal 6 3 3 3 5 3 2" xfId="41458"/>
    <cellStyle name="Normal 6 3 3 3 5 3 3" xfId="41459"/>
    <cellStyle name="Normal 6 3 3 3 5 3 4" xfId="41460"/>
    <cellStyle name="Normal 6 3 3 3 5 4" xfId="41461"/>
    <cellStyle name="Normal 6 3 3 3 5 4 2" xfId="41463"/>
    <cellStyle name="Normal 6 3 3 3 5 4 3" xfId="41465"/>
    <cellStyle name="Normal 6 3 3 3 5 4 4" xfId="41466"/>
    <cellStyle name="Normal 6 3 3 3 5 5" xfId="41467"/>
    <cellStyle name="Normal 6 3 3 3 5 5 2" xfId="41468"/>
    <cellStyle name="Normal 6 3 3 3 5 5 3" xfId="41469"/>
    <cellStyle name="Normal 6 3 3 3 5 5 4" xfId="41470"/>
    <cellStyle name="Normal 6 3 3 3 5 6" xfId="41471"/>
    <cellStyle name="Normal 6 3 3 3 5 6 2" xfId="41472"/>
    <cellStyle name="Normal 6 3 3 3 5 6 3" xfId="41473"/>
    <cellStyle name="Normal 6 3 3 3 5 7" xfId="41474"/>
    <cellStyle name="Normal 6 3 3 3 5 8" xfId="41475"/>
    <cellStyle name="Normal 6 3 3 3 5 9" xfId="41476"/>
    <cellStyle name="Normal 6 3 3 3 6" xfId="41477"/>
    <cellStyle name="Normal 6 3 3 3 6 2" xfId="41478"/>
    <cellStyle name="Normal 6 3 3 3 6 2 2" xfId="41479"/>
    <cellStyle name="Normal 6 3 3 3 6 2 2 2" xfId="5626"/>
    <cellStyle name="Normal 6 3 3 3 6 2 2 3" xfId="2619"/>
    <cellStyle name="Normal 6 3 3 3 6 2 2 4" xfId="1343"/>
    <cellStyle name="Normal 6 3 3 3 6 2 3" xfId="41480"/>
    <cellStyle name="Normal 6 3 3 3 6 2 3 2" xfId="4490"/>
    <cellStyle name="Normal 6 3 3 3 6 2 3 3" xfId="41482"/>
    <cellStyle name="Normal 6 3 3 3 6 2 4" xfId="41483"/>
    <cellStyle name="Normal 6 3 3 3 6 2 5" xfId="41484"/>
    <cellStyle name="Normal 6 3 3 3 6 2 6" xfId="41485"/>
    <cellStyle name="Normal 6 3 3 3 6 3" xfId="41486"/>
    <cellStyle name="Normal 6 3 3 3 6 3 2" xfId="41487"/>
    <cellStyle name="Normal 6 3 3 3 6 3 3" xfId="41488"/>
    <cellStyle name="Normal 6 3 3 3 6 3 4" xfId="41489"/>
    <cellStyle name="Normal 6 3 3 3 6 4" xfId="41490"/>
    <cellStyle name="Normal 6 3 3 3 6 4 2" xfId="41491"/>
    <cellStyle name="Normal 6 3 3 3 6 4 3" xfId="41492"/>
    <cellStyle name="Normal 6 3 3 3 6 4 4" xfId="41493"/>
    <cellStyle name="Normal 6 3 3 3 6 5" xfId="41494"/>
    <cellStyle name="Normal 6 3 3 3 6 5 2" xfId="41495"/>
    <cellStyle name="Normal 6 3 3 3 6 5 3" xfId="41496"/>
    <cellStyle name="Normal 6 3 3 3 6 6" xfId="41497"/>
    <cellStyle name="Normal 6 3 3 3 6 7" xfId="41498"/>
    <cellStyle name="Normal 6 3 3 3 6 8" xfId="41499"/>
    <cellStyle name="Normal 6 3 3 3 7" xfId="41500"/>
    <cellStyle name="Normal 6 3 3 3 7 2" xfId="41501"/>
    <cellStyle name="Normal 6 3 3 3 7 2 2" xfId="41502"/>
    <cellStyle name="Normal 6 3 3 3 7 2 3" xfId="41503"/>
    <cellStyle name="Normal 6 3 3 3 7 2 4" xfId="41504"/>
    <cellStyle name="Normal 6 3 3 3 7 3" xfId="41505"/>
    <cellStyle name="Normal 6 3 3 3 7 3 2" xfId="41506"/>
    <cellStyle name="Normal 6 3 3 3 7 3 3" xfId="41507"/>
    <cellStyle name="Normal 6 3 3 3 7 4" xfId="41508"/>
    <cellStyle name="Normal 6 3 3 3 7 5" xfId="41509"/>
    <cellStyle name="Normal 6 3 3 3 7 6" xfId="41510"/>
    <cellStyle name="Normal 6 3 3 3 8" xfId="41511"/>
    <cellStyle name="Normal 6 3 3 3 8 2" xfId="41512"/>
    <cellStyle name="Normal 6 3 3 3 8 3" xfId="41513"/>
    <cellStyle name="Normal 6 3 3 3 8 4" xfId="41514"/>
    <cellStyle name="Normal 6 3 3 3 9" xfId="41515"/>
    <cellStyle name="Normal 6 3 3 3 9 2" xfId="8520"/>
    <cellStyle name="Normal 6 3 3 3 9 3" xfId="8526"/>
    <cellStyle name="Normal 6 3 3 3 9 4" xfId="41516"/>
    <cellStyle name="Normal 6 3 3 4" xfId="17491"/>
    <cellStyle name="Normal 6 3 3 4 10" xfId="23564"/>
    <cellStyle name="Normal 6 3 3 4 11" xfId="23569"/>
    <cellStyle name="Normal 6 3 3 4 2" xfId="41518"/>
    <cellStyle name="Normal 6 3 3 4 2 10" xfId="28614"/>
    <cellStyle name="Normal 6 3 3 4 2 2" xfId="41519"/>
    <cellStyle name="Normal 6 3 3 4 2 2 2" xfId="41520"/>
    <cellStyle name="Normal 6 3 3 4 2 2 2 2" xfId="19327"/>
    <cellStyle name="Normal 6 3 3 4 2 2 2 2 2" xfId="41522"/>
    <cellStyle name="Normal 6 3 3 4 2 2 2 2 3" xfId="41524"/>
    <cellStyle name="Normal 6 3 3 4 2 2 2 2 4" xfId="41526"/>
    <cellStyle name="Normal 6 3 3 4 2 2 2 3" xfId="22882"/>
    <cellStyle name="Normal 6 3 3 4 2 2 2 3 2" xfId="41528"/>
    <cellStyle name="Normal 6 3 3 4 2 2 2 3 3" xfId="41530"/>
    <cellStyle name="Normal 6 3 3 4 2 2 2 4" xfId="39445"/>
    <cellStyle name="Normal 6 3 3 4 2 2 2 5" xfId="39447"/>
    <cellStyle name="Normal 6 3 3 4 2 2 2 6" xfId="39449"/>
    <cellStyle name="Normal 6 3 3 4 2 2 3" xfId="41531"/>
    <cellStyle name="Normal 6 3 3 4 2 2 3 2" xfId="19342"/>
    <cellStyle name="Normal 6 3 3 4 2 2 3 3" xfId="22886"/>
    <cellStyle name="Normal 6 3 3 4 2 2 3 4" xfId="38364"/>
    <cellStyle name="Normal 6 3 3 4 2 2 4" xfId="41532"/>
    <cellStyle name="Normal 6 3 3 4 2 2 4 2" xfId="22891"/>
    <cellStyle name="Normal 6 3 3 4 2 2 4 3" xfId="22894"/>
    <cellStyle name="Normal 6 3 3 4 2 2 4 4" xfId="38373"/>
    <cellStyle name="Normal 6 3 3 4 2 2 5" xfId="41534"/>
    <cellStyle name="Normal 6 3 3 4 2 2 5 2" xfId="4955"/>
    <cellStyle name="Normal 6 3 3 4 2 2 5 3" xfId="41535"/>
    <cellStyle name="Normal 6 3 3 4 2 2 5 4" xfId="41536"/>
    <cellStyle name="Normal 6 3 3 4 2 2 6" xfId="41538"/>
    <cellStyle name="Normal 6 3 3 4 2 2 6 2" xfId="41539"/>
    <cellStyle name="Normal 6 3 3 4 2 2 6 3" xfId="41540"/>
    <cellStyle name="Normal 6 3 3 4 2 2 7" xfId="41541"/>
    <cellStyle name="Normal 6 3 3 4 2 2 8" xfId="41542"/>
    <cellStyle name="Normal 6 3 3 4 2 2 9" xfId="41543"/>
    <cellStyle name="Normal 6 3 3 4 2 3" xfId="41544"/>
    <cellStyle name="Normal 6 3 3 4 2 3 2" xfId="41545"/>
    <cellStyle name="Normal 6 3 3 4 2 3 2 2" xfId="12133"/>
    <cellStyle name="Normal 6 3 3 4 2 3 2 3" xfId="12143"/>
    <cellStyle name="Normal 6 3 3 4 2 3 2 4" xfId="41546"/>
    <cellStyle name="Normal 6 3 3 4 2 3 3" xfId="41547"/>
    <cellStyle name="Normal 6 3 3 4 2 3 3 2" xfId="560"/>
    <cellStyle name="Normal 6 3 3 4 2 3 3 3" xfId="3309"/>
    <cellStyle name="Normal 6 3 3 4 2 3 4" xfId="41548"/>
    <cellStyle name="Normal 6 3 3 4 2 3 5" xfId="41549"/>
    <cellStyle name="Normal 6 3 3 4 2 3 6" xfId="41550"/>
    <cellStyle name="Normal 6 3 3 4 2 4" xfId="41552"/>
    <cellStyle name="Normal 6 3 3 4 2 4 2" xfId="41554"/>
    <cellStyle name="Normal 6 3 3 4 2 4 3" xfId="41556"/>
    <cellStyle name="Normal 6 3 3 4 2 4 4" xfId="41558"/>
    <cellStyle name="Normal 6 3 3 4 2 5" xfId="41560"/>
    <cellStyle name="Normal 6 3 3 4 2 5 2" xfId="41562"/>
    <cellStyle name="Normal 6 3 3 4 2 5 3" xfId="41564"/>
    <cellStyle name="Normal 6 3 3 4 2 5 4" xfId="41566"/>
    <cellStyle name="Normal 6 3 3 4 2 6" xfId="41568"/>
    <cellStyle name="Normal 6 3 3 4 2 6 2" xfId="41570"/>
    <cellStyle name="Normal 6 3 3 4 2 6 3" xfId="41572"/>
    <cellStyle name="Normal 6 3 3 4 2 6 4" xfId="41573"/>
    <cellStyle name="Normal 6 3 3 4 2 7" xfId="41575"/>
    <cellStyle name="Normal 6 3 3 4 2 7 2" xfId="41576"/>
    <cellStyle name="Normal 6 3 3 4 2 7 3" xfId="41577"/>
    <cellStyle name="Normal 6 3 3 4 2 8" xfId="41579"/>
    <cellStyle name="Normal 6 3 3 4 2 9" xfId="28987"/>
    <cellStyle name="Normal 6 3 3 4 3" xfId="41581"/>
    <cellStyle name="Normal 6 3 3 4 3 2" xfId="41582"/>
    <cellStyle name="Normal 6 3 3 4 3 2 2" xfId="41583"/>
    <cellStyle name="Normal 6 3 3 4 3 2 2 2" xfId="3376"/>
    <cellStyle name="Normal 6 3 3 4 3 2 2 3" xfId="2590"/>
    <cellStyle name="Normal 6 3 3 4 3 2 2 4" xfId="41584"/>
    <cellStyle name="Normal 6 3 3 4 3 2 3" xfId="41585"/>
    <cellStyle name="Normal 6 3 3 4 3 2 3 2" xfId="3513"/>
    <cellStyle name="Normal 6 3 3 4 3 2 3 3" xfId="3542"/>
    <cellStyle name="Normal 6 3 3 4 3 2 4" xfId="41586"/>
    <cellStyle name="Normal 6 3 3 4 3 2 5" xfId="41587"/>
    <cellStyle name="Normal 6 3 3 4 3 2 6" xfId="35681"/>
    <cellStyle name="Normal 6 3 3 4 3 3" xfId="41588"/>
    <cellStyle name="Normal 6 3 3 4 3 3 2" xfId="41589"/>
    <cellStyle name="Normal 6 3 3 4 3 3 3" xfId="41590"/>
    <cellStyle name="Normal 6 3 3 4 3 3 4" xfId="41591"/>
    <cellStyle name="Normal 6 3 3 4 3 4" xfId="41593"/>
    <cellStyle name="Normal 6 3 3 4 3 4 2" xfId="41595"/>
    <cellStyle name="Normal 6 3 3 4 3 4 3" xfId="41597"/>
    <cellStyle name="Normal 6 3 3 4 3 4 4" xfId="41599"/>
    <cellStyle name="Normal 6 3 3 4 3 5" xfId="41601"/>
    <cellStyle name="Normal 6 3 3 4 3 5 2" xfId="41604"/>
    <cellStyle name="Normal 6 3 3 4 3 5 3" xfId="41607"/>
    <cellStyle name="Normal 6 3 3 4 3 5 4" xfId="41609"/>
    <cellStyle name="Normal 6 3 3 4 3 6" xfId="41610"/>
    <cellStyle name="Normal 6 3 3 4 3 6 2" xfId="41611"/>
    <cellStyle name="Normal 6 3 3 4 3 6 3" xfId="41612"/>
    <cellStyle name="Normal 6 3 3 4 3 7" xfId="41614"/>
    <cellStyle name="Normal 6 3 3 4 3 8" xfId="41616"/>
    <cellStyle name="Normal 6 3 3 4 3 9" xfId="41617"/>
    <cellStyle name="Normal 6 3 3 4 4" xfId="41618"/>
    <cellStyle name="Normal 6 3 3 4 4 2" xfId="41619"/>
    <cellStyle name="Normal 6 3 3 4 4 2 2" xfId="41620"/>
    <cellStyle name="Normal 6 3 3 4 4 2 3" xfId="41621"/>
    <cellStyle name="Normal 6 3 3 4 4 2 4" xfId="41622"/>
    <cellStyle name="Normal 6 3 3 4 4 3" xfId="41623"/>
    <cellStyle name="Normal 6 3 3 4 4 3 2" xfId="41624"/>
    <cellStyle name="Normal 6 3 3 4 4 3 3" xfId="41625"/>
    <cellStyle name="Normal 6 3 3 4 4 4" xfId="41626"/>
    <cellStyle name="Normal 6 3 3 4 4 5" xfId="41627"/>
    <cellStyle name="Normal 6 3 3 4 4 6" xfId="41628"/>
    <cellStyle name="Normal 6 3 3 4 5" xfId="41629"/>
    <cellStyle name="Normal 6 3 3 4 5 2" xfId="41630"/>
    <cellStyle name="Normal 6 3 3 4 5 3" xfId="41631"/>
    <cellStyle name="Normal 6 3 3 4 5 4" xfId="41632"/>
    <cellStyle name="Normal 6 3 3 4 6" xfId="41633"/>
    <cellStyle name="Normal 6 3 3 4 6 2" xfId="41634"/>
    <cellStyle name="Normal 6 3 3 4 6 3" xfId="41635"/>
    <cellStyle name="Normal 6 3 3 4 6 4" xfId="41636"/>
    <cellStyle name="Normal 6 3 3 4 7" xfId="41637"/>
    <cellStyle name="Normal 6 3 3 4 7 2" xfId="24186"/>
    <cellStyle name="Normal 6 3 3 4 7 3" xfId="24189"/>
    <cellStyle name="Normal 6 3 3 4 7 4" xfId="9801"/>
    <cellStyle name="Normal 6 3 3 4 8" xfId="41638"/>
    <cellStyle name="Normal 6 3 3 4 8 2" xfId="41639"/>
    <cellStyle name="Normal 6 3 3 4 8 3" xfId="41640"/>
    <cellStyle name="Normal 6 3 3 4 9" xfId="41641"/>
    <cellStyle name="Normal 6 3 3 5" xfId="41642"/>
    <cellStyle name="Normal 6 3 3 5 10" xfId="28449"/>
    <cellStyle name="Normal 6 3 3 5 11" xfId="5946"/>
    <cellStyle name="Normal 6 3 3 5 2" xfId="41644"/>
    <cellStyle name="Normal 6 3 3 5 2 10" xfId="41645"/>
    <cellStyle name="Normal 6 3 3 5 2 2" xfId="41646"/>
    <cellStyle name="Normal 6 3 3 5 2 2 2" xfId="29312"/>
    <cellStyle name="Normal 6 3 3 5 2 2 2 2" xfId="23229"/>
    <cellStyle name="Normal 6 3 3 5 2 2 2 2 2" xfId="39493"/>
    <cellStyle name="Normal 6 3 3 5 2 2 2 2 3" xfId="39495"/>
    <cellStyle name="Normal 6 3 3 5 2 2 2 2 4" xfId="39498"/>
    <cellStyle name="Normal 6 3 3 5 2 2 2 3" xfId="23231"/>
    <cellStyle name="Normal 6 3 3 5 2 2 2 3 2" xfId="39515"/>
    <cellStyle name="Normal 6 3 3 5 2 2 2 3 3" xfId="39517"/>
    <cellStyle name="Normal 6 3 3 5 2 2 2 4" xfId="41647"/>
    <cellStyle name="Normal 6 3 3 5 2 2 2 5" xfId="41648"/>
    <cellStyle name="Normal 6 3 3 5 2 2 2 6" xfId="41649"/>
    <cellStyle name="Normal 6 3 3 5 2 2 3" xfId="41650"/>
    <cellStyle name="Normal 6 3 3 5 2 2 3 2" xfId="23236"/>
    <cellStyle name="Normal 6 3 3 5 2 2 3 3" xfId="23239"/>
    <cellStyle name="Normal 6 3 3 5 2 2 3 4" xfId="41651"/>
    <cellStyle name="Normal 6 3 3 5 2 2 4" xfId="41652"/>
    <cellStyle name="Normal 6 3 3 5 2 2 4 2" xfId="23249"/>
    <cellStyle name="Normal 6 3 3 5 2 2 4 3" xfId="41653"/>
    <cellStyle name="Normal 6 3 3 5 2 2 4 4" xfId="41654"/>
    <cellStyle name="Normal 6 3 3 5 2 2 5" xfId="41655"/>
    <cellStyle name="Normal 6 3 3 5 2 2 5 2" xfId="41656"/>
    <cellStyle name="Normal 6 3 3 5 2 2 5 3" xfId="41659"/>
    <cellStyle name="Normal 6 3 3 5 2 2 5 4" xfId="41662"/>
    <cellStyle name="Normal 6 3 3 5 2 2 6" xfId="41663"/>
    <cellStyle name="Normal 6 3 3 5 2 2 6 2" xfId="41664"/>
    <cellStyle name="Normal 6 3 3 5 2 2 6 3" xfId="41666"/>
    <cellStyle name="Normal 6 3 3 5 2 2 7" xfId="41667"/>
    <cellStyle name="Normal 6 3 3 5 2 2 8" xfId="41668"/>
    <cellStyle name="Normal 6 3 3 5 2 2 9" xfId="41669"/>
    <cellStyle name="Normal 6 3 3 5 2 3" xfId="41670"/>
    <cellStyle name="Normal 6 3 3 5 2 3 2" xfId="41671"/>
    <cellStyle name="Normal 6 3 3 5 2 3 2 2" xfId="41672"/>
    <cellStyle name="Normal 6 3 3 5 2 3 2 3" xfId="11541"/>
    <cellStyle name="Normal 6 3 3 5 2 3 2 4" xfId="11544"/>
    <cellStyle name="Normal 6 3 3 5 2 3 3" xfId="41673"/>
    <cellStyle name="Normal 6 3 3 5 2 3 3 2" xfId="41674"/>
    <cellStyle name="Normal 6 3 3 5 2 3 3 3" xfId="11685"/>
    <cellStyle name="Normal 6 3 3 5 2 3 4" xfId="41675"/>
    <cellStyle name="Normal 6 3 3 5 2 3 5" xfId="41676"/>
    <cellStyle name="Normal 6 3 3 5 2 3 6" xfId="41677"/>
    <cellStyle name="Normal 6 3 3 5 2 4" xfId="41679"/>
    <cellStyle name="Normal 6 3 3 5 2 4 2" xfId="41682"/>
    <cellStyle name="Normal 6 3 3 5 2 4 3" xfId="41685"/>
    <cellStyle name="Normal 6 3 3 5 2 4 4" xfId="41688"/>
    <cellStyle name="Normal 6 3 3 5 2 5" xfId="41690"/>
    <cellStyle name="Normal 6 3 3 5 2 5 2" xfId="41693"/>
    <cellStyle name="Normal 6 3 3 5 2 5 3" xfId="41696"/>
    <cellStyle name="Normal 6 3 3 5 2 5 4" xfId="41699"/>
    <cellStyle name="Normal 6 3 3 5 2 6" xfId="41701"/>
    <cellStyle name="Normal 6 3 3 5 2 6 2" xfId="41704"/>
    <cellStyle name="Normal 6 3 3 5 2 6 3" xfId="41707"/>
    <cellStyle name="Normal 6 3 3 5 2 6 4" xfId="41709"/>
    <cellStyle name="Normal 6 3 3 5 2 7" xfId="11950"/>
    <cellStyle name="Normal 6 3 3 5 2 7 2" xfId="30600"/>
    <cellStyle name="Normal 6 3 3 5 2 7 3" xfId="30603"/>
    <cellStyle name="Normal 6 3 3 5 2 8" xfId="11970"/>
    <cellStyle name="Normal 6 3 3 5 2 9" xfId="29028"/>
    <cellStyle name="Normal 6 3 3 5 3" xfId="41710"/>
    <cellStyle name="Normal 6 3 3 5 3 2" xfId="41711"/>
    <cellStyle name="Normal 6 3 3 5 3 2 2" xfId="41712"/>
    <cellStyle name="Normal 6 3 3 5 3 2 2 2" xfId="41713"/>
    <cellStyle name="Normal 6 3 3 5 3 2 2 3" xfId="41714"/>
    <cellStyle name="Normal 6 3 3 5 3 2 2 4" xfId="41715"/>
    <cellStyle name="Normal 6 3 3 5 3 2 3" xfId="41716"/>
    <cellStyle name="Normal 6 3 3 5 3 2 3 2" xfId="41717"/>
    <cellStyle name="Normal 6 3 3 5 3 2 3 3" xfId="41718"/>
    <cellStyle name="Normal 6 3 3 5 3 2 4" xfId="41719"/>
    <cellStyle name="Normal 6 3 3 5 3 2 5" xfId="41720"/>
    <cellStyle name="Normal 6 3 3 5 3 2 6" xfId="41721"/>
    <cellStyle name="Normal 6 3 3 5 3 3" xfId="41722"/>
    <cellStyle name="Normal 6 3 3 5 3 3 2" xfId="41723"/>
    <cellStyle name="Normal 6 3 3 5 3 3 3" xfId="41724"/>
    <cellStyle name="Normal 6 3 3 5 3 3 4" xfId="41725"/>
    <cellStyle name="Normal 6 3 3 5 3 4" xfId="41727"/>
    <cellStyle name="Normal 6 3 3 5 3 4 2" xfId="41730"/>
    <cellStyle name="Normal 6 3 3 5 3 4 3" xfId="41733"/>
    <cellStyle name="Normal 6 3 3 5 3 4 4" xfId="41736"/>
    <cellStyle name="Normal 6 3 3 5 3 5" xfId="41738"/>
    <cellStyle name="Normal 6 3 3 5 3 5 2" xfId="41741"/>
    <cellStyle name="Normal 6 3 3 5 3 5 3" xfId="41744"/>
    <cellStyle name="Normal 6 3 3 5 3 5 4" xfId="41746"/>
    <cellStyle name="Normal 6 3 3 5 3 6" xfId="41747"/>
    <cellStyle name="Normal 6 3 3 5 3 6 2" xfId="41750"/>
    <cellStyle name="Normal 6 3 3 5 3 6 3" xfId="41752"/>
    <cellStyle name="Normal 6 3 3 5 3 7" xfId="30638"/>
    <cellStyle name="Normal 6 3 3 5 3 8" xfId="30667"/>
    <cellStyle name="Normal 6 3 3 5 3 9" xfId="30676"/>
    <cellStyle name="Normal 6 3 3 5 4" xfId="41753"/>
    <cellStyle name="Normal 6 3 3 5 4 2" xfId="41754"/>
    <cellStyle name="Normal 6 3 3 5 4 2 2" xfId="41755"/>
    <cellStyle name="Normal 6 3 3 5 4 2 3" xfId="41756"/>
    <cellStyle name="Normal 6 3 3 5 4 2 4" xfId="41757"/>
    <cellStyle name="Normal 6 3 3 5 4 3" xfId="41758"/>
    <cellStyle name="Normal 6 3 3 5 4 3 2" xfId="41759"/>
    <cellStyle name="Normal 6 3 3 5 4 3 3" xfId="41760"/>
    <cellStyle name="Normal 6 3 3 5 4 4" xfId="41761"/>
    <cellStyle name="Normal 6 3 3 5 4 5" xfId="41762"/>
    <cellStyle name="Normal 6 3 3 5 4 6" xfId="41763"/>
    <cellStyle name="Normal 6 3 3 5 5" xfId="41764"/>
    <cellStyle name="Normal 6 3 3 5 5 2" xfId="41765"/>
    <cellStyle name="Normal 6 3 3 5 5 3" xfId="41766"/>
    <cellStyle name="Normal 6 3 3 5 5 4" xfId="41767"/>
    <cellStyle name="Normal 6 3 3 5 6" xfId="41768"/>
    <cellStyle name="Normal 6 3 3 5 6 2" xfId="41769"/>
    <cellStyle name="Normal 6 3 3 5 6 3" xfId="41770"/>
    <cellStyle name="Normal 6 3 3 5 6 4" xfId="41771"/>
    <cellStyle name="Normal 6 3 3 5 7" xfId="41772"/>
    <cellStyle name="Normal 6 3 3 5 7 2" xfId="19164"/>
    <cellStyle name="Normal 6 3 3 5 7 3" xfId="19167"/>
    <cellStyle name="Normal 6 3 3 5 7 4" xfId="41773"/>
    <cellStyle name="Normal 6 3 3 5 8" xfId="41774"/>
    <cellStyle name="Normal 6 3 3 5 8 2" xfId="41775"/>
    <cellStyle name="Normal 6 3 3 5 8 3" xfId="41776"/>
    <cellStyle name="Normal 6 3 3 5 9" xfId="41777"/>
    <cellStyle name="Normal 6 3 3 6" xfId="41778"/>
    <cellStyle name="Normal 6 3 3 6 10" xfId="21483"/>
    <cellStyle name="Normal 6 3 3 6 11" xfId="3227"/>
    <cellStyle name="Normal 6 3 3 6 2" xfId="41779"/>
    <cellStyle name="Normal 6 3 3 6 2 10" xfId="41781"/>
    <cellStyle name="Normal 6 3 3 6 2 2" xfId="4545"/>
    <cellStyle name="Normal 6 3 3 6 2 2 2" xfId="41782"/>
    <cellStyle name="Normal 6 3 3 6 2 2 2 2" xfId="23370"/>
    <cellStyle name="Normal 6 3 3 6 2 2 2 2 2" xfId="41783"/>
    <cellStyle name="Normal 6 3 3 6 2 2 2 2 3" xfId="41784"/>
    <cellStyle name="Normal 6 3 3 6 2 2 2 2 4" xfId="41785"/>
    <cellStyle name="Normal 6 3 3 6 2 2 2 3" xfId="23372"/>
    <cellStyle name="Normal 6 3 3 6 2 2 2 3 2" xfId="41786"/>
    <cellStyle name="Normal 6 3 3 6 2 2 2 3 3" xfId="41787"/>
    <cellStyle name="Normal 6 3 3 6 2 2 2 4" xfId="41788"/>
    <cellStyle name="Normal 6 3 3 6 2 2 2 5" xfId="41789"/>
    <cellStyle name="Normal 6 3 3 6 2 2 2 6" xfId="41790"/>
    <cellStyle name="Normal 6 3 3 6 2 2 3" xfId="41792"/>
    <cellStyle name="Normal 6 3 3 6 2 2 3 2" xfId="23380"/>
    <cellStyle name="Normal 6 3 3 6 2 2 3 3" xfId="23383"/>
    <cellStyle name="Normal 6 3 3 6 2 2 3 4" xfId="41793"/>
    <cellStyle name="Normal 6 3 3 6 2 2 4" xfId="41796"/>
    <cellStyle name="Normal 6 3 3 6 2 2 4 2" xfId="23385"/>
    <cellStyle name="Normal 6 3 3 6 2 2 4 3" xfId="41797"/>
    <cellStyle name="Normal 6 3 3 6 2 2 4 4" xfId="41799"/>
    <cellStyle name="Normal 6 3 3 6 2 2 5" xfId="41802"/>
    <cellStyle name="Normal 6 3 3 6 2 2 5 2" xfId="41803"/>
    <cellStyle name="Normal 6 3 3 6 2 2 5 3" xfId="41804"/>
    <cellStyle name="Normal 6 3 3 6 2 2 5 4" xfId="41806"/>
    <cellStyle name="Normal 6 3 3 6 2 2 6" xfId="41808"/>
    <cellStyle name="Normal 6 3 3 6 2 2 6 2" xfId="41809"/>
    <cellStyle name="Normal 6 3 3 6 2 2 6 3" xfId="41810"/>
    <cellStyle name="Normal 6 3 3 6 2 2 7" xfId="41811"/>
    <cellStyle name="Normal 6 3 3 6 2 2 8" xfId="41812"/>
    <cellStyle name="Normal 6 3 3 6 2 2 9" xfId="41813"/>
    <cellStyle name="Normal 6 3 3 6 2 3" xfId="41814"/>
    <cellStyle name="Normal 6 3 3 6 2 3 2" xfId="41815"/>
    <cellStyle name="Normal 6 3 3 6 2 3 2 2" xfId="7225"/>
    <cellStyle name="Normal 6 3 3 6 2 3 2 3" xfId="7235"/>
    <cellStyle name="Normal 6 3 3 6 2 3 2 4" xfId="5860"/>
    <cellStyle name="Normal 6 3 3 6 2 3 3" xfId="41817"/>
    <cellStyle name="Normal 6 3 3 6 2 3 3 2" xfId="41818"/>
    <cellStyle name="Normal 6 3 3 6 2 3 3 3" xfId="19479"/>
    <cellStyle name="Normal 6 3 3 6 2 3 4" xfId="41821"/>
    <cellStyle name="Normal 6 3 3 6 2 3 5" xfId="41823"/>
    <cellStyle name="Normal 6 3 3 6 2 3 6" xfId="41824"/>
    <cellStyle name="Normal 6 3 3 6 2 4" xfId="41826"/>
    <cellStyle name="Normal 6 3 3 6 2 4 2" xfId="41829"/>
    <cellStyle name="Normal 6 3 3 6 2 4 3" xfId="41832"/>
    <cellStyle name="Normal 6 3 3 6 2 4 4" xfId="41834"/>
    <cellStyle name="Normal 6 3 3 6 2 5" xfId="41836"/>
    <cellStyle name="Normal 6 3 3 6 2 5 2" xfId="36851"/>
    <cellStyle name="Normal 6 3 3 6 2 5 3" xfId="36854"/>
    <cellStyle name="Normal 6 3 3 6 2 5 4" xfId="36857"/>
    <cellStyle name="Normal 6 3 3 6 2 6" xfId="41837"/>
    <cellStyle name="Normal 6 3 3 6 2 6 2" xfId="36867"/>
    <cellStyle name="Normal 6 3 3 6 2 6 3" xfId="36870"/>
    <cellStyle name="Normal 6 3 3 6 2 6 4" xfId="41839"/>
    <cellStyle name="Normal 6 3 3 6 2 7" xfId="25673"/>
    <cellStyle name="Normal 6 3 3 6 2 7 2" xfId="30908"/>
    <cellStyle name="Normal 6 3 3 6 2 7 3" xfId="30912"/>
    <cellStyle name="Normal 6 3 3 6 2 8" xfId="25679"/>
    <cellStyle name="Normal 6 3 3 6 2 9" xfId="30927"/>
    <cellStyle name="Normal 6 3 3 6 3" xfId="41840"/>
    <cellStyle name="Normal 6 3 3 6 3 2" xfId="6727"/>
    <cellStyle name="Normal 6 3 3 6 3 2 2" xfId="41841"/>
    <cellStyle name="Normal 6 3 3 6 3 2 2 2" xfId="37841"/>
    <cellStyle name="Normal 6 3 3 6 3 2 2 3" xfId="41842"/>
    <cellStyle name="Normal 6 3 3 6 3 2 2 4" xfId="41843"/>
    <cellStyle name="Normal 6 3 3 6 3 2 3" xfId="41844"/>
    <cellStyle name="Normal 6 3 3 6 3 2 3 2" xfId="41845"/>
    <cellStyle name="Normal 6 3 3 6 3 2 3 3" xfId="41846"/>
    <cellStyle name="Normal 6 3 3 6 3 2 4" xfId="41848"/>
    <cellStyle name="Normal 6 3 3 6 3 2 5" xfId="41850"/>
    <cellStyle name="Normal 6 3 3 6 3 2 6" xfId="41851"/>
    <cellStyle name="Normal 6 3 3 6 3 3" xfId="41852"/>
    <cellStyle name="Normal 6 3 3 6 3 3 2" xfId="41853"/>
    <cellStyle name="Normal 6 3 3 6 3 3 3" xfId="41854"/>
    <cellStyle name="Normal 6 3 3 6 3 3 4" xfId="41855"/>
    <cellStyle name="Normal 6 3 3 6 3 4" xfId="41856"/>
    <cellStyle name="Normal 6 3 3 6 3 4 2" xfId="41859"/>
    <cellStyle name="Normal 6 3 3 6 3 4 3" xfId="41862"/>
    <cellStyle name="Normal 6 3 3 6 3 4 4" xfId="41864"/>
    <cellStyle name="Normal 6 3 3 6 3 5" xfId="41865"/>
    <cellStyle name="Normal 6 3 3 6 3 5 2" xfId="36889"/>
    <cellStyle name="Normal 6 3 3 6 3 5 3" xfId="25553"/>
    <cellStyle name="Normal 6 3 3 6 3 5 4" xfId="41867"/>
    <cellStyle name="Normal 6 3 3 6 3 6" xfId="41868"/>
    <cellStyle name="Normal 6 3 3 6 3 6 2" xfId="36896"/>
    <cellStyle name="Normal 6 3 3 6 3 6 3" xfId="41870"/>
    <cellStyle name="Normal 6 3 3 6 3 7" xfId="30945"/>
    <cellStyle name="Normal 6 3 3 6 3 8" xfId="30959"/>
    <cellStyle name="Normal 6 3 3 6 3 9" xfId="30967"/>
    <cellStyle name="Normal 6 3 3 6 4" xfId="41871"/>
    <cellStyle name="Normal 6 3 3 6 4 2" xfId="41872"/>
    <cellStyle name="Normal 6 3 3 6 4 2 2" xfId="41874"/>
    <cellStyle name="Normal 6 3 3 6 4 2 3" xfId="41876"/>
    <cellStyle name="Normal 6 3 3 6 4 2 4" xfId="41877"/>
    <cellStyle name="Normal 6 3 3 6 4 3" xfId="41878"/>
    <cellStyle name="Normal 6 3 3 6 4 3 2" xfId="41879"/>
    <cellStyle name="Normal 6 3 3 6 4 3 3" xfId="41880"/>
    <cellStyle name="Normal 6 3 3 6 4 4" xfId="41882"/>
    <cellStyle name="Normal 6 3 3 6 4 5" xfId="41885"/>
    <cellStyle name="Normal 6 3 3 6 4 6" xfId="41887"/>
    <cellStyle name="Normal 6 3 3 6 5" xfId="41888"/>
    <cellStyle name="Normal 6 3 3 6 5 2" xfId="41889"/>
    <cellStyle name="Normal 6 3 3 6 5 3" xfId="41890"/>
    <cellStyle name="Normal 6 3 3 6 5 4" xfId="41892"/>
    <cellStyle name="Normal 6 3 3 6 6" xfId="23705"/>
    <cellStyle name="Normal 6 3 3 6 6 2" xfId="41893"/>
    <cellStyle name="Normal 6 3 3 6 6 3" xfId="41894"/>
    <cellStyle name="Normal 6 3 3 6 6 4" xfId="41896"/>
    <cellStyle name="Normal 6 3 3 6 7" xfId="23707"/>
    <cellStyle name="Normal 6 3 3 6 7 2" xfId="41897"/>
    <cellStyle name="Normal 6 3 3 6 7 3" xfId="41898"/>
    <cellStyle name="Normal 6 3 3 6 7 4" xfId="41900"/>
    <cellStyle name="Normal 6 3 3 6 8" xfId="23611"/>
    <cellStyle name="Normal 6 3 3 6 8 2" xfId="41901"/>
    <cellStyle name="Normal 6 3 3 6 8 3" xfId="41902"/>
    <cellStyle name="Normal 6 3 3 6 9" xfId="41903"/>
    <cellStyle name="Normal 6 3 3 7" xfId="41904"/>
    <cellStyle name="Normal 6 3 3 7 10" xfId="21593"/>
    <cellStyle name="Normal 6 3 3 7 2" xfId="1904"/>
    <cellStyle name="Normal 6 3 3 7 2 2" xfId="41905"/>
    <cellStyle name="Normal 6 3 3 7 2 2 2" xfId="41906"/>
    <cellStyle name="Normal 6 3 3 7 2 2 2 2" xfId="23578"/>
    <cellStyle name="Normal 6 3 3 7 2 2 2 3" xfId="23580"/>
    <cellStyle name="Normal 6 3 3 7 2 2 2 4" xfId="41907"/>
    <cellStyle name="Normal 6 3 3 7 2 2 3" xfId="41908"/>
    <cellStyle name="Normal 6 3 3 7 2 2 3 2" xfId="23589"/>
    <cellStyle name="Normal 6 3 3 7 2 2 3 3" xfId="23594"/>
    <cellStyle name="Normal 6 3 3 7 2 2 4" xfId="41910"/>
    <cellStyle name="Normal 6 3 3 7 2 2 5" xfId="41912"/>
    <cellStyle name="Normal 6 3 3 7 2 2 6" xfId="41913"/>
    <cellStyle name="Normal 6 3 3 7 2 3" xfId="41914"/>
    <cellStyle name="Normal 6 3 3 7 2 3 2" xfId="41915"/>
    <cellStyle name="Normal 6 3 3 7 2 3 3" xfId="41916"/>
    <cellStyle name="Normal 6 3 3 7 2 3 4" xfId="41917"/>
    <cellStyle name="Normal 6 3 3 7 2 4" xfId="41918"/>
    <cellStyle name="Normal 6 3 3 7 2 4 2" xfId="41920"/>
    <cellStyle name="Normal 6 3 3 7 2 4 3" xfId="41922"/>
    <cellStyle name="Normal 6 3 3 7 2 4 4" xfId="41923"/>
    <cellStyle name="Normal 6 3 3 7 2 5" xfId="41924"/>
    <cellStyle name="Normal 6 3 3 7 2 5 2" xfId="28992"/>
    <cellStyle name="Normal 6 3 3 7 2 5 3" xfId="29036"/>
    <cellStyle name="Normal 6 3 3 7 2 5 4" xfId="29039"/>
    <cellStyle name="Normal 6 3 3 7 2 6" xfId="41925"/>
    <cellStyle name="Normal 6 3 3 7 2 6 2" xfId="36928"/>
    <cellStyle name="Normal 6 3 3 7 2 6 3" xfId="41926"/>
    <cellStyle name="Normal 6 3 3 7 2 7" xfId="31154"/>
    <cellStyle name="Normal 6 3 3 7 2 8" xfId="31159"/>
    <cellStyle name="Normal 6 3 3 7 2 9" xfId="29060"/>
    <cellStyle name="Normal 6 3 3 7 3" xfId="1930"/>
    <cellStyle name="Normal 6 3 3 7 3 2" xfId="41927"/>
    <cellStyle name="Normal 6 3 3 7 3 2 2" xfId="41928"/>
    <cellStyle name="Normal 6 3 3 7 3 2 3" xfId="41929"/>
    <cellStyle name="Normal 6 3 3 7 3 2 4" xfId="41930"/>
    <cellStyle name="Normal 6 3 3 7 3 3" xfId="41931"/>
    <cellStyle name="Normal 6 3 3 7 3 3 2" xfId="41932"/>
    <cellStyle name="Normal 6 3 3 7 3 3 3" xfId="41933"/>
    <cellStyle name="Normal 6 3 3 7 3 4" xfId="41934"/>
    <cellStyle name="Normal 6 3 3 7 3 5" xfId="41935"/>
    <cellStyle name="Normal 6 3 3 7 3 6" xfId="41936"/>
    <cellStyle name="Normal 6 3 3 7 4" xfId="4803"/>
    <cellStyle name="Normal 6 3 3 7 4 2" xfId="41937"/>
    <cellStyle name="Normal 6 3 3 7 4 3" xfId="41938"/>
    <cellStyle name="Normal 6 3 3 7 4 4" xfId="41939"/>
    <cellStyle name="Normal 6 3 3 7 5" xfId="41940"/>
    <cellStyle name="Normal 6 3 3 7 5 2" xfId="41941"/>
    <cellStyle name="Normal 6 3 3 7 5 3" xfId="41942"/>
    <cellStyle name="Normal 6 3 3 7 5 4" xfId="41943"/>
    <cellStyle name="Normal 6 3 3 7 6" xfId="23710"/>
    <cellStyle name="Normal 6 3 3 7 6 2" xfId="41944"/>
    <cellStyle name="Normal 6 3 3 7 6 3" xfId="41945"/>
    <cellStyle name="Normal 6 3 3 7 6 4" xfId="41946"/>
    <cellStyle name="Normal 6 3 3 7 7" xfId="23712"/>
    <cellStyle name="Normal 6 3 3 7 7 2" xfId="41947"/>
    <cellStyle name="Normal 6 3 3 7 7 3" xfId="41948"/>
    <cellStyle name="Normal 6 3 3 7 8" xfId="41949"/>
    <cellStyle name="Normal 6 3 3 7 9" xfId="41950"/>
    <cellStyle name="Normal 6 3 3 8" xfId="41951"/>
    <cellStyle name="Normal 6 3 3 8 2" xfId="2978"/>
    <cellStyle name="Normal 6 3 3 8 2 2" xfId="41952"/>
    <cellStyle name="Normal 6 3 3 8 2 2 2" xfId="12226"/>
    <cellStyle name="Normal 6 3 3 8 2 2 3" xfId="41953"/>
    <cellStyle name="Normal 6 3 3 8 2 2 4" xfId="41954"/>
    <cellStyle name="Normal 6 3 3 8 2 3" xfId="41955"/>
    <cellStyle name="Normal 6 3 3 8 2 3 2" xfId="41956"/>
    <cellStyle name="Normal 6 3 3 8 2 3 3" xfId="41957"/>
    <cellStyle name="Normal 6 3 3 8 2 4" xfId="41958"/>
    <cellStyle name="Normal 6 3 3 8 2 5" xfId="41959"/>
    <cellStyle name="Normal 6 3 3 8 2 6" xfId="41960"/>
    <cellStyle name="Normal 6 3 3 8 3" xfId="41961"/>
    <cellStyle name="Normal 6 3 3 8 3 2" xfId="41962"/>
    <cellStyle name="Normal 6 3 3 8 3 3" xfId="41963"/>
    <cellStyle name="Normal 6 3 3 8 3 4" xfId="41964"/>
    <cellStyle name="Normal 6 3 3 8 4" xfId="41965"/>
    <cellStyle name="Normal 6 3 3 8 4 2" xfId="41966"/>
    <cellStyle name="Normal 6 3 3 8 4 3" xfId="41967"/>
    <cellStyle name="Normal 6 3 3 8 4 4" xfId="41968"/>
    <cellStyle name="Normal 6 3 3 8 5" xfId="41969"/>
    <cellStyle name="Normal 6 3 3 8 5 2" xfId="4951"/>
    <cellStyle name="Normal 6 3 3 8 5 3" xfId="4977"/>
    <cellStyle name="Normal 6 3 3 8 5 4" xfId="4994"/>
    <cellStyle name="Normal 6 3 3 8 6" xfId="41970"/>
    <cellStyle name="Normal 6 3 3 8 6 2" xfId="5039"/>
    <cellStyle name="Normal 6 3 3 8 6 3" xfId="5054"/>
    <cellStyle name="Normal 6 3 3 8 7" xfId="41971"/>
    <cellStyle name="Normal 6 3 3 8 8" xfId="41972"/>
    <cellStyle name="Normal 6 3 3 8 9" xfId="41973"/>
    <cellStyle name="Normal 6 3 3 9" xfId="41974"/>
    <cellStyle name="Normal 6 3 3 9 2" xfId="9574"/>
    <cellStyle name="Normal 6 3 3 9 2 2" xfId="41975"/>
    <cellStyle name="Normal 6 3 3 9 2 2 2" xfId="41976"/>
    <cellStyle name="Normal 6 3 3 9 2 2 3" xfId="41977"/>
    <cellStyle name="Normal 6 3 3 9 2 2 4" xfId="25523"/>
    <cellStyle name="Normal 6 3 3 9 2 3" xfId="41978"/>
    <cellStyle name="Normal 6 3 3 9 2 3 2" xfId="41979"/>
    <cellStyle name="Normal 6 3 3 9 2 3 3" xfId="41980"/>
    <cellStyle name="Normal 6 3 3 9 2 4" xfId="41981"/>
    <cellStyle name="Normal 6 3 3 9 2 5" xfId="41982"/>
    <cellStyle name="Normal 6 3 3 9 2 6" xfId="41983"/>
    <cellStyle name="Normal 6 3 3 9 3" xfId="41984"/>
    <cellStyle name="Normal 6 3 3 9 3 2" xfId="41985"/>
    <cellStyle name="Normal 6 3 3 9 3 3" xfId="41986"/>
    <cellStyle name="Normal 6 3 3 9 3 4" xfId="41987"/>
    <cellStyle name="Normal 6 3 3 9 4" xfId="41988"/>
    <cellStyle name="Normal 6 3 3 9 4 2" xfId="41989"/>
    <cellStyle name="Normal 6 3 3 9 4 3" xfId="41990"/>
    <cellStyle name="Normal 6 3 3 9 4 4" xfId="41991"/>
    <cellStyle name="Normal 6 3 3 9 5" xfId="41992"/>
    <cellStyle name="Normal 6 3 3 9 5 2" xfId="5235"/>
    <cellStyle name="Normal 6 3 3 9 5 3" xfId="5257"/>
    <cellStyle name="Normal 6 3 3 9 5 4" xfId="5487"/>
    <cellStyle name="Normal 6 3 3 9 6" xfId="41993"/>
    <cellStyle name="Normal 6 3 3 9 6 2" xfId="5277"/>
    <cellStyle name="Normal 6 3 3 9 6 3" xfId="5511"/>
    <cellStyle name="Normal 6 3 3 9 7" xfId="28504"/>
    <cellStyle name="Normal 6 3 3 9 8" xfId="28507"/>
    <cellStyle name="Normal 6 3 3 9 9" xfId="28513"/>
    <cellStyle name="Normal 6 3 4" xfId="41994"/>
    <cellStyle name="Normal 6 3 4 10" xfId="30803"/>
    <cellStyle name="Normal 6 3 4 10 2" xfId="41995"/>
    <cellStyle name="Normal 6 3 4 10 3" xfId="41996"/>
    <cellStyle name="Normal 6 3 4 10 4" xfId="41997"/>
    <cellStyle name="Normal 6 3 4 11" xfId="30805"/>
    <cellStyle name="Normal 6 3 4 11 2" xfId="41999"/>
    <cellStyle name="Normal 6 3 4 11 3" xfId="42000"/>
    <cellStyle name="Normal 6 3 4 12" xfId="42001"/>
    <cellStyle name="Normal 6 3 4 13" xfId="42002"/>
    <cellStyle name="Normal 6 3 4 14" xfId="4663"/>
    <cellStyle name="Normal 6 3 4 2" xfId="42003"/>
    <cellStyle name="Normal 6 3 4 2 10" xfId="42004"/>
    <cellStyle name="Normal 6 3 4 2 11" xfId="42005"/>
    <cellStyle name="Normal 6 3 4 2 2" xfId="17900"/>
    <cellStyle name="Normal 6 3 4 2 2 10" xfId="35315"/>
    <cellStyle name="Normal 6 3 4 2 2 2" xfId="26924"/>
    <cellStyle name="Normal 6 3 4 2 2 2 2" xfId="42006"/>
    <cellStyle name="Normal 6 3 4 2 2 2 2 2" xfId="42007"/>
    <cellStyle name="Normal 6 3 4 2 2 2 2 2 2" xfId="42008"/>
    <cellStyle name="Normal 6 3 4 2 2 2 2 2 3" xfId="6020"/>
    <cellStyle name="Normal 6 3 4 2 2 2 2 2 4" xfId="15661"/>
    <cellStyle name="Normal 6 3 4 2 2 2 2 3" xfId="42009"/>
    <cellStyle name="Normal 6 3 4 2 2 2 2 3 2" xfId="42010"/>
    <cellStyle name="Normal 6 3 4 2 2 2 2 3 3" xfId="26324"/>
    <cellStyle name="Normal 6 3 4 2 2 2 2 4" xfId="42011"/>
    <cellStyle name="Normal 6 3 4 2 2 2 2 5" xfId="42012"/>
    <cellStyle name="Normal 6 3 4 2 2 2 2 6" xfId="42013"/>
    <cellStyle name="Normal 6 3 4 2 2 2 3" xfId="42014"/>
    <cellStyle name="Normal 6 3 4 2 2 2 3 2" xfId="42015"/>
    <cellStyle name="Normal 6 3 4 2 2 2 3 3" xfId="42016"/>
    <cellStyle name="Normal 6 3 4 2 2 2 3 4" xfId="42017"/>
    <cellStyle name="Normal 6 3 4 2 2 2 4" xfId="34091"/>
    <cellStyle name="Normal 6 3 4 2 2 2 4 2" xfId="42018"/>
    <cellStyle name="Normal 6 3 4 2 2 2 4 3" xfId="42019"/>
    <cellStyle name="Normal 6 3 4 2 2 2 4 4" xfId="42021"/>
    <cellStyle name="Normal 6 3 4 2 2 2 5" xfId="34093"/>
    <cellStyle name="Normal 6 3 4 2 2 2 5 2" xfId="12417"/>
    <cellStyle name="Normal 6 3 4 2 2 2 5 3" xfId="37790"/>
    <cellStyle name="Normal 6 3 4 2 2 2 5 4" xfId="42023"/>
    <cellStyle name="Normal 6 3 4 2 2 2 6" xfId="34095"/>
    <cellStyle name="Normal 6 3 4 2 2 2 6 2" xfId="1373"/>
    <cellStyle name="Normal 6 3 4 2 2 2 6 3" xfId="42024"/>
    <cellStyle name="Normal 6 3 4 2 2 2 7" xfId="42025"/>
    <cellStyle name="Normal 6 3 4 2 2 2 8" xfId="42026"/>
    <cellStyle name="Normal 6 3 4 2 2 2 9" xfId="42028"/>
    <cellStyle name="Normal 6 3 4 2 2 3" xfId="42029"/>
    <cellStyle name="Normal 6 3 4 2 2 3 2" xfId="42030"/>
    <cellStyle name="Normal 6 3 4 2 2 3 2 2" xfId="42031"/>
    <cellStyle name="Normal 6 3 4 2 2 3 2 3" xfId="42032"/>
    <cellStyle name="Normal 6 3 4 2 2 3 2 4" xfId="42033"/>
    <cellStyle name="Normal 6 3 4 2 2 3 3" xfId="42034"/>
    <cellStyle name="Normal 6 3 4 2 2 3 3 2" xfId="42035"/>
    <cellStyle name="Normal 6 3 4 2 2 3 3 3" xfId="42036"/>
    <cellStyle name="Normal 6 3 4 2 2 3 4" xfId="32321"/>
    <cellStyle name="Normal 6 3 4 2 2 3 5" xfId="32324"/>
    <cellStyle name="Normal 6 3 4 2 2 3 6" xfId="32328"/>
    <cellStyle name="Normal 6 3 4 2 2 4" xfId="42038"/>
    <cellStyle name="Normal 6 3 4 2 2 4 2" xfId="42039"/>
    <cellStyle name="Normal 6 3 4 2 2 4 3" xfId="42040"/>
    <cellStyle name="Normal 6 3 4 2 2 4 4" xfId="32332"/>
    <cellStyle name="Normal 6 3 4 2 2 5" xfId="42042"/>
    <cellStyle name="Normal 6 3 4 2 2 5 2" xfId="42043"/>
    <cellStyle name="Normal 6 3 4 2 2 5 3" xfId="42044"/>
    <cellStyle name="Normal 6 3 4 2 2 5 4" xfId="42045"/>
    <cellStyle name="Normal 6 3 4 2 2 6" xfId="42046"/>
    <cellStyle name="Normal 6 3 4 2 2 6 2" xfId="9991"/>
    <cellStyle name="Normal 6 3 4 2 2 6 3" xfId="30816"/>
    <cellStyle name="Normal 6 3 4 2 2 6 4" xfId="42047"/>
    <cellStyle name="Normal 6 3 4 2 2 7" xfId="42048"/>
    <cellStyle name="Normal 6 3 4 2 2 7 2" xfId="42049"/>
    <cellStyle name="Normal 6 3 4 2 2 7 3" xfId="42050"/>
    <cellStyle name="Normal 6 3 4 2 2 8" xfId="41251"/>
    <cellStyle name="Normal 6 3 4 2 2 9" xfId="41253"/>
    <cellStyle name="Normal 6 3 4 2 3" xfId="42051"/>
    <cellStyle name="Normal 6 3 4 2 3 2" xfId="42052"/>
    <cellStyle name="Normal 6 3 4 2 3 2 2" xfId="42053"/>
    <cellStyle name="Normal 6 3 4 2 3 2 2 2" xfId="17689"/>
    <cellStyle name="Normal 6 3 4 2 3 2 2 3" xfId="17696"/>
    <cellStyle name="Normal 6 3 4 2 3 2 2 4" xfId="42054"/>
    <cellStyle name="Normal 6 3 4 2 3 2 3" xfId="42055"/>
    <cellStyle name="Normal 6 3 4 2 3 2 3 2" xfId="17707"/>
    <cellStyle name="Normal 6 3 4 2 3 2 3 3" xfId="42056"/>
    <cellStyle name="Normal 6 3 4 2 3 2 4" xfId="42057"/>
    <cellStyle name="Normal 6 3 4 2 3 2 5" xfId="42058"/>
    <cellStyle name="Normal 6 3 4 2 3 2 6" xfId="42059"/>
    <cellStyle name="Normal 6 3 4 2 3 3" xfId="42060"/>
    <cellStyle name="Normal 6 3 4 2 3 3 2" xfId="42061"/>
    <cellStyle name="Normal 6 3 4 2 3 3 3" xfId="42062"/>
    <cellStyle name="Normal 6 3 4 2 3 3 4" xfId="42063"/>
    <cellStyle name="Normal 6 3 4 2 3 4" xfId="42064"/>
    <cellStyle name="Normal 6 3 4 2 3 4 2" xfId="42065"/>
    <cellStyle name="Normal 6 3 4 2 3 4 3" xfId="42066"/>
    <cellStyle name="Normal 6 3 4 2 3 4 4" xfId="42067"/>
    <cellStyle name="Normal 6 3 4 2 3 5" xfId="42068"/>
    <cellStyle name="Normal 6 3 4 2 3 5 2" xfId="42069"/>
    <cellStyle name="Normal 6 3 4 2 3 5 3" xfId="42070"/>
    <cellStyle name="Normal 6 3 4 2 3 5 4" xfId="10268"/>
    <cellStyle name="Normal 6 3 4 2 3 6" xfId="42071"/>
    <cellStyle name="Normal 6 3 4 2 3 6 2" xfId="42072"/>
    <cellStyle name="Normal 6 3 4 2 3 6 3" xfId="42073"/>
    <cellStyle name="Normal 6 3 4 2 3 7" xfId="42074"/>
    <cellStyle name="Normal 6 3 4 2 3 8" xfId="42075"/>
    <cellStyle name="Normal 6 3 4 2 3 9" xfId="42076"/>
    <cellStyle name="Normal 6 3 4 2 4" xfId="42077"/>
    <cellStyle name="Normal 6 3 4 2 4 2" xfId="42078"/>
    <cellStyle name="Normal 6 3 4 2 4 2 2" xfId="42079"/>
    <cellStyle name="Normal 6 3 4 2 4 2 3" xfId="42080"/>
    <cellStyle name="Normal 6 3 4 2 4 2 4" xfId="42081"/>
    <cellStyle name="Normal 6 3 4 2 4 3" xfId="42082"/>
    <cellStyle name="Normal 6 3 4 2 4 3 2" xfId="42083"/>
    <cellStyle name="Normal 6 3 4 2 4 3 3" xfId="42084"/>
    <cellStyle name="Normal 6 3 4 2 4 4" xfId="42085"/>
    <cellStyle name="Normal 6 3 4 2 4 5" xfId="42086"/>
    <cellStyle name="Normal 6 3 4 2 4 6" xfId="42087"/>
    <cellStyle name="Normal 6 3 4 2 5" xfId="42088"/>
    <cellStyle name="Normal 6 3 4 2 5 2" xfId="42089"/>
    <cellStyle name="Normal 6 3 4 2 5 3" xfId="42090"/>
    <cellStyle name="Normal 6 3 4 2 5 4" xfId="42091"/>
    <cellStyle name="Normal 6 3 4 2 6" xfId="42092"/>
    <cellStyle name="Normal 6 3 4 2 6 2" xfId="42093"/>
    <cellStyle name="Normal 6 3 4 2 6 3" xfId="42094"/>
    <cellStyle name="Normal 6 3 4 2 6 4" xfId="42095"/>
    <cellStyle name="Normal 6 3 4 2 7" xfId="42096"/>
    <cellStyle name="Normal 6 3 4 2 7 2" xfId="42097"/>
    <cellStyle name="Normal 6 3 4 2 7 3" xfId="42098"/>
    <cellStyle name="Normal 6 3 4 2 7 4" xfId="42099"/>
    <cellStyle name="Normal 6 3 4 2 8" xfId="42100"/>
    <cellStyle name="Normal 6 3 4 2 8 2" xfId="41256"/>
    <cellStyle name="Normal 6 3 4 2 8 3" xfId="2283"/>
    <cellStyle name="Normal 6 3 4 2 9" xfId="42101"/>
    <cellStyle name="Normal 6 3 4 3" xfId="42102"/>
    <cellStyle name="Normal 6 3 4 3 10" xfId="23056"/>
    <cellStyle name="Normal 6 3 4 3 2" xfId="42103"/>
    <cellStyle name="Normal 6 3 4 3 2 2" xfId="35268"/>
    <cellStyle name="Normal 6 3 4 3 2 2 2" xfId="42104"/>
    <cellStyle name="Normal 6 3 4 3 2 2 2 2" xfId="23896"/>
    <cellStyle name="Normal 6 3 4 3 2 2 2 3" xfId="19149"/>
    <cellStyle name="Normal 6 3 4 3 2 2 2 4" xfId="42105"/>
    <cellStyle name="Normal 6 3 4 3 2 2 3" xfId="42106"/>
    <cellStyle name="Normal 6 3 4 3 2 2 3 2" xfId="23900"/>
    <cellStyle name="Normal 6 3 4 3 2 2 3 3" xfId="19158"/>
    <cellStyle name="Normal 6 3 4 3 2 2 4" xfId="42107"/>
    <cellStyle name="Normal 6 3 4 3 2 2 5" xfId="42108"/>
    <cellStyle name="Normal 6 3 4 3 2 2 6" xfId="42109"/>
    <cellStyle name="Normal 6 3 4 3 2 3" xfId="42110"/>
    <cellStyle name="Normal 6 3 4 3 2 3 2" xfId="42111"/>
    <cellStyle name="Normal 6 3 4 3 2 3 3" xfId="42112"/>
    <cellStyle name="Normal 6 3 4 3 2 3 4" xfId="42113"/>
    <cellStyle name="Normal 6 3 4 3 2 4" xfId="42114"/>
    <cellStyle name="Normal 6 3 4 3 2 4 2" xfId="42116"/>
    <cellStyle name="Normal 6 3 4 3 2 4 3" xfId="42118"/>
    <cellStyle name="Normal 6 3 4 3 2 4 4" xfId="42120"/>
    <cellStyle name="Normal 6 3 4 3 2 5" xfId="42121"/>
    <cellStyle name="Normal 6 3 4 3 2 5 2" xfId="42123"/>
    <cellStyle name="Normal 6 3 4 3 2 5 3" xfId="42125"/>
    <cellStyle name="Normal 6 3 4 3 2 5 4" xfId="42127"/>
    <cellStyle name="Normal 6 3 4 3 2 6" xfId="39383"/>
    <cellStyle name="Normal 6 3 4 3 2 6 2" xfId="42129"/>
    <cellStyle name="Normal 6 3 4 3 2 6 3" xfId="42131"/>
    <cellStyle name="Normal 6 3 4 3 2 7" xfId="42132"/>
    <cellStyle name="Normal 6 3 4 3 2 8" xfId="42133"/>
    <cellStyle name="Normal 6 3 4 3 2 9" xfId="42134"/>
    <cellStyle name="Normal 6 3 4 3 3" xfId="42135"/>
    <cellStyle name="Normal 6 3 4 3 3 2" xfId="42136"/>
    <cellStyle name="Normal 6 3 4 3 3 2 2" xfId="42137"/>
    <cellStyle name="Normal 6 3 4 3 3 2 3" xfId="42138"/>
    <cellStyle name="Normal 6 3 4 3 3 2 4" xfId="42139"/>
    <cellStyle name="Normal 6 3 4 3 3 3" xfId="13323"/>
    <cellStyle name="Normal 6 3 4 3 3 3 2" xfId="7701"/>
    <cellStyle name="Normal 6 3 4 3 3 3 3" xfId="25211"/>
    <cellStyle name="Normal 6 3 4 3 3 4" xfId="12890"/>
    <cellStyle name="Normal 6 3 4 3 3 5" xfId="1250"/>
    <cellStyle name="Normal 6 3 4 3 3 6" xfId="31883"/>
    <cellStyle name="Normal 6 3 4 3 4" xfId="42140"/>
    <cellStyle name="Normal 6 3 4 3 4 2" xfId="42141"/>
    <cellStyle name="Normal 6 3 4 3 4 3" xfId="13336"/>
    <cellStyle name="Normal 6 3 4 3 4 4" xfId="31887"/>
    <cellStyle name="Normal 6 3 4 3 5" xfId="42142"/>
    <cellStyle name="Normal 6 3 4 3 5 2" xfId="42143"/>
    <cellStyle name="Normal 6 3 4 3 5 3" xfId="25230"/>
    <cellStyle name="Normal 6 3 4 3 5 4" xfId="5700"/>
    <cellStyle name="Normal 6 3 4 3 6" xfId="42144"/>
    <cellStyle name="Normal 6 3 4 3 6 2" xfId="42145"/>
    <cellStyle name="Normal 6 3 4 3 6 3" xfId="42146"/>
    <cellStyle name="Normal 6 3 4 3 6 4" xfId="35658"/>
    <cellStyle name="Normal 6 3 4 3 7" xfId="42147"/>
    <cellStyle name="Normal 6 3 4 3 7 2" xfId="42148"/>
    <cellStyle name="Normal 6 3 4 3 7 3" xfId="42149"/>
    <cellStyle name="Normal 6 3 4 3 8" xfId="42150"/>
    <cellStyle name="Normal 6 3 4 3 9" xfId="42151"/>
    <cellStyle name="Normal 6 3 4 4" xfId="42152"/>
    <cellStyle name="Normal 6 3 4 4 2" xfId="42153"/>
    <cellStyle name="Normal 6 3 4 4 2 2" xfId="35289"/>
    <cellStyle name="Normal 6 3 4 4 2 2 2" xfId="42154"/>
    <cellStyle name="Normal 6 3 4 4 2 2 3" xfId="42156"/>
    <cellStyle name="Normal 6 3 4 4 2 2 4" xfId="42158"/>
    <cellStyle name="Normal 6 3 4 4 2 3" xfId="42160"/>
    <cellStyle name="Normal 6 3 4 4 2 3 2" xfId="42161"/>
    <cellStyle name="Normal 6 3 4 4 2 3 3" xfId="42162"/>
    <cellStyle name="Normal 6 3 4 4 2 4" xfId="42164"/>
    <cellStyle name="Normal 6 3 4 4 2 5" xfId="42165"/>
    <cellStyle name="Normal 6 3 4 4 2 6" xfId="42166"/>
    <cellStyle name="Normal 6 3 4 4 3" xfId="42167"/>
    <cellStyle name="Normal 6 3 4 4 3 2" xfId="42168"/>
    <cellStyle name="Normal 6 3 4 4 3 3" xfId="25276"/>
    <cellStyle name="Normal 6 3 4 4 3 4" xfId="14289"/>
    <cellStyle name="Normal 6 3 4 4 4" xfId="42169"/>
    <cellStyle name="Normal 6 3 4 4 4 2" xfId="42170"/>
    <cellStyle name="Normal 6 3 4 4 4 3" xfId="42171"/>
    <cellStyle name="Normal 6 3 4 4 4 4" xfId="42172"/>
    <cellStyle name="Normal 6 3 4 4 5" xfId="42173"/>
    <cellStyle name="Normal 6 3 4 4 5 2" xfId="42174"/>
    <cellStyle name="Normal 6 3 4 4 5 3" xfId="25281"/>
    <cellStyle name="Normal 6 3 4 4 5 4" xfId="42175"/>
    <cellStyle name="Normal 6 3 4 4 6" xfId="42176"/>
    <cellStyle name="Normal 6 3 4 4 6 2" xfId="42177"/>
    <cellStyle name="Normal 6 3 4 4 6 3" xfId="42178"/>
    <cellStyle name="Normal 6 3 4 4 7" xfId="42179"/>
    <cellStyle name="Normal 6 3 4 4 8" xfId="42180"/>
    <cellStyle name="Normal 6 3 4 4 9" xfId="42181"/>
    <cellStyle name="Normal 6 3 4 5" xfId="42182"/>
    <cellStyle name="Normal 6 3 4 5 2" xfId="42183"/>
    <cellStyle name="Normal 6 3 4 5 2 2" xfId="41339"/>
    <cellStyle name="Normal 6 3 4 5 2 2 2" xfId="42184"/>
    <cellStyle name="Normal 6 3 4 5 2 2 3" xfId="42187"/>
    <cellStyle name="Normal 6 3 4 5 2 2 4" xfId="42190"/>
    <cellStyle name="Normal 6 3 4 5 2 3" xfId="42191"/>
    <cellStyle name="Normal 6 3 4 5 2 3 2" xfId="42192"/>
    <cellStyle name="Normal 6 3 4 5 2 3 3" xfId="35354"/>
    <cellStyle name="Normal 6 3 4 5 2 4" xfId="42193"/>
    <cellStyle name="Normal 6 3 4 5 2 5" xfId="42194"/>
    <cellStyle name="Normal 6 3 4 5 2 6" xfId="42196"/>
    <cellStyle name="Normal 6 3 4 5 3" xfId="42197"/>
    <cellStyle name="Normal 6 3 4 5 3 2" xfId="42198"/>
    <cellStyle name="Normal 6 3 4 5 3 3" xfId="24661"/>
    <cellStyle name="Normal 6 3 4 5 3 4" xfId="42199"/>
    <cellStyle name="Normal 6 3 4 5 4" xfId="42200"/>
    <cellStyle name="Normal 6 3 4 5 4 2" xfId="42201"/>
    <cellStyle name="Normal 6 3 4 5 4 3" xfId="42202"/>
    <cellStyle name="Normal 6 3 4 5 4 4" xfId="42203"/>
    <cellStyle name="Normal 6 3 4 5 5" xfId="42204"/>
    <cellStyle name="Normal 6 3 4 5 5 2" xfId="42205"/>
    <cellStyle name="Normal 6 3 4 5 5 3" xfId="42206"/>
    <cellStyle name="Normal 6 3 4 5 5 4" xfId="42207"/>
    <cellStyle name="Normal 6 3 4 5 6" xfId="42208"/>
    <cellStyle name="Normal 6 3 4 5 6 2" xfId="42209"/>
    <cellStyle name="Normal 6 3 4 5 6 3" xfId="42210"/>
    <cellStyle name="Normal 6 3 4 5 7" xfId="42211"/>
    <cellStyle name="Normal 6 3 4 5 8" xfId="42212"/>
    <cellStyle name="Normal 6 3 4 5 9" xfId="42213"/>
    <cellStyle name="Normal 6 3 4 6" xfId="42214"/>
    <cellStyle name="Normal 6 3 4 6 2" xfId="42215"/>
    <cellStyle name="Normal 6 3 4 6 2 2" xfId="42216"/>
    <cellStyle name="Normal 6 3 4 6 2 2 2" xfId="42217"/>
    <cellStyle name="Normal 6 3 4 6 2 2 3" xfId="17189"/>
    <cellStyle name="Normal 6 3 4 6 2 2 4" xfId="17193"/>
    <cellStyle name="Normal 6 3 4 6 2 3" xfId="16699"/>
    <cellStyle name="Normal 6 3 4 6 2 3 2" xfId="42218"/>
    <cellStyle name="Normal 6 3 4 6 2 3 3" xfId="17203"/>
    <cellStyle name="Normal 6 3 4 6 2 4" xfId="16431"/>
    <cellStyle name="Normal 6 3 4 6 2 5" xfId="42220"/>
    <cellStyle name="Normal 6 3 4 6 2 6" xfId="42223"/>
    <cellStyle name="Normal 6 3 4 6 3" xfId="42224"/>
    <cellStyle name="Normal 6 3 4 6 3 2" xfId="42225"/>
    <cellStyle name="Normal 6 3 4 6 3 3" xfId="29345"/>
    <cellStyle name="Normal 6 3 4 6 3 4" xfId="30335"/>
    <cellStyle name="Normal 6 3 4 6 4" xfId="42226"/>
    <cellStyle name="Normal 6 3 4 6 4 2" xfId="42227"/>
    <cellStyle name="Normal 6 3 4 6 4 3" xfId="32448"/>
    <cellStyle name="Normal 6 3 4 6 4 4" xfId="32864"/>
    <cellStyle name="Normal 6 3 4 6 5" xfId="42228"/>
    <cellStyle name="Normal 6 3 4 6 5 2" xfId="42229"/>
    <cellStyle name="Normal 6 3 4 6 5 3" xfId="33721"/>
    <cellStyle name="Normal 6 3 4 6 6" xfId="42230"/>
    <cellStyle name="Normal 6 3 4 6 7" xfId="42231"/>
    <cellStyle name="Normal 6 3 4 6 8" xfId="7265"/>
    <cellStyle name="Normal 6 3 4 7" xfId="42232"/>
    <cellStyle name="Normal 6 3 4 7 2" xfId="8172"/>
    <cellStyle name="Normal 6 3 4 7 2 2" xfId="42233"/>
    <cellStyle name="Normal 6 3 4 7 2 3" xfId="42234"/>
    <cellStyle name="Normal 6 3 4 7 2 4" xfId="42235"/>
    <cellStyle name="Normal 6 3 4 7 3" xfId="42236"/>
    <cellStyle name="Normal 6 3 4 7 3 2" xfId="42237"/>
    <cellStyle name="Normal 6 3 4 7 3 3" xfId="35444"/>
    <cellStyle name="Normal 6 3 4 7 4" xfId="42238"/>
    <cellStyle name="Normal 6 3 4 7 5" xfId="42239"/>
    <cellStyle name="Normal 6 3 4 7 6" xfId="42240"/>
    <cellStyle name="Normal 6 3 4 8" xfId="41780"/>
    <cellStyle name="Normal 6 3 4 8 2" xfId="3360"/>
    <cellStyle name="Normal 6 3 4 8 3" xfId="42241"/>
    <cellStyle name="Normal 6 3 4 8 4" xfId="42242"/>
    <cellStyle name="Normal 6 3 4 9" xfId="42243"/>
    <cellStyle name="Normal 6 3 4 9 2" xfId="30057"/>
    <cellStyle name="Normal 6 3 4 9 3" xfId="30059"/>
    <cellStyle name="Normal 6 3 4 9 4" xfId="30061"/>
    <cellStyle name="Normal 6 3 5" xfId="42244"/>
    <cellStyle name="Normal 6 3 5 10" xfId="42245"/>
    <cellStyle name="Normal 6 3 5 10 2" xfId="42246"/>
    <cellStyle name="Normal 6 3 5 10 3" xfId="42247"/>
    <cellStyle name="Normal 6 3 5 10 4" xfId="42248"/>
    <cellStyle name="Normal 6 3 5 11" xfId="42249"/>
    <cellStyle name="Normal 6 3 5 11 2" xfId="42250"/>
    <cellStyle name="Normal 6 3 5 11 3" xfId="42251"/>
    <cellStyle name="Normal 6 3 5 12" xfId="42252"/>
    <cellStyle name="Normal 6 3 5 13" xfId="42253"/>
    <cellStyle name="Normal 6 3 5 14" xfId="42256"/>
    <cellStyle name="Normal 6 3 5 2" xfId="42257"/>
    <cellStyle name="Normal 6 3 5 2 10" xfId="42258"/>
    <cellStyle name="Normal 6 3 5 2 11" xfId="42259"/>
    <cellStyle name="Normal 6 3 5 2 2" xfId="42260"/>
    <cellStyle name="Normal 6 3 5 2 2 10" xfId="34828"/>
    <cellStyle name="Normal 6 3 5 2 2 2" xfId="42261"/>
    <cellStyle name="Normal 6 3 5 2 2 2 2" xfId="42262"/>
    <cellStyle name="Normal 6 3 5 2 2 2 2 2" xfId="33739"/>
    <cellStyle name="Normal 6 3 5 2 2 2 2 2 2" xfId="42263"/>
    <cellStyle name="Normal 6 3 5 2 2 2 2 2 3" xfId="42264"/>
    <cellStyle name="Normal 6 3 5 2 2 2 2 2 4" xfId="42265"/>
    <cellStyle name="Normal 6 3 5 2 2 2 2 3" xfId="33741"/>
    <cellStyle name="Normal 6 3 5 2 2 2 2 3 2" xfId="28882"/>
    <cellStyle name="Normal 6 3 5 2 2 2 2 3 3" xfId="1764"/>
    <cellStyle name="Normal 6 3 5 2 2 2 2 4" xfId="40045"/>
    <cellStyle name="Normal 6 3 5 2 2 2 2 5" xfId="40047"/>
    <cellStyle name="Normal 6 3 5 2 2 2 2 6" xfId="40049"/>
    <cellStyle name="Normal 6 3 5 2 2 2 3" xfId="42266"/>
    <cellStyle name="Normal 6 3 5 2 2 2 3 2" xfId="33744"/>
    <cellStyle name="Normal 6 3 5 2 2 2 3 3" xfId="42267"/>
    <cellStyle name="Normal 6 3 5 2 2 2 3 4" xfId="39735"/>
    <cellStyle name="Normal 6 3 5 2 2 2 4" xfId="42268"/>
    <cellStyle name="Normal 6 3 5 2 2 2 4 2" xfId="42269"/>
    <cellStyle name="Normal 6 3 5 2 2 2 4 3" xfId="42270"/>
    <cellStyle name="Normal 6 3 5 2 2 2 4 4" xfId="42271"/>
    <cellStyle name="Normal 6 3 5 2 2 2 5" xfId="42272"/>
    <cellStyle name="Normal 6 3 5 2 2 2 5 2" xfId="42273"/>
    <cellStyle name="Normal 6 3 5 2 2 2 5 3" xfId="26045"/>
    <cellStyle name="Normal 6 3 5 2 2 2 5 4" xfId="26050"/>
    <cellStyle name="Normal 6 3 5 2 2 2 6" xfId="42274"/>
    <cellStyle name="Normal 6 3 5 2 2 2 6 2" xfId="1843"/>
    <cellStyle name="Normal 6 3 5 2 2 2 6 3" xfId="42276"/>
    <cellStyle name="Normal 6 3 5 2 2 2 7" xfId="25949"/>
    <cellStyle name="Normal 6 3 5 2 2 2 8" xfId="25952"/>
    <cellStyle name="Normal 6 3 5 2 2 2 9" xfId="42277"/>
    <cellStyle name="Normal 6 3 5 2 2 3" xfId="42278"/>
    <cellStyle name="Normal 6 3 5 2 2 3 2" xfId="42279"/>
    <cellStyle name="Normal 6 3 5 2 2 3 2 2" xfId="42280"/>
    <cellStyle name="Normal 6 3 5 2 2 3 2 3" xfId="42281"/>
    <cellStyle name="Normal 6 3 5 2 2 3 2 4" xfId="40067"/>
    <cellStyle name="Normal 6 3 5 2 2 3 3" xfId="42282"/>
    <cellStyle name="Normal 6 3 5 2 2 3 3 2" xfId="42283"/>
    <cellStyle name="Normal 6 3 5 2 2 3 3 3" xfId="42284"/>
    <cellStyle name="Normal 6 3 5 2 2 3 4" xfId="42285"/>
    <cellStyle name="Normal 6 3 5 2 2 3 5" xfId="42286"/>
    <cellStyle name="Normal 6 3 5 2 2 3 6" xfId="42287"/>
    <cellStyle name="Normal 6 3 5 2 2 4" xfId="42289"/>
    <cellStyle name="Normal 6 3 5 2 2 4 2" xfId="42290"/>
    <cellStyle name="Normal 6 3 5 2 2 4 3" xfId="42291"/>
    <cellStyle name="Normal 6 3 5 2 2 4 4" xfId="42293"/>
    <cellStyle name="Normal 6 3 5 2 2 5" xfId="42295"/>
    <cellStyle name="Normal 6 3 5 2 2 5 2" xfId="42296"/>
    <cellStyle name="Normal 6 3 5 2 2 5 3" xfId="42297"/>
    <cellStyle name="Normal 6 3 5 2 2 5 4" xfId="42299"/>
    <cellStyle name="Normal 6 3 5 2 2 6" xfId="42300"/>
    <cellStyle name="Normal 6 3 5 2 2 6 2" xfId="42301"/>
    <cellStyle name="Normal 6 3 5 2 2 6 3" xfId="1885"/>
    <cellStyle name="Normal 6 3 5 2 2 6 4" xfId="1949"/>
    <cellStyle name="Normal 6 3 5 2 2 7" xfId="42302"/>
    <cellStyle name="Normal 6 3 5 2 2 7 2" xfId="42303"/>
    <cellStyle name="Normal 6 3 5 2 2 7 3" xfId="42304"/>
    <cellStyle name="Normal 6 3 5 2 2 8" xfId="41282"/>
    <cellStyle name="Normal 6 3 5 2 2 9" xfId="41285"/>
    <cellStyle name="Normal 6 3 5 2 3" xfId="42305"/>
    <cellStyle name="Normal 6 3 5 2 3 2" xfId="42306"/>
    <cellStyle name="Normal 6 3 5 2 3 2 2" xfId="15231"/>
    <cellStyle name="Normal 6 3 5 2 3 2 2 2" xfId="18989"/>
    <cellStyle name="Normal 6 3 5 2 3 2 2 3" xfId="18991"/>
    <cellStyle name="Normal 6 3 5 2 3 2 2 4" xfId="42307"/>
    <cellStyle name="Normal 6 3 5 2 3 2 3" xfId="18024"/>
    <cellStyle name="Normal 6 3 5 2 3 2 3 2" xfId="18995"/>
    <cellStyle name="Normal 6 3 5 2 3 2 3 3" xfId="42308"/>
    <cellStyle name="Normal 6 3 5 2 3 2 4" xfId="12219"/>
    <cellStyle name="Normal 6 3 5 2 3 2 5" xfId="12224"/>
    <cellStyle name="Normal 6 3 5 2 3 2 6" xfId="42309"/>
    <cellStyle name="Normal 6 3 5 2 3 3" xfId="42310"/>
    <cellStyle name="Normal 6 3 5 2 3 3 2" xfId="42311"/>
    <cellStyle name="Normal 6 3 5 2 3 3 3" xfId="13582"/>
    <cellStyle name="Normal 6 3 5 2 3 3 4" xfId="13588"/>
    <cellStyle name="Normal 6 3 5 2 3 4" xfId="42312"/>
    <cellStyle name="Normal 6 3 5 2 3 4 2" xfId="42313"/>
    <cellStyle name="Normal 6 3 5 2 3 4 3" xfId="30268"/>
    <cellStyle name="Normal 6 3 5 2 3 4 4" xfId="30270"/>
    <cellStyle name="Normal 6 3 5 2 3 5" xfId="42314"/>
    <cellStyle name="Normal 6 3 5 2 3 5 2" xfId="42315"/>
    <cellStyle name="Normal 6 3 5 2 3 5 3" xfId="42316"/>
    <cellStyle name="Normal 6 3 5 2 3 5 4" xfId="42317"/>
    <cellStyle name="Normal 6 3 5 2 3 6" xfId="42318"/>
    <cellStyle name="Normal 6 3 5 2 3 6 2" xfId="42319"/>
    <cellStyle name="Normal 6 3 5 2 3 6 3" xfId="42320"/>
    <cellStyle name="Normal 6 3 5 2 3 7" xfId="13616"/>
    <cellStyle name="Normal 6 3 5 2 3 8" xfId="42321"/>
    <cellStyle name="Normal 6 3 5 2 3 9" xfId="42323"/>
    <cellStyle name="Normal 6 3 5 2 4" xfId="42324"/>
    <cellStyle name="Normal 6 3 5 2 4 2" xfId="38422"/>
    <cellStyle name="Normal 6 3 5 2 4 2 2" xfId="42326"/>
    <cellStyle name="Normal 6 3 5 2 4 2 3" xfId="42328"/>
    <cellStyle name="Normal 6 3 5 2 4 2 4" xfId="42329"/>
    <cellStyle name="Normal 6 3 5 2 4 3" xfId="38424"/>
    <cellStyle name="Normal 6 3 5 2 4 3 2" xfId="42331"/>
    <cellStyle name="Normal 6 3 5 2 4 3 3" xfId="42333"/>
    <cellStyle name="Normal 6 3 5 2 4 4" xfId="38426"/>
    <cellStyle name="Normal 6 3 5 2 4 5" xfId="42334"/>
    <cellStyle name="Normal 6 3 5 2 4 6" xfId="42335"/>
    <cellStyle name="Normal 6 3 5 2 5" xfId="42336"/>
    <cellStyle name="Normal 6 3 5 2 5 2" xfId="38430"/>
    <cellStyle name="Normal 6 3 5 2 5 3" xfId="42337"/>
    <cellStyle name="Normal 6 3 5 2 5 4" xfId="42338"/>
    <cellStyle name="Normal 6 3 5 2 6" xfId="42339"/>
    <cellStyle name="Normal 6 3 5 2 6 2" xfId="38432"/>
    <cellStyle name="Normal 6 3 5 2 6 3" xfId="42340"/>
    <cellStyle name="Normal 6 3 5 2 6 4" xfId="42341"/>
    <cellStyle name="Normal 6 3 5 2 7" xfId="42342"/>
    <cellStyle name="Normal 6 3 5 2 7 2" xfId="38438"/>
    <cellStyle name="Normal 6 3 5 2 7 3" xfId="42343"/>
    <cellStyle name="Normal 6 3 5 2 7 4" xfId="42344"/>
    <cellStyle name="Normal 6 3 5 2 8" xfId="42345"/>
    <cellStyle name="Normal 6 3 5 2 8 2" xfId="41429"/>
    <cellStyle name="Normal 6 3 5 2 8 3" xfId="41431"/>
    <cellStyle name="Normal 6 3 5 2 9" xfId="42346"/>
    <cellStyle name="Normal 6 3 5 3" xfId="42347"/>
    <cellStyle name="Normal 6 3 5 3 10" xfId="42349"/>
    <cellStyle name="Normal 6 3 5 3 2" xfId="42350"/>
    <cellStyle name="Normal 6 3 5 3 2 2" xfId="42351"/>
    <cellStyle name="Normal 6 3 5 3 2 2 2" xfId="42352"/>
    <cellStyle name="Normal 6 3 5 3 2 2 2 2" xfId="24169"/>
    <cellStyle name="Normal 6 3 5 3 2 2 2 3" xfId="24171"/>
    <cellStyle name="Normal 6 3 5 3 2 2 2 4" xfId="42354"/>
    <cellStyle name="Normal 6 3 5 3 2 2 3" xfId="42355"/>
    <cellStyle name="Normal 6 3 5 3 2 2 3 2" xfId="24177"/>
    <cellStyle name="Normal 6 3 5 3 2 2 3 3" xfId="24179"/>
    <cellStyle name="Normal 6 3 5 3 2 2 4" xfId="42356"/>
    <cellStyle name="Normal 6 3 5 3 2 2 5" xfId="42357"/>
    <cellStyle name="Normal 6 3 5 3 2 2 6" xfId="42358"/>
    <cellStyle name="Normal 6 3 5 3 2 3" xfId="31179"/>
    <cellStyle name="Normal 6 3 5 3 2 3 2" xfId="42359"/>
    <cellStyle name="Normal 6 3 5 3 2 3 3" xfId="42360"/>
    <cellStyle name="Normal 6 3 5 3 2 3 4" xfId="42361"/>
    <cellStyle name="Normal 6 3 5 3 2 4" xfId="2354"/>
    <cellStyle name="Normal 6 3 5 3 2 4 2" xfId="42362"/>
    <cellStyle name="Normal 6 3 5 3 2 4 3" xfId="42363"/>
    <cellStyle name="Normal 6 3 5 3 2 4 4" xfId="42365"/>
    <cellStyle name="Normal 6 3 5 3 2 5" xfId="2363"/>
    <cellStyle name="Normal 6 3 5 3 2 5 2" xfId="42366"/>
    <cellStyle name="Normal 6 3 5 3 2 5 3" xfId="42367"/>
    <cellStyle name="Normal 6 3 5 3 2 5 4" xfId="42369"/>
    <cellStyle name="Normal 6 3 5 3 2 6" xfId="605"/>
    <cellStyle name="Normal 6 3 5 3 2 6 2" xfId="42370"/>
    <cellStyle name="Normal 6 3 5 3 2 6 3" xfId="42371"/>
    <cellStyle name="Normal 6 3 5 3 2 7" xfId="42372"/>
    <cellStyle name="Normal 6 3 5 3 2 8" xfId="42373"/>
    <cellStyle name="Normal 6 3 5 3 2 9" xfId="42374"/>
    <cellStyle name="Normal 6 3 5 3 3" xfId="42375"/>
    <cellStyle name="Normal 6 3 5 3 3 2" xfId="42376"/>
    <cellStyle name="Normal 6 3 5 3 3 2 2" xfId="42377"/>
    <cellStyle name="Normal 6 3 5 3 3 2 3" xfId="42378"/>
    <cellStyle name="Normal 6 3 5 3 3 2 4" xfId="42379"/>
    <cellStyle name="Normal 6 3 5 3 3 3" xfId="42380"/>
    <cellStyle name="Normal 6 3 5 3 3 3 2" xfId="42381"/>
    <cellStyle name="Normal 6 3 5 3 3 3 3" xfId="42382"/>
    <cellStyle name="Normal 6 3 5 3 3 4" xfId="9080"/>
    <cellStyle name="Normal 6 3 5 3 3 5" xfId="966"/>
    <cellStyle name="Normal 6 3 5 3 3 6" xfId="42383"/>
    <cellStyle name="Normal 6 3 5 3 4" xfId="42384"/>
    <cellStyle name="Normal 6 3 5 3 4 2" xfId="38455"/>
    <cellStyle name="Normal 6 3 5 3 4 3" xfId="38457"/>
    <cellStyle name="Normal 6 3 5 3 4 4" xfId="38459"/>
    <cellStyle name="Normal 6 3 5 3 5" xfId="20171"/>
    <cellStyle name="Normal 6 3 5 3 5 2" xfId="38465"/>
    <cellStyle name="Normal 6 3 5 3 5 3" xfId="42386"/>
    <cellStyle name="Normal 6 3 5 3 5 4" xfId="42387"/>
    <cellStyle name="Normal 6 3 5 3 6" xfId="33306"/>
    <cellStyle name="Normal 6 3 5 3 6 2" xfId="38468"/>
    <cellStyle name="Normal 6 3 5 3 6 3" xfId="42388"/>
    <cellStyle name="Normal 6 3 5 3 6 4" xfId="36697"/>
    <cellStyle name="Normal 6 3 5 3 7" xfId="33308"/>
    <cellStyle name="Normal 6 3 5 3 7 2" xfId="42389"/>
    <cellStyle name="Normal 6 3 5 3 7 3" xfId="42390"/>
    <cellStyle name="Normal 6 3 5 3 8" xfId="42391"/>
    <cellStyle name="Normal 6 3 5 3 9" xfId="42392"/>
    <cellStyle name="Normal 6 3 5 4" xfId="42393"/>
    <cellStyle name="Normal 6 3 5 4 2" xfId="42394"/>
    <cellStyle name="Normal 6 3 5 4 2 2" xfId="42395"/>
    <cellStyle name="Normal 6 3 5 4 2 2 2" xfId="42396"/>
    <cellStyle name="Normal 6 3 5 4 2 2 3" xfId="42397"/>
    <cellStyle name="Normal 6 3 5 4 2 2 4" xfId="42398"/>
    <cellStyle name="Normal 6 3 5 4 2 3" xfId="42399"/>
    <cellStyle name="Normal 6 3 5 4 2 3 2" xfId="42400"/>
    <cellStyle name="Normal 6 3 5 4 2 3 3" xfId="42402"/>
    <cellStyle name="Normal 6 3 5 4 2 4" xfId="42403"/>
    <cellStyle name="Normal 6 3 5 4 2 5" xfId="42404"/>
    <cellStyle name="Normal 6 3 5 4 2 6" xfId="42405"/>
    <cellStyle name="Normal 6 3 5 4 3" xfId="42406"/>
    <cellStyle name="Normal 6 3 5 4 3 2" xfId="42407"/>
    <cellStyle name="Normal 6 3 5 4 3 3" xfId="42408"/>
    <cellStyle name="Normal 6 3 5 4 3 4" xfId="42409"/>
    <cellStyle name="Normal 6 3 5 4 4" xfId="42410"/>
    <cellStyle name="Normal 6 3 5 4 4 2" xfId="38479"/>
    <cellStyle name="Normal 6 3 5 4 4 3" xfId="42411"/>
    <cellStyle name="Normal 6 3 5 4 4 4" xfId="42412"/>
    <cellStyle name="Normal 6 3 5 4 5" xfId="20179"/>
    <cellStyle name="Normal 6 3 5 4 5 2" xfId="38483"/>
    <cellStyle name="Normal 6 3 5 4 5 3" xfId="42413"/>
    <cellStyle name="Normal 6 3 5 4 5 4" xfId="42414"/>
    <cellStyle name="Normal 6 3 5 4 6" xfId="33311"/>
    <cellStyle name="Normal 6 3 5 4 6 2" xfId="42415"/>
    <cellStyle name="Normal 6 3 5 4 6 3" xfId="42416"/>
    <cellStyle name="Normal 6 3 5 4 7" xfId="42417"/>
    <cellStyle name="Normal 6 3 5 4 8" xfId="42418"/>
    <cellStyle name="Normal 6 3 5 4 9" xfId="42419"/>
    <cellStyle name="Normal 6 3 5 5" xfId="42420"/>
    <cellStyle name="Normal 6 3 5 5 2" xfId="42421"/>
    <cellStyle name="Normal 6 3 5 5 2 2" xfId="42422"/>
    <cellStyle name="Normal 6 3 5 5 2 2 2" xfId="42423"/>
    <cellStyle name="Normal 6 3 5 5 2 2 3" xfId="30328"/>
    <cellStyle name="Normal 6 3 5 5 2 2 4" xfId="30330"/>
    <cellStyle name="Normal 6 3 5 5 2 3" xfId="42424"/>
    <cellStyle name="Normal 6 3 5 5 2 3 2" xfId="2595"/>
    <cellStyle name="Normal 6 3 5 5 2 3 3" xfId="3438"/>
    <cellStyle name="Normal 6 3 5 5 2 4" xfId="42425"/>
    <cellStyle name="Normal 6 3 5 5 2 5" xfId="42426"/>
    <cellStyle name="Normal 6 3 5 5 2 6" xfId="42427"/>
    <cellStyle name="Normal 6 3 5 5 3" xfId="20186"/>
    <cellStyle name="Normal 6 3 5 5 3 2" xfId="39936"/>
    <cellStyle name="Normal 6 3 5 5 3 3" xfId="39938"/>
    <cellStyle name="Normal 6 3 5 5 3 4" xfId="39940"/>
    <cellStyle name="Normal 6 3 5 5 4" xfId="20189"/>
    <cellStyle name="Normal 6 3 5 5 4 2" xfId="39944"/>
    <cellStyle name="Normal 6 3 5 5 4 3" xfId="39946"/>
    <cellStyle name="Normal 6 3 5 5 4 4" xfId="39948"/>
    <cellStyle name="Normal 6 3 5 5 5" xfId="39950"/>
    <cellStyle name="Normal 6 3 5 5 5 2" xfId="19413"/>
    <cellStyle name="Normal 6 3 5 5 5 3" xfId="39952"/>
    <cellStyle name="Normal 6 3 5 5 5 4" xfId="39954"/>
    <cellStyle name="Normal 6 3 5 5 6" xfId="39956"/>
    <cellStyle name="Normal 6 3 5 5 6 2" xfId="39958"/>
    <cellStyle name="Normal 6 3 5 5 6 3" xfId="39960"/>
    <cellStyle name="Normal 6 3 5 5 7" xfId="7313"/>
    <cellStyle name="Normal 6 3 5 5 8" xfId="7318"/>
    <cellStyle name="Normal 6 3 5 5 9" xfId="7323"/>
    <cellStyle name="Normal 6 3 5 6" xfId="42428"/>
    <cellStyle name="Normal 6 3 5 6 2" xfId="42429"/>
    <cellStyle name="Normal 6 3 5 6 2 2" xfId="42430"/>
    <cellStyle name="Normal 6 3 5 6 2 2 2" xfId="42431"/>
    <cellStyle name="Normal 6 3 5 6 2 2 3" xfId="18381"/>
    <cellStyle name="Normal 6 3 5 6 2 2 4" xfId="18386"/>
    <cellStyle name="Normal 6 3 5 6 2 3" xfId="42432"/>
    <cellStyle name="Normal 6 3 5 6 2 3 2" xfId="42433"/>
    <cellStyle name="Normal 6 3 5 6 2 3 3" xfId="18391"/>
    <cellStyle name="Normal 6 3 5 6 2 4" xfId="42434"/>
    <cellStyle name="Normal 6 3 5 6 2 5" xfId="40344"/>
    <cellStyle name="Normal 6 3 5 6 2 6" xfId="40353"/>
    <cellStyle name="Normal 6 3 5 6 3" xfId="39964"/>
    <cellStyle name="Normal 6 3 5 6 3 2" xfId="39966"/>
    <cellStyle name="Normal 6 3 5 6 3 3" xfId="39968"/>
    <cellStyle name="Normal 6 3 5 6 3 4" xfId="39970"/>
    <cellStyle name="Normal 6 3 5 6 4" xfId="39972"/>
    <cellStyle name="Normal 6 3 5 6 4 2" xfId="39974"/>
    <cellStyle name="Normal 6 3 5 6 4 3" xfId="39976"/>
    <cellStyle name="Normal 6 3 5 6 4 4" xfId="42435"/>
    <cellStyle name="Normal 6 3 5 6 5" xfId="39978"/>
    <cellStyle name="Normal 6 3 5 6 5 2" xfId="42436"/>
    <cellStyle name="Normal 6 3 5 6 5 3" xfId="42437"/>
    <cellStyle name="Normal 6 3 5 6 6" xfId="39980"/>
    <cellStyle name="Normal 6 3 5 6 7" xfId="7333"/>
    <cellStyle name="Normal 6 3 5 6 8" xfId="7338"/>
    <cellStyle name="Normal 6 3 5 7" xfId="42438"/>
    <cellStyle name="Normal 6 3 5 7 2" xfId="42439"/>
    <cellStyle name="Normal 6 3 5 7 2 2" xfId="42440"/>
    <cellStyle name="Normal 6 3 5 7 2 3" xfId="42441"/>
    <cellStyle name="Normal 6 3 5 7 2 4" xfId="42442"/>
    <cellStyle name="Normal 6 3 5 7 3" xfId="38990"/>
    <cellStyle name="Normal 6 3 5 7 3 2" xfId="42443"/>
    <cellStyle name="Normal 6 3 5 7 3 3" xfId="42444"/>
    <cellStyle name="Normal 6 3 5 7 4" xfId="39982"/>
    <cellStyle name="Normal 6 3 5 7 5" xfId="39984"/>
    <cellStyle name="Normal 6 3 5 7 6" xfId="42445"/>
    <cellStyle name="Normal 6 3 5 8" xfId="42446"/>
    <cellStyle name="Normal 6 3 5 8 2" xfId="42447"/>
    <cellStyle name="Normal 6 3 5 8 3" xfId="39987"/>
    <cellStyle name="Normal 6 3 5 8 4" xfId="39989"/>
    <cellStyle name="Normal 6 3 5 9" xfId="42448"/>
    <cellStyle name="Normal 6 3 5 9 2" xfId="30085"/>
    <cellStyle name="Normal 6 3 5 9 3" xfId="39993"/>
    <cellStyle name="Normal 6 3 5 9 4" xfId="39995"/>
    <cellStyle name="Normal 6 3 6" xfId="31630"/>
    <cellStyle name="Normal 6 3 6 10" xfId="42449"/>
    <cellStyle name="Normal 6 3 6 11" xfId="42450"/>
    <cellStyle name="Normal 6 3 6 2" xfId="42451"/>
    <cellStyle name="Normal 6 3 6 2 10" xfId="42452"/>
    <cellStyle name="Normal 6 3 6 2 2" xfId="42453"/>
    <cellStyle name="Normal 6 3 6 2 2 2" xfId="42456"/>
    <cellStyle name="Normal 6 3 6 2 2 2 2" xfId="42458"/>
    <cellStyle name="Normal 6 3 6 2 2 2 2 2" xfId="42460"/>
    <cellStyle name="Normal 6 3 6 2 2 2 2 3" xfId="42462"/>
    <cellStyle name="Normal 6 3 6 2 2 2 2 4" xfId="42465"/>
    <cellStyle name="Normal 6 3 6 2 2 2 3" xfId="42467"/>
    <cellStyle name="Normal 6 3 6 2 2 2 3 2" xfId="42470"/>
    <cellStyle name="Normal 6 3 6 2 2 2 3 3" xfId="42473"/>
    <cellStyle name="Normal 6 3 6 2 2 2 4" xfId="42475"/>
    <cellStyle name="Normal 6 3 6 2 2 2 5" xfId="42477"/>
    <cellStyle name="Normal 6 3 6 2 2 2 6" xfId="6799"/>
    <cellStyle name="Normal 6 3 6 2 2 3" xfId="42479"/>
    <cellStyle name="Normal 6 3 6 2 2 3 2" xfId="42481"/>
    <cellStyle name="Normal 6 3 6 2 2 3 3" xfId="42483"/>
    <cellStyle name="Normal 6 3 6 2 2 3 4" xfId="42485"/>
    <cellStyle name="Normal 6 3 6 2 2 4" xfId="42487"/>
    <cellStyle name="Normal 6 3 6 2 2 4 2" xfId="42489"/>
    <cellStyle name="Normal 6 3 6 2 2 4 3" xfId="42491"/>
    <cellStyle name="Normal 6 3 6 2 2 4 4" xfId="42493"/>
    <cellStyle name="Normal 6 3 6 2 2 5" xfId="42494"/>
    <cellStyle name="Normal 6 3 6 2 2 5 2" xfId="42495"/>
    <cellStyle name="Normal 6 3 6 2 2 5 3" xfId="42496"/>
    <cellStyle name="Normal 6 3 6 2 2 5 4" xfId="42497"/>
    <cellStyle name="Normal 6 3 6 2 2 6" xfId="42498"/>
    <cellStyle name="Normal 6 3 6 2 2 6 2" xfId="42499"/>
    <cellStyle name="Normal 6 3 6 2 2 6 3" xfId="42500"/>
    <cellStyle name="Normal 6 3 6 2 2 7" xfId="42501"/>
    <cellStyle name="Normal 6 3 6 2 2 8" xfId="41309"/>
    <cellStyle name="Normal 6 3 6 2 2 9" xfId="41311"/>
    <cellStyle name="Normal 6 3 6 2 3" xfId="42502"/>
    <cellStyle name="Normal 6 3 6 2 3 2" xfId="42503"/>
    <cellStyle name="Normal 6 3 6 2 3 2 2" xfId="14202"/>
    <cellStyle name="Normal 6 3 6 2 3 2 3" xfId="31386"/>
    <cellStyle name="Normal 6 3 6 2 3 2 4" xfId="29184"/>
    <cellStyle name="Normal 6 3 6 2 3 3" xfId="35691"/>
    <cellStyle name="Normal 6 3 6 2 3 3 2" xfId="14458"/>
    <cellStyle name="Normal 6 3 6 2 3 3 3" xfId="31388"/>
    <cellStyle name="Normal 6 3 6 2 3 4" xfId="35693"/>
    <cellStyle name="Normal 6 3 6 2 3 5" xfId="35696"/>
    <cellStyle name="Normal 6 3 6 2 3 6" xfId="35698"/>
    <cellStyle name="Normal 6 3 6 2 4" xfId="42504"/>
    <cellStyle name="Normal 6 3 6 2 4 2" xfId="42505"/>
    <cellStyle name="Normal 6 3 6 2 4 3" xfId="35701"/>
    <cellStyle name="Normal 6 3 6 2 4 4" xfId="35703"/>
    <cellStyle name="Normal 6 3 6 2 5" xfId="42506"/>
    <cellStyle name="Normal 6 3 6 2 5 2" xfId="42507"/>
    <cellStyle name="Normal 6 3 6 2 5 3" xfId="35706"/>
    <cellStyle name="Normal 6 3 6 2 5 4" xfId="35708"/>
    <cellStyle name="Normal 6 3 6 2 6" xfId="42508"/>
    <cellStyle name="Normal 6 3 6 2 6 2" xfId="42509"/>
    <cellStyle name="Normal 6 3 6 2 6 3" xfId="35711"/>
    <cellStyle name="Normal 6 3 6 2 6 4" xfId="35713"/>
    <cellStyle name="Normal 6 3 6 2 7" xfId="42511"/>
    <cellStyle name="Normal 6 3 6 2 7 2" xfId="42512"/>
    <cellStyle name="Normal 6 3 6 2 7 3" xfId="35718"/>
    <cellStyle name="Normal 6 3 6 2 8" xfId="42514"/>
    <cellStyle name="Normal 6 3 6 2 9" xfId="42516"/>
    <cellStyle name="Normal 6 3 6 3" xfId="42517"/>
    <cellStyle name="Normal 6 3 6 3 2" xfId="8226"/>
    <cellStyle name="Normal 6 3 6 3 2 2" xfId="8337"/>
    <cellStyle name="Normal 6 3 6 3 2 2 2" xfId="42518"/>
    <cellStyle name="Normal 6 3 6 3 2 2 3" xfId="42519"/>
    <cellStyle name="Normal 6 3 6 3 2 2 4" xfId="42520"/>
    <cellStyle name="Normal 6 3 6 3 2 3" xfId="8341"/>
    <cellStyle name="Normal 6 3 6 3 2 3 2" xfId="42521"/>
    <cellStyle name="Normal 6 3 6 3 2 3 3" xfId="42522"/>
    <cellStyle name="Normal 6 3 6 3 2 4" xfId="16"/>
    <cellStyle name="Normal 6 3 6 3 2 5" xfId="42523"/>
    <cellStyle name="Normal 6 3 6 3 2 6" xfId="2833"/>
    <cellStyle name="Normal 6 3 6 3 3" xfId="8231"/>
    <cellStyle name="Normal 6 3 6 3 3 2" xfId="8354"/>
    <cellStyle name="Normal 6 3 6 3 3 3" xfId="7408"/>
    <cellStyle name="Normal 6 3 6 3 3 4" xfId="7422"/>
    <cellStyle name="Normal 6 3 6 3 4" xfId="8359"/>
    <cellStyle name="Normal 6 3 6 3 4 2" xfId="11576"/>
    <cellStyle name="Normal 6 3 6 3 4 3" xfId="11580"/>
    <cellStyle name="Normal 6 3 6 3 4 4" xfId="7367"/>
    <cellStyle name="Normal 6 3 6 3 5" xfId="8346"/>
    <cellStyle name="Normal 6 3 6 3 5 2" xfId="11586"/>
    <cellStyle name="Normal 6 3 6 3 5 3" xfId="11593"/>
    <cellStyle name="Normal 6 3 6 3 5 4" xfId="42524"/>
    <cellStyle name="Normal 6 3 6 3 6" xfId="7400"/>
    <cellStyle name="Normal 6 3 6 3 6 2" xfId="42525"/>
    <cellStyle name="Normal 6 3 6 3 6 3" xfId="42526"/>
    <cellStyle name="Normal 6 3 6 3 7" xfId="7418"/>
    <cellStyle name="Normal 6 3 6 3 8" xfId="1476"/>
    <cellStyle name="Normal 6 3 6 3 9" xfId="42528"/>
    <cellStyle name="Normal 6 3 6 4" xfId="42529"/>
    <cellStyle name="Normal 6 3 6 4 2" xfId="8385"/>
    <cellStyle name="Normal 6 3 6 4 2 2" xfId="7966"/>
    <cellStyle name="Normal 6 3 6 4 2 3" xfId="11601"/>
    <cellStyle name="Normal 6 3 6 4 2 4" xfId="42530"/>
    <cellStyle name="Normal 6 3 6 4 3" xfId="8388"/>
    <cellStyle name="Normal 6 3 6 4 3 2" xfId="42531"/>
    <cellStyle name="Normal 6 3 6 4 3 3" xfId="42532"/>
    <cellStyle name="Normal 6 3 6 4 4" xfId="11603"/>
    <cellStyle name="Normal 6 3 6 4 5" xfId="11578"/>
    <cellStyle name="Normal 6 3 6 4 6" xfId="42533"/>
    <cellStyle name="Normal 6 3 6 5" xfId="42534"/>
    <cellStyle name="Normal 6 3 6 5 2" xfId="11611"/>
    <cellStyle name="Normal 6 3 6 5 3" xfId="11614"/>
    <cellStyle name="Normal 6 3 6 5 4" xfId="18533"/>
    <cellStyle name="Normal 6 3 6 6" xfId="42535"/>
    <cellStyle name="Normal 6 3 6 6 2" xfId="4507"/>
    <cellStyle name="Normal 6 3 6 6 3" xfId="7496"/>
    <cellStyle name="Normal 6 3 6 6 4" xfId="40003"/>
    <cellStyle name="Normal 6 3 6 7" xfId="42536"/>
    <cellStyle name="Normal 6 3 6 7 2" xfId="8573"/>
    <cellStyle name="Normal 6 3 6 7 3" xfId="8587"/>
    <cellStyle name="Normal 6 3 6 7 4" xfId="40007"/>
    <cellStyle name="Normal 6 3 6 8" xfId="42537"/>
    <cellStyle name="Normal 6 3 6 8 2" xfId="5727"/>
    <cellStyle name="Normal 6 3 6 8 3" xfId="40012"/>
    <cellStyle name="Normal 6 3 6 9" xfId="42538"/>
    <cellStyle name="Normal 6 3 7" xfId="31632"/>
    <cellStyle name="Normal 6 3 7 10" xfId="13121"/>
    <cellStyle name="Normal 6 3 7 11" xfId="42539"/>
    <cellStyle name="Normal 6 3 7 2" xfId="42540"/>
    <cellStyle name="Normal 6 3 7 2 10" xfId="42541"/>
    <cellStyle name="Normal 6 3 7 2 2" xfId="42542"/>
    <cellStyle name="Normal 6 3 7 2 2 2" xfId="42544"/>
    <cellStyle name="Normal 6 3 7 2 2 2 2" xfId="42545"/>
    <cellStyle name="Normal 6 3 7 2 2 2 2 2" xfId="42546"/>
    <cellStyle name="Normal 6 3 7 2 2 2 2 3" xfId="42548"/>
    <cellStyle name="Normal 6 3 7 2 2 2 2 4" xfId="42550"/>
    <cellStyle name="Normal 6 3 7 2 2 2 3" xfId="42551"/>
    <cellStyle name="Normal 6 3 7 2 2 2 3 2" xfId="42552"/>
    <cellStyle name="Normal 6 3 7 2 2 2 3 3" xfId="42553"/>
    <cellStyle name="Normal 6 3 7 2 2 2 4" xfId="9412"/>
    <cellStyle name="Normal 6 3 7 2 2 2 5" xfId="9417"/>
    <cellStyle name="Normal 6 3 7 2 2 2 6" xfId="9426"/>
    <cellStyle name="Normal 6 3 7 2 2 3" xfId="42555"/>
    <cellStyle name="Normal 6 3 7 2 2 3 2" xfId="42556"/>
    <cellStyle name="Normal 6 3 7 2 2 3 3" xfId="42557"/>
    <cellStyle name="Normal 6 3 7 2 2 3 4" xfId="1623"/>
    <cellStyle name="Normal 6 3 7 2 2 4" xfId="42558"/>
    <cellStyle name="Normal 6 3 7 2 2 4 2" xfId="42559"/>
    <cellStyle name="Normal 6 3 7 2 2 4 3" xfId="42560"/>
    <cellStyle name="Normal 6 3 7 2 2 4 4" xfId="1718"/>
    <cellStyle name="Normal 6 3 7 2 2 5" xfId="42561"/>
    <cellStyle name="Normal 6 3 7 2 2 5 2" xfId="42562"/>
    <cellStyle name="Normal 6 3 7 2 2 5 3" xfId="42563"/>
    <cellStyle name="Normal 6 3 7 2 2 5 4" xfId="1862"/>
    <cellStyle name="Normal 6 3 7 2 2 6" xfId="42564"/>
    <cellStyle name="Normal 6 3 7 2 2 6 2" xfId="42565"/>
    <cellStyle name="Normal 6 3 7 2 2 6 3" xfId="42566"/>
    <cellStyle name="Normal 6 3 7 2 2 7" xfId="42567"/>
    <cellStyle name="Normal 6 3 7 2 2 8" xfId="42568"/>
    <cellStyle name="Normal 6 3 7 2 2 9" xfId="42569"/>
    <cellStyle name="Normal 6 3 7 2 3" xfId="42570"/>
    <cellStyle name="Normal 6 3 7 2 3 2" xfId="42572"/>
    <cellStyle name="Normal 6 3 7 2 3 2 2" xfId="42573"/>
    <cellStyle name="Normal 6 3 7 2 3 2 3" xfId="42574"/>
    <cellStyle name="Normal 6 3 7 2 3 2 4" xfId="9541"/>
    <cellStyle name="Normal 6 3 7 2 3 3" xfId="35777"/>
    <cellStyle name="Normal 6 3 7 2 3 3 2" xfId="42575"/>
    <cellStyle name="Normal 6 3 7 2 3 3 3" xfId="42576"/>
    <cellStyle name="Normal 6 3 7 2 3 4" xfId="35779"/>
    <cellStyle name="Normal 6 3 7 2 3 5" xfId="35781"/>
    <cellStyle name="Normal 6 3 7 2 3 6" xfId="42577"/>
    <cellStyle name="Normal 6 3 7 2 4" xfId="42578"/>
    <cellStyle name="Normal 6 3 7 2 4 2" xfId="42579"/>
    <cellStyle name="Normal 6 3 7 2 4 3" xfId="35783"/>
    <cellStyle name="Normal 6 3 7 2 4 4" xfId="35785"/>
    <cellStyle name="Normal 6 3 7 2 5" xfId="42580"/>
    <cellStyle name="Normal 6 3 7 2 5 2" xfId="42581"/>
    <cellStyle name="Normal 6 3 7 2 5 3" xfId="42582"/>
    <cellStyle name="Normal 6 3 7 2 5 4" xfId="42583"/>
    <cellStyle name="Normal 6 3 7 2 6" xfId="42584"/>
    <cellStyle name="Normal 6 3 7 2 6 2" xfId="42585"/>
    <cellStyle name="Normal 6 3 7 2 6 3" xfId="42586"/>
    <cellStyle name="Normal 6 3 7 2 6 4" xfId="42587"/>
    <cellStyle name="Normal 6 3 7 2 7" xfId="42589"/>
    <cellStyle name="Normal 6 3 7 2 7 2" xfId="42590"/>
    <cellStyle name="Normal 6 3 7 2 7 3" xfId="42591"/>
    <cellStyle name="Normal 6 3 7 2 8" xfId="42593"/>
    <cellStyle name="Normal 6 3 7 2 9" xfId="42595"/>
    <cellStyle name="Normal 6 3 7 3" xfId="42596"/>
    <cellStyle name="Normal 6 3 7 3 2" xfId="3728"/>
    <cellStyle name="Normal 6 3 7 3 2 2" xfId="11507"/>
    <cellStyle name="Normal 6 3 7 3 2 2 2" xfId="42597"/>
    <cellStyle name="Normal 6 3 7 3 2 2 3" xfId="42598"/>
    <cellStyle name="Normal 6 3 7 3 2 2 4" xfId="42599"/>
    <cellStyle name="Normal 6 3 7 3 2 3" xfId="11645"/>
    <cellStyle name="Normal 6 3 7 3 2 3 2" xfId="42600"/>
    <cellStyle name="Normal 6 3 7 3 2 3 3" xfId="42601"/>
    <cellStyle name="Normal 6 3 7 3 2 4" xfId="42603"/>
    <cellStyle name="Normal 6 3 7 3 2 5" xfId="42605"/>
    <cellStyle name="Normal 6 3 7 3 2 6" xfId="42606"/>
    <cellStyle name="Normal 6 3 7 3 3" xfId="3743"/>
    <cellStyle name="Normal 6 3 7 3 3 2" xfId="31503"/>
    <cellStyle name="Normal 6 3 7 3 3 3" xfId="40401"/>
    <cellStyle name="Normal 6 3 7 3 3 4" xfId="40404"/>
    <cellStyle name="Normal 6 3 7 3 4" xfId="11647"/>
    <cellStyle name="Normal 6 3 7 3 4 2" xfId="40409"/>
    <cellStyle name="Normal 6 3 7 3 4 3" xfId="40411"/>
    <cellStyle name="Normal 6 3 7 3 4 4" xfId="42607"/>
    <cellStyle name="Normal 6 3 7 3 5" xfId="11649"/>
    <cellStyle name="Normal 6 3 7 3 5 2" xfId="40415"/>
    <cellStyle name="Normal 6 3 7 3 5 3" xfId="40417"/>
    <cellStyle name="Normal 6 3 7 3 5 4" xfId="42608"/>
    <cellStyle name="Normal 6 3 7 3 6" xfId="42609"/>
    <cellStyle name="Normal 6 3 7 3 6 2" xfId="40420"/>
    <cellStyle name="Normal 6 3 7 3 6 3" xfId="40422"/>
    <cellStyle name="Normal 6 3 7 3 7" xfId="42611"/>
    <cellStyle name="Normal 6 3 7 3 8" xfId="42613"/>
    <cellStyle name="Normal 6 3 7 3 9" xfId="42614"/>
    <cellStyle name="Normal 6 3 7 4" xfId="42616"/>
    <cellStyle name="Normal 6 3 7 4 2" xfId="7971"/>
    <cellStyle name="Normal 6 3 7 4 2 2" xfId="32592"/>
    <cellStyle name="Normal 6 3 7 4 2 3" xfId="40210"/>
    <cellStyle name="Normal 6 3 7 4 2 4" xfId="40213"/>
    <cellStyle name="Normal 6 3 7 4 3" xfId="668"/>
    <cellStyle name="Normal 6 3 7 4 3 2" xfId="40433"/>
    <cellStyle name="Normal 6 3 7 4 3 3" xfId="40218"/>
    <cellStyle name="Normal 6 3 7 4 4" xfId="42617"/>
    <cellStyle name="Normal 6 3 7 4 5" xfId="42618"/>
    <cellStyle name="Normal 6 3 7 4 6" xfId="42619"/>
    <cellStyle name="Normal 6 3 7 5" xfId="42620"/>
    <cellStyle name="Normal 6 3 7 5 2" xfId="7978"/>
    <cellStyle name="Normal 6 3 7 5 3" xfId="7986"/>
    <cellStyle name="Normal 6 3 7 5 4" xfId="40021"/>
    <cellStyle name="Normal 6 3 7 6" xfId="42621"/>
    <cellStyle name="Normal 6 3 7 6 2" xfId="8002"/>
    <cellStyle name="Normal 6 3 7 6 3" xfId="9281"/>
    <cellStyle name="Normal 6 3 7 6 4" xfId="22216"/>
    <cellStyle name="Normal 6 3 7 7" xfId="42622"/>
    <cellStyle name="Normal 6 3 7 7 2" xfId="9446"/>
    <cellStyle name="Normal 6 3 7 7 3" xfId="42623"/>
    <cellStyle name="Normal 6 3 7 7 4" xfId="42624"/>
    <cellStyle name="Normal 6 3 7 8" xfId="42625"/>
    <cellStyle name="Normal 6 3 7 8 2" xfId="42626"/>
    <cellStyle name="Normal 6 3 7 8 3" xfId="42627"/>
    <cellStyle name="Normal 6 3 7 9" xfId="42628"/>
    <cellStyle name="Normal 6 3 8" xfId="42630"/>
    <cellStyle name="Normal 6 3 8 10" xfId="42631"/>
    <cellStyle name="Normal 6 3 8 11" xfId="42632"/>
    <cellStyle name="Normal 6 3 8 2" xfId="35334"/>
    <cellStyle name="Normal 6 3 8 2 10" xfId="22812"/>
    <cellStyle name="Normal 6 3 8 2 2" xfId="42634"/>
    <cellStyle name="Normal 6 3 8 2 2 2" xfId="42635"/>
    <cellStyle name="Normal 6 3 8 2 2 2 2" xfId="42636"/>
    <cellStyle name="Normal 6 3 8 2 2 2 2 2" xfId="42638"/>
    <cellStyle name="Normal 6 3 8 2 2 2 2 3" xfId="42640"/>
    <cellStyle name="Normal 6 3 8 2 2 2 2 4" xfId="42642"/>
    <cellStyle name="Normal 6 3 8 2 2 2 3" xfId="42643"/>
    <cellStyle name="Normal 6 3 8 2 2 2 3 2" xfId="42645"/>
    <cellStyle name="Normal 6 3 8 2 2 2 3 3" xfId="42647"/>
    <cellStyle name="Normal 6 3 8 2 2 2 4" xfId="42648"/>
    <cellStyle name="Normal 6 3 8 2 2 2 5" xfId="42649"/>
    <cellStyle name="Normal 6 3 8 2 2 2 6" xfId="42650"/>
    <cellStyle name="Normal 6 3 8 2 2 3" xfId="42651"/>
    <cellStyle name="Normal 6 3 8 2 2 3 2" xfId="42652"/>
    <cellStyle name="Normal 6 3 8 2 2 3 3" xfId="42653"/>
    <cellStyle name="Normal 6 3 8 2 2 3 4" xfId="42654"/>
    <cellStyle name="Normal 6 3 8 2 2 4" xfId="42655"/>
    <cellStyle name="Normal 6 3 8 2 2 4 2" xfId="42656"/>
    <cellStyle name="Normal 6 3 8 2 2 4 3" xfId="42657"/>
    <cellStyle name="Normal 6 3 8 2 2 4 4" xfId="42658"/>
    <cellStyle name="Normal 6 3 8 2 2 5" xfId="42659"/>
    <cellStyle name="Normal 6 3 8 2 2 5 2" xfId="42660"/>
    <cellStyle name="Normal 6 3 8 2 2 5 3" xfId="42661"/>
    <cellStyle name="Normal 6 3 8 2 2 5 4" xfId="42662"/>
    <cellStyle name="Normal 6 3 8 2 2 6" xfId="42663"/>
    <cellStyle name="Normal 6 3 8 2 2 6 2" xfId="42664"/>
    <cellStyle name="Normal 6 3 8 2 2 6 3" xfId="16690"/>
    <cellStyle name="Normal 6 3 8 2 2 7" xfId="42665"/>
    <cellStyle name="Normal 6 3 8 2 2 8" xfId="42666"/>
    <cellStyle name="Normal 6 3 8 2 2 9" xfId="42667"/>
    <cellStyle name="Normal 6 3 8 2 3" xfId="42669"/>
    <cellStyle name="Normal 6 3 8 2 3 2" xfId="42670"/>
    <cellStyle name="Normal 6 3 8 2 3 2 2" xfId="42671"/>
    <cellStyle name="Normal 6 3 8 2 3 2 3" xfId="42672"/>
    <cellStyle name="Normal 6 3 8 2 3 2 4" xfId="42673"/>
    <cellStyle name="Normal 6 3 8 2 3 3" xfId="42674"/>
    <cellStyle name="Normal 6 3 8 2 3 3 2" xfId="42675"/>
    <cellStyle name="Normal 6 3 8 2 3 3 3" xfId="42676"/>
    <cellStyle name="Normal 6 3 8 2 3 4" xfId="42677"/>
    <cellStyle name="Normal 6 3 8 2 3 5" xfId="42678"/>
    <cellStyle name="Normal 6 3 8 2 3 6" xfId="42679"/>
    <cellStyle name="Normal 6 3 8 2 4" xfId="42681"/>
    <cellStyle name="Normal 6 3 8 2 4 2" xfId="11166"/>
    <cellStyle name="Normal 6 3 8 2 4 3" xfId="11169"/>
    <cellStyle name="Normal 6 3 8 2 4 4" xfId="2845"/>
    <cellStyle name="Normal 6 3 8 2 5" xfId="42682"/>
    <cellStyle name="Normal 6 3 8 2 5 2" xfId="11178"/>
    <cellStyle name="Normal 6 3 8 2 5 3" xfId="42683"/>
    <cellStyle name="Normal 6 3 8 2 5 4" xfId="371"/>
    <cellStyle name="Normal 6 3 8 2 6" xfId="42684"/>
    <cellStyle name="Normal 6 3 8 2 6 2" xfId="42685"/>
    <cellStyle name="Normal 6 3 8 2 6 3" xfId="42686"/>
    <cellStyle name="Normal 6 3 8 2 6 4" xfId="3210"/>
    <cellStyle name="Normal 6 3 8 2 7" xfId="42688"/>
    <cellStyle name="Normal 6 3 8 2 7 2" xfId="42689"/>
    <cellStyle name="Normal 6 3 8 2 7 3" xfId="42690"/>
    <cellStyle name="Normal 6 3 8 2 8" xfId="27434"/>
    <cellStyle name="Normal 6 3 8 2 9" xfId="42692"/>
    <cellStyle name="Normal 6 3 8 3" xfId="35337"/>
    <cellStyle name="Normal 6 3 8 3 2" xfId="2302"/>
    <cellStyle name="Normal 6 3 8 3 2 2" xfId="42693"/>
    <cellStyle name="Normal 6 3 8 3 2 2 2" xfId="42694"/>
    <cellStyle name="Normal 6 3 8 3 2 2 3" xfId="42695"/>
    <cellStyle name="Normal 6 3 8 3 2 2 4" xfId="42696"/>
    <cellStyle name="Normal 6 3 8 3 2 3" xfId="42697"/>
    <cellStyle name="Normal 6 3 8 3 2 3 2" xfId="32052"/>
    <cellStyle name="Normal 6 3 8 3 2 3 3" xfId="37275"/>
    <cellStyle name="Normal 6 3 8 3 2 4" xfId="42698"/>
    <cellStyle name="Normal 6 3 8 3 2 5" xfId="42699"/>
    <cellStyle name="Normal 6 3 8 3 2 6" xfId="42700"/>
    <cellStyle name="Normal 6 3 8 3 3" xfId="2336"/>
    <cellStyle name="Normal 6 3 8 3 3 2" xfId="29492"/>
    <cellStyle name="Normal 6 3 8 3 3 3" xfId="29495"/>
    <cellStyle name="Normal 6 3 8 3 3 4" xfId="42701"/>
    <cellStyle name="Normal 6 3 8 3 4" xfId="42702"/>
    <cellStyle name="Normal 6 3 8 3 4 2" xfId="40459"/>
    <cellStyle name="Normal 6 3 8 3 4 3" xfId="42703"/>
    <cellStyle name="Normal 6 3 8 3 4 4" xfId="42704"/>
    <cellStyle name="Normal 6 3 8 3 5" xfId="42705"/>
    <cellStyle name="Normal 6 3 8 3 5 2" xfId="42706"/>
    <cellStyle name="Normal 6 3 8 3 5 3" xfId="42707"/>
    <cellStyle name="Normal 6 3 8 3 5 4" xfId="42708"/>
    <cellStyle name="Normal 6 3 8 3 6" xfId="42709"/>
    <cellStyle name="Normal 6 3 8 3 6 2" xfId="42710"/>
    <cellStyle name="Normal 6 3 8 3 6 3" xfId="42711"/>
    <cellStyle name="Normal 6 3 8 3 7" xfId="42712"/>
    <cellStyle name="Normal 6 3 8 3 8" xfId="42713"/>
    <cellStyle name="Normal 6 3 8 3 9" xfId="42714"/>
    <cellStyle name="Normal 6 3 8 4" xfId="42716"/>
    <cellStyle name="Normal 6 3 8 4 2" xfId="2411"/>
    <cellStyle name="Normal 6 3 8 4 2 2" xfId="42717"/>
    <cellStyle name="Normal 6 3 8 4 2 3" xfId="40256"/>
    <cellStyle name="Normal 6 3 8 4 2 4" xfId="33797"/>
    <cellStyle name="Normal 6 3 8 4 3" xfId="42718"/>
    <cellStyle name="Normal 6 3 8 4 3 2" xfId="42719"/>
    <cellStyle name="Normal 6 3 8 4 3 3" xfId="40258"/>
    <cellStyle name="Normal 6 3 8 4 4" xfId="42720"/>
    <cellStyle name="Normal 6 3 8 4 5" xfId="42721"/>
    <cellStyle name="Normal 6 3 8 4 6" xfId="42722"/>
    <cellStyle name="Normal 6 3 8 5" xfId="42724"/>
    <cellStyle name="Normal 6 3 8 5 2" xfId="42725"/>
    <cellStyle name="Normal 6 3 8 5 3" xfId="42726"/>
    <cellStyle name="Normal 6 3 8 5 4" xfId="42727"/>
    <cellStyle name="Normal 6 3 8 6" xfId="42729"/>
    <cellStyle name="Normal 6 3 8 6 2" xfId="42730"/>
    <cellStyle name="Normal 6 3 8 6 3" xfId="42731"/>
    <cellStyle name="Normal 6 3 8 6 4" xfId="42732"/>
    <cellStyle name="Normal 6 3 8 7" xfId="42733"/>
    <cellStyle name="Normal 6 3 8 7 2" xfId="28647"/>
    <cellStyle name="Normal 6 3 8 7 3" xfId="28651"/>
    <cellStyle name="Normal 6 3 8 7 4" xfId="28653"/>
    <cellStyle name="Normal 6 3 8 8" xfId="42734"/>
    <cellStyle name="Normal 6 3 8 8 2" xfId="404"/>
    <cellStyle name="Normal 6 3 8 8 3" xfId="452"/>
    <cellStyle name="Normal 6 3 8 9" xfId="42735"/>
    <cellStyle name="Normal 6 3 9" xfId="42737"/>
    <cellStyle name="Normal 6 3 9 10" xfId="30834"/>
    <cellStyle name="Normal 6 3 9 2" xfId="42739"/>
    <cellStyle name="Normal 6 3 9 2 2" xfId="42741"/>
    <cellStyle name="Normal 6 3 9 2 2 2" xfId="42743"/>
    <cellStyle name="Normal 6 3 9 2 2 2 2" xfId="42744"/>
    <cellStyle name="Normal 6 3 9 2 2 2 3" xfId="42745"/>
    <cellStyle name="Normal 6 3 9 2 2 2 4" xfId="15044"/>
    <cellStyle name="Normal 6 3 9 2 2 3" xfId="36744"/>
    <cellStyle name="Normal 6 3 9 2 2 3 2" xfId="40631"/>
    <cellStyle name="Normal 6 3 9 2 2 3 3" xfId="42746"/>
    <cellStyle name="Normal 6 3 9 2 2 4" xfId="36746"/>
    <cellStyle name="Normal 6 3 9 2 2 5" xfId="36748"/>
    <cellStyle name="Normal 6 3 9 2 2 6" xfId="42747"/>
    <cellStyle name="Normal 6 3 9 2 3" xfId="42749"/>
    <cellStyle name="Normal 6 3 9 2 3 2" xfId="42750"/>
    <cellStyle name="Normal 6 3 9 2 3 3" xfId="36750"/>
    <cellStyle name="Normal 6 3 9 2 3 4" xfId="36752"/>
    <cellStyle name="Normal 6 3 9 2 4" xfId="42752"/>
    <cellStyle name="Normal 6 3 9 2 4 2" xfId="42753"/>
    <cellStyle name="Normal 6 3 9 2 4 3" xfId="32881"/>
    <cellStyle name="Normal 6 3 9 2 4 4" xfId="32898"/>
    <cellStyle name="Normal 6 3 9 2 5" xfId="42755"/>
    <cellStyle name="Normal 6 3 9 2 5 2" xfId="42756"/>
    <cellStyle name="Normal 6 3 9 2 5 3" xfId="42757"/>
    <cellStyle name="Normal 6 3 9 2 5 4" xfId="42758"/>
    <cellStyle name="Normal 6 3 9 2 6" xfId="42759"/>
    <cellStyle name="Normal 6 3 9 2 6 2" xfId="42760"/>
    <cellStyle name="Normal 6 3 9 2 6 3" xfId="42761"/>
    <cellStyle name="Normal 6 3 9 2 7" xfId="42763"/>
    <cellStyle name="Normal 6 3 9 2 8" xfId="42765"/>
    <cellStyle name="Normal 6 3 9 2 9" xfId="42766"/>
    <cellStyle name="Normal 6 3 9 3" xfId="42768"/>
    <cellStyle name="Normal 6 3 9 3 2" xfId="42770"/>
    <cellStyle name="Normal 6 3 9 3 2 2" xfId="42771"/>
    <cellStyle name="Normal 6 3 9 3 2 3" xfId="36771"/>
    <cellStyle name="Normal 6 3 9 3 2 4" xfId="36773"/>
    <cellStyle name="Normal 6 3 9 3 3" xfId="42773"/>
    <cellStyle name="Normal 6 3 9 3 3 2" xfId="42774"/>
    <cellStyle name="Normal 6 3 9 3 3 3" xfId="36776"/>
    <cellStyle name="Normal 6 3 9 3 4" xfId="16891"/>
    <cellStyle name="Normal 6 3 9 3 5" xfId="16914"/>
    <cellStyle name="Normal 6 3 9 3 6" xfId="16924"/>
    <cellStyle name="Normal 6 3 9 4" xfId="42776"/>
    <cellStyle name="Normal 6 3 9 4 2" xfId="42778"/>
    <cellStyle name="Normal 6 3 9 4 3" xfId="42780"/>
    <cellStyle name="Normal 6 3 9 4 4" xfId="16953"/>
    <cellStyle name="Normal 6 3 9 5" xfId="42781"/>
    <cellStyle name="Normal 6 3 9 5 2" xfId="42783"/>
    <cellStyle name="Normal 6 3 9 5 3" xfId="42785"/>
    <cellStyle name="Normal 6 3 9 5 4" xfId="16972"/>
    <cellStyle name="Normal 6 3 9 6" xfId="42786"/>
    <cellStyle name="Normal 6 3 9 6 2" xfId="42788"/>
    <cellStyle name="Normal 6 3 9 6 3" xfId="42789"/>
    <cellStyle name="Normal 6 3 9 6 4" xfId="16977"/>
    <cellStyle name="Normal 6 3 9 7" xfId="42790"/>
    <cellStyle name="Normal 6 3 9 7 2" xfId="28667"/>
    <cellStyle name="Normal 6 3 9 7 3" xfId="28669"/>
    <cellStyle name="Normal 6 3 9 8" xfId="42791"/>
    <cellStyle name="Normal 6 3 9 9" xfId="42792"/>
    <cellStyle name="Normal 6 4" xfId="42793"/>
    <cellStyle name="Normal 6 4 10" xfId="42794"/>
    <cellStyle name="Normal 6 4 10 2" xfId="42795"/>
    <cellStyle name="Normal 6 4 10 2 2" xfId="42796"/>
    <cellStyle name="Normal 6 4 10 2 2 2" xfId="42797"/>
    <cellStyle name="Normal 6 4 10 2 2 3" xfId="42798"/>
    <cellStyle name="Normal 6 4 10 2 2 4" xfId="40646"/>
    <cellStyle name="Normal 6 4 10 2 3" xfId="42799"/>
    <cellStyle name="Normal 6 4 10 2 3 2" xfId="42800"/>
    <cellStyle name="Normal 6 4 10 2 3 3" xfId="42801"/>
    <cellStyle name="Normal 6 4 10 2 4" xfId="42802"/>
    <cellStyle name="Normal 6 4 10 2 5" xfId="42803"/>
    <cellStyle name="Normal 6 4 10 2 6" xfId="42804"/>
    <cellStyle name="Normal 6 4 10 3" xfId="41196"/>
    <cellStyle name="Normal 6 4 10 3 2" xfId="41198"/>
    <cellStyle name="Normal 6 4 10 3 3" xfId="28092"/>
    <cellStyle name="Normal 6 4 10 3 4" xfId="10046"/>
    <cellStyle name="Normal 6 4 10 4" xfId="41201"/>
    <cellStyle name="Normal 6 4 10 4 2" xfId="40822"/>
    <cellStyle name="Normal 6 4 10 4 3" xfId="28096"/>
    <cellStyle name="Normal 6 4 10 4 4" xfId="10193"/>
    <cellStyle name="Normal 6 4 10 5" xfId="32188"/>
    <cellStyle name="Normal 6 4 10 5 2" xfId="40841"/>
    <cellStyle name="Normal 6 4 10 5 3" xfId="40843"/>
    <cellStyle name="Normal 6 4 10 5 4" xfId="10225"/>
    <cellStyle name="Normal 6 4 10 6" xfId="24310"/>
    <cellStyle name="Normal 6 4 10 6 2" xfId="42805"/>
    <cellStyle name="Normal 6 4 10 6 3" xfId="42806"/>
    <cellStyle name="Normal 6 4 10 7" xfId="24344"/>
    <cellStyle name="Normal 6 4 10 8" xfId="42807"/>
    <cellStyle name="Normal 6 4 10 9" xfId="4612"/>
    <cellStyle name="Normal 6 4 11" xfId="42808"/>
    <cellStyle name="Normal 6 4 11 2" xfId="42809"/>
    <cellStyle name="Normal 6 4 11 2 2" xfId="745"/>
    <cellStyle name="Normal 6 4 11 2 2 2" xfId="8667"/>
    <cellStyle name="Normal 6 4 11 2 2 3" xfId="8675"/>
    <cellStyle name="Normal 6 4 11 2 2 4" xfId="8684"/>
    <cellStyle name="Normal 6 4 11 2 3" xfId="5729"/>
    <cellStyle name="Normal 6 4 11 2 3 2" xfId="5746"/>
    <cellStyle name="Normal 6 4 11 2 3 3" xfId="5758"/>
    <cellStyle name="Normal 6 4 11 2 4" xfId="3830"/>
    <cellStyle name="Normal 6 4 11 2 5" xfId="3897"/>
    <cellStyle name="Normal 6 4 11 2 6" xfId="1485"/>
    <cellStyle name="Normal 6 4 11 3" xfId="33440"/>
    <cellStyle name="Normal 6 4 11 3 2" xfId="8746"/>
    <cellStyle name="Normal 6 4 11 3 3" xfId="5775"/>
    <cellStyle name="Normal 6 4 11 3 4" xfId="3921"/>
    <cellStyle name="Normal 6 4 11 4" xfId="33444"/>
    <cellStyle name="Normal 6 4 11 4 2" xfId="8877"/>
    <cellStyle name="Normal 6 4 11 4 3" xfId="5791"/>
    <cellStyle name="Normal 6 4 11 4 4" xfId="2201"/>
    <cellStyle name="Normal 6 4 11 5" xfId="32193"/>
    <cellStyle name="Normal 6 4 11 5 2" xfId="5632"/>
    <cellStyle name="Normal 6 4 11 5 3" xfId="29638"/>
    <cellStyle name="Normal 6 4 11 6" xfId="42810"/>
    <cellStyle name="Normal 6 4 11 7" xfId="42811"/>
    <cellStyle name="Normal 6 4 11 8" xfId="42812"/>
    <cellStyle name="Normal 6 4 12" xfId="14745"/>
    <cellStyle name="Normal 6 4 12 2" xfId="8020"/>
    <cellStyle name="Normal 6 4 12 2 2" xfId="9534"/>
    <cellStyle name="Normal 6 4 12 2 3" xfId="28610"/>
    <cellStyle name="Normal 6 4 12 2 4" xfId="28617"/>
    <cellStyle name="Normal 6 4 12 3" xfId="8029"/>
    <cellStyle name="Normal 6 4 12 3 2" xfId="26077"/>
    <cellStyle name="Normal 6 4 12 3 3" xfId="26087"/>
    <cellStyle name="Normal 6 4 12 3 4" xfId="9654"/>
    <cellStyle name="Normal 6 4 12 4" xfId="30486"/>
    <cellStyle name="Normal 6 4 12 4 2" xfId="26096"/>
    <cellStyle name="Normal 6 4 12 4 3" xfId="26101"/>
    <cellStyle name="Normal 6 4 12 5" xfId="32196"/>
    <cellStyle name="Normal 6 4 12 6" xfId="42813"/>
    <cellStyle name="Normal 6 4 12 7" xfId="42814"/>
    <cellStyle name="Normal 6 4 13" xfId="14752"/>
    <cellStyle name="Normal 6 4 13 2" xfId="30491"/>
    <cellStyle name="Normal 6 4 13 3" xfId="41209"/>
    <cellStyle name="Normal 6 4 13 4" xfId="41211"/>
    <cellStyle name="Normal 6 4 14" xfId="42816"/>
    <cellStyle name="Normal 6 4 14 2" xfId="30500"/>
    <cellStyle name="Normal 6 4 14 3" xfId="41217"/>
    <cellStyle name="Normal 6 4 14 4" xfId="41220"/>
    <cellStyle name="Normal 6 4 15" xfId="42818"/>
    <cellStyle name="Normal 6 4 15 2" xfId="30509"/>
    <cellStyle name="Normal 6 4 15 3" xfId="42819"/>
    <cellStyle name="Normal 6 4 15 4" xfId="42820"/>
    <cellStyle name="Normal 6 4 16" xfId="42822"/>
    <cellStyle name="Normal 6 4 16 2" xfId="42824"/>
    <cellStyle name="Normal 6 4 16 3" xfId="42825"/>
    <cellStyle name="Normal 6 4 17" xfId="42826"/>
    <cellStyle name="Normal 6 4 18" xfId="42827"/>
    <cellStyle name="Normal 6 4 19" xfId="42828"/>
    <cellStyle name="Normal 6 4 2" xfId="42829"/>
    <cellStyle name="Normal 6 4 2 10" xfId="42830"/>
    <cellStyle name="Normal 6 4 2 10 2" xfId="42831"/>
    <cellStyle name="Normal 6 4 2 10 3" xfId="42832"/>
    <cellStyle name="Normal 6 4 2 10 4" xfId="42833"/>
    <cellStyle name="Normal 6 4 2 11" xfId="42834"/>
    <cellStyle name="Normal 6 4 2 11 2" xfId="42835"/>
    <cellStyle name="Normal 6 4 2 11 3" xfId="42836"/>
    <cellStyle name="Normal 6 4 2 12" xfId="42837"/>
    <cellStyle name="Normal 6 4 2 13" xfId="42838"/>
    <cellStyle name="Normal 6 4 2 14" xfId="42839"/>
    <cellStyle name="Normal 6 4 2 2" xfId="42840"/>
    <cellStyle name="Normal 6 4 2 2 10" xfId="10786"/>
    <cellStyle name="Normal 6 4 2 2 11" xfId="42841"/>
    <cellStyle name="Normal 6 4 2 2 2" xfId="24037"/>
    <cellStyle name="Normal 6 4 2 2 2 10" xfId="42844"/>
    <cellStyle name="Normal 6 4 2 2 2 2" xfId="24253"/>
    <cellStyle name="Normal 6 4 2 2 2 2 2" xfId="24257"/>
    <cellStyle name="Normal 6 4 2 2 2 2 2 2" xfId="1585"/>
    <cellStyle name="Normal 6 4 2 2 2 2 2 2 2" xfId="7493"/>
    <cellStyle name="Normal 6 4 2 2 2 2 2 2 3" xfId="19218"/>
    <cellStyle name="Normal 6 4 2 2 2 2 2 2 4" xfId="22410"/>
    <cellStyle name="Normal 6 4 2 2 2 2 2 3" xfId="8773"/>
    <cellStyle name="Normal 6 4 2 2 2 2 2 3 2" xfId="5989"/>
    <cellStyle name="Normal 6 4 2 2 2 2 2 3 3" xfId="22261"/>
    <cellStyle name="Normal 6 4 2 2 2 2 2 4" xfId="18520"/>
    <cellStyle name="Normal 6 4 2 2 2 2 2 5" xfId="18527"/>
    <cellStyle name="Normal 6 4 2 2 2 2 2 6" xfId="42845"/>
    <cellStyle name="Normal 6 4 2 2 2 2 3" xfId="24259"/>
    <cellStyle name="Normal 6 4 2 2 2 2 3 2" xfId="8919"/>
    <cellStyle name="Normal 6 4 2 2 2 2 3 3" xfId="17534"/>
    <cellStyle name="Normal 6 4 2 2 2 2 3 4" xfId="38606"/>
    <cellStyle name="Normal 6 4 2 2 2 2 4" xfId="24263"/>
    <cellStyle name="Normal 6 4 2 2 2 2 4 2" xfId="5888"/>
    <cellStyle name="Normal 6 4 2 2 2 2 4 3" xfId="5902"/>
    <cellStyle name="Normal 6 4 2 2 2 2 4 4" xfId="11151"/>
    <cellStyle name="Normal 6 4 2 2 2 2 5" xfId="24269"/>
    <cellStyle name="Normal 6 4 2 2 2 2 5 2" xfId="19221"/>
    <cellStyle name="Normal 6 4 2 2 2 2 5 3" xfId="19226"/>
    <cellStyle name="Normal 6 4 2 2 2 2 5 4" xfId="38641"/>
    <cellStyle name="Normal 6 4 2 2 2 2 6" xfId="24276"/>
    <cellStyle name="Normal 6 4 2 2 2 2 6 2" xfId="19229"/>
    <cellStyle name="Normal 6 4 2 2 2 2 6 3" xfId="42846"/>
    <cellStyle name="Normal 6 4 2 2 2 2 7" xfId="42848"/>
    <cellStyle name="Normal 6 4 2 2 2 2 8" xfId="42850"/>
    <cellStyle name="Normal 6 4 2 2 2 2 9" xfId="42851"/>
    <cellStyle name="Normal 6 4 2 2 2 3" xfId="24281"/>
    <cellStyle name="Normal 6 4 2 2 2 3 2" xfId="24284"/>
    <cellStyle name="Normal 6 4 2 2 2 3 2 2" xfId="9692"/>
    <cellStyle name="Normal 6 4 2 2 2 3 2 3" xfId="9702"/>
    <cellStyle name="Normal 6 4 2 2 2 3 2 4" xfId="38776"/>
    <cellStyle name="Normal 6 4 2 2 2 3 3" xfId="24286"/>
    <cellStyle name="Normal 6 4 2 2 2 3 3 2" xfId="424"/>
    <cellStyle name="Normal 6 4 2 2 2 3 3 3" xfId="38790"/>
    <cellStyle name="Normal 6 4 2 2 2 3 4" xfId="24291"/>
    <cellStyle name="Normal 6 4 2 2 2 3 5" xfId="42854"/>
    <cellStyle name="Normal 6 4 2 2 2 3 6" xfId="42856"/>
    <cellStyle name="Normal 6 4 2 2 2 4" xfId="24296"/>
    <cellStyle name="Normal 6 4 2 2 2 4 2" xfId="11455"/>
    <cellStyle name="Normal 6 4 2 2 2 4 3" xfId="2881"/>
    <cellStyle name="Normal 6 4 2 2 2 4 4" xfId="24300"/>
    <cellStyle name="Normal 6 4 2 2 2 5" xfId="24303"/>
    <cellStyle name="Normal 6 4 2 2 2 5 2" xfId="11464"/>
    <cellStyle name="Normal 6 4 2 2 2 5 3" xfId="20447"/>
    <cellStyle name="Normal 6 4 2 2 2 5 4" xfId="24308"/>
    <cellStyle name="Normal 6 4 2 2 2 6" xfId="11014"/>
    <cellStyle name="Normal 6 4 2 2 2 6 2" xfId="14841"/>
    <cellStyle name="Normal 6 4 2 2 2 6 3" xfId="14846"/>
    <cellStyle name="Normal 6 4 2 2 2 6 4" xfId="42857"/>
    <cellStyle name="Normal 6 4 2 2 2 7" xfId="11020"/>
    <cellStyle name="Normal 6 4 2 2 2 7 2" xfId="22297"/>
    <cellStyle name="Normal 6 4 2 2 2 7 3" xfId="22300"/>
    <cellStyle name="Normal 6 4 2 2 2 8" xfId="11028"/>
    <cellStyle name="Normal 6 4 2 2 2 9" xfId="17856"/>
    <cellStyle name="Normal 6 4 2 2 3" xfId="24039"/>
    <cellStyle name="Normal 6 4 2 2 3 2" xfId="24350"/>
    <cellStyle name="Normal 6 4 2 2 3 2 2" xfId="24352"/>
    <cellStyle name="Normal 6 4 2 2 3 2 2 2" xfId="10583"/>
    <cellStyle name="Normal 6 4 2 2 3 2 2 3" xfId="10589"/>
    <cellStyle name="Normal 6 4 2 2 3 2 2 4" xfId="39302"/>
    <cellStyle name="Normal 6 4 2 2 3 2 3" xfId="24354"/>
    <cellStyle name="Normal 6 4 2 2 3 2 3 2" xfId="11989"/>
    <cellStyle name="Normal 6 4 2 2 3 2 3 3" xfId="39316"/>
    <cellStyle name="Normal 6 4 2 2 3 2 4" xfId="4606"/>
    <cellStyle name="Normal 6 4 2 2 3 2 5" xfId="42859"/>
    <cellStyle name="Normal 6 4 2 2 3 2 6" xfId="29723"/>
    <cellStyle name="Normal 6 4 2 2 3 3" xfId="4609"/>
    <cellStyle name="Normal 6 4 2 2 3 3 2" xfId="4633"/>
    <cellStyle name="Normal 6 4 2 2 3 3 3" xfId="2494"/>
    <cellStyle name="Normal 6 4 2 2 3 3 4" xfId="4640"/>
    <cellStyle name="Normal 6 4 2 2 3 4" xfId="4653"/>
    <cellStyle name="Normal 6 4 2 2 3 4 2" xfId="2666"/>
    <cellStyle name="Normal 6 4 2 2 3 4 3" xfId="2522"/>
    <cellStyle name="Normal 6 4 2 2 3 4 4" xfId="24356"/>
    <cellStyle name="Normal 6 4 2 2 3 5" xfId="4669"/>
    <cellStyle name="Normal 6 4 2 2 3 5 2" xfId="12708"/>
    <cellStyle name="Normal 6 4 2 2 3 5 3" xfId="20513"/>
    <cellStyle name="Normal 6 4 2 2 3 5 4" xfId="25119"/>
    <cellStyle name="Normal 6 4 2 2 3 6" xfId="4273"/>
    <cellStyle name="Normal 6 4 2 2 3 6 2" xfId="42860"/>
    <cellStyle name="Normal 6 4 2 2 3 6 3" xfId="42861"/>
    <cellStyle name="Normal 6 4 2 2 3 7" xfId="4290"/>
    <cellStyle name="Normal 6 4 2 2 3 8" xfId="22321"/>
    <cellStyle name="Normal 6 4 2 2 3 9" xfId="22325"/>
    <cellStyle name="Normal 6 4 2 2 4" xfId="40579"/>
    <cellStyle name="Normal 6 4 2 2 4 2" xfId="24371"/>
    <cellStyle name="Normal 6 4 2 2 4 2 2" xfId="24374"/>
    <cellStyle name="Normal 6 4 2 2 4 2 3" xfId="24378"/>
    <cellStyle name="Normal 6 4 2 2 4 2 4" xfId="4817"/>
    <cellStyle name="Normal 6 4 2 2 4 3" xfId="4825"/>
    <cellStyle name="Normal 6 4 2 2 4 3 2" xfId="4839"/>
    <cellStyle name="Normal 6 4 2 2 4 3 3" xfId="4857"/>
    <cellStyle name="Normal 6 4 2 2 4 4" xfId="4871"/>
    <cellStyle name="Normal 6 4 2 2 4 5" xfId="4886"/>
    <cellStyle name="Normal 6 4 2 2 4 6" xfId="24381"/>
    <cellStyle name="Normal 6 4 2 2 5" xfId="40581"/>
    <cellStyle name="Normal 6 4 2 2 5 2" xfId="24407"/>
    <cellStyle name="Normal 6 4 2 2 5 3" xfId="3100"/>
    <cellStyle name="Normal 6 4 2 2 5 4" xfId="3115"/>
    <cellStyle name="Normal 6 4 2 2 6" xfId="42862"/>
    <cellStyle name="Normal 6 4 2 2 6 2" xfId="24445"/>
    <cellStyle name="Normal 6 4 2 2 6 3" xfId="15474"/>
    <cellStyle name="Normal 6 4 2 2 6 4" xfId="8178"/>
    <cellStyle name="Normal 6 4 2 2 7" xfId="42863"/>
    <cellStyle name="Normal 6 4 2 2 7 2" xfId="24465"/>
    <cellStyle name="Normal 6 4 2 2 7 3" xfId="468"/>
    <cellStyle name="Normal 6 4 2 2 7 4" xfId="484"/>
    <cellStyle name="Normal 6 4 2 2 8" xfId="6308"/>
    <cellStyle name="Normal 6 4 2 2 8 2" xfId="24471"/>
    <cellStyle name="Normal 6 4 2 2 8 3" xfId="42864"/>
    <cellStyle name="Normal 6 4 2 2 9" xfId="9387"/>
    <cellStyle name="Normal 6 4 2 3" xfId="42865"/>
    <cellStyle name="Normal 6 4 2 3 10" xfId="23821"/>
    <cellStyle name="Normal 6 4 2 3 2" xfId="24043"/>
    <cellStyle name="Normal 6 4 2 3 2 2" xfId="24550"/>
    <cellStyle name="Normal 6 4 2 3 2 2 2" xfId="24552"/>
    <cellStyle name="Normal 6 4 2 3 2 2 2 2" xfId="13047"/>
    <cellStyle name="Normal 6 4 2 3 2 2 2 3" xfId="41243"/>
    <cellStyle name="Normal 6 4 2 3 2 2 2 4" xfId="41229"/>
    <cellStyle name="Normal 6 4 2 3 2 2 3" xfId="24554"/>
    <cellStyle name="Normal 6 4 2 3 2 2 3 2" xfId="41269"/>
    <cellStyle name="Normal 6 4 2 3 2 2 3 3" xfId="41273"/>
    <cellStyle name="Normal 6 4 2 3 2 2 4" xfId="24558"/>
    <cellStyle name="Normal 6 4 2 3 2 2 5" xfId="42868"/>
    <cellStyle name="Normal 6 4 2 3 2 2 6" xfId="42871"/>
    <cellStyle name="Normal 6 4 2 3 2 3" xfId="24560"/>
    <cellStyle name="Normal 6 4 2 3 2 3 2" xfId="24563"/>
    <cellStyle name="Normal 6 4 2 3 2 3 3" xfId="24565"/>
    <cellStyle name="Normal 6 4 2 3 2 3 4" xfId="24569"/>
    <cellStyle name="Normal 6 4 2 3 2 4" xfId="24571"/>
    <cellStyle name="Normal 6 4 2 3 2 4 2" xfId="24574"/>
    <cellStyle name="Normal 6 4 2 3 2 4 3" xfId="24576"/>
    <cellStyle name="Normal 6 4 2 3 2 4 4" xfId="24579"/>
    <cellStyle name="Normal 6 4 2 3 2 5" xfId="24585"/>
    <cellStyle name="Normal 6 4 2 3 2 5 2" xfId="24589"/>
    <cellStyle name="Normal 6 4 2 3 2 5 3" xfId="24593"/>
    <cellStyle name="Normal 6 4 2 3 2 5 4" xfId="42873"/>
    <cellStyle name="Normal 6 4 2 3 2 6" xfId="4429"/>
    <cellStyle name="Normal 6 4 2 3 2 6 2" xfId="42874"/>
    <cellStyle name="Normal 6 4 2 3 2 6 3" xfId="42875"/>
    <cellStyle name="Normal 6 4 2 3 2 7" xfId="11092"/>
    <cellStyle name="Normal 6 4 2 3 2 8" xfId="11101"/>
    <cellStyle name="Normal 6 4 2 3 2 9" xfId="22430"/>
    <cellStyle name="Normal 6 4 2 3 3" xfId="40583"/>
    <cellStyle name="Normal 6 4 2 3 3 2" xfId="24615"/>
    <cellStyle name="Normal 6 4 2 3 3 2 2" xfId="24618"/>
    <cellStyle name="Normal 6 4 2 3 3 2 3" xfId="24622"/>
    <cellStyle name="Normal 6 4 2 3 3 2 4" xfId="10524"/>
    <cellStyle name="Normal 6 4 2 3 3 3" xfId="5617"/>
    <cellStyle name="Normal 6 4 2 3 3 3 2" xfId="7643"/>
    <cellStyle name="Normal 6 4 2 3 3 3 3" xfId="72"/>
    <cellStyle name="Normal 6 4 2 3 3 4" xfId="15492"/>
    <cellStyle name="Normal 6 4 2 3 3 5" xfId="15505"/>
    <cellStyle name="Normal 6 4 2 3 3 6" xfId="61"/>
    <cellStyle name="Normal 6 4 2 3 4" xfId="40585"/>
    <cellStyle name="Normal 6 4 2 3 4 2" xfId="24638"/>
    <cellStyle name="Normal 6 4 2 3 4 3" xfId="15522"/>
    <cellStyle name="Normal 6 4 2 3 4 4" xfId="15530"/>
    <cellStyle name="Normal 6 4 2 3 5" xfId="42876"/>
    <cellStyle name="Normal 6 4 2 3 5 2" xfId="24643"/>
    <cellStyle name="Normal 6 4 2 3 5 3" xfId="42877"/>
    <cellStyle name="Normal 6 4 2 3 5 4" xfId="42878"/>
    <cellStyle name="Normal 6 4 2 3 6" xfId="42879"/>
    <cellStyle name="Normal 6 4 2 3 6 2" xfId="24648"/>
    <cellStyle name="Normal 6 4 2 3 6 3" xfId="32"/>
    <cellStyle name="Normal 6 4 2 3 6 4" xfId="3382"/>
    <cellStyle name="Normal 6 4 2 3 7" xfId="42880"/>
    <cellStyle name="Normal 6 4 2 3 7 2" xfId="24653"/>
    <cellStyle name="Normal 6 4 2 3 7 3" xfId="18047"/>
    <cellStyle name="Normal 6 4 2 3 8" xfId="42881"/>
    <cellStyle name="Normal 6 4 2 3 9" xfId="42882"/>
    <cellStyle name="Normal 6 4 2 4" xfId="42883"/>
    <cellStyle name="Normal 6 4 2 4 2" xfId="42884"/>
    <cellStyle name="Normal 6 4 2 4 2 2" xfId="24722"/>
    <cellStyle name="Normal 6 4 2 4 2 2 2" xfId="13928"/>
    <cellStyle name="Normal 6 4 2 4 2 2 3" xfId="13956"/>
    <cellStyle name="Normal 6 4 2 4 2 2 4" xfId="13982"/>
    <cellStyle name="Normal 6 4 2 4 2 3" xfId="24724"/>
    <cellStyle name="Normal 6 4 2 4 2 3 2" xfId="14108"/>
    <cellStyle name="Normal 6 4 2 4 2 3 3" xfId="14128"/>
    <cellStyle name="Normal 6 4 2 4 2 4" xfId="24726"/>
    <cellStyle name="Normal 6 4 2 4 2 5" xfId="24740"/>
    <cellStyle name="Normal 6 4 2 4 2 6" xfId="24757"/>
    <cellStyle name="Normal 6 4 2 4 3" xfId="42885"/>
    <cellStyle name="Normal 6 4 2 4 3 2" xfId="24768"/>
    <cellStyle name="Normal 6 4 2 4 3 3" xfId="24770"/>
    <cellStyle name="Normal 6 4 2 4 3 4" xfId="24780"/>
    <cellStyle name="Normal 6 4 2 4 4" xfId="42886"/>
    <cellStyle name="Normal 6 4 2 4 4 2" xfId="16897"/>
    <cellStyle name="Normal 6 4 2 4 4 3" xfId="16535"/>
    <cellStyle name="Normal 6 4 2 4 4 4" xfId="24811"/>
    <cellStyle name="Normal 6 4 2 4 5" xfId="42887"/>
    <cellStyle name="Normal 6 4 2 4 5 2" xfId="16907"/>
    <cellStyle name="Normal 6 4 2 4 5 3" xfId="32932"/>
    <cellStyle name="Normal 6 4 2 4 5 4" xfId="42888"/>
    <cellStyle name="Normal 6 4 2 4 6" xfId="42889"/>
    <cellStyle name="Normal 6 4 2 4 6 2" xfId="24820"/>
    <cellStyle name="Normal 6 4 2 4 6 3" xfId="42890"/>
    <cellStyle name="Normal 6 4 2 4 7" xfId="42891"/>
    <cellStyle name="Normal 6 4 2 4 8" xfId="42892"/>
    <cellStyle name="Normal 6 4 2 4 9" xfId="42893"/>
    <cellStyle name="Normal 6 4 2 5" xfId="42894"/>
    <cellStyle name="Normal 6 4 2 5 2" xfId="42895"/>
    <cellStyle name="Normal 6 4 2 5 2 2" xfId="24887"/>
    <cellStyle name="Normal 6 4 2 5 2 2 2" xfId="14405"/>
    <cellStyle name="Normal 6 4 2 5 2 2 3" xfId="14415"/>
    <cellStyle name="Normal 6 4 2 5 2 2 4" xfId="24896"/>
    <cellStyle name="Normal 6 4 2 5 2 3" xfId="24899"/>
    <cellStyle name="Normal 6 4 2 5 2 3 2" xfId="14427"/>
    <cellStyle name="Normal 6 4 2 5 2 3 3" xfId="24906"/>
    <cellStyle name="Normal 6 4 2 5 2 4" xfId="24918"/>
    <cellStyle name="Normal 6 4 2 5 2 5" xfId="24936"/>
    <cellStyle name="Normal 6 4 2 5 2 6" xfId="24745"/>
    <cellStyle name="Normal 6 4 2 5 3" xfId="42896"/>
    <cellStyle name="Normal 6 4 2 5 3 2" xfId="24967"/>
    <cellStyle name="Normal 6 4 2 5 3 3" xfId="24973"/>
    <cellStyle name="Normal 6 4 2 5 3 4" xfId="24988"/>
    <cellStyle name="Normal 6 4 2 5 4" xfId="42897"/>
    <cellStyle name="Normal 6 4 2 5 4 2" xfId="25028"/>
    <cellStyle name="Normal 6 4 2 5 4 3" xfId="25032"/>
    <cellStyle name="Normal 6 4 2 5 4 4" xfId="25035"/>
    <cellStyle name="Normal 6 4 2 5 5" xfId="42898"/>
    <cellStyle name="Normal 6 4 2 5 5 2" xfId="25044"/>
    <cellStyle name="Normal 6 4 2 5 5 3" xfId="42899"/>
    <cellStyle name="Normal 6 4 2 5 5 4" xfId="42900"/>
    <cellStyle name="Normal 6 4 2 5 6" xfId="42901"/>
    <cellStyle name="Normal 6 4 2 5 6 2" xfId="21893"/>
    <cellStyle name="Normal 6 4 2 5 6 3" xfId="42902"/>
    <cellStyle name="Normal 6 4 2 5 7" xfId="38124"/>
    <cellStyle name="Normal 6 4 2 5 8" xfId="21904"/>
    <cellStyle name="Normal 6 4 2 5 9" xfId="21909"/>
    <cellStyle name="Normal 6 4 2 6" xfId="19045"/>
    <cellStyle name="Normal 6 4 2 6 2" xfId="42903"/>
    <cellStyle name="Normal 6 4 2 6 2 2" xfId="4790"/>
    <cellStyle name="Normal 6 4 2 6 2 2 2" xfId="15024"/>
    <cellStyle name="Normal 6 4 2 6 2 2 3" xfId="25060"/>
    <cellStyle name="Normal 6 4 2 6 2 2 4" xfId="25065"/>
    <cellStyle name="Normal 6 4 2 6 2 3" xfId="17670"/>
    <cellStyle name="Normal 6 4 2 6 2 3 2" xfId="25070"/>
    <cellStyle name="Normal 6 4 2 6 2 3 3" xfId="25076"/>
    <cellStyle name="Normal 6 4 2 6 2 4" xfId="17675"/>
    <cellStyle name="Normal 6 4 2 6 2 5" xfId="25093"/>
    <cellStyle name="Normal 6 4 2 6 2 6" xfId="25096"/>
    <cellStyle name="Normal 6 4 2 6 3" xfId="42904"/>
    <cellStyle name="Normal 6 4 2 6 3 2" xfId="4809"/>
    <cellStyle name="Normal 6 4 2 6 3 3" xfId="16858"/>
    <cellStyle name="Normal 6 4 2 6 3 4" xfId="25108"/>
    <cellStyle name="Normal 6 4 2 6 4" xfId="42905"/>
    <cellStyle name="Normal 6 4 2 6 4 2" xfId="17681"/>
    <cellStyle name="Normal 6 4 2 6 4 3" xfId="42906"/>
    <cellStyle name="Normal 6 4 2 6 4 4" xfId="42907"/>
    <cellStyle name="Normal 6 4 2 6 5" xfId="42908"/>
    <cellStyle name="Normal 6 4 2 6 5 2" xfId="17691"/>
    <cellStyle name="Normal 6 4 2 6 5 3" xfId="36159"/>
    <cellStyle name="Normal 6 4 2 6 6" xfId="19051"/>
    <cellStyle name="Normal 6 4 2 6 7" xfId="21918"/>
    <cellStyle name="Normal 6 4 2 6 8" xfId="21925"/>
    <cellStyle name="Normal 6 4 2 7" xfId="19054"/>
    <cellStyle name="Normal 6 4 2 7 2" xfId="42909"/>
    <cellStyle name="Normal 6 4 2 7 2 2" xfId="42910"/>
    <cellStyle name="Normal 6 4 2 7 2 3" xfId="42911"/>
    <cellStyle name="Normal 6 4 2 7 2 4" xfId="42912"/>
    <cellStyle name="Normal 6 4 2 7 3" xfId="42913"/>
    <cellStyle name="Normal 6 4 2 7 3 2" xfId="42914"/>
    <cellStyle name="Normal 6 4 2 7 3 3" xfId="42915"/>
    <cellStyle name="Normal 6 4 2 7 4" xfId="42916"/>
    <cellStyle name="Normal 6 4 2 7 5" xfId="42917"/>
    <cellStyle name="Normal 6 4 2 7 6" xfId="21931"/>
    <cellStyle name="Normal 6 4 2 8" xfId="19061"/>
    <cellStyle name="Normal 6 4 2 8 2" xfId="42918"/>
    <cellStyle name="Normal 6 4 2 8 3" xfId="42919"/>
    <cellStyle name="Normal 6 4 2 8 4" xfId="42920"/>
    <cellStyle name="Normal 6 4 2 9" xfId="19075"/>
    <cellStyle name="Normal 6 4 2 9 2" xfId="42921"/>
    <cellStyle name="Normal 6 4 2 9 3" xfId="42922"/>
    <cellStyle name="Normal 6 4 2 9 4" xfId="42923"/>
    <cellStyle name="Normal 6 4 3" xfId="42924"/>
    <cellStyle name="Normal 6 4 3 10" xfId="26645"/>
    <cellStyle name="Normal 6 4 3 10 2" xfId="26648"/>
    <cellStyle name="Normal 6 4 3 10 3" xfId="26650"/>
    <cellStyle name="Normal 6 4 3 10 4" xfId="42925"/>
    <cellStyle name="Normal 6 4 3 11" xfId="26652"/>
    <cellStyle name="Normal 6 4 3 11 2" xfId="20192"/>
    <cellStyle name="Normal 6 4 3 11 3" xfId="20195"/>
    <cellStyle name="Normal 6 4 3 12" xfId="10984"/>
    <cellStyle name="Normal 6 4 3 13" xfId="10992"/>
    <cellStyle name="Normal 6 4 3 14" xfId="4184"/>
    <cellStyle name="Normal 6 4 3 2" xfId="42926"/>
    <cellStyle name="Normal 6 4 3 2 10" xfId="32675"/>
    <cellStyle name="Normal 6 4 3 2 11" xfId="32677"/>
    <cellStyle name="Normal 6 4 3 2 2" xfId="17921"/>
    <cellStyle name="Normal 6 4 3 2 2 10" xfId="16737"/>
    <cellStyle name="Normal 6 4 3 2 2 2" xfId="42928"/>
    <cellStyle name="Normal 6 4 3 2 2 2 2" xfId="42929"/>
    <cellStyle name="Normal 6 4 3 2 2 2 2 2" xfId="42930"/>
    <cellStyle name="Normal 6 4 3 2 2 2 2 2 2" xfId="42931"/>
    <cellStyle name="Normal 6 4 3 2 2 2 2 2 3" xfId="42932"/>
    <cellStyle name="Normal 6 4 3 2 2 2 2 2 4" xfId="42933"/>
    <cellStyle name="Normal 6 4 3 2 2 2 2 3" xfId="42934"/>
    <cellStyle name="Normal 6 4 3 2 2 2 2 3 2" xfId="22105"/>
    <cellStyle name="Normal 6 4 3 2 2 2 2 3 3" xfId="40382"/>
    <cellStyle name="Normal 6 4 3 2 2 2 2 4" xfId="42935"/>
    <cellStyle name="Normal 6 4 3 2 2 2 2 5" xfId="42936"/>
    <cellStyle name="Normal 6 4 3 2 2 2 2 6" xfId="42937"/>
    <cellStyle name="Normal 6 4 3 2 2 2 3" xfId="42939"/>
    <cellStyle name="Normal 6 4 3 2 2 2 3 2" xfId="42941"/>
    <cellStyle name="Normal 6 4 3 2 2 2 3 3" xfId="42943"/>
    <cellStyle name="Normal 6 4 3 2 2 2 3 4" xfId="42945"/>
    <cellStyle name="Normal 6 4 3 2 2 2 4" xfId="42948"/>
    <cellStyle name="Normal 6 4 3 2 2 2 4 2" xfId="42950"/>
    <cellStyle name="Normal 6 4 3 2 2 2 4 3" xfId="42952"/>
    <cellStyle name="Normal 6 4 3 2 2 2 4 4" xfId="42954"/>
    <cellStyle name="Normal 6 4 3 2 2 2 5" xfId="42957"/>
    <cellStyle name="Normal 6 4 3 2 2 2 5 2" xfId="42959"/>
    <cellStyle name="Normal 6 4 3 2 2 2 5 3" xfId="42961"/>
    <cellStyle name="Normal 6 4 3 2 2 2 5 4" xfId="42963"/>
    <cellStyle name="Normal 6 4 3 2 2 2 6" xfId="42966"/>
    <cellStyle name="Normal 6 4 3 2 2 2 6 2" xfId="42969"/>
    <cellStyle name="Normal 6 4 3 2 2 2 6 3" xfId="42971"/>
    <cellStyle name="Normal 6 4 3 2 2 2 7" xfId="42973"/>
    <cellStyle name="Normal 6 4 3 2 2 2 8" xfId="42976"/>
    <cellStyle name="Normal 6 4 3 2 2 2 9" xfId="42979"/>
    <cellStyle name="Normal 6 4 3 2 2 3" xfId="42980"/>
    <cellStyle name="Normal 6 4 3 2 2 3 2" xfId="42981"/>
    <cellStyle name="Normal 6 4 3 2 2 3 2 2" xfId="42982"/>
    <cellStyle name="Normal 6 4 3 2 2 3 2 3" xfId="42983"/>
    <cellStyle name="Normal 6 4 3 2 2 3 2 4" xfId="42984"/>
    <cellStyle name="Normal 6 4 3 2 2 3 3" xfId="42986"/>
    <cellStyle name="Normal 6 4 3 2 2 3 3 2" xfId="42988"/>
    <cellStyle name="Normal 6 4 3 2 2 3 3 3" xfId="42990"/>
    <cellStyle name="Normal 6 4 3 2 2 3 4" xfId="42993"/>
    <cellStyle name="Normal 6 4 3 2 2 3 5" xfId="42996"/>
    <cellStyle name="Normal 6 4 3 2 2 3 6" xfId="42999"/>
    <cellStyle name="Normal 6 4 3 2 2 4" xfId="43000"/>
    <cellStyle name="Normal 6 4 3 2 2 4 2" xfId="43001"/>
    <cellStyle name="Normal 6 4 3 2 2 4 3" xfId="43003"/>
    <cellStyle name="Normal 6 4 3 2 2 4 4" xfId="43006"/>
    <cellStyle name="Normal 6 4 3 2 2 5" xfId="43007"/>
    <cellStyle name="Normal 6 4 3 2 2 5 2" xfId="43008"/>
    <cellStyle name="Normal 6 4 3 2 2 5 3" xfId="43010"/>
    <cellStyle name="Normal 6 4 3 2 2 5 4" xfId="43013"/>
    <cellStyle name="Normal 6 4 3 2 2 6" xfId="43014"/>
    <cellStyle name="Normal 6 4 3 2 2 6 2" xfId="43015"/>
    <cellStyle name="Normal 6 4 3 2 2 6 3" xfId="43017"/>
    <cellStyle name="Normal 6 4 3 2 2 6 4" xfId="43019"/>
    <cellStyle name="Normal 6 4 3 2 2 7" xfId="87"/>
    <cellStyle name="Normal 6 4 3 2 2 7 2" xfId="43020"/>
    <cellStyle name="Normal 6 4 3 2 2 7 3" xfId="43022"/>
    <cellStyle name="Normal 6 4 3 2 2 8" xfId="13915"/>
    <cellStyle name="Normal 6 4 3 2 2 9" xfId="22480"/>
    <cellStyle name="Normal 6 4 3 2 3" xfId="43023"/>
    <cellStyle name="Normal 6 4 3 2 3 2" xfId="2831"/>
    <cellStyle name="Normal 6 4 3 2 3 2 2" xfId="43024"/>
    <cellStyle name="Normal 6 4 3 2 3 2 2 2" xfId="43025"/>
    <cellStyle name="Normal 6 4 3 2 3 2 2 3" xfId="43026"/>
    <cellStyle name="Normal 6 4 3 2 3 2 2 4" xfId="43027"/>
    <cellStyle name="Normal 6 4 3 2 3 2 3" xfId="43028"/>
    <cellStyle name="Normal 6 4 3 2 3 2 3 2" xfId="17540"/>
    <cellStyle name="Normal 6 4 3 2 3 2 3 3" xfId="43029"/>
    <cellStyle name="Normal 6 4 3 2 3 2 4" xfId="43031"/>
    <cellStyle name="Normal 6 4 3 2 3 2 5" xfId="43033"/>
    <cellStyle name="Normal 6 4 3 2 3 2 6" xfId="43034"/>
    <cellStyle name="Normal 6 4 3 2 3 3" xfId="43035"/>
    <cellStyle name="Normal 6 4 3 2 3 3 2" xfId="43036"/>
    <cellStyle name="Normal 6 4 3 2 3 3 3" xfId="43037"/>
    <cellStyle name="Normal 6 4 3 2 3 3 4" xfId="43038"/>
    <cellStyle name="Normal 6 4 3 2 3 4" xfId="43039"/>
    <cellStyle name="Normal 6 4 3 2 3 4 2" xfId="43040"/>
    <cellStyle name="Normal 6 4 3 2 3 4 3" xfId="43041"/>
    <cellStyle name="Normal 6 4 3 2 3 4 4" xfId="43042"/>
    <cellStyle name="Normal 6 4 3 2 3 5" xfId="43043"/>
    <cellStyle name="Normal 6 4 3 2 3 5 2" xfId="43044"/>
    <cellStyle name="Normal 6 4 3 2 3 5 3" xfId="43045"/>
    <cellStyle name="Normal 6 4 3 2 3 5 4" xfId="43046"/>
    <cellStyle name="Normal 6 4 3 2 3 6" xfId="43047"/>
    <cellStyle name="Normal 6 4 3 2 3 6 2" xfId="43048"/>
    <cellStyle name="Normal 6 4 3 2 3 6 3" xfId="43049"/>
    <cellStyle name="Normal 6 4 3 2 3 7" xfId="13938"/>
    <cellStyle name="Normal 6 4 3 2 3 8" xfId="13945"/>
    <cellStyle name="Normal 6 4 3 2 3 9" xfId="41385"/>
    <cellStyle name="Normal 6 4 3 2 4" xfId="43050"/>
    <cellStyle name="Normal 6 4 3 2 4 2" xfId="43051"/>
    <cellStyle name="Normal 6 4 3 2 4 2 2" xfId="43052"/>
    <cellStyle name="Normal 6 4 3 2 4 2 3" xfId="43053"/>
    <cellStyle name="Normal 6 4 3 2 4 2 4" xfId="43054"/>
    <cellStyle name="Normal 6 4 3 2 4 3" xfId="43055"/>
    <cellStyle name="Normal 6 4 3 2 4 3 2" xfId="43056"/>
    <cellStyle name="Normal 6 4 3 2 4 3 3" xfId="43057"/>
    <cellStyle name="Normal 6 4 3 2 4 4" xfId="43058"/>
    <cellStyle name="Normal 6 4 3 2 4 5" xfId="43059"/>
    <cellStyle name="Normal 6 4 3 2 4 6" xfId="43061"/>
    <cellStyle name="Normal 6 4 3 2 5" xfId="43062"/>
    <cellStyle name="Normal 6 4 3 2 5 2" xfId="43063"/>
    <cellStyle name="Normal 6 4 3 2 5 3" xfId="43064"/>
    <cellStyle name="Normal 6 4 3 2 5 4" xfId="43065"/>
    <cellStyle name="Normal 6 4 3 2 6" xfId="43066"/>
    <cellStyle name="Normal 6 4 3 2 6 2" xfId="17358"/>
    <cellStyle name="Normal 6 4 3 2 6 3" xfId="34045"/>
    <cellStyle name="Normal 6 4 3 2 6 4" xfId="43068"/>
    <cellStyle name="Normal 6 4 3 2 7" xfId="43069"/>
    <cellStyle name="Normal 6 4 3 2 7 2" xfId="34051"/>
    <cellStyle name="Normal 6 4 3 2 7 3" xfId="43071"/>
    <cellStyle name="Normal 6 4 3 2 7 4" xfId="43073"/>
    <cellStyle name="Normal 6 4 3 2 8" xfId="43074"/>
    <cellStyle name="Normal 6 4 3 2 8 2" xfId="43076"/>
    <cellStyle name="Normal 6 4 3 2 8 3" xfId="43078"/>
    <cellStyle name="Normal 6 4 3 2 9" xfId="43080"/>
    <cellStyle name="Normal 6 4 3 3" xfId="39546"/>
    <cellStyle name="Normal 6 4 3 3 10" xfId="43081"/>
    <cellStyle name="Normal 6 4 3 3 2" xfId="30811"/>
    <cellStyle name="Normal 6 4 3 3 2 2" xfId="43082"/>
    <cellStyle name="Normal 6 4 3 3 2 2 2" xfId="43083"/>
    <cellStyle name="Normal 6 4 3 3 2 2 2 2" xfId="43084"/>
    <cellStyle name="Normal 6 4 3 3 2 2 2 3" xfId="43085"/>
    <cellStyle name="Normal 6 4 3 3 2 2 2 4" xfId="43086"/>
    <cellStyle name="Normal 6 4 3 3 2 2 3" xfId="43087"/>
    <cellStyle name="Normal 6 4 3 3 2 2 3 2" xfId="43088"/>
    <cellStyle name="Normal 6 4 3 3 2 2 3 3" xfId="38107"/>
    <cellStyle name="Normal 6 4 3 3 2 2 4" xfId="43090"/>
    <cellStyle name="Normal 6 4 3 3 2 2 5" xfId="43092"/>
    <cellStyle name="Normal 6 4 3 3 2 2 6" xfId="43094"/>
    <cellStyle name="Normal 6 4 3 3 2 3" xfId="43095"/>
    <cellStyle name="Normal 6 4 3 3 2 3 2" xfId="43096"/>
    <cellStyle name="Normal 6 4 3 3 2 3 3" xfId="43097"/>
    <cellStyle name="Normal 6 4 3 3 2 3 4" xfId="43099"/>
    <cellStyle name="Normal 6 4 3 3 2 4" xfId="43100"/>
    <cellStyle name="Normal 6 4 3 3 2 4 2" xfId="43101"/>
    <cellStyle name="Normal 6 4 3 3 2 4 3" xfId="43102"/>
    <cellStyle name="Normal 6 4 3 3 2 4 4" xfId="43104"/>
    <cellStyle name="Normal 6 4 3 3 2 5" xfId="43105"/>
    <cellStyle name="Normal 6 4 3 3 2 5 2" xfId="43106"/>
    <cellStyle name="Normal 6 4 3 3 2 5 3" xfId="43107"/>
    <cellStyle name="Normal 6 4 3 3 2 5 4" xfId="43109"/>
    <cellStyle name="Normal 6 4 3 3 2 6" xfId="43110"/>
    <cellStyle name="Normal 6 4 3 3 2 6 2" xfId="43111"/>
    <cellStyle name="Normal 6 4 3 3 2 6 3" xfId="43112"/>
    <cellStyle name="Normal 6 4 3 3 2 7" xfId="43113"/>
    <cellStyle name="Normal 6 4 3 3 2 8" xfId="35804"/>
    <cellStyle name="Normal 6 4 3 3 2 9" xfId="40229"/>
    <cellStyle name="Normal 6 4 3 3 3" xfId="39548"/>
    <cellStyle name="Normal 6 4 3 3 3 2" xfId="43114"/>
    <cellStyle name="Normal 6 4 3 3 3 2 2" xfId="43115"/>
    <cellStyle name="Normal 6 4 3 3 3 2 3" xfId="43116"/>
    <cellStyle name="Normal 6 4 3 3 3 2 4" xfId="43118"/>
    <cellStyle name="Normal 6 4 3 3 3 3" xfId="43119"/>
    <cellStyle name="Normal 6 4 3 3 3 3 2" xfId="43120"/>
    <cellStyle name="Normal 6 4 3 3 3 3 3" xfId="43121"/>
    <cellStyle name="Normal 6 4 3 3 3 4" xfId="43122"/>
    <cellStyle name="Normal 6 4 3 3 3 5" xfId="43123"/>
    <cellStyle name="Normal 6 4 3 3 3 6" xfId="43124"/>
    <cellStyle name="Normal 6 4 3 3 4" xfId="39550"/>
    <cellStyle name="Normal 6 4 3 3 4 2" xfId="43125"/>
    <cellStyle name="Normal 6 4 3 3 4 3" xfId="43126"/>
    <cellStyle name="Normal 6 4 3 3 4 4" xfId="43127"/>
    <cellStyle name="Normal 6 4 3 3 5" xfId="43128"/>
    <cellStyle name="Normal 6 4 3 3 5 2" xfId="43129"/>
    <cellStyle name="Normal 6 4 3 3 5 3" xfId="43130"/>
    <cellStyle name="Normal 6 4 3 3 5 4" xfId="43131"/>
    <cellStyle name="Normal 6 4 3 3 6" xfId="43132"/>
    <cellStyle name="Normal 6 4 3 3 6 2" xfId="43133"/>
    <cellStyle name="Normal 6 4 3 3 6 3" xfId="43134"/>
    <cellStyle name="Normal 6 4 3 3 6 4" xfId="43135"/>
    <cellStyle name="Normal 6 4 3 3 7" xfId="43136"/>
    <cellStyle name="Normal 6 4 3 3 7 2" xfId="43137"/>
    <cellStyle name="Normal 6 4 3 3 7 3" xfId="43138"/>
    <cellStyle name="Normal 6 4 3 3 8" xfId="43139"/>
    <cellStyle name="Normal 6 4 3 3 9" xfId="43140"/>
    <cellStyle name="Normal 6 4 3 4" xfId="39552"/>
    <cellStyle name="Normal 6 4 3 4 2" xfId="39555"/>
    <cellStyle name="Normal 6 4 3 4 2 2" xfId="43141"/>
    <cellStyle name="Normal 6 4 3 4 2 2 2" xfId="43142"/>
    <cellStyle name="Normal 6 4 3 4 2 2 3" xfId="43143"/>
    <cellStyle name="Normal 6 4 3 4 2 2 4" xfId="43145"/>
    <cellStyle name="Normal 6 4 3 4 2 3" xfId="43146"/>
    <cellStyle name="Normal 6 4 3 4 2 3 2" xfId="43147"/>
    <cellStyle name="Normal 6 4 3 4 2 3 3" xfId="33735"/>
    <cellStyle name="Normal 6 4 3 4 2 4" xfId="43148"/>
    <cellStyle name="Normal 6 4 3 4 2 5" xfId="43149"/>
    <cellStyle name="Normal 6 4 3 4 2 6" xfId="43150"/>
    <cellStyle name="Normal 6 4 3 4 3" xfId="39558"/>
    <cellStyle name="Normal 6 4 3 4 3 2" xfId="43151"/>
    <cellStyle name="Normal 6 4 3 4 3 3" xfId="43152"/>
    <cellStyle name="Normal 6 4 3 4 3 4" xfId="43153"/>
    <cellStyle name="Normal 6 4 3 4 4" xfId="43154"/>
    <cellStyle name="Normal 6 4 3 4 4 2" xfId="43155"/>
    <cellStyle name="Normal 6 4 3 4 4 3" xfId="43156"/>
    <cellStyle name="Normal 6 4 3 4 4 4" xfId="43157"/>
    <cellStyle name="Normal 6 4 3 4 5" xfId="43158"/>
    <cellStyle name="Normal 6 4 3 4 5 2" xfId="43159"/>
    <cellStyle name="Normal 6 4 3 4 5 3" xfId="43160"/>
    <cellStyle name="Normal 6 4 3 4 5 4" xfId="43161"/>
    <cellStyle name="Normal 6 4 3 4 6" xfId="43162"/>
    <cellStyle name="Normal 6 4 3 4 6 2" xfId="43163"/>
    <cellStyle name="Normal 6 4 3 4 6 3" xfId="43164"/>
    <cellStyle name="Normal 6 4 3 4 7" xfId="43165"/>
    <cellStyle name="Normal 6 4 3 4 8" xfId="43166"/>
    <cellStyle name="Normal 6 4 3 4 9" xfId="43167"/>
    <cellStyle name="Normal 6 4 3 5" xfId="39560"/>
    <cellStyle name="Normal 6 4 3 5 2" xfId="43169"/>
    <cellStyle name="Normal 6 4 3 5 2 2" xfId="43171"/>
    <cellStyle name="Normal 6 4 3 5 2 2 2" xfId="43173"/>
    <cellStyle name="Normal 6 4 3 5 2 2 3" xfId="43174"/>
    <cellStyle name="Normal 6 4 3 5 2 2 4" xfId="43176"/>
    <cellStyle name="Normal 6 4 3 5 2 3" xfId="43177"/>
    <cellStyle name="Normal 6 4 3 5 2 3 2" xfId="43178"/>
    <cellStyle name="Normal 6 4 3 5 2 3 3" xfId="33941"/>
    <cellStyle name="Normal 6 4 3 5 2 4" xfId="43179"/>
    <cellStyle name="Normal 6 4 3 5 2 5" xfId="43180"/>
    <cellStyle name="Normal 6 4 3 5 2 6" xfId="24941"/>
    <cellStyle name="Normal 6 4 3 5 3" xfId="43181"/>
    <cellStyle name="Normal 6 4 3 5 3 2" xfId="43183"/>
    <cellStyle name="Normal 6 4 3 5 3 3" xfId="43184"/>
    <cellStyle name="Normal 6 4 3 5 3 4" xfId="43185"/>
    <cellStyle name="Normal 6 4 3 5 4" xfId="43186"/>
    <cellStyle name="Normal 6 4 3 5 4 2" xfId="43188"/>
    <cellStyle name="Normal 6 4 3 5 4 3" xfId="43189"/>
    <cellStyle name="Normal 6 4 3 5 4 4" xfId="43190"/>
    <cellStyle name="Normal 6 4 3 5 5" xfId="43191"/>
    <cellStyle name="Normal 6 4 3 5 5 2" xfId="43192"/>
    <cellStyle name="Normal 6 4 3 5 5 3" xfId="20681"/>
    <cellStyle name="Normal 6 4 3 5 5 4" xfId="20684"/>
    <cellStyle name="Normal 6 4 3 5 6" xfId="43193"/>
    <cellStyle name="Normal 6 4 3 5 6 2" xfId="21717"/>
    <cellStyle name="Normal 6 4 3 5 6 3" xfId="20688"/>
    <cellStyle name="Normal 6 4 3 5 7" xfId="13256"/>
    <cellStyle name="Normal 6 4 3 5 8" xfId="13263"/>
    <cellStyle name="Normal 6 4 3 5 9" xfId="38143"/>
    <cellStyle name="Normal 6 4 3 6" xfId="19098"/>
    <cellStyle name="Normal 6 4 3 6 2" xfId="43194"/>
    <cellStyle name="Normal 6 4 3 6 2 2" xfId="43196"/>
    <cellStyle name="Normal 6 4 3 6 2 2 2" xfId="43198"/>
    <cellStyle name="Normal 6 4 3 6 2 2 3" xfId="43199"/>
    <cellStyle name="Normal 6 4 3 6 2 2 4" xfId="43201"/>
    <cellStyle name="Normal 6 4 3 6 2 3" xfId="43202"/>
    <cellStyle name="Normal 6 4 3 6 2 3 2" xfId="43203"/>
    <cellStyle name="Normal 6 4 3 6 2 3 3" xfId="34211"/>
    <cellStyle name="Normal 6 4 3 6 2 4" xfId="43204"/>
    <cellStyle name="Normal 6 4 3 6 2 5" xfId="43205"/>
    <cellStyle name="Normal 6 4 3 6 2 6" xfId="43206"/>
    <cellStyle name="Normal 6 4 3 6 3" xfId="43207"/>
    <cellStyle name="Normal 6 4 3 6 3 2" xfId="43209"/>
    <cellStyle name="Normal 6 4 3 6 3 3" xfId="43210"/>
    <cellStyle name="Normal 6 4 3 6 3 4" xfId="43211"/>
    <cellStyle name="Normal 6 4 3 6 4" xfId="43212"/>
    <cellStyle name="Normal 6 4 3 6 4 2" xfId="43214"/>
    <cellStyle name="Normal 6 4 3 6 4 3" xfId="43215"/>
    <cellStyle name="Normal 6 4 3 6 4 4" xfId="43216"/>
    <cellStyle name="Normal 6 4 3 6 5" xfId="43217"/>
    <cellStyle name="Normal 6 4 3 6 5 2" xfId="37148"/>
    <cellStyle name="Normal 6 4 3 6 5 3" xfId="37151"/>
    <cellStyle name="Normal 6 4 3 6 6" xfId="43218"/>
    <cellStyle name="Normal 6 4 3 6 7" xfId="38145"/>
    <cellStyle name="Normal 6 4 3 6 8" xfId="38148"/>
    <cellStyle name="Normal 6 4 3 7" xfId="19102"/>
    <cellStyle name="Normal 6 4 3 7 2" xfId="43219"/>
    <cellStyle name="Normal 6 4 3 7 2 2" xfId="28900"/>
    <cellStyle name="Normal 6 4 3 7 2 3" xfId="28910"/>
    <cellStyle name="Normal 6 4 3 7 2 4" xfId="28919"/>
    <cellStyle name="Normal 6 4 3 7 3" xfId="43220"/>
    <cellStyle name="Normal 6 4 3 7 3 2" xfId="28940"/>
    <cellStyle name="Normal 6 4 3 7 3 3" xfId="28944"/>
    <cellStyle name="Normal 6 4 3 7 4" xfId="43221"/>
    <cellStyle name="Normal 6 4 3 7 5" xfId="43222"/>
    <cellStyle name="Normal 6 4 3 7 6" xfId="43223"/>
    <cellStyle name="Normal 6 4 3 8" xfId="19107"/>
    <cellStyle name="Normal 6 4 3 8 2" xfId="43224"/>
    <cellStyle name="Normal 6 4 3 8 3" xfId="43225"/>
    <cellStyle name="Normal 6 4 3 8 4" xfId="43226"/>
    <cellStyle name="Normal 6 4 3 9" xfId="43227"/>
    <cellStyle name="Normal 6 4 3 9 2" xfId="43228"/>
    <cellStyle name="Normal 6 4 3 9 3" xfId="43229"/>
    <cellStyle name="Normal 6 4 3 9 4" xfId="43230"/>
    <cellStyle name="Normal 6 4 4" xfId="43231"/>
    <cellStyle name="Normal 6 4 4 10" xfId="43233"/>
    <cellStyle name="Normal 6 4 4 11" xfId="43235"/>
    <cellStyle name="Normal 6 4 4 2" xfId="43236"/>
    <cellStyle name="Normal 6 4 4 2 10" xfId="12918"/>
    <cellStyle name="Normal 6 4 4 2 2" xfId="43238"/>
    <cellStyle name="Normal 6 4 4 2 2 2" xfId="27294"/>
    <cellStyle name="Normal 6 4 4 2 2 2 2" xfId="6671"/>
    <cellStyle name="Normal 6 4 4 2 2 2 2 2" xfId="9394"/>
    <cellStyle name="Normal 6 4 4 2 2 2 2 3" xfId="23561"/>
    <cellStyle name="Normal 6 4 4 2 2 2 2 4" xfId="23566"/>
    <cellStyle name="Normal 6 4 4 2 2 2 3" xfId="43239"/>
    <cellStyle name="Normal 6 4 4 2 2 2 3 2" xfId="23666"/>
    <cellStyle name="Normal 6 4 4 2 2 2 3 3" xfId="23573"/>
    <cellStyle name="Normal 6 4 4 2 2 2 4" xfId="43241"/>
    <cellStyle name="Normal 6 4 4 2 2 2 5" xfId="28018"/>
    <cellStyle name="Normal 6 4 4 2 2 2 6" xfId="28024"/>
    <cellStyle name="Normal 6 4 4 2 2 3" xfId="43242"/>
    <cellStyle name="Normal 6 4 4 2 2 3 2" xfId="43243"/>
    <cellStyle name="Normal 6 4 4 2 2 3 3" xfId="43244"/>
    <cellStyle name="Normal 6 4 4 2 2 3 4" xfId="43246"/>
    <cellStyle name="Normal 6 4 4 2 2 4" xfId="43247"/>
    <cellStyle name="Normal 6 4 4 2 2 4 2" xfId="43248"/>
    <cellStyle name="Normal 6 4 4 2 2 4 3" xfId="43249"/>
    <cellStyle name="Normal 6 4 4 2 2 4 4" xfId="43251"/>
    <cellStyle name="Normal 6 4 4 2 2 5" xfId="29696"/>
    <cellStyle name="Normal 6 4 4 2 2 5 2" xfId="43252"/>
    <cellStyle name="Normal 6 4 4 2 2 5 3" xfId="43253"/>
    <cellStyle name="Normal 6 4 4 2 2 5 4" xfId="43255"/>
    <cellStyle name="Normal 6 4 4 2 2 6" xfId="29699"/>
    <cellStyle name="Normal 6 4 4 2 2 6 2" xfId="43256"/>
    <cellStyle name="Normal 6 4 4 2 2 6 3" xfId="43257"/>
    <cellStyle name="Normal 6 4 4 2 2 7" xfId="43258"/>
    <cellStyle name="Normal 6 4 4 2 2 8" xfId="35969"/>
    <cellStyle name="Normal 6 4 4 2 2 9" xfId="41427"/>
    <cellStyle name="Normal 6 4 4 2 3" xfId="43259"/>
    <cellStyle name="Normal 6 4 4 2 3 2" xfId="100"/>
    <cellStyle name="Normal 6 4 4 2 3 2 2" xfId="2873"/>
    <cellStyle name="Normal 6 4 4 2 3 2 3" xfId="4356"/>
    <cellStyle name="Normal 6 4 4 2 3 2 4" xfId="38136"/>
    <cellStyle name="Normal 6 4 4 2 3 3" xfId="494"/>
    <cellStyle name="Normal 6 4 4 2 3 3 2" xfId="13265"/>
    <cellStyle name="Normal 6 4 4 2 3 3 3" xfId="13273"/>
    <cellStyle name="Normal 6 4 4 2 3 4" xfId="381"/>
    <cellStyle name="Normal 6 4 4 2 3 5" xfId="411"/>
    <cellStyle name="Normal 6 4 4 2 3 6" xfId="43260"/>
    <cellStyle name="Normal 6 4 4 2 4" xfId="43261"/>
    <cellStyle name="Normal 6 4 4 2 4 2" xfId="4389"/>
    <cellStyle name="Normal 6 4 4 2 4 3" xfId="4400"/>
    <cellStyle name="Normal 6 4 4 2 4 4" xfId="43262"/>
    <cellStyle name="Normal 6 4 4 2 5" xfId="43263"/>
    <cellStyle name="Normal 6 4 4 2 5 2" xfId="211"/>
    <cellStyle name="Normal 6 4 4 2 5 3" xfId="1752"/>
    <cellStyle name="Normal 6 4 4 2 5 4" xfId="43264"/>
    <cellStyle name="Normal 6 4 4 2 6" xfId="43265"/>
    <cellStyle name="Normal 6 4 4 2 6 2" xfId="4437"/>
    <cellStyle name="Normal 6 4 4 2 6 3" xfId="43266"/>
    <cellStyle name="Normal 6 4 4 2 6 4" xfId="43267"/>
    <cellStyle name="Normal 6 4 4 2 7" xfId="43268"/>
    <cellStyle name="Normal 6 4 4 2 7 2" xfId="43269"/>
    <cellStyle name="Normal 6 4 4 2 7 3" xfId="43270"/>
    <cellStyle name="Normal 6 4 4 2 8" xfId="43272"/>
    <cellStyle name="Normal 6 4 4 2 9" xfId="43274"/>
    <cellStyle name="Normal 6 4 4 3" xfId="39562"/>
    <cellStyle name="Normal 6 4 4 3 2" xfId="43275"/>
    <cellStyle name="Normal 6 4 4 3 2 2" xfId="43277"/>
    <cellStyle name="Normal 6 4 4 3 2 2 2" xfId="43279"/>
    <cellStyle name="Normal 6 4 4 3 2 2 3" xfId="43281"/>
    <cellStyle name="Normal 6 4 4 3 2 2 4" xfId="43284"/>
    <cellStyle name="Normal 6 4 4 3 2 3" xfId="43286"/>
    <cellStyle name="Normal 6 4 4 3 2 3 2" xfId="43287"/>
    <cellStyle name="Normal 6 4 4 3 2 3 3" xfId="43288"/>
    <cellStyle name="Normal 6 4 4 3 2 4" xfId="43290"/>
    <cellStyle name="Normal 6 4 4 3 2 5" xfId="43292"/>
    <cellStyle name="Normal 6 4 4 3 2 6" xfId="43293"/>
    <cellStyle name="Normal 6 4 4 3 3" xfId="43294"/>
    <cellStyle name="Normal 6 4 4 3 3 2" xfId="2712"/>
    <cellStyle name="Normal 6 4 4 3 3 3" xfId="4306"/>
    <cellStyle name="Normal 6 4 4 3 3 4" xfId="43295"/>
    <cellStyle name="Normal 6 4 4 3 4" xfId="43296"/>
    <cellStyle name="Normal 6 4 4 3 4 2" xfId="2745"/>
    <cellStyle name="Normal 6 4 4 3 4 3" xfId="2"/>
    <cellStyle name="Normal 6 4 4 3 4 4" xfId="43297"/>
    <cellStyle name="Normal 6 4 4 3 5" xfId="43298"/>
    <cellStyle name="Normal 6 4 4 3 5 2" xfId="2751"/>
    <cellStyle name="Normal 6 4 4 3 5 3" xfId="43300"/>
    <cellStyle name="Normal 6 4 4 3 5 4" xfId="43301"/>
    <cellStyle name="Normal 6 4 4 3 6" xfId="43303"/>
    <cellStyle name="Normal 6 4 4 3 6 2" xfId="43305"/>
    <cellStyle name="Normal 6 4 4 3 6 3" xfId="43306"/>
    <cellStyle name="Normal 6 4 4 3 7" xfId="43308"/>
    <cellStyle name="Normal 6 4 4 3 8" xfId="43311"/>
    <cellStyle name="Normal 6 4 4 3 9" xfId="43313"/>
    <cellStyle name="Normal 6 4 4 4" xfId="39564"/>
    <cellStyle name="Normal 6 4 4 4 2" xfId="43314"/>
    <cellStyle name="Normal 6 4 4 4 2 2" xfId="43316"/>
    <cellStyle name="Normal 6 4 4 4 2 3" xfId="43318"/>
    <cellStyle name="Normal 6 4 4 4 2 4" xfId="43319"/>
    <cellStyle name="Normal 6 4 4 4 3" xfId="43320"/>
    <cellStyle name="Normal 6 4 4 4 3 2" xfId="43322"/>
    <cellStyle name="Normal 6 4 4 4 3 3" xfId="43323"/>
    <cellStyle name="Normal 6 4 4 4 4" xfId="43324"/>
    <cellStyle name="Normal 6 4 4 4 5" xfId="43325"/>
    <cellStyle name="Normal 6 4 4 4 6" xfId="43328"/>
    <cellStyle name="Normal 6 4 4 5" xfId="39566"/>
    <cellStyle name="Normal 6 4 4 5 2" xfId="43329"/>
    <cellStyle name="Normal 6 4 4 5 3" xfId="11339"/>
    <cellStyle name="Normal 6 4 4 5 4" xfId="11342"/>
    <cellStyle name="Normal 6 4 4 6" xfId="43330"/>
    <cellStyle name="Normal 6 4 4 6 2" xfId="43331"/>
    <cellStyle name="Normal 6 4 4 6 3" xfId="11348"/>
    <cellStyle name="Normal 6 4 4 6 4" xfId="11351"/>
    <cellStyle name="Normal 6 4 4 7" xfId="43332"/>
    <cellStyle name="Normal 6 4 4 7 2" xfId="43333"/>
    <cellStyle name="Normal 6 4 4 7 3" xfId="43334"/>
    <cellStyle name="Normal 6 4 4 7 4" xfId="43335"/>
    <cellStyle name="Normal 6 4 4 8" xfId="43336"/>
    <cellStyle name="Normal 6 4 4 8 2" xfId="43337"/>
    <cellStyle name="Normal 6 4 4 8 3" xfId="43338"/>
    <cellStyle name="Normal 6 4 4 9" xfId="43339"/>
    <cellStyle name="Normal 6 4 5" xfId="43340"/>
    <cellStyle name="Normal 6 4 5 10" xfId="41025"/>
    <cellStyle name="Normal 6 4 5 11" xfId="31461"/>
    <cellStyle name="Normal 6 4 5 2" xfId="43341"/>
    <cellStyle name="Normal 6 4 5 2 10" xfId="43343"/>
    <cellStyle name="Normal 6 4 5 2 2" xfId="43344"/>
    <cellStyle name="Normal 6 4 5 2 2 2" xfId="43346"/>
    <cellStyle name="Normal 6 4 5 2 2 2 2" xfId="10627"/>
    <cellStyle name="Normal 6 4 5 2 2 2 2 2" xfId="12048"/>
    <cellStyle name="Normal 6 4 5 2 2 2 2 3" xfId="12052"/>
    <cellStyle name="Normal 6 4 5 2 2 2 2 4" xfId="43347"/>
    <cellStyle name="Normal 6 4 5 2 2 2 3" xfId="10631"/>
    <cellStyle name="Normal 6 4 5 2 2 2 3 2" xfId="33948"/>
    <cellStyle name="Normal 6 4 5 2 2 2 3 3" xfId="43348"/>
    <cellStyle name="Normal 6 4 5 2 2 2 4" xfId="12056"/>
    <cellStyle name="Normal 6 4 5 2 2 2 5" xfId="12060"/>
    <cellStyle name="Normal 6 4 5 2 2 2 6" xfId="29444"/>
    <cellStyle name="Normal 6 4 5 2 2 3" xfId="43349"/>
    <cellStyle name="Normal 6 4 5 2 2 3 2" xfId="10640"/>
    <cellStyle name="Normal 6 4 5 2 2 3 3" xfId="10644"/>
    <cellStyle name="Normal 6 4 5 2 2 3 4" xfId="12087"/>
    <cellStyle name="Normal 6 4 5 2 2 4" xfId="43350"/>
    <cellStyle name="Normal 6 4 5 2 2 4 2" xfId="10670"/>
    <cellStyle name="Normal 6 4 5 2 2 4 3" xfId="43351"/>
    <cellStyle name="Normal 6 4 5 2 2 4 4" xfId="43353"/>
    <cellStyle name="Normal 6 4 5 2 2 5" xfId="43354"/>
    <cellStyle name="Normal 6 4 5 2 2 5 2" xfId="17574"/>
    <cellStyle name="Normal 6 4 5 2 2 5 3" xfId="17593"/>
    <cellStyle name="Normal 6 4 5 2 2 5 4" xfId="43356"/>
    <cellStyle name="Normal 6 4 5 2 2 6" xfId="43357"/>
    <cellStyle name="Normal 6 4 5 2 2 6 2" xfId="17624"/>
    <cellStyle name="Normal 6 4 5 2 2 6 3" xfId="17628"/>
    <cellStyle name="Normal 6 4 5 2 2 7" xfId="43358"/>
    <cellStyle name="Normal 6 4 5 2 2 8" xfId="41450"/>
    <cellStyle name="Normal 6 4 5 2 2 9" xfId="41452"/>
    <cellStyle name="Normal 6 4 5 2 3" xfId="43359"/>
    <cellStyle name="Normal 6 4 5 2 3 2" xfId="43360"/>
    <cellStyle name="Normal 6 4 5 2 3 2 2" xfId="12644"/>
    <cellStyle name="Normal 6 4 5 2 3 2 3" xfId="12651"/>
    <cellStyle name="Normal 6 4 5 2 3 2 4" xfId="12658"/>
    <cellStyle name="Normal 6 4 5 2 3 3" xfId="43361"/>
    <cellStyle name="Normal 6 4 5 2 3 3 2" xfId="12677"/>
    <cellStyle name="Normal 6 4 5 2 3 3 3" xfId="13459"/>
    <cellStyle name="Normal 6 4 5 2 3 4" xfId="43362"/>
    <cellStyle name="Normal 6 4 5 2 3 5" xfId="43363"/>
    <cellStyle name="Normal 6 4 5 2 3 6" xfId="43364"/>
    <cellStyle name="Normal 6 4 5 2 4" xfId="43366"/>
    <cellStyle name="Normal 6 4 5 2 4 2" xfId="43367"/>
    <cellStyle name="Normal 6 4 5 2 4 3" xfId="43368"/>
    <cellStyle name="Normal 6 4 5 2 4 4" xfId="43369"/>
    <cellStyle name="Normal 6 4 5 2 5" xfId="43371"/>
    <cellStyle name="Normal 6 4 5 2 5 2" xfId="43372"/>
    <cellStyle name="Normal 6 4 5 2 5 3" xfId="43373"/>
    <cellStyle name="Normal 6 4 5 2 5 4" xfId="43374"/>
    <cellStyle name="Normal 6 4 5 2 6" xfId="43376"/>
    <cellStyle name="Normal 6 4 5 2 6 2" xfId="43377"/>
    <cellStyle name="Normal 6 4 5 2 6 3" xfId="43378"/>
    <cellStyle name="Normal 6 4 5 2 6 4" xfId="43379"/>
    <cellStyle name="Normal 6 4 5 2 7" xfId="43380"/>
    <cellStyle name="Normal 6 4 5 2 7 2" xfId="43381"/>
    <cellStyle name="Normal 6 4 5 2 7 3" xfId="43382"/>
    <cellStyle name="Normal 6 4 5 2 8" xfId="43383"/>
    <cellStyle name="Normal 6 4 5 2 9" xfId="43384"/>
    <cellStyle name="Normal 6 4 5 3" xfId="39569"/>
    <cellStyle name="Normal 6 4 5 3 2" xfId="43385"/>
    <cellStyle name="Normal 6 4 5 3 2 2" xfId="43387"/>
    <cellStyle name="Normal 6 4 5 3 2 2 2" xfId="14917"/>
    <cellStyle name="Normal 6 4 5 3 2 2 3" xfId="43388"/>
    <cellStyle name="Normal 6 4 5 3 2 2 4" xfId="43391"/>
    <cellStyle name="Normal 6 4 5 3 2 3" xfId="43393"/>
    <cellStyle name="Normal 6 4 5 3 2 3 2" xfId="30855"/>
    <cellStyle name="Normal 6 4 5 3 2 3 3" xfId="43394"/>
    <cellStyle name="Normal 6 4 5 3 2 4" xfId="43395"/>
    <cellStyle name="Normal 6 4 5 3 2 5" xfId="43396"/>
    <cellStyle name="Normal 6 4 5 3 2 6" xfId="43397"/>
    <cellStyle name="Normal 6 4 5 3 3" xfId="43398"/>
    <cellStyle name="Normal 6 4 5 3 3 2" xfId="43400"/>
    <cellStyle name="Normal 6 4 5 3 3 3" xfId="43401"/>
    <cellStyle name="Normal 6 4 5 3 3 4" xfId="43402"/>
    <cellStyle name="Normal 6 4 5 3 4" xfId="43404"/>
    <cellStyle name="Normal 6 4 5 3 4 2" xfId="43405"/>
    <cellStyle name="Normal 6 4 5 3 4 3" xfId="3078"/>
    <cellStyle name="Normal 6 4 5 3 4 4" xfId="1155"/>
    <cellStyle name="Normal 6 4 5 3 5" xfId="43407"/>
    <cellStyle name="Normal 6 4 5 3 5 2" xfId="28858"/>
    <cellStyle name="Normal 6 4 5 3 5 3" xfId="35138"/>
    <cellStyle name="Normal 6 4 5 3 5 4" xfId="35150"/>
    <cellStyle name="Normal 6 4 5 3 6" xfId="43408"/>
    <cellStyle name="Normal 6 4 5 3 6 2" xfId="43410"/>
    <cellStyle name="Normal 6 4 5 3 6 3" xfId="43411"/>
    <cellStyle name="Normal 6 4 5 3 7" xfId="43412"/>
    <cellStyle name="Normal 6 4 5 3 8" xfId="43413"/>
    <cellStyle name="Normal 6 4 5 3 9" xfId="43414"/>
    <cellStyle name="Normal 6 4 5 4" xfId="39571"/>
    <cellStyle name="Normal 6 4 5 4 2" xfId="43415"/>
    <cellStyle name="Normal 6 4 5 4 2 2" xfId="43416"/>
    <cellStyle name="Normal 6 4 5 4 2 3" xfId="43417"/>
    <cellStyle name="Normal 6 4 5 4 2 4" xfId="43418"/>
    <cellStyle name="Normal 6 4 5 4 3" xfId="43419"/>
    <cellStyle name="Normal 6 4 5 4 3 2" xfId="43420"/>
    <cellStyle name="Normal 6 4 5 4 3 3" xfId="43421"/>
    <cellStyle name="Normal 6 4 5 4 4" xfId="43422"/>
    <cellStyle name="Normal 6 4 5 4 5" xfId="43423"/>
    <cellStyle name="Normal 6 4 5 4 6" xfId="43425"/>
    <cellStyle name="Normal 6 4 5 5" xfId="38500"/>
    <cellStyle name="Normal 6 4 5 5 2" xfId="43426"/>
    <cellStyle name="Normal 6 4 5 5 3" xfId="20309"/>
    <cellStyle name="Normal 6 4 5 5 4" xfId="20313"/>
    <cellStyle name="Normal 6 4 5 6" xfId="19117"/>
    <cellStyle name="Normal 6 4 5 6 2" xfId="43427"/>
    <cellStyle name="Normal 6 4 5 6 3" xfId="37992"/>
    <cellStyle name="Normal 6 4 5 6 4" xfId="37999"/>
    <cellStyle name="Normal 6 4 5 7" xfId="19120"/>
    <cellStyle name="Normal 6 4 5 7 2" xfId="43428"/>
    <cellStyle name="Normal 6 4 5 7 3" xfId="38030"/>
    <cellStyle name="Normal 6 4 5 7 4" xfId="38035"/>
    <cellStyle name="Normal 6 4 5 8" xfId="43429"/>
    <cellStyle name="Normal 6 4 5 8 2" xfId="43430"/>
    <cellStyle name="Normal 6 4 5 8 3" xfId="38064"/>
    <cellStyle name="Normal 6 4 5 9" xfId="43431"/>
    <cellStyle name="Normal 6 4 6" xfId="43432"/>
    <cellStyle name="Normal 6 4 6 10" xfId="29913"/>
    <cellStyle name="Normal 6 4 6 11" xfId="43434"/>
    <cellStyle name="Normal 6 4 6 2" xfId="43435"/>
    <cellStyle name="Normal 6 4 6 2 10" xfId="20560"/>
    <cellStyle name="Normal 6 4 6 2 2" xfId="43436"/>
    <cellStyle name="Normal 6 4 6 2 2 2" xfId="3826"/>
    <cellStyle name="Normal 6 4 6 2 2 2 2" xfId="457"/>
    <cellStyle name="Normal 6 4 6 2 2 2 2 2" xfId="3848"/>
    <cellStyle name="Normal 6 4 6 2 2 2 2 3" xfId="3914"/>
    <cellStyle name="Normal 6 4 6 2 2 2 2 4" xfId="1505"/>
    <cellStyle name="Normal 6 4 6 2 2 2 3" xfId="481"/>
    <cellStyle name="Normal 6 4 6 2 2 2 3 2" xfId="3942"/>
    <cellStyle name="Normal 6 4 6 2 2 2 3 3" xfId="3963"/>
    <cellStyle name="Normal 6 4 6 2 2 2 4" xfId="502"/>
    <cellStyle name="Normal 6 4 6 2 2 2 5" xfId="522"/>
    <cellStyle name="Normal 6 4 6 2 2 2 6" xfId="539"/>
    <cellStyle name="Normal 6 4 6 2 2 3" xfId="4029"/>
    <cellStyle name="Normal 6 4 6 2 2 3 2" xfId="4081"/>
    <cellStyle name="Normal 6 4 6 2 2 3 3" xfId="4161"/>
    <cellStyle name="Normal 6 4 6 2 2 3 4" xfId="4194"/>
    <cellStyle name="Normal 6 4 6 2 2 4" xfId="4327"/>
    <cellStyle name="Normal 6 4 6 2 2 4 2" xfId="1062"/>
    <cellStyle name="Normal 6 4 6 2 2 4 3" xfId="4367"/>
    <cellStyle name="Normal 6 4 6 2 2 4 4" xfId="4407"/>
    <cellStyle name="Normal 6 4 6 2 2 5" xfId="4443"/>
    <cellStyle name="Normal 6 4 6 2 2 5 2" xfId="4453"/>
    <cellStyle name="Normal 6 4 6 2 2 5 3" xfId="4459"/>
    <cellStyle name="Normal 6 4 6 2 2 5 4" xfId="4466"/>
    <cellStyle name="Normal 6 4 6 2 2 6" xfId="262"/>
    <cellStyle name="Normal 6 4 6 2 2 6 2" xfId="1773"/>
    <cellStyle name="Normal 6 4 6 2 2 6 3" xfId="1792"/>
    <cellStyle name="Normal 6 4 6 2 2 7" xfId="643"/>
    <cellStyle name="Normal 6 4 6 2 2 8" xfId="4489"/>
    <cellStyle name="Normal 6 4 6 2 2 9" xfId="41481"/>
    <cellStyle name="Normal 6 4 6 2 3" xfId="43437"/>
    <cellStyle name="Normal 6 4 6 2 3 2" xfId="2678"/>
    <cellStyle name="Normal 6 4 6 2 3 2 2" xfId="5703"/>
    <cellStyle name="Normal 6 4 6 2 3 2 3" xfId="3503"/>
    <cellStyle name="Normal 6 4 6 2 3 2 4" xfId="3525"/>
    <cellStyle name="Normal 6 4 6 2 3 3" xfId="5716"/>
    <cellStyle name="Normal 6 4 6 2 3 3 2" xfId="5719"/>
    <cellStyle name="Normal 6 4 6 2 3 3 3" xfId="3581"/>
    <cellStyle name="Normal 6 4 6 2 3 4" xfId="5355"/>
    <cellStyle name="Normal 6 4 6 2 3 5" xfId="5372"/>
    <cellStyle name="Normal 6 4 6 2 3 6" xfId="5385"/>
    <cellStyle name="Normal 6 4 6 2 4" xfId="43438"/>
    <cellStyle name="Normal 6 4 6 2 4 2" xfId="3283"/>
    <cellStyle name="Normal 6 4 6 2 4 3" xfId="706"/>
    <cellStyle name="Normal 6 4 6 2 4 4" xfId="568"/>
    <cellStyle name="Normal 6 4 6 2 5" xfId="43439"/>
    <cellStyle name="Normal 6 4 6 2 5 2" xfId="5845"/>
    <cellStyle name="Normal 6 4 6 2 5 3" xfId="5853"/>
    <cellStyle name="Normal 6 4 6 2 5 4" xfId="5432"/>
    <cellStyle name="Normal 6 4 6 2 6" xfId="43440"/>
    <cellStyle name="Normal 6 4 6 2 6 2" xfId="5886"/>
    <cellStyle name="Normal 6 4 6 2 6 3" xfId="2840"/>
    <cellStyle name="Normal 6 4 6 2 6 4" xfId="5223"/>
    <cellStyle name="Normal 6 4 6 2 7" xfId="43442"/>
    <cellStyle name="Normal 6 4 6 2 7 2" xfId="2931"/>
    <cellStyle name="Normal 6 4 6 2 7 3" xfId="366"/>
    <cellStyle name="Normal 6 4 6 2 8" xfId="43444"/>
    <cellStyle name="Normal 6 4 6 2 9" xfId="43446"/>
    <cellStyle name="Normal 6 4 6 3" xfId="39575"/>
    <cellStyle name="Normal 6 4 6 3 2" xfId="5161"/>
    <cellStyle name="Normal 6 4 6 3 2 2" xfId="4702"/>
    <cellStyle name="Normal 6 4 6 3 2 2 2" xfId="6764"/>
    <cellStyle name="Normal 6 4 6 3 2 2 3" xfId="6783"/>
    <cellStyle name="Normal 6 4 6 3 2 2 4" xfId="6796"/>
    <cellStyle name="Normal 6 4 6 3 2 3" xfId="4713"/>
    <cellStyle name="Normal 6 4 6 3 2 3 2" xfId="6819"/>
    <cellStyle name="Normal 6 4 6 3 2 3 3" xfId="6826"/>
    <cellStyle name="Normal 6 4 6 3 2 4" xfId="6840"/>
    <cellStyle name="Normal 6 4 6 3 2 5" xfId="6860"/>
    <cellStyle name="Normal 6 4 6 3 2 6" xfId="6877"/>
    <cellStyle name="Normal 6 4 6 3 3" xfId="5177"/>
    <cellStyle name="Normal 6 4 6 3 3 2" xfId="4745"/>
    <cellStyle name="Normal 6 4 6 3 3 3" xfId="6937"/>
    <cellStyle name="Normal 6 4 6 3 3 4" xfId="6949"/>
    <cellStyle name="Normal 6 4 6 3 4" xfId="5196"/>
    <cellStyle name="Normal 6 4 6 3 4 2" xfId="7019"/>
    <cellStyle name="Normal 6 4 6 3 4 3" xfId="7029"/>
    <cellStyle name="Normal 6 4 6 3 4 4" xfId="7034"/>
    <cellStyle name="Normal 6 4 6 3 5" xfId="11516"/>
    <cellStyle name="Normal 6 4 6 3 5 2" xfId="7094"/>
    <cellStyle name="Normal 6 4 6 3 5 3" xfId="7100"/>
    <cellStyle name="Normal 6 4 6 3 5 4" xfId="1775"/>
    <cellStyle name="Normal 6 4 6 3 6" xfId="11716"/>
    <cellStyle name="Normal 6 4 6 3 6 2" xfId="7144"/>
    <cellStyle name="Normal 6 4 6 3 6 3" xfId="7155"/>
    <cellStyle name="Normal 6 4 6 3 7" xfId="11720"/>
    <cellStyle name="Normal 6 4 6 3 8" xfId="11724"/>
    <cellStyle name="Normal 6 4 6 3 9" xfId="43447"/>
    <cellStyle name="Normal 6 4 6 4" xfId="39577"/>
    <cellStyle name="Normal 6 4 6 4 2" xfId="7871"/>
    <cellStyle name="Normal 6 4 6 4 2 2" xfId="7307"/>
    <cellStyle name="Normal 6 4 6 4 2 3" xfId="7330"/>
    <cellStyle name="Normal 6 4 6 4 2 4" xfId="7340"/>
    <cellStyle name="Normal 6 4 6 4 3" xfId="7875"/>
    <cellStyle name="Normal 6 4 6 4 3 2" xfId="7373"/>
    <cellStyle name="Normal 6 4 6 4 3 3" xfId="7380"/>
    <cellStyle name="Normal 6 4 6 4 4" xfId="7887"/>
    <cellStyle name="Normal 6 4 6 4 5" xfId="11729"/>
    <cellStyle name="Normal 6 4 6 4 6" xfId="43448"/>
    <cellStyle name="Normal 6 4 6 5" xfId="38505"/>
    <cellStyle name="Normal 6 4 6 5 2" xfId="11734"/>
    <cellStyle name="Normal 6 4 6 5 3" xfId="11738"/>
    <cellStyle name="Normal 6 4 6 5 4" xfId="38150"/>
    <cellStyle name="Normal 6 4 6 6" xfId="19126"/>
    <cellStyle name="Normal 6 4 6 6 2" xfId="11532"/>
    <cellStyle name="Normal 6 4 6 6 3" xfId="11535"/>
    <cellStyle name="Normal 6 4 6 6 4" xfId="38170"/>
    <cellStyle name="Normal 6 4 6 7" xfId="43449"/>
    <cellStyle name="Normal 6 4 6 7 2" xfId="11652"/>
    <cellStyle name="Normal 6 4 6 7 3" xfId="11666"/>
    <cellStyle name="Normal 6 4 6 7 4" xfId="43450"/>
    <cellStyle name="Normal 6 4 6 8" xfId="43451"/>
    <cellStyle name="Normal 6 4 6 8 2" xfId="11762"/>
    <cellStyle name="Normal 6 4 6 8 3" xfId="43452"/>
    <cellStyle name="Normal 6 4 6 9" xfId="43453"/>
    <cellStyle name="Normal 6 4 7" xfId="43454"/>
    <cellStyle name="Normal 6 4 7 10" xfId="29374"/>
    <cellStyle name="Normal 6 4 7 2" xfId="43455"/>
    <cellStyle name="Normal 6 4 7 2 2" xfId="43456"/>
    <cellStyle name="Normal 6 4 7 2 2 2" xfId="2894"/>
    <cellStyle name="Normal 6 4 7 2 2 2 2" xfId="1803"/>
    <cellStyle name="Normal 6 4 7 2 2 2 3" xfId="8556"/>
    <cellStyle name="Normal 6 4 7 2 2 2 4" xfId="8558"/>
    <cellStyle name="Normal 6 4 7 2 2 3" xfId="8576"/>
    <cellStyle name="Normal 6 4 7 2 2 3 2" xfId="6015"/>
    <cellStyle name="Normal 6 4 7 2 2 3 3" xfId="8579"/>
    <cellStyle name="Normal 6 4 7 2 2 4" xfId="8591"/>
    <cellStyle name="Normal 6 4 7 2 2 5" xfId="8608"/>
    <cellStyle name="Normal 6 4 7 2 2 6" xfId="8625"/>
    <cellStyle name="Normal 6 4 7 2 3" xfId="43457"/>
    <cellStyle name="Normal 6 4 7 2 3 2" xfId="750"/>
    <cellStyle name="Normal 6 4 7 2 3 3" xfId="5735"/>
    <cellStyle name="Normal 6 4 7 2 3 4" xfId="3835"/>
    <cellStyle name="Normal 6 4 7 2 4" xfId="43458"/>
    <cellStyle name="Normal 6 4 7 2 4 2" xfId="8754"/>
    <cellStyle name="Normal 6 4 7 2 4 3" xfId="5781"/>
    <cellStyle name="Normal 6 4 7 2 4 4" xfId="3929"/>
    <cellStyle name="Normal 6 4 7 2 5" xfId="43459"/>
    <cellStyle name="Normal 6 4 7 2 5 2" xfId="8884"/>
    <cellStyle name="Normal 6 4 7 2 5 3" xfId="5796"/>
    <cellStyle name="Normal 6 4 7 2 5 4" xfId="2206"/>
    <cellStyle name="Normal 6 4 7 2 6" xfId="43460"/>
    <cellStyle name="Normal 6 4 7 2 6 2" xfId="5637"/>
    <cellStyle name="Normal 6 4 7 2 6 3" xfId="5659"/>
    <cellStyle name="Normal 6 4 7 2 7" xfId="43462"/>
    <cellStyle name="Normal 6 4 7 2 8" xfId="43464"/>
    <cellStyle name="Normal 6 4 7 2 9" xfId="43465"/>
    <cellStyle name="Normal 6 4 7 3" xfId="36002"/>
    <cellStyle name="Normal 6 4 7 3 2" xfId="8010"/>
    <cellStyle name="Normal 6 4 7 3 2 2" xfId="9402"/>
    <cellStyle name="Normal 6 4 7 3 2 3" xfId="9443"/>
    <cellStyle name="Normal 6 4 7 3 2 4" xfId="9463"/>
    <cellStyle name="Normal 6 4 7 3 3" xfId="8024"/>
    <cellStyle name="Normal 6 4 7 3 3 2" xfId="9530"/>
    <cellStyle name="Normal 6 4 7 3 3 3" xfId="9551"/>
    <cellStyle name="Normal 6 4 7 3 4" xfId="8036"/>
    <cellStyle name="Normal 6 4 7 3 5" xfId="1643"/>
    <cellStyle name="Normal 6 4 7 3 6" xfId="43466"/>
    <cellStyle name="Normal 6 4 7 4" xfId="39581"/>
    <cellStyle name="Normal 6 4 7 4 2" xfId="11661"/>
    <cellStyle name="Normal 6 4 7 4 3" xfId="1754"/>
    <cellStyle name="Normal 6 4 7 4 4" xfId="43467"/>
    <cellStyle name="Normal 6 4 7 5" xfId="43468"/>
    <cellStyle name="Normal 6 4 7 5 2" xfId="11769"/>
    <cellStyle name="Normal 6 4 7 5 3" xfId="11772"/>
    <cellStyle name="Normal 6 4 7 5 4" xfId="43469"/>
    <cellStyle name="Normal 6 4 7 6" xfId="43470"/>
    <cellStyle name="Normal 6 4 7 6 2" xfId="11779"/>
    <cellStyle name="Normal 6 4 7 6 3" xfId="11784"/>
    <cellStyle name="Normal 6 4 7 6 4" xfId="43471"/>
    <cellStyle name="Normal 6 4 7 7" xfId="43472"/>
    <cellStyle name="Normal 6 4 7 7 2" xfId="11795"/>
    <cellStyle name="Normal 6 4 7 7 3" xfId="43473"/>
    <cellStyle name="Normal 6 4 7 8" xfId="43474"/>
    <cellStyle name="Normal 6 4 7 9" xfId="43475"/>
    <cellStyle name="Normal 6 4 8" xfId="43477"/>
    <cellStyle name="Normal 6 4 8 2" xfId="43479"/>
    <cellStyle name="Normal 6 4 8 2 2" xfId="43480"/>
    <cellStyle name="Normal 6 4 8 2 2 2" xfId="11631"/>
    <cellStyle name="Normal 6 4 8 2 2 3" xfId="11658"/>
    <cellStyle name="Normal 6 4 8 2 2 4" xfId="11670"/>
    <cellStyle name="Normal 6 4 8 2 3" xfId="43481"/>
    <cellStyle name="Normal 6 4 8 2 3 2" xfId="11750"/>
    <cellStyle name="Normal 6 4 8 2 3 3" xfId="11760"/>
    <cellStyle name="Normal 6 4 8 2 4" xfId="43482"/>
    <cellStyle name="Normal 6 4 8 2 5" xfId="43483"/>
    <cellStyle name="Normal 6 4 8 2 6" xfId="43484"/>
    <cellStyle name="Normal 6 4 8 3" xfId="43486"/>
    <cellStyle name="Normal 6 4 8 3 2" xfId="10122"/>
    <cellStyle name="Normal 6 4 8 3 3" xfId="10138"/>
    <cellStyle name="Normal 6 4 8 3 4" xfId="43487"/>
    <cellStyle name="Normal 6 4 8 4" xfId="43489"/>
    <cellStyle name="Normal 6 4 8 4 2" xfId="10167"/>
    <cellStyle name="Normal 6 4 8 4 3" xfId="43490"/>
    <cellStyle name="Normal 6 4 8 4 4" xfId="43491"/>
    <cellStyle name="Normal 6 4 8 5" xfId="43492"/>
    <cellStyle name="Normal 6 4 8 5 2" xfId="43493"/>
    <cellStyle name="Normal 6 4 8 5 3" xfId="43494"/>
    <cellStyle name="Normal 6 4 8 5 4" xfId="43495"/>
    <cellStyle name="Normal 6 4 8 6" xfId="43496"/>
    <cellStyle name="Normal 6 4 8 6 2" xfId="43497"/>
    <cellStyle name="Normal 6 4 8 6 3" xfId="43498"/>
    <cellStyle name="Normal 6 4 8 7" xfId="43499"/>
    <cellStyle name="Normal 6 4 8 8" xfId="43500"/>
    <cellStyle name="Normal 6 4 8 9" xfId="43501"/>
    <cellStyle name="Normal 6 4 9" xfId="43503"/>
    <cellStyle name="Normal 6 4 9 2" xfId="43505"/>
    <cellStyle name="Normal 6 4 9 2 2" xfId="43507"/>
    <cellStyle name="Normal 6 4 9 2 2 2" xfId="14472"/>
    <cellStyle name="Normal 6 4 9 2 2 3" xfId="14495"/>
    <cellStyle name="Normal 6 4 9 2 2 4" xfId="14510"/>
    <cellStyle name="Normal 6 4 9 2 3" xfId="43509"/>
    <cellStyle name="Normal 6 4 9 2 3 2" xfId="14602"/>
    <cellStyle name="Normal 6 4 9 2 3 3" xfId="14630"/>
    <cellStyle name="Normal 6 4 9 2 4" xfId="43510"/>
    <cellStyle name="Normal 6 4 9 2 5" xfId="43511"/>
    <cellStyle name="Normal 6 4 9 2 6" xfId="43512"/>
    <cellStyle name="Normal 6 4 9 3" xfId="43514"/>
    <cellStyle name="Normal 6 4 9 3 2" xfId="43516"/>
    <cellStyle name="Normal 6 4 9 3 3" xfId="43517"/>
    <cellStyle name="Normal 6 4 9 3 4" xfId="17057"/>
    <cellStyle name="Normal 6 4 9 4" xfId="43518"/>
    <cellStyle name="Normal 6 4 9 4 2" xfId="43519"/>
    <cellStyle name="Normal 6 4 9 4 3" xfId="43520"/>
    <cellStyle name="Normal 6 4 9 4 4" xfId="17067"/>
    <cellStyle name="Normal 6 4 9 5" xfId="43521"/>
    <cellStyle name="Normal 6 4 9 5 2" xfId="43522"/>
    <cellStyle name="Normal 6 4 9 5 3" xfId="43523"/>
    <cellStyle name="Normal 6 4 9 5 4" xfId="17076"/>
    <cellStyle name="Normal 6 4 9 6" xfId="43524"/>
    <cellStyle name="Normal 6 4 9 6 2" xfId="43525"/>
    <cellStyle name="Normal 6 4 9 6 3" xfId="43526"/>
    <cellStyle name="Normal 6 4 9 7" xfId="43527"/>
    <cellStyle name="Normal 6 4 9 8" xfId="43528"/>
    <cellStyle name="Normal 6 4 9 9" xfId="43529"/>
    <cellStyle name="Normal 6 5" xfId="43530"/>
    <cellStyle name="Normal 6 5 10" xfId="18185"/>
    <cellStyle name="Normal 6 5 10 2" xfId="19260"/>
    <cellStyle name="Normal 6 5 10 2 2" xfId="43531"/>
    <cellStyle name="Normal 6 5 10 2 2 2" xfId="43532"/>
    <cellStyle name="Normal 6 5 10 2 2 3" xfId="43533"/>
    <cellStyle name="Normal 6 5 10 2 2 4" xfId="43535"/>
    <cellStyle name="Normal 6 5 10 2 3" xfId="43536"/>
    <cellStyle name="Normal 6 5 10 2 3 2" xfId="31826"/>
    <cellStyle name="Normal 6 5 10 2 3 3" xfId="31828"/>
    <cellStyle name="Normal 6 5 10 2 4" xfId="11016"/>
    <cellStyle name="Normal 6 5 10 2 5" xfId="11024"/>
    <cellStyle name="Normal 6 5 10 2 6" xfId="11033"/>
    <cellStyle name="Normal 6 5 10 3" xfId="43537"/>
    <cellStyle name="Normal 6 5 10 3 2" xfId="43538"/>
    <cellStyle name="Normal 6 5 10 3 3" xfId="43539"/>
    <cellStyle name="Normal 6 5 10 3 4" xfId="4276"/>
    <cellStyle name="Normal 6 5 10 4" xfId="43540"/>
    <cellStyle name="Normal 6 5 10 4 2" xfId="43541"/>
    <cellStyle name="Normal 6 5 10 4 3" xfId="43542"/>
    <cellStyle name="Normal 6 5 10 4 4" xfId="43543"/>
    <cellStyle name="Normal 6 5 10 5" xfId="43544"/>
    <cellStyle name="Normal 6 5 10 5 2" xfId="43545"/>
    <cellStyle name="Normal 6 5 10 5 3" xfId="43546"/>
    <cellStyle name="Normal 6 5 10 5 4" xfId="43547"/>
    <cellStyle name="Normal 6 5 10 6" xfId="43548"/>
    <cellStyle name="Normal 6 5 10 6 2" xfId="43549"/>
    <cellStyle name="Normal 6 5 10 6 3" xfId="43550"/>
    <cellStyle name="Normal 6 5 10 7" xfId="43551"/>
    <cellStyle name="Normal 6 5 10 8" xfId="36275"/>
    <cellStyle name="Normal 6 5 10 9" xfId="36278"/>
    <cellStyle name="Normal 6 5 11" xfId="23215"/>
    <cellStyle name="Normal 6 5 11 2" xfId="43552"/>
    <cellStyle name="Normal 6 5 11 2 2" xfId="32026"/>
    <cellStyle name="Normal 6 5 11 2 2 2" xfId="32030"/>
    <cellStyle name="Normal 6 5 11 2 2 3" xfId="32034"/>
    <cellStyle name="Normal 6 5 11 2 2 4" xfId="32037"/>
    <cellStyle name="Normal 6 5 11 2 3" xfId="32039"/>
    <cellStyle name="Normal 6 5 11 2 3 2" xfId="32043"/>
    <cellStyle name="Normal 6 5 11 2 3 3" xfId="32045"/>
    <cellStyle name="Normal 6 5 11 2 4" xfId="4431"/>
    <cellStyle name="Normal 6 5 11 2 5" xfId="11095"/>
    <cellStyle name="Normal 6 5 11 2 6" xfId="11106"/>
    <cellStyle name="Normal 6 5 11 3" xfId="43553"/>
    <cellStyle name="Normal 6 5 11 3 2" xfId="15495"/>
    <cellStyle name="Normal 6 5 11 3 3" xfId="15507"/>
    <cellStyle name="Normal 6 5 11 3 4" xfId="64"/>
    <cellStyle name="Normal 6 5 11 4" xfId="43554"/>
    <cellStyle name="Normal 6 5 11 4 2" xfId="15532"/>
    <cellStyle name="Normal 6 5 11 4 3" xfId="32062"/>
    <cellStyle name="Normal 6 5 11 4 4" xfId="43555"/>
    <cellStyle name="Normal 6 5 11 5" xfId="43556"/>
    <cellStyle name="Normal 6 5 11 5 2" xfId="32065"/>
    <cellStyle name="Normal 6 5 11 5 3" xfId="32067"/>
    <cellStyle name="Normal 6 5 11 6" xfId="43557"/>
    <cellStyle name="Normal 6 5 11 7" xfId="43558"/>
    <cellStyle name="Normal 6 5 11 8" xfId="36283"/>
    <cellStyle name="Normal 6 5 12" xfId="23219"/>
    <cellStyle name="Normal 6 5 12 2" xfId="43559"/>
    <cellStyle name="Normal 6 5 12 2 2" xfId="32084"/>
    <cellStyle name="Normal 6 5 12 2 3" xfId="32090"/>
    <cellStyle name="Normal 6 5 12 2 4" xfId="32092"/>
    <cellStyle name="Normal 6 5 12 3" xfId="43560"/>
    <cellStyle name="Normal 6 5 12 3 2" xfId="32096"/>
    <cellStyle name="Normal 6 5 12 3 3" xfId="32098"/>
    <cellStyle name="Normal 6 5 12 3 4" xfId="43561"/>
    <cellStyle name="Normal 6 5 12 4" xfId="43562"/>
    <cellStyle name="Normal 6 5 12 4 2" xfId="32101"/>
    <cellStyle name="Normal 6 5 12 4 3" xfId="32103"/>
    <cellStyle name="Normal 6 5 12 5" xfId="43563"/>
    <cellStyle name="Normal 6 5 12 6" xfId="43564"/>
    <cellStyle name="Normal 6 5 12 7" xfId="43565"/>
    <cellStyle name="Normal 6 5 13" xfId="39598"/>
    <cellStyle name="Normal 6 5 13 2" xfId="43566"/>
    <cellStyle name="Normal 6 5 13 3" xfId="43567"/>
    <cellStyle name="Normal 6 5 13 4" xfId="43568"/>
    <cellStyle name="Normal 6 5 14" xfId="43569"/>
    <cellStyle name="Normal 6 5 14 2" xfId="43570"/>
    <cellStyle name="Normal 6 5 14 3" xfId="43571"/>
    <cellStyle name="Normal 6 5 14 4" xfId="43572"/>
    <cellStyle name="Normal 6 5 15" xfId="19593"/>
    <cellStyle name="Normal 6 5 15 2" xfId="43573"/>
    <cellStyle name="Normal 6 5 15 3" xfId="43574"/>
    <cellStyle name="Normal 6 5 15 4" xfId="43575"/>
    <cellStyle name="Normal 6 5 16" xfId="43576"/>
    <cellStyle name="Normal 6 5 16 2" xfId="43577"/>
    <cellStyle name="Normal 6 5 16 3" xfId="43578"/>
    <cellStyle name="Normal 6 5 17" xfId="26497"/>
    <cellStyle name="Normal 6 5 18" xfId="26501"/>
    <cellStyle name="Normal 6 5 19" xfId="26505"/>
    <cellStyle name="Normal 6 5 2" xfId="43579"/>
    <cellStyle name="Normal 6 5 2 10" xfId="42195"/>
    <cellStyle name="Normal 6 5 2 10 2" xfId="43581"/>
    <cellStyle name="Normal 6 5 2 10 3" xfId="43582"/>
    <cellStyle name="Normal 6 5 2 10 4" xfId="43583"/>
    <cellStyle name="Normal 6 5 2 11" xfId="14827"/>
    <cellStyle name="Normal 6 5 2 11 2" xfId="31526"/>
    <cellStyle name="Normal 6 5 2 11 3" xfId="31529"/>
    <cellStyle name="Normal 6 5 2 12" xfId="14856"/>
    <cellStyle name="Normal 6 5 2 13" xfId="19797"/>
    <cellStyle name="Normal 6 5 2 14" xfId="8247"/>
    <cellStyle name="Normal 6 5 2 2" xfId="43584"/>
    <cellStyle name="Normal 6 5 2 2 10" xfId="43587"/>
    <cellStyle name="Normal 6 5 2 2 11" xfId="43589"/>
    <cellStyle name="Normal 6 5 2 2 2" xfId="43590"/>
    <cellStyle name="Normal 6 5 2 2 2 10" xfId="43591"/>
    <cellStyle name="Normal 6 5 2 2 2 2" xfId="43593"/>
    <cellStyle name="Normal 6 5 2 2 2 2 2" xfId="43595"/>
    <cellStyle name="Normal 6 5 2 2 2 2 2 2" xfId="17880"/>
    <cellStyle name="Normal 6 5 2 2 2 2 2 2 2" xfId="19353"/>
    <cellStyle name="Normal 6 5 2 2 2 2 2 2 3" xfId="28382"/>
    <cellStyle name="Normal 6 5 2 2 2 2 2 2 4" xfId="6010"/>
    <cellStyle name="Normal 6 5 2 2 2 2 2 3" xfId="17886"/>
    <cellStyle name="Normal 6 5 2 2 2 2 2 3 2" xfId="19395"/>
    <cellStyle name="Normal 6 5 2 2 2 2 2 3 3" xfId="28385"/>
    <cellStyle name="Normal 6 5 2 2 2 2 2 4" xfId="28387"/>
    <cellStyle name="Normal 6 5 2 2 2 2 2 5" xfId="28389"/>
    <cellStyle name="Normal 6 5 2 2 2 2 2 6" xfId="1184"/>
    <cellStyle name="Normal 6 5 2 2 2 2 3" xfId="43597"/>
    <cellStyle name="Normal 6 5 2 2 2 2 3 2" xfId="17891"/>
    <cellStyle name="Normal 6 5 2 2 2 2 3 3" xfId="17896"/>
    <cellStyle name="Normal 6 5 2 2 2 2 3 4" xfId="28391"/>
    <cellStyle name="Normal 6 5 2 2 2 2 4" xfId="43600"/>
    <cellStyle name="Normal 6 5 2 2 2 2 4 2" xfId="17905"/>
    <cellStyle name="Normal 6 5 2 2 2 2 4 3" xfId="43601"/>
    <cellStyle name="Normal 6 5 2 2 2 2 4 4" xfId="38253"/>
    <cellStyle name="Normal 6 5 2 2 2 2 5" xfId="43603"/>
    <cellStyle name="Normal 6 5 2 2 2 2 5 2" xfId="28397"/>
    <cellStyle name="Normal 6 5 2 2 2 2 5 3" xfId="43604"/>
    <cellStyle name="Normal 6 5 2 2 2 2 5 4" xfId="43605"/>
    <cellStyle name="Normal 6 5 2 2 2 2 6" xfId="43607"/>
    <cellStyle name="Normal 6 5 2 2 2 2 6 2" xfId="28405"/>
    <cellStyle name="Normal 6 5 2 2 2 2 6 3" xfId="43608"/>
    <cellStyle name="Normal 6 5 2 2 2 2 7" xfId="43609"/>
    <cellStyle name="Normal 6 5 2 2 2 2 8" xfId="43610"/>
    <cellStyle name="Normal 6 5 2 2 2 2 9" xfId="43611"/>
    <cellStyle name="Normal 6 5 2 2 2 3" xfId="43613"/>
    <cellStyle name="Normal 6 5 2 2 2 3 2" xfId="43615"/>
    <cellStyle name="Normal 6 5 2 2 2 3 2 2" xfId="28419"/>
    <cellStyle name="Normal 6 5 2 2 2 3 2 3" xfId="28421"/>
    <cellStyle name="Normal 6 5 2 2 2 3 2 4" xfId="20154"/>
    <cellStyle name="Normal 6 5 2 2 2 3 3" xfId="43617"/>
    <cellStyle name="Normal 6 5 2 2 2 3 3 2" xfId="28427"/>
    <cellStyle name="Normal 6 5 2 2 2 3 3 3" xfId="43618"/>
    <cellStyle name="Normal 6 5 2 2 2 3 4" xfId="43621"/>
    <cellStyle name="Normal 6 5 2 2 2 3 5" xfId="43623"/>
    <cellStyle name="Normal 6 5 2 2 2 3 6" xfId="43625"/>
    <cellStyle name="Normal 6 5 2 2 2 4" xfId="43627"/>
    <cellStyle name="Normal 6 5 2 2 2 4 2" xfId="43629"/>
    <cellStyle name="Normal 6 5 2 2 2 4 3" xfId="43631"/>
    <cellStyle name="Normal 6 5 2 2 2 4 4" xfId="43633"/>
    <cellStyle name="Normal 6 5 2 2 2 5" xfId="43635"/>
    <cellStyle name="Normal 6 5 2 2 2 5 2" xfId="12282"/>
    <cellStyle name="Normal 6 5 2 2 2 5 3" xfId="35448"/>
    <cellStyle name="Normal 6 5 2 2 2 5 4" xfId="35451"/>
    <cellStyle name="Normal 6 5 2 2 2 6" xfId="43637"/>
    <cellStyle name="Normal 6 5 2 2 2 6 2" xfId="35456"/>
    <cellStyle name="Normal 6 5 2 2 2 6 3" xfId="35458"/>
    <cellStyle name="Normal 6 5 2 2 2 6 4" xfId="43638"/>
    <cellStyle name="Normal 6 5 2 2 2 7" xfId="19338"/>
    <cellStyle name="Normal 6 5 2 2 2 7 2" xfId="35461"/>
    <cellStyle name="Normal 6 5 2 2 2 7 3" xfId="35463"/>
    <cellStyle name="Normal 6 5 2 2 2 8" xfId="19341"/>
    <cellStyle name="Normal 6 5 2 2 2 9" xfId="22885"/>
    <cellStyle name="Normal 6 5 2 2 3" xfId="40774"/>
    <cellStyle name="Normal 6 5 2 2 3 2" xfId="43640"/>
    <cellStyle name="Normal 6 5 2 2 3 2 2" xfId="43641"/>
    <cellStyle name="Normal 6 5 2 2 3 2 2 2" xfId="26810"/>
    <cellStyle name="Normal 6 5 2 2 3 2 2 3" xfId="26822"/>
    <cellStyle name="Normal 6 5 2 2 3 2 2 4" xfId="26831"/>
    <cellStyle name="Normal 6 5 2 2 3 2 3" xfId="43642"/>
    <cellStyle name="Normal 6 5 2 2 3 2 3 2" xfId="28510"/>
    <cellStyle name="Normal 6 5 2 2 3 2 3 3" xfId="30420"/>
    <cellStyle name="Normal 6 5 2 2 3 2 4" xfId="43644"/>
    <cellStyle name="Normal 6 5 2 2 3 2 5" xfId="43646"/>
    <cellStyle name="Normal 6 5 2 2 3 2 6" xfId="43647"/>
    <cellStyle name="Normal 6 5 2 2 3 3" xfId="43649"/>
    <cellStyle name="Normal 6 5 2 2 3 3 2" xfId="43650"/>
    <cellStyle name="Normal 6 5 2 2 3 3 3" xfId="43651"/>
    <cellStyle name="Normal 6 5 2 2 3 3 4" xfId="15324"/>
    <cellStyle name="Normal 6 5 2 2 3 4" xfId="43653"/>
    <cellStyle name="Normal 6 5 2 2 3 4 2" xfId="43654"/>
    <cellStyle name="Normal 6 5 2 2 3 4 3" xfId="43655"/>
    <cellStyle name="Normal 6 5 2 2 3 4 4" xfId="43656"/>
    <cellStyle name="Normal 6 5 2 2 3 5" xfId="43657"/>
    <cellStyle name="Normal 6 5 2 2 3 5 2" xfId="15370"/>
    <cellStyle name="Normal 6 5 2 2 3 5 3" xfId="35479"/>
    <cellStyle name="Normal 6 5 2 2 3 5 4" xfId="35481"/>
    <cellStyle name="Normal 6 5 2 2 3 6" xfId="43658"/>
    <cellStyle name="Normal 6 5 2 2 3 6 2" xfId="15374"/>
    <cellStyle name="Normal 6 5 2 2 3 6 3" xfId="35484"/>
    <cellStyle name="Normal 6 5 2 2 3 7" xfId="19350"/>
    <cellStyle name="Normal 6 5 2 2 3 8" xfId="22890"/>
    <cellStyle name="Normal 6 5 2 2 3 9" xfId="22893"/>
    <cellStyle name="Normal 6 5 2 2 4" xfId="40776"/>
    <cellStyle name="Normal 6 5 2 2 4 2" xfId="43660"/>
    <cellStyle name="Normal 6 5 2 2 4 2 2" xfId="43661"/>
    <cellStyle name="Normal 6 5 2 2 4 2 3" xfId="43662"/>
    <cellStyle name="Normal 6 5 2 2 4 2 4" xfId="43663"/>
    <cellStyle name="Normal 6 5 2 2 4 3" xfId="43664"/>
    <cellStyle name="Normal 6 5 2 2 4 3 2" xfId="43665"/>
    <cellStyle name="Normal 6 5 2 2 4 3 3" xfId="43666"/>
    <cellStyle name="Normal 6 5 2 2 4 4" xfId="43667"/>
    <cellStyle name="Normal 6 5 2 2 4 5" xfId="43668"/>
    <cellStyle name="Normal 6 5 2 2 4 6" xfId="43669"/>
    <cellStyle name="Normal 6 5 2 2 5" xfId="40778"/>
    <cellStyle name="Normal 6 5 2 2 5 2" xfId="43671"/>
    <cellStyle name="Normal 6 5 2 2 5 3" xfId="43672"/>
    <cellStyle name="Normal 6 5 2 2 5 4" xfId="43673"/>
    <cellStyle name="Normal 6 5 2 2 6" xfId="43674"/>
    <cellStyle name="Normal 6 5 2 2 6 2" xfId="30124"/>
    <cellStyle name="Normal 6 5 2 2 6 3" xfId="30126"/>
    <cellStyle name="Normal 6 5 2 2 6 4" xfId="30128"/>
    <cellStyle name="Normal 6 5 2 2 7" xfId="43675"/>
    <cellStyle name="Normal 6 5 2 2 7 2" xfId="30136"/>
    <cellStyle name="Normal 6 5 2 2 7 3" xfId="43676"/>
    <cellStyle name="Normal 6 5 2 2 7 4" xfId="43677"/>
    <cellStyle name="Normal 6 5 2 2 8" xfId="43678"/>
    <cellStyle name="Normal 6 5 2 2 8 2" xfId="30142"/>
    <cellStyle name="Normal 6 5 2 2 8 3" xfId="43679"/>
    <cellStyle name="Normal 6 5 2 2 9" xfId="43681"/>
    <cellStyle name="Normal 6 5 2 3" xfId="43682"/>
    <cellStyle name="Normal 6 5 2 3 10" xfId="43683"/>
    <cellStyle name="Normal 6 5 2 3 2" xfId="43684"/>
    <cellStyle name="Normal 6 5 2 3 2 2" xfId="43686"/>
    <cellStyle name="Normal 6 5 2 3 2 2 2" xfId="43687"/>
    <cellStyle name="Normal 6 5 2 3 2 2 2 2" xfId="29661"/>
    <cellStyle name="Normal 6 5 2 3 2 2 2 3" xfId="5897"/>
    <cellStyle name="Normal 6 5 2 3 2 2 2 4" xfId="43688"/>
    <cellStyle name="Normal 6 5 2 3 2 2 3" xfId="24265"/>
    <cellStyle name="Normal 6 5 2 3 2 2 3 2" xfId="29682"/>
    <cellStyle name="Normal 6 5 2 3 2 2 3 3" xfId="43689"/>
    <cellStyle name="Normal 6 5 2 3 2 2 4" xfId="24272"/>
    <cellStyle name="Normal 6 5 2 3 2 2 5" xfId="43691"/>
    <cellStyle name="Normal 6 5 2 3 2 2 6" xfId="43693"/>
    <cellStyle name="Normal 6 5 2 3 2 3" xfId="43695"/>
    <cellStyle name="Normal 6 5 2 3 2 3 2" xfId="43696"/>
    <cellStyle name="Normal 6 5 2 3 2 3 3" xfId="43697"/>
    <cellStyle name="Normal 6 5 2 3 2 3 4" xfId="43699"/>
    <cellStyle name="Normal 6 5 2 3 2 4" xfId="43701"/>
    <cellStyle name="Normal 6 5 2 3 2 4 2" xfId="43534"/>
    <cellStyle name="Normal 6 5 2 3 2 4 3" xfId="43702"/>
    <cellStyle name="Normal 6 5 2 3 2 4 4" xfId="43704"/>
    <cellStyle name="Normal 6 5 2 3 2 5" xfId="43705"/>
    <cellStyle name="Normal 6 5 2 3 2 5 2" xfId="43706"/>
    <cellStyle name="Normal 6 5 2 3 2 5 3" xfId="43707"/>
    <cellStyle name="Normal 6 5 2 3 2 5 4" xfId="43709"/>
    <cellStyle name="Normal 6 5 2 3 2 6" xfId="43710"/>
    <cellStyle name="Normal 6 5 2 3 2 6 2" xfId="43711"/>
    <cellStyle name="Normal 6 5 2 3 2 6 3" xfId="43712"/>
    <cellStyle name="Normal 6 5 2 3 2 7" xfId="709"/>
    <cellStyle name="Normal 6 5 2 3 2 8" xfId="561"/>
    <cellStyle name="Normal 6 5 2 3 2 9" xfId="3308"/>
    <cellStyle name="Normal 6 5 2 3 3" xfId="40781"/>
    <cellStyle name="Normal 6 5 2 3 3 2" xfId="43714"/>
    <cellStyle name="Normal 6 5 2 3 3 2 2" xfId="43715"/>
    <cellStyle name="Normal 6 5 2 3 3 2 3" xfId="43716"/>
    <cellStyle name="Normal 6 5 2 3 3 2 4" xfId="19208"/>
    <cellStyle name="Normal 6 5 2 3 3 3" xfId="43717"/>
    <cellStyle name="Normal 6 5 2 3 3 3 2" xfId="43718"/>
    <cellStyle name="Normal 6 5 2 3 3 3 3" xfId="43719"/>
    <cellStyle name="Normal 6 5 2 3 3 4" xfId="43720"/>
    <cellStyle name="Normal 6 5 2 3 3 5" xfId="43721"/>
    <cellStyle name="Normal 6 5 2 3 3 6" xfId="43722"/>
    <cellStyle name="Normal 6 5 2 3 4" xfId="40783"/>
    <cellStyle name="Normal 6 5 2 3 4 2" xfId="43724"/>
    <cellStyle name="Normal 6 5 2 3 4 3" xfId="43725"/>
    <cellStyle name="Normal 6 5 2 3 4 4" xfId="43726"/>
    <cellStyle name="Normal 6 5 2 3 5" xfId="43727"/>
    <cellStyle name="Normal 6 5 2 3 5 2" xfId="43729"/>
    <cellStyle name="Normal 6 5 2 3 5 3" xfId="43730"/>
    <cellStyle name="Normal 6 5 2 3 5 4" xfId="43731"/>
    <cellStyle name="Normal 6 5 2 3 6" xfId="43732"/>
    <cellStyle name="Normal 6 5 2 3 6 2" xfId="10"/>
    <cellStyle name="Normal 6 5 2 3 6 3" xfId="43733"/>
    <cellStyle name="Normal 6 5 2 3 6 4" xfId="43734"/>
    <cellStyle name="Normal 6 5 2 3 7" xfId="43735"/>
    <cellStyle name="Normal 6 5 2 3 7 2" xfId="43736"/>
    <cellStyle name="Normal 6 5 2 3 7 3" xfId="43737"/>
    <cellStyle name="Normal 6 5 2 3 8" xfId="43738"/>
    <cellStyle name="Normal 6 5 2 3 9" xfId="43740"/>
    <cellStyle name="Normal 6 5 2 4" xfId="43741"/>
    <cellStyle name="Normal 6 5 2 4 2" xfId="43742"/>
    <cellStyle name="Normal 6 5 2 4 2 2" xfId="43744"/>
    <cellStyle name="Normal 6 5 2 4 2 2 2" xfId="43745"/>
    <cellStyle name="Normal 6 5 2 4 2 2 3" xfId="27928"/>
    <cellStyle name="Normal 6 5 2 4 2 2 4" xfId="27932"/>
    <cellStyle name="Normal 6 5 2 4 2 3" xfId="43747"/>
    <cellStyle name="Normal 6 5 2 4 2 3 2" xfId="32016"/>
    <cellStyle name="Normal 6 5 2 4 2 3 3" xfId="32019"/>
    <cellStyle name="Normal 6 5 2 4 2 4" xfId="43749"/>
    <cellStyle name="Normal 6 5 2 4 2 5" xfId="43750"/>
    <cellStyle name="Normal 6 5 2 4 2 6" xfId="43751"/>
    <cellStyle name="Normal 6 5 2 4 3" xfId="43752"/>
    <cellStyle name="Normal 6 5 2 4 3 2" xfId="43754"/>
    <cellStyle name="Normal 6 5 2 4 3 3" xfId="43755"/>
    <cellStyle name="Normal 6 5 2 4 3 4" xfId="43756"/>
    <cellStyle name="Normal 6 5 2 4 4" xfId="43757"/>
    <cellStyle name="Normal 6 5 2 4 4 2" xfId="43759"/>
    <cellStyle name="Normal 6 5 2 4 4 3" xfId="43760"/>
    <cellStyle name="Normal 6 5 2 4 4 4" xfId="43761"/>
    <cellStyle name="Normal 6 5 2 4 5" xfId="43762"/>
    <cellStyle name="Normal 6 5 2 4 5 2" xfId="43763"/>
    <cellStyle name="Normal 6 5 2 4 5 3" xfId="43764"/>
    <cellStyle name="Normal 6 5 2 4 5 4" xfId="43765"/>
    <cellStyle name="Normal 6 5 2 4 6" xfId="43766"/>
    <cellStyle name="Normal 6 5 2 4 6 2" xfId="43767"/>
    <cellStyle name="Normal 6 5 2 4 6 3" xfId="43768"/>
    <cellStyle name="Normal 6 5 2 4 7" xfId="43769"/>
    <cellStyle name="Normal 6 5 2 4 8" xfId="43770"/>
    <cellStyle name="Normal 6 5 2 4 9" xfId="43772"/>
    <cellStyle name="Normal 6 5 2 5" xfId="43773"/>
    <cellStyle name="Normal 6 5 2 5 2" xfId="43774"/>
    <cellStyle name="Normal 6 5 2 5 2 2" xfId="279"/>
    <cellStyle name="Normal 6 5 2 5 2 2 2" xfId="13986"/>
    <cellStyle name="Normal 6 5 2 5 2 2 3" xfId="13998"/>
    <cellStyle name="Normal 6 5 2 5 2 2 4" xfId="43776"/>
    <cellStyle name="Normal 6 5 2 5 2 3" xfId="299"/>
    <cellStyle name="Normal 6 5 2 5 2 3 2" xfId="14143"/>
    <cellStyle name="Normal 6 5 2 5 2 3 3" xfId="14157"/>
    <cellStyle name="Normal 6 5 2 5 2 4" xfId="43777"/>
    <cellStyle name="Normal 6 5 2 5 2 5" xfId="43778"/>
    <cellStyle name="Normal 6 5 2 5 2 6" xfId="43779"/>
    <cellStyle name="Normal 6 5 2 5 3" xfId="43780"/>
    <cellStyle name="Normal 6 5 2 5 3 2" xfId="43781"/>
    <cellStyle name="Normal 6 5 2 5 3 3" xfId="43782"/>
    <cellStyle name="Normal 6 5 2 5 3 4" xfId="43783"/>
    <cellStyle name="Normal 6 5 2 5 4" xfId="43784"/>
    <cellStyle name="Normal 6 5 2 5 4 2" xfId="43785"/>
    <cellStyle name="Normal 6 5 2 5 4 3" xfId="43786"/>
    <cellStyle name="Normal 6 5 2 5 4 4" xfId="43787"/>
    <cellStyle name="Normal 6 5 2 5 5" xfId="43788"/>
    <cellStyle name="Normal 6 5 2 5 5 2" xfId="43789"/>
    <cellStyle name="Normal 6 5 2 5 5 3" xfId="43790"/>
    <cellStyle name="Normal 6 5 2 5 5 4" xfId="43791"/>
    <cellStyle name="Normal 6 5 2 5 6" xfId="43792"/>
    <cellStyle name="Normal 6 5 2 5 6 2" xfId="43793"/>
    <cellStyle name="Normal 6 5 2 5 6 3" xfId="43794"/>
    <cellStyle name="Normal 6 5 2 5 7" xfId="38157"/>
    <cellStyle name="Normal 6 5 2 5 8" xfId="38159"/>
    <cellStyle name="Normal 6 5 2 5 9" xfId="38162"/>
    <cellStyle name="Normal 6 5 2 6" xfId="43795"/>
    <cellStyle name="Normal 6 5 2 6 2" xfId="43796"/>
    <cellStyle name="Normal 6 5 2 6 2 2" xfId="779"/>
    <cellStyle name="Normal 6 5 2 6 2 2 2" xfId="24891"/>
    <cellStyle name="Normal 6 5 2 6 2 2 3" xfId="26921"/>
    <cellStyle name="Normal 6 5 2 6 2 2 4" xfId="43797"/>
    <cellStyle name="Normal 6 5 2 6 2 3" xfId="851"/>
    <cellStyle name="Normal 6 5 2 6 2 3 2" xfId="24910"/>
    <cellStyle name="Normal 6 5 2 6 2 3 3" xfId="26923"/>
    <cellStyle name="Normal 6 5 2 6 2 4" xfId="865"/>
    <cellStyle name="Normal 6 5 2 6 2 5" xfId="36615"/>
    <cellStyle name="Normal 6 5 2 6 2 6" xfId="36617"/>
    <cellStyle name="Normal 6 5 2 6 3" xfId="43798"/>
    <cellStyle name="Normal 6 5 2 6 3 2" xfId="7489"/>
    <cellStyle name="Normal 6 5 2 6 3 3" xfId="19214"/>
    <cellStyle name="Normal 6 5 2 6 3 4" xfId="22405"/>
    <cellStyle name="Normal 6 5 2 6 4" xfId="43799"/>
    <cellStyle name="Normal 6 5 2 6 4 2" xfId="5985"/>
    <cellStyle name="Normal 6 5 2 6 4 3" xfId="22258"/>
    <cellStyle name="Normal 6 5 2 6 4 4" xfId="22263"/>
    <cellStyle name="Normal 6 5 2 6 5" xfId="43800"/>
    <cellStyle name="Normal 6 5 2 6 5 2" xfId="17851"/>
    <cellStyle name="Normal 6 5 2 6 5 3" xfId="22288"/>
    <cellStyle name="Normal 6 5 2 6 6" xfId="43801"/>
    <cellStyle name="Normal 6 5 2 6 7" xfId="38164"/>
    <cellStyle name="Normal 6 5 2 6 8" xfId="38166"/>
    <cellStyle name="Normal 6 5 2 7" xfId="43802"/>
    <cellStyle name="Normal 6 5 2 7 2" xfId="43803"/>
    <cellStyle name="Normal 6 5 2 7 2 2" xfId="43804"/>
    <cellStyle name="Normal 6 5 2 7 2 3" xfId="43805"/>
    <cellStyle name="Normal 6 5 2 7 2 4" xfId="36648"/>
    <cellStyle name="Normal 6 5 2 7 3" xfId="43806"/>
    <cellStyle name="Normal 6 5 2 7 3 2" xfId="22421"/>
    <cellStyle name="Normal 6 5 2 7 3 3" xfId="38603"/>
    <cellStyle name="Normal 6 5 2 7 4" xfId="43807"/>
    <cellStyle name="Normal 6 5 2 7 5" xfId="43808"/>
    <cellStyle name="Normal 6 5 2 7 6" xfId="43809"/>
    <cellStyle name="Normal 6 5 2 8" xfId="1603"/>
    <cellStyle name="Normal 6 5 2 8 2" xfId="3265"/>
    <cellStyle name="Normal 6 5 2 8 3" xfId="43811"/>
    <cellStyle name="Normal 6 5 2 8 4" xfId="43812"/>
    <cellStyle name="Normal 6 5 2 9" xfId="1613"/>
    <cellStyle name="Normal 6 5 2 9 2" xfId="43813"/>
    <cellStyle name="Normal 6 5 2 9 3" xfId="43814"/>
    <cellStyle name="Normal 6 5 2 9 4" xfId="43815"/>
    <cellStyle name="Normal 6 5 3" xfId="36308"/>
    <cellStyle name="Normal 6 5 3 10" xfId="36244"/>
    <cellStyle name="Normal 6 5 3 10 2" xfId="36247"/>
    <cellStyle name="Normal 6 5 3 10 3" xfId="16064"/>
    <cellStyle name="Normal 6 5 3 10 4" xfId="16071"/>
    <cellStyle name="Normal 6 5 3 11" xfId="36249"/>
    <cellStyle name="Normal 6 5 3 11 2" xfId="36252"/>
    <cellStyle name="Normal 6 5 3 11 3" xfId="16099"/>
    <cellStyle name="Normal 6 5 3 12" xfId="36254"/>
    <cellStyle name="Normal 6 5 3 13" xfId="2852"/>
    <cellStyle name="Normal 6 5 3 14" xfId="23830"/>
    <cellStyle name="Normal 6 5 3 2" xfId="36310"/>
    <cellStyle name="Normal 6 5 3 2 10" xfId="33481"/>
    <cellStyle name="Normal 6 5 3 2 11" xfId="33483"/>
    <cellStyle name="Normal 6 5 3 2 2" xfId="36313"/>
    <cellStyle name="Normal 6 5 3 2 2 10" xfId="43816"/>
    <cellStyle name="Normal 6 5 3 2 2 2" xfId="36316"/>
    <cellStyle name="Normal 6 5 3 2 2 2 2" xfId="43817"/>
    <cellStyle name="Normal 6 5 3 2 2 2 2 2" xfId="19142"/>
    <cellStyle name="Normal 6 5 3 2 2 2 2 2 2" xfId="43819"/>
    <cellStyle name="Normal 6 5 3 2 2 2 2 2 3" xfId="43820"/>
    <cellStyle name="Normal 6 5 3 2 2 2 2 2 4" xfId="43821"/>
    <cellStyle name="Normal 6 5 3 2 2 2 2 3" xfId="43822"/>
    <cellStyle name="Normal 6 5 3 2 2 2 2 3 2" xfId="43824"/>
    <cellStyle name="Normal 6 5 3 2 2 2 2 3 3" xfId="43825"/>
    <cellStyle name="Normal 6 5 3 2 2 2 2 4" xfId="37845"/>
    <cellStyle name="Normal 6 5 3 2 2 2 2 5" xfId="37847"/>
    <cellStyle name="Normal 6 5 3 2 2 2 2 6" xfId="37849"/>
    <cellStyle name="Normal 6 5 3 2 2 2 3" xfId="43826"/>
    <cellStyle name="Normal 6 5 3 2 2 2 3 2" xfId="43827"/>
    <cellStyle name="Normal 6 5 3 2 2 2 3 3" xfId="43828"/>
    <cellStyle name="Normal 6 5 3 2 2 2 3 4" xfId="37852"/>
    <cellStyle name="Normal 6 5 3 2 2 2 4" xfId="43830"/>
    <cellStyle name="Normal 6 5 3 2 2 2 4 2" xfId="43831"/>
    <cellStyle name="Normal 6 5 3 2 2 2 4 3" xfId="43832"/>
    <cellStyle name="Normal 6 5 3 2 2 2 4 4" xfId="37861"/>
    <cellStyle name="Normal 6 5 3 2 2 2 5" xfId="43834"/>
    <cellStyle name="Normal 6 5 3 2 2 2 5 2" xfId="43835"/>
    <cellStyle name="Normal 6 5 3 2 2 2 5 3" xfId="43836"/>
    <cellStyle name="Normal 6 5 3 2 2 2 5 4" xfId="43838"/>
    <cellStyle name="Normal 6 5 3 2 2 2 6" xfId="43840"/>
    <cellStyle name="Normal 6 5 3 2 2 2 6 2" xfId="43841"/>
    <cellStyle name="Normal 6 5 3 2 2 2 6 3" xfId="43842"/>
    <cellStyle name="Normal 6 5 3 2 2 2 7" xfId="43843"/>
    <cellStyle name="Normal 6 5 3 2 2 2 8" xfId="43844"/>
    <cellStyle name="Normal 6 5 3 2 2 2 9" xfId="43845"/>
    <cellStyle name="Normal 6 5 3 2 2 3" xfId="36319"/>
    <cellStyle name="Normal 6 5 3 2 2 3 2" xfId="9099"/>
    <cellStyle name="Normal 6 5 3 2 2 3 2 2" xfId="19737"/>
    <cellStyle name="Normal 6 5 3 2 2 3 2 3" xfId="19742"/>
    <cellStyle name="Normal 6 5 3 2 2 3 2 4" xfId="19750"/>
    <cellStyle name="Normal 6 5 3 2 2 3 3" xfId="19784"/>
    <cellStyle name="Normal 6 5 3 2 2 3 3 2" xfId="19789"/>
    <cellStyle name="Normal 6 5 3 2 2 3 3 3" xfId="19795"/>
    <cellStyle name="Normal 6 5 3 2 2 3 4" xfId="19820"/>
    <cellStyle name="Normal 6 5 3 2 2 3 5" xfId="19843"/>
    <cellStyle name="Normal 6 5 3 2 2 3 6" xfId="19860"/>
    <cellStyle name="Normal 6 5 3 2 2 4" xfId="36323"/>
    <cellStyle name="Normal 6 5 3 2 2 4 2" xfId="12378"/>
    <cellStyle name="Normal 6 5 3 2 2 4 3" xfId="12381"/>
    <cellStyle name="Normal 6 5 3 2 2 4 4" xfId="14436"/>
    <cellStyle name="Normal 6 5 3 2 2 5" xfId="43847"/>
    <cellStyle name="Normal 6 5 3 2 2 5 2" xfId="7787"/>
    <cellStyle name="Normal 6 5 3 2 2 5 3" xfId="19947"/>
    <cellStyle name="Normal 6 5 3 2 2 5 4" xfId="14475"/>
    <cellStyle name="Normal 6 5 3 2 2 6" xfId="43848"/>
    <cellStyle name="Normal 6 5 3 2 2 6 2" xfId="19968"/>
    <cellStyle name="Normal 6 5 3 2 2 6 3" xfId="19973"/>
    <cellStyle name="Normal 6 5 3 2 2 6 4" xfId="14498"/>
    <cellStyle name="Normal 6 5 3 2 2 7" xfId="21252"/>
    <cellStyle name="Normal 6 5 3 2 2 7 2" xfId="20017"/>
    <cellStyle name="Normal 6 5 3 2 2 7 3" xfId="20029"/>
    <cellStyle name="Normal 6 5 3 2 2 8" xfId="3512"/>
    <cellStyle name="Normal 6 5 3 2 2 9" xfId="3541"/>
    <cellStyle name="Normal 6 5 3 2 3" xfId="36325"/>
    <cellStyle name="Normal 6 5 3 2 3 2" xfId="36328"/>
    <cellStyle name="Normal 6 5 3 2 3 2 2" xfId="12755"/>
    <cellStyle name="Normal 6 5 3 2 3 2 2 2" xfId="43849"/>
    <cellStyle name="Normal 6 5 3 2 3 2 2 3" xfId="43850"/>
    <cellStyle name="Normal 6 5 3 2 3 2 2 4" xfId="1186"/>
    <cellStyle name="Normal 6 5 3 2 3 2 3" xfId="12760"/>
    <cellStyle name="Normal 6 5 3 2 3 2 3 2" xfId="43851"/>
    <cellStyle name="Normal 6 5 3 2 3 2 3 3" xfId="43852"/>
    <cellStyle name="Normal 6 5 3 2 3 2 4" xfId="43854"/>
    <cellStyle name="Normal 6 5 3 2 3 2 5" xfId="43857"/>
    <cellStyle name="Normal 6 5 3 2 3 2 6" xfId="43858"/>
    <cellStyle name="Normal 6 5 3 2 3 3" xfId="36330"/>
    <cellStyle name="Normal 6 5 3 2 3 3 2" xfId="15645"/>
    <cellStyle name="Normal 6 5 3 2 3 3 3" xfId="18085"/>
    <cellStyle name="Normal 6 5 3 2 3 3 4" xfId="16172"/>
    <cellStyle name="Normal 6 5 3 2 3 4" xfId="43859"/>
    <cellStyle name="Normal 6 5 3 2 3 4 2" xfId="20204"/>
    <cellStyle name="Normal 6 5 3 2 3 4 3" xfId="20207"/>
    <cellStyle name="Normal 6 5 3 2 3 4 4" xfId="14561"/>
    <cellStyle name="Normal 6 5 3 2 3 5" xfId="43860"/>
    <cellStyle name="Normal 6 5 3 2 3 5 2" xfId="20212"/>
    <cellStyle name="Normal 6 5 3 2 3 5 3" xfId="20214"/>
    <cellStyle name="Normal 6 5 3 2 3 5 4" xfId="14608"/>
    <cellStyle name="Normal 6 5 3 2 3 6" xfId="43861"/>
    <cellStyle name="Normal 6 5 3 2 3 6 2" xfId="20217"/>
    <cellStyle name="Normal 6 5 3 2 3 6 3" xfId="20220"/>
    <cellStyle name="Normal 6 5 3 2 3 7" xfId="21266"/>
    <cellStyle name="Normal 6 5 3 2 3 8" xfId="3591"/>
    <cellStyle name="Normal 6 5 3 2 3 9" xfId="43862"/>
    <cellStyle name="Normal 6 5 3 2 4" xfId="36332"/>
    <cellStyle name="Normal 6 5 3 2 4 2" xfId="43864"/>
    <cellStyle name="Normal 6 5 3 2 4 2 2" xfId="43865"/>
    <cellStyle name="Normal 6 5 3 2 4 2 3" xfId="43866"/>
    <cellStyle name="Normal 6 5 3 2 4 2 4" xfId="43867"/>
    <cellStyle name="Normal 6 5 3 2 4 3" xfId="43868"/>
    <cellStyle name="Normal 6 5 3 2 4 3 2" xfId="12607"/>
    <cellStyle name="Normal 6 5 3 2 4 3 3" xfId="12612"/>
    <cellStyle name="Normal 6 5 3 2 4 4" xfId="12830"/>
    <cellStyle name="Normal 6 5 3 2 4 5" xfId="21272"/>
    <cellStyle name="Normal 6 5 3 2 4 6" xfId="21282"/>
    <cellStyle name="Normal 6 5 3 2 5" xfId="36334"/>
    <cellStyle name="Normal 6 5 3 2 5 2" xfId="43870"/>
    <cellStyle name="Normal 6 5 3 2 5 3" xfId="43871"/>
    <cellStyle name="Normal 6 5 3 2 5 4" xfId="25841"/>
    <cellStyle name="Normal 6 5 3 2 6" xfId="36336"/>
    <cellStyle name="Normal 6 5 3 2 6 2" xfId="30225"/>
    <cellStyle name="Normal 6 5 3 2 6 3" xfId="30227"/>
    <cellStyle name="Normal 6 5 3 2 6 4" xfId="30229"/>
    <cellStyle name="Normal 6 5 3 2 7" xfId="43872"/>
    <cellStyle name="Normal 6 5 3 2 7 2" xfId="30233"/>
    <cellStyle name="Normal 6 5 3 2 7 3" xfId="43873"/>
    <cellStyle name="Normal 6 5 3 2 7 4" xfId="43874"/>
    <cellStyle name="Normal 6 5 3 2 8" xfId="43875"/>
    <cellStyle name="Normal 6 5 3 2 8 2" xfId="30237"/>
    <cellStyle name="Normal 6 5 3 2 8 3" xfId="43876"/>
    <cellStyle name="Normal 6 5 3 2 9" xfId="43878"/>
    <cellStyle name="Normal 6 5 3 3" xfId="36338"/>
    <cellStyle name="Normal 6 5 3 3 10" xfId="43879"/>
    <cellStyle name="Normal 6 5 3 3 2" xfId="36341"/>
    <cellStyle name="Normal 6 5 3 3 2 2" xfId="43880"/>
    <cellStyle name="Normal 6 5 3 3 2 2 2" xfId="43881"/>
    <cellStyle name="Normal 6 5 3 3 2 2 2 2" xfId="43882"/>
    <cellStyle name="Normal 6 5 3 3 2 2 2 3" xfId="43883"/>
    <cellStyle name="Normal 6 5 3 3 2 2 2 4" xfId="38138"/>
    <cellStyle name="Normal 6 5 3 3 2 2 3" xfId="43884"/>
    <cellStyle name="Normal 6 5 3 3 2 2 3 2" xfId="43885"/>
    <cellStyle name="Normal 6 5 3 3 2 2 3 3" xfId="43886"/>
    <cellStyle name="Normal 6 5 3 3 2 2 4" xfId="43888"/>
    <cellStyle name="Normal 6 5 3 3 2 2 5" xfId="43890"/>
    <cellStyle name="Normal 6 5 3 3 2 2 6" xfId="43892"/>
    <cellStyle name="Normal 6 5 3 3 2 3" xfId="43893"/>
    <cellStyle name="Normal 6 5 3 3 2 3 2" xfId="43894"/>
    <cellStyle name="Normal 6 5 3 3 2 3 3" xfId="43895"/>
    <cellStyle name="Normal 6 5 3 3 2 3 4" xfId="43897"/>
    <cellStyle name="Normal 6 5 3 3 2 4" xfId="43898"/>
    <cellStyle name="Normal 6 5 3 3 2 4 2" xfId="43899"/>
    <cellStyle name="Normal 6 5 3 3 2 4 3" xfId="43900"/>
    <cellStyle name="Normal 6 5 3 3 2 4 4" xfId="43902"/>
    <cellStyle name="Normal 6 5 3 3 2 5" xfId="43904"/>
    <cellStyle name="Normal 6 5 3 3 2 5 2" xfId="43905"/>
    <cellStyle name="Normal 6 5 3 3 2 5 3" xfId="43906"/>
    <cellStyle name="Normal 6 5 3 3 2 5 4" xfId="43908"/>
    <cellStyle name="Normal 6 5 3 3 2 6" xfId="43909"/>
    <cellStyle name="Normal 6 5 3 3 2 6 2" xfId="43910"/>
    <cellStyle name="Normal 6 5 3 3 2 6 3" xfId="43911"/>
    <cellStyle name="Normal 6 5 3 3 2 7" xfId="43912"/>
    <cellStyle name="Normal 6 5 3 3 2 8" xfId="43913"/>
    <cellStyle name="Normal 6 5 3 3 2 9" xfId="43914"/>
    <cellStyle name="Normal 6 5 3 3 3" xfId="36343"/>
    <cellStyle name="Normal 6 5 3 3 3 2" xfId="43915"/>
    <cellStyle name="Normal 6 5 3 3 3 2 2" xfId="43916"/>
    <cellStyle name="Normal 6 5 3 3 3 2 3" xfId="43917"/>
    <cellStyle name="Normal 6 5 3 3 3 2 4" xfId="43919"/>
    <cellStyle name="Normal 6 5 3 3 3 3" xfId="43920"/>
    <cellStyle name="Normal 6 5 3 3 3 3 2" xfId="43921"/>
    <cellStyle name="Normal 6 5 3 3 3 3 3" xfId="43922"/>
    <cellStyle name="Normal 6 5 3 3 3 4" xfId="43923"/>
    <cellStyle name="Normal 6 5 3 3 3 5" xfId="43924"/>
    <cellStyle name="Normal 6 5 3 3 3 6" xfId="43925"/>
    <cellStyle name="Normal 6 5 3 3 4" xfId="36345"/>
    <cellStyle name="Normal 6 5 3 3 4 2" xfId="43926"/>
    <cellStyle name="Normal 6 5 3 3 4 3" xfId="43927"/>
    <cellStyle name="Normal 6 5 3 3 4 4" xfId="43928"/>
    <cellStyle name="Normal 6 5 3 3 5" xfId="43929"/>
    <cellStyle name="Normal 6 5 3 3 5 2" xfId="43930"/>
    <cellStyle name="Normal 6 5 3 3 5 3" xfId="43931"/>
    <cellStyle name="Normal 6 5 3 3 5 4" xfId="43932"/>
    <cellStyle name="Normal 6 5 3 3 6" xfId="43933"/>
    <cellStyle name="Normal 6 5 3 3 6 2" xfId="29419"/>
    <cellStyle name="Normal 6 5 3 3 6 3" xfId="29424"/>
    <cellStyle name="Normal 6 5 3 3 6 4" xfId="29427"/>
    <cellStyle name="Normal 6 5 3 3 7" xfId="43934"/>
    <cellStyle name="Normal 6 5 3 3 7 2" xfId="43935"/>
    <cellStyle name="Normal 6 5 3 3 7 3" xfId="43936"/>
    <cellStyle name="Normal 6 5 3 3 8" xfId="43937"/>
    <cellStyle name="Normal 6 5 3 3 9" xfId="43939"/>
    <cellStyle name="Normal 6 5 3 4" xfId="36348"/>
    <cellStyle name="Normal 6 5 3 4 2" xfId="36352"/>
    <cellStyle name="Normal 6 5 3 4 2 2" xfId="2070"/>
    <cellStyle name="Normal 6 5 3 4 2 2 2" xfId="581"/>
    <cellStyle name="Normal 6 5 3 4 2 2 3" xfId="43940"/>
    <cellStyle name="Normal 6 5 3 4 2 2 4" xfId="43942"/>
    <cellStyle name="Normal 6 5 3 4 2 3" xfId="43945"/>
    <cellStyle name="Normal 6 5 3 4 2 3 2" xfId="24228"/>
    <cellStyle name="Normal 6 5 3 4 2 3 3" xfId="24252"/>
    <cellStyle name="Normal 6 5 3 4 2 4" xfId="43948"/>
    <cellStyle name="Normal 6 5 3 4 2 5" xfId="43949"/>
    <cellStyle name="Normal 6 5 3 4 2 6" xfId="43950"/>
    <cellStyle name="Normal 6 5 3 4 3" xfId="36355"/>
    <cellStyle name="Normal 6 5 3 4 3 2" xfId="820"/>
    <cellStyle name="Normal 6 5 3 4 3 3" xfId="43952"/>
    <cellStyle name="Normal 6 5 3 4 3 4" xfId="43953"/>
    <cellStyle name="Normal 6 5 3 4 4" xfId="36358"/>
    <cellStyle name="Normal 6 5 3 4 4 2" xfId="659"/>
    <cellStyle name="Normal 6 5 3 4 4 3" xfId="43954"/>
    <cellStyle name="Normal 6 5 3 4 4 4" xfId="43955"/>
    <cellStyle name="Normal 6 5 3 4 5" xfId="43957"/>
    <cellStyle name="Normal 6 5 3 4 5 2" xfId="43958"/>
    <cellStyle name="Normal 6 5 3 4 5 3" xfId="43959"/>
    <cellStyle name="Normal 6 5 3 4 5 4" xfId="43960"/>
    <cellStyle name="Normal 6 5 3 4 6" xfId="43963"/>
    <cellStyle name="Normal 6 5 3 4 6 2" xfId="43965"/>
    <cellStyle name="Normal 6 5 3 4 6 3" xfId="43967"/>
    <cellStyle name="Normal 6 5 3 4 7" xfId="43969"/>
    <cellStyle name="Normal 6 5 3 4 8" xfId="43971"/>
    <cellStyle name="Normal 6 5 3 4 9" xfId="43974"/>
    <cellStyle name="Normal 6 5 3 5" xfId="36361"/>
    <cellStyle name="Normal 6 5 3 5 2" xfId="36366"/>
    <cellStyle name="Normal 6 5 3 5 2 2" xfId="43976"/>
    <cellStyle name="Normal 6 5 3 5 2 2 2" xfId="43977"/>
    <cellStyle name="Normal 6 5 3 5 2 2 3" xfId="43978"/>
    <cellStyle name="Normal 6 5 3 5 2 2 4" xfId="43980"/>
    <cellStyle name="Normal 6 5 3 5 2 3" xfId="43981"/>
    <cellStyle name="Normal 6 5 3 5 2 3 2" xfId="32248"/>
    <cellStyle name="Normal 6 5 3 5 2 3 3" xfId="42927"/>
    <cellStyle name="Normal 6 5 3 5 2 4" xfId="43982"/>
    <cellStyle name="Normal 6 5 3 5 2 5" xfId="43983"/>
    <cellStyle name="Normal 6 5 3 5 2 6" xfId="43984"/>
    <cellStyle name="Normal 6 5 3 5 3" xfId="36370"/>
    <cellStyle name="Normal 6 5 3 5 3 2" xfId="43985"/>
    <cellStyle name="Normal 6 5 3 5 3 3" xfId="43986"/>
    <cellStyle name="Normal 6 5 3 5 3 4" xfId="43987"/>
    <cellStyle name="Normal 6 5 3 5 4" xfId="36374"/>
    <cellStyle name="Normal 6 5 3 5 4 2" xfId="43988"/>
    <cellStyle name="Normal 6 5 3 5 4 3" xfId="43989"/>
    <cellStyle name="Normal 6 5 3 5 4 4" xfId="43990"/>
    <cellStyle name="Normal 6 5 3 5 5" xfId="43991"/>
    <cellStyle name="Normal 6 5 3 5 5 2" xfId="43992"/>
    <cellStyle name="Normal 6 5 3 5 5 3" xfId="43993"/>
    <cellStyle name="Normal 6 5 3 5 5 4" xfId="43994"/>
    <cellStyle name="Normal 6 5 3 5 6" xfId="43996"/>
    <cellStyle name="Normal 6 5 3 5 6 2" xfId="43997"/>
    <cellStyle name="Normal 6 5 3 5 6 3" xfId="34079"/>
    <cellStyle name="Normal 6 5 3 5 7" xfId="43999"/>
    <cellStyle name="Normal 6 5 3 5 8" xfId="44001"/>
    <cellStyle name="Normal 6 5 3 5 9" xfId="44003"/>
    <cellStyle name="Normal 6 5 3 6" xfId="6692"/>
    <cellStyle name="Normal 6 5 3 6 2" xfId="9685"/>
    <cellStyle name="Normal 6 5 3 6 2 2" xfId="1039"/>
    <cellStyle name="Normal 6 5 3 6 2 2 2" xfId="27286"/>
    <cellStyle name="Normal 6 5 3 6 2 2 3" xfId="27288"/>
    <cellStyle name="Normal 6 5 3 6 2 2 4" xfId="44005"/>
    <cellStyle name="Normal 6 5 3 6 2 3" xfId="1049"/>
    <cellStyle name="Normal 6 5 3 6 2 3 2" xfId="27291"/>
    <cellStyle name="Normal 6 5 3 6 2 3 3" xfId="27293"/>
    <cellStyle name="Normal 6 5 3 6 2 4" xfId="1056"/>
    <cellStyle name="Normal 6 5 3 6 2 5" xfId="4364"/>
    <cellStyle name="Normal 6 5 3 6 2 6" xfId="4403"/>
    <cellStyle name="Normal 6 5 3 6 3" xfId="9696"/>
    <cellStyle name="Normal 6 5 3 6 3 2" xfId="13835"/>
    <cellStyle name="Normal 6 5 3 6 3 3" xfId="35684"/>
    <cellStyle name="Normal 6 5 3 6 3 4" xfId="4449"/>
    <cellStyle name="Normal 6 5 3 6 4" xfId="44007"/>
    <cellStyle name="Normal 6 5 3 6 4 2" xfId="35721"/>
    <cellStyle name="Normal 6 5 3 6 4 3" xfId="44009"/>
    <cellStyle name="Normal 6 5 3 6 4 4" xfId="1762"/>
    <cellStyle name="Normal 6 5 3 6 5" xfId="44010"/>
    <cellStyle name="Normal 6 5 3 6 5 2" xfId="41379"/>
    <cellStyle name="Normal 6 5 3 6 5 3" xfId="41382"/>
    <cellStyle name="Normal 6 5 3 6 6" xfId="44012"/>
    <cellStyle name="Normal 6 5 3 6 7" xfId="44014"/>
    <cellStyle name="Normal 6 5 3 6 8" xfId="44016"/>
    <cellStyle name="Normal 6 5 3 7" xfId="2654"/>
    <cellStyle name="Normal 6 5 3 7 2" xfId="44018"/>
    <cellStyle name="Normal 6 5 3 7 2 2" xfId="11285"/>
    <cellStyle name="Normal 6 5 3 7 2 3" xfId="44019"/>
    <cellStyle name="Normal 6 5 3 7 2 4" xfId="44020"/>
    <cellStyle name="Normal 6 5 3 7 3" xfId="44022"/>
    <cellStyle name="Normal 6 5 3 7 3 2" xfId="44023"/>
    <cellStyle name="Normal 6 5 3 7 3 3" xfId="44025"/>
    <cellStyle name="Normal 6 5 3 7 4" xfId="44027"/>
    <cellStyle name="Normal 6 5 3 7 5" xfId="44028"/>
    <cellStyle name="Normal 6 5 3 7 6" xfId="44030"/>
    <cellStyle name="Normal 6 5 3 8" xfId="4539"/>
    <cellStyle name="Normal 6 5 3 8 2" xfId="4226"/>
    <cellStyle name="Normal 6 5 3 8 3" xfId="5930"/>
    <cellStyle name="Normal 6 5 3 8 4" xfId="2864"/>
    <cellStyle name="Normal 6 5 3 9" xfId="7189"/>
    <cellStyle name="Normal 6 5 3 9 2" xfId="7203"/>
    <cellStyle name="Normal 6 5 3 9 3" xfId="8929"/>
    <cellStyle name="Normal 6 5 3 9 4" xfId="9776"/>
    <cellStyle name="Normal 6 5 4" xfId="36376"/>
    <cellStyle name="Normal 6 5 4 10" xfId="44031"/>
    <cellStyle name="Normal 6 5 4 11" xfId="44032"/>
    <cellStyle name="Normal 6 5 4 2" xfId="36378"/>
    <cellStyle name="Normal 6 5 4 2 10" xfId="8821"/>
    <cellStyle name="Normal 6 5 4 2 2" xfId="20924"/>
    <cellStyle name="Normal 6 5 4 2 2 2" xfId="20927"/>
    <cellStyle name="Normal 6 5 4 2 2 2 2" xfId="44033"/>
    <cellStyle name="Normal 6 5 4 2 2 2 2 2" xfId="44034"/>
    <cellStyle name="Normal 6 5 4 2 2 2 2 3" xfId="44035"/>
    <cellStyle name="Normal 6 5 4 2 2 2 2 4" xfId="23374"/>
    <cellStyle name="Normal 6 5 4 2 2 2 3" xfId="44036"/>
    <cellStyle name="Normal 6 5 4 2 2 2 3 2" xfId="44037"/>
    <cellStyle name="Normal 6 5 4 2 2 2 3 3" xfId="44038"/>
    <cellStyle name="Normal 6 5 4 2 2 2 4" xfId="44039"/>
    <cellStyle name="Normal 6 5 4 2 2 2 5" xfId="23800"/>
    <cellStyle name="Normal 6 5 4 2 2 2 6" xfId="23803"/>
    <cellStyle name="Normal 6 5 4 2 2 3" xfId="20929"/>
    <cellStyle name="Normal 6 5 4 2 2 3 2" xfId="44041"/>
    <cellStyle name="Normal 6 5 4 2 2 3 3" xfId="44043"/>
    <cellStyle name="Normal 6 5 4 2 2 3 4" xfId="44045"/>
    <cellStyle name="Normal 6 5 4 2 2 4" xfId="20932"/>
    <cellStyle name="Normal 6 5 4 2 2 4 2" xfId="44047"/>
    <cellStyle name="Normal 6 5 4 2 2 4 3" xfId="44049"/>
    <cellStyle name="Normal 6 5 4 2 2 4 4" xfId="44051"/>
    <cellStyle name="Normal 6 5 4 2 2 5" xfId="44053"/>
    <cellStyle name="Normal 6 5 4 2 2 5 2" xfId="44055"/>
    <cellStyle name="Normal 6 5 4 2 2 5 3" xfId="44057"/>
    <cellStyle name="Normal 6 5 4 2 2 5 4" xfId="44059"/>
    <cellStyle name="Normal 6 5 4 2 2 6" xfId="44060"/>
    <cellStyle name="Normal 6 5 4 2 2 6 2" xfId="44062"/>
    <cellStyle name="Normal 6 5 4 2 2 6 3" xfId="44064"/>
    <cellStyle name="Normal 6 5 4 2 2 7" xfId="44065"/>
    <cellStyle name="Normal 6 5 4 2 2 8" xfId="44066"/>
    <cellStyle name="Normal 6 5 4 2 2 9" xfId="18235"/>
    <cellStyle name="Normal 6 5 4 2 3" xfId="20934"/>
    <cellStyle name="Normal 6 5 4 2 3 2" xfId="15442"/>
    <cellStyle name="Normal 6 5 4 2 3 2 2" xfId="40952"/>
    <cellStyle name="Normal 6 5 4 2 3 2 3" xfId="40956"/>
    <cellStyle name="Normal 6 5 4 2 3 2 4" xfId="40960"/>
    <cellStyle name="Normal 6 5 4 2 3 3" xfId="15453"/>
    <cellStyle name="Normal 6 5 4 2 3 3 2" xfId="40973"/>
    <cellStyle name="Normal 6 5 4 2 3 3 3" xfId="40977"/>
    <cellStyle name="Normal 6 5 4 2 3 4" xfId="15456"/>
    <cellStyle name="Normal 6 5 4 2 3 5" xfId="44067"/>
    <cellStyle name="Normal 6 5 4 2 3 6" xfId="44068"/>
    <cellStyle name="Normal 6 5 4 2 4" xfId="20937"/>
    <cellStyle name="Normal 6 5 4 2 4 2" xfId="12247"/>
    <cellStyle name="Normal 6 5 4 2 4 3" xfId="12258"/>
    <cellStyle name="Normal 6 5 4 2 4 4" xfId="44070"/>
    <cellStyle name="Normal 6 5 4 2 5" xfId="20940"/>
    <cellStyle name="Normal 6 5 4 2 5 2" xfId="44072"/>
    <cellStyle name="Normal 6 5 4 2 5 3" xfId="44074"/>
    <cellStyle name="Normal 6 5 4 2 5 4" xfId="44076"/>
    <cellStyle name="Normal 6 5 4 2 6" xfId="20942"/>
    <cellStyle name="Normal 6 5 4 2 6 2" xfId="18051"/>
    <cellStyle name="Normal 6 5 4 2 6 3" xfId="44078"/>
    <cellStyle name="Normal 6 5 4 2 6 4" xfId="44079"/>
    <cellStyle name="Normal 6 5 4 2 7" xfId="20944"/>
    <cellStyle name="Normal 6 5 4 2 7 2" xfId="44080"/>
    <cellStyle name="Normal 6 5 4 2 7 3" xfId="44081"/>
    <cellStyle name="Normal 6 5 4 2 8" xfId="44082"/>
    <cellStyle name="Normal 6 5 4 2 9" xfId="44084"/>
    <cellStyle name="Normal 6 5 4 3" xfId="36380"/>
    <cellStyle name="Normal 6 5 4 3 2" xfId="21003"/>
    <cellStyle name="Normal 6 5 4 3 2 2" xfId="21012"/>
    <cellStyle name="Normal 6 5 4 3 2 2 2" xfId="44085"/>
    <cellStyle name="Normal 6 5 4 3 2 2 3" xfId="44086"/>
    <cellStyle name="Normal 6 5 4 3 2 2 4" xfId="44087"/>
    <cellStyle name="Normal 6 5 4 3 2 3" xfId="21018"/>
    <cellStyle name="Normal 6 5 4 3 2 3 2" xfId="44088"/>
    <cellStyle name="Normal 6 5 4 3 2 3 3" xfId="44089"/>
    <cellStyle name="Normal 6 5 4 3 2 4" xfId="21023"/>
    <cellStyle name="Normal 6 5 4 3 2 5" xfId="44090"/>
    <cellStyle name="Normal 6 5 4 3 2 6" xfId="44091"/>
    <cellStyle name="Normal 6 5 4 3 3" xfId="21025"/>
    <cellStyle name="Normal 6 5 4 3 3 2" xfId="15298"/>
    <cellStyle name="Normal 6 5 4 3 3 3" xfId="15308"/>
    <cellStyle name="Normal 6 5 4 3 3 4" xfId="15316"/>
    <cellStyle name="Normal 6 5 4 3 4" xfId="21028"/>
    <cellStyle name="Normal 6 5 4 3 4 2" xfId="21030"/>
    <cellStyle name="Normal 6 5 4 3 4 3" xfId="21033"/>
    <cellStyle name="Normal 6 5 4 3 4 4" xfId="44092"/>
    <cellStyle name="Normal 6 5 4 3 5" xfId="21035"/>
    <cellStyle name="Normal 6 5 4 3 5 2" xfId="44093"/>
    <cellStyle name="Normal 6 5 4 3 5 3" xfId="44094"/>
    <cellStyle name="Normal 6 5 4 3 5 4" xfId="44095"/>
    <cellStyle name="Normal 6 5 4 3 6" xfId="21037"/>
    <cellStyle name="Normal 6 5 4 3 6 2" xfId="44096"/>
    <cellStyle name="Normal 6 5 4 3 6 3" xfId="44097"/>
    <cellStyle name="Normal 6 5 4 3 7" xfId="21039"/>
    <cellStyle name="Normal 6 5 4 3 8" xfId="44098"/>
    <cellStyle name="Normal 6 5 4 3 9" xfId="44100"/>
    <cellStyle name="Normal 6 5 4 4" xfId="36384"/>
    <cellStyle name="Normal 6 5 4 4 2" xfId="21077"/>
    <cellStyle name="Normal 6 5 4 4 2 2" xfId="21079"/>
    <cellStyle name="Normal 6 5 4 4 2 3" xfId="21081"/>
    <cellStyle name="Normal 6 5 4 4 2 4" xfId="21083"/>
    <cellStyle name="Normal 6 5 4 4 3" xfId="21087"/>
    <cellStyle name="Normal 6 5 4 4 3 2" xfId="21089"/>
    <cellStyle name="Normal 6 5 4 4 3 3" xfId="21091"/>
    <cellStyle name="Normal 6 5 4 4 4" xfId="21094"/>
    <cellStyle name="Normal 6 5 4 4 5" xfId="11160"/>
    <cellStyle name="Normal 6 5 4 4 6" xfId="21098"/>
    <cellStyle name="Normal 6 5 4 5" xfId="36388"/>
    <cellStyle name="Normal 6 5 4 5 2" xfId="21114"/>
    <cellStyle name="Normal 6 5 4 5 3" xfId="21118"/>
    <cellStyle name="Normal 6 5 4 5 4" xfId="21121"/>
    <cellStyle name="Normal 6 5 4 6" xfId="3884"/>
    <cellStyle name="Normal 6 5 4 6 2" xfId="21128"/>
    <cellStyle name="Normal 6 5 4 6 3" xfId="44101"/>
    <cellStyle name="Normal 6 5 4 6 4" xfId="44103"/>
    <cellStyle name="Normal 6 5 4 7" xfId="44105"/>
    <cellStyle name="Normal 6 5 4 7 2" xfId="21135"/>
    <cellStyle name="Normal 6 5 4 7 3" xfId="38895"/>
    <cellStyle name="Normal 6 5 4 7 4" xfId="41152"/>
    <cellStyle name="Normal 6 5 4 8" xfId="6725"/>
    <cellStyle name="Normal 6 5 4 8 2" xfId="11200"/>
    <cellStyle name="Normal 6 5 4 8 3" xfId="17319"/>
    <cellStyle name="Normal 6 5 4 9" xfId="18009"/>
    <cellStyle name="Normal 6 5 5" xfId="36390"/>
    <cellStyle name="Normal 6 5 5 10" xfId="42847"/>
    <cellStyle name="Normal 6 5 5 11" xfId="42849"/>
    <cellStyle name="Normal 6 5 5 2" xfId="8509"/>
    <cellStyle name="Normal 6 5 5 2 10" xfId="41884"/>
    <cellStyle name="Normal 6 5 5 2 2" xfId="3226"/>
    <cellStyle name="Normal 6 5 5 2 2 2" xfId="21488"/>
    <cellStyle name="Normal 6 5 5 2 2 2 2" xfId="44106"/>
    <cellStyle name="Normal 6 5 5 2 2 2 2 2" xfId="44107"/>
    <cellStyle name="Normal 6 5 5 2 2 2 2 3" xfId="44108"/>
    <cellStyle name="Normal 6 5 5 2 2 2 2 4" xfId="39655"/>
    <cellStyle name="Normal 6 5 5 2 2 2 3" xfId="44109"/>
    <cellStyle name="Normal 6 5 5 2 2 2 3 2" xfId="44110"/>
    <cellStyle name="Normal 6 5 5 2 2 2 3 3" xfId="44111"/>
    <cellStyle name="Normal 6 5 5 2 2 2 4" xfId="44112"/>
    <cellStyle name="Normal 6 5 5 2 2 2 5" xfId="44113"/>
    <cellStyle name="Normal 6 5 5 2 2 2 6" xfId="44114"/>
    <cellStyle name="Normal 6 5 5 2 2 3" xfId="21490"/>
    <cellStyle name="Normal 6 5 5 2 2 3 2" xfId="44115"/>
    <cellStyle name="Normal 6 5 5 2 2 3 3" xfId="44116"/>
    <cellStyle name="Normal 6 5 5 2 2 3 4" xfId="44117"/>
    <cellStyle name="Normal 6 5 5 2 2 4" xfId="21492"/>
    <cellStyle name="Normal 6 5 5 2 2 4 2" xfId="44120"/>
    <cellStyle name="Normal 6 5 5 2 2 4 3" xfId="44123"/>
    <cellStyle name="Normal 6 5 5 2 2 4 4" xfId="44126"/>
    <cellStyle name="Normal 6 5 5 2 2 5" xfId="44127"/>
    <cellStyle name="Normal 6 5 5 2 2 5 2" xfId="44130"/>
    <cellStyle name="Normal 6 5 5 2 2 5 3" xfId="44132"/>
    <cellStyle name="Normal 6 5 5 2 2 5 4" xfId="44135"/>
    <cellStyle name="Normal 6 5 5 2 2 6" xfId="44136"/>
    <cellStyle name="Normal 6 5 5 2 2 6 2" xfId="44138"/>
    <cellStyle name="Normal 6 5 5 2 2 6 3" xfId="44140"/>
    <cellStyle name="Normal 6 5 5 2 2 7" xfId="44142"/>
    <cellStyle name="Normal 6 5 5 2 2 8" xfId="44144"/>
    <cellStyle name="Normal 6 5 5 2 2 9" xfId="44147"/>
    <cellStyle name="Normal 6 5 5 2 3" xfId="326"/>
    <cellStyle name="Normal 6 5 5 2 3 2" xfId="21494"/>
    <cellStyle name="Normal 6 5 5 2 3 2 2" xfId="41791"/>
    <cellStyle name="Normal 6 5 5 2 3 2 3" xfId="41795"/>
    <cellStyle name="Normal 6 5 5 2 3 2 4" xfId="41801"/>
    <cellStyle name="Normal 6 5 5 2 3 3" xfId="21496"/>
    <cellStyle name="Normal 6 5 5 2 3 3 2" xfId="41816"/>
    <cellStyle name="Normal 6 5 5 2 3 3 3" xfId="41820"/>
    <cellStyle name="Normal 6 5 5 2 3 4" xfId="21498"/>
    <cellStyle name="Normal 6 5 5 2 3 5" xfId="44148"/>
    <cellStyle name="Normal 6 5 5 2 3 6" xfId="44149"/>
    <cellStyle name="Normal 6 5 5 2 4" xfId="3240"/>
    <cellStyle name="Normal 6 5 5 2 4 2" xfId="21500"/>
    <cellStyle name="Normal 6 5 5 2 4 3" xfId="21502"/>
    <cellStyle name="Normal 6 5 5 2 4 4" xfId="44151"/>
    <cellStyle name="Normal 6 5 5 2 5" xfId="3254"/>
    <cellStyle name="Normal 6 5 5 2 5 2" xfId="44152"/>
    <cellStyle name="Normal 6 5 5 2 5 3" xfId="44153"/>
    <cellStyle name="Normal 6 5 5 2 5 4" xfId="44155"/>
    <cellStyle name="Normal 6 5 5 2 6" xfId="3298"/>
    <cellStyle name="Normal 6 5 5 2 6 2" xfId="44156"/>
    <cellStyle name="Normal 6 5 5 2 6 3" xfId="44157"/>
    <cellStyle name="Normal 6 5 5 2 6 4" xfId="44158"/>
    <cellStyle name="Normal 6 5 5 2 7" xfId="21505"/>
    <cellStyle name="Normal 6 5 5 2 7 2" xfId="44159"/>
    <cellStyle name="Normal 6 5 5 2 7 3" xfId="44160"/>
    <cellStyle name="Normal 6 5 5 2 8" xfId="44161"/>
    <cellStyle name="Normal 6 5 5 2 9" xfId="44163"/>
    <cellStyle name="Normal 6 5 5 3" xfId="8512"/>
    <cellStyle name="Normal 6 5 5 3 2" xfId="6621"/>
    <cellStyle name="Normal 6 5 5 3 2 2" xfId="4599"/>
    <cellStyle name="Normal 6 5 5 3 2 2 2" xfId="44164"/>
    <cellStyle name="Normal 6 5 5 3 2 2 3" xfId="44165"/>
    <cellStyle name="Normal 6 5 5 3 2 2 4" xfId="44166"/>
    <cellStyle name="Normal 6 5 5 3 2 3" xfId="21523"/>
    <cellStyle name="Normal 6 5 5 3 2 3 2" xfId="44167"/>
    <cellStyle name="Normal 6 5 5 3 2 3 3" xfId="44168"/>
    <cellStyle name="Normal 6 5 5 3 2 4" xfId="21525"/>
    <cellStyle name="Normal 6 5 5 3 2 5" xfId="44169"/>
    <cellStyle name="Normal 6 5 5 3 2 6" xfId="44170"/>
    <cellStyle name="Normal 6 5 5 3 3" xfId="8302"/>
    <cellStyle name="Normal 6 5 5 3 3 2" xfId="4643"/>
    <cellStyle name="Normal 6 5 5 3 3 3" xfId="21527"/>
    <cellStyle name="Normal 6 5 5 3 3 4" xfId="21529"/>
    <cellStyle name="Normal 6 5 5 3 4" xfId="10252"/>
    <cellStyle name="Normal 6 5 5 3 4 2" xfId="21531"/>
    <cellStyle name="Normal 6 5 5 3 4 3" xfId="21533"/>
    <cellStyle name="Normal 6 5 5 3 4 4" xfId="1318"/>
    <cellStyle name="Normal 6 5 5 3 5" xfId="18622"/>
    <cellStyle name="Normal 6 5 5 3 5 2" xfId="44171"/>
    <cellStyle name="Normal 6 5 5 3 5 3" xfId="44172"/>
    <cellStyle name="Normal 6 5 5 3 5 4" xfId="44173"/>
    <cellStyle name="Normal 6 5 5 3 6" xfId="21535"/>
    <cellStyle name="Normal 6 5 5 3 6 2" xfId="44174"/>
    <cellStyle name="Normal 6 5 5 3 6 3" xfId="44175"/>
    <cellStyle name="Normal 6 5 5 3 7" xfId="21537"/>
    <cellStyle name="Normal 6 5 5 3 8" xfId="44176"/>
    <cellStyle name="Normal 6 5 5 3 9" xfId="44178"/>
    <cellStyle name="Normal 6 5 5 4" xfId="8516"/>
    <cellStyle name="Normal 6 5 5 4 2" xfId="21557"/>
    <cellStyle name="Normal 6 5 5 4 2 2" xfId="4813"/>
    <cellStyle name="Normal 6 5 5 4 2 3" xfId="21559"/>
    <cellStyle name="Normal 6 5 5 4 2 4" xfId="21561"/>
    <cellStyle name="Normal 6 5 5 4 3" xfId="20428"/>
    <cellStyle name="Normal 6 5 5 4 3 2" xfId="21564"/>
    <cellStyle name="Normal 6 5 5 4 3 3" xfId="21566"/>
    <cellStyle name="Normal 6 5 5 4 4" xfId="20431"/>
    <cellStyle name="Normal 6 5 5 4 5" xfId="20434"/>
    <cellStyle name="Normal 6 5 5 4 6" xfId="21568"/>
    <cellStyle name="Normal 6 5 5 5" xfId="44180"/>
    <cellStyle name="Normal 6 5 5 5 2" xfId="21584"/>
    <cellStyle name="Normal 6 5 5 5 3" xfId="20436"/>
    <cellStyle name="Normal 6 5 5 5 4" xfId="20441"/>
    <cellStyle name="Normal 6 5 5 6" xfId="44182"/>
    <cellStyle name="Normal 6 5 5 6 2" xfId="6"/>
    <cellStyle name="Normal 6 5 5 6 3" xfId="38959"/>
    <cellStyle name="Normal 6 5 5 6 4" xfId="38963"/>
    <cellStyle name="Normal 6 5 5 7" xfId="44183"/>
    <cellStyle name="Normal 6 5 5 7 2" xfId="21596"/>
    <cellStyle name="Normal 6 5 5 7 3" xfId="44184"/>
    <cellStyle name="Normal 6 5 5 7 4" xfId="44186"/>
    <cellStyle name="Normal 6 5 5 8" xfId="19236"/>
    <cellStyle name="Normal 6 5 5 8 2" xfId="25247"/>
    <cellStyle name="Normal 6 5 5 8 3" xfId="44187"/>
    <cellStyle name="Normal 6 5 5 9" xfId="25249"/>
    <cellStyle name="Normal 6 5 6" xfId="36392"/>
    <cellStyle name="Normal 6 5 6 10" xfId="10927"/>
    <cellStyle name="Normal 6 5 6 11" xfId="12422"/>
    <cellStyle name="Normal 6 5 6 2" xfId="8622"/>
    <cellStyle name="Normal 6 5 6 2 10" xfId="44189"/>
    <cellStyle name="Normal 6 5 6 2 2" xfId="8634"/>
    <cellStyle name="Normal 6 5 6 2 2 2" xfId="17104"/>
    <cellStyle name="Normal 6 5 6 2 2 2 2" xfId="17106"/>
    <cellStyle name="Normal 6 5 6 2 2 2 2 2" xfId="17110"/>
    <cellStyle name="Normal 6 5 6 2 2 2 2 3" xfId="17114"/>
    <cellStyle name="Normal 6 5 6 2 2 2 2 4" xfId="17117"/>
    <cellStyle name="Normal 6 5 6 2 2 2 3" xfId="17119"/>
    <cellStyle name="Normal 6 5 6 2 2 2 3 2" xfId="17122"/>
    <cellStyle name="Normal 6 5 6 2 2 2 3 3" xfId="17124"/>
    <cellStyle name="Normal 6 5 6 2 2 2 4" xfId="2171"/>
    <cellStyle name="Normal 6 5 6 2 2 2 5" xfId="2221"/>
    <cellStyle name="Normal 6 5 6 2 2 2 6" xfId="2252"/>
    <cellStyle name="Normal 6 5 6 2 2 3" xfId="17126"/>
    <cellStyle name="Normal 6 5 6 2 2 3 2" xfId="17130"/>
    <cellStyle name="Normal 6 5 6 2 2 3 3" xfId="17134"/>
    <cellStyle name="Normal 6 5 6 2 2 3 4" xfId="17136"/>
    <cellStyle name="Normal 6 5 6 2 2 4" xfId="17138"/>
    <cellStyle name="Normal 6 5 6 2 2 4 2" xfId="16370"/>
    <cellStyle name="Normal 6 5 6 2 2 4 3" xfId="15245"/>
    <cellStyle name="Normal 6 5 6 2 2 4 4" xfId="16385"/>
    <cellStyle name="Normal 6 5 6 2 2 5" xfId="17141"/>
    <cellStyle name="Normal 6 5 6 2 2 5 2" xfId="16396"/>
    <cellStyle name="Normal 6 5 6 2 2 5 3" xfId="7795"/>
    <cellStyle name="Normal 6 5 6 2 2 5 4" xfId="7802"/>
    <cellStyle name="Normal 6 5 6 2 2 6" xfId="17145"/>
    <cellStyle name="Normal 6 5 6 2 2 6 2" xfId="16406"/>
    <cellStyle name="Normal 6 5 6 2 2 6 3" xfId="1912"/>
    <cellStyle name="Normal 6 5 6 2 2 7" xfId="17149"/>
    <cellStyle name="Normal 6 5 6 2 2 8" xfId="17154"/>
    <cellStyle name="Normal 6 5 6 2 2 9" xfId="35411"/>
    <cellStyle name="Normal 6 5 6 2 3" xfId="8642"/>
    <cellStyle name="Normal 6 5 6 2 3 2" xfId="17186"/>
    <cellStyle name="Normal 6 5 6 2 3 2 2" xfId="17188"/>
    <cellStyle name="Normal 6 5 6 2 3 2 3" xfId="17192"/>
    <cellStyle name="Normal 6 5 6 2 3 2 4" xfId="17196"/>
    <cellStyle name="Normal 6 5 6 2 3 3" xfId="17199"/>
    <cellStyle name="Normal 6 5 6 2 3 3 2" xfId="17202"/>
    <cellStyle name="Normal 6 5 6 2 3 3 3" xfId="17206"/>
    <cellStyle name="Normal 6 5 6 2 3 4" xfId="17210"/>
    <cellStyle name="Normal 6 5 6 2 3 5" xfId="17214"/>
    <cellStyle name="Normal 6 5 6 2 3 6" xfId="17219"/>
    <cellStyle name="Normal 6 5 6 2 4" xfId="18696"/>
    <cellStyle name="Normal 6 5 6 2 4 2" xfId="17247"/>
    <cellStyle name="Normal 6 5 6 2 4 3" xfId="17256"/>
    <cellStyle name="Normal 6 5 6 2 4 4" xfId="12772"/>
    <cellStyle name="Normal 6 5 6 2 5" xfId="44190"/>
    <cellStyle name="Normal 6 5 6 2 5 2" xfId="17274"/>
    <cellStyle name="Normal 6 5 6 2 5 3" xfId="17278"/>
    <cellStyle name="Normal 6 5 6 2 5 4" xfId="12784"/>
    <cellStyle name="Normal 6 5 6 2 6" xfId="44191"/>
    <cellStyle name="Normal 6 5 6 2 6 2" xfId="17298"/>
    <cellStyle name="Normal 6 5 6 2 6 3" xfId="17303"/>
    <cellStyle name="Normal 6 5 6 2 6 4" xfId="12799"/>
    <cellStyle name="Normal 6 5 6 2 7" xfId="18280"/>
    <cellStyle name="Normal 6 5 6 2 7 2" xfId="17308"/>
    <cellStyle name="Normal 6 5 6 2 7 3" xfId="17311"/>
    <cellStyle name="Normal 6 5 6 2 8" xfId="44193"/>
    <cellStyle name="Normal 6 5 6 2 9" xfId="44196"/>
    <cellStyle name="Normal 6 5 6 3" xfId="8644"/>
    <cellStyle name="Normal 6 5 6 3 2" xfId="10513"/>
    <cellStyle name="Normal 6 5 6 3 2 2" xfId="10520"/>
    <cellStyle name="Normal 6 5 6 3 2 2 2" xfId="506"/>
    <cellStyle name="Normal 6 5 6 3 2 2 3" xfId="520"/>
    <cellStyle name="Normal 6 5 6 3 2 2 4" xfId="537"/>
    <cellStyle name="Normal 6 5 6 3 2 3" xfId="10532"/>
    <cellStyle name="Normal 6 5 6 3 2 3 2" xfId="4198"/>
    <cellStyle name="Normal 6 5 6 3 2 3 3" xfId="11010"/>
    <cellStyle name="Normal 6 5 6 3 2 4" xfId="17413"/>
    <cellStyle name="Normal 6 5 6 3 2 5" xfId="17416"/>
    <cellStyle name="Normal 6 5 6 3 2 6" xfId="17422"/>
    <cellStyle name="Normal 6 5 6 3 3" xfId="10541"/>
    <cellStyle name="Normal 6 5 6 3 3 2" xfId="17427"/>
    <cellStyle name="Normal 6 5 6 3 3 3" xfId="17430"/>
    <cellStyle name="Normal 6 5 6 3 3 4" xfId="17433"/>
    <cellStyle name="Normal 6 5 6 3 4" xfId="10555"/>
    <cellStyle name="Normal 6 5 6 3 4 2" xfId="16808"/>
    <cellStyle name="Normal 6 5 6 3 4 3" xfId="16812"/>
    <cellStyle name="Normal 6 5 6 3 4 4" xfId="12843"/>
    <cellStyle name="Normal 6 5 6 3 5" xfId="11856"/>
    <cellStyle name="Normal 6 5 6 3 5 2" xfId="17473"/>
    <cellStyle name="Normal 6 5 6 3 5 3" xfId="17477"/>
    <cellStyle name="Normal 6 5 6 3 5 4" xfId="12854"/>
    <cellStyle name="Normal 6 5 6 3 6" xfId="24158"/>
    <cellStyle name="Normal 6 5 6 3 6 2" xfId="17500"/>
    <cellStyle name="Normal 6 5 6 3 6 3" xfId="17504"/>
    <cellStyle name="Normal 6 5 6 3 7" xfId="27644"/>
    <cellStyle name="Normal 6 5 6 3 8" xfId="44198"/>
    <cellStyle name="Normal 6 5 6 3 9" xfId="44200"/>
    <cellStyle name="Normal 6 5 6 4" xfId="8649"/>
    <cellStyle name="Normal 6 5 6 4 2" xfId="10688"/>
    <cellStyle name="Normal 6 5 6 4 2 2" xfId="13234"/>
    <cellStyle name="Normal 6 5 6 4 2 3" xfId="17576"/>
    <cellStyle name="Normal 6 5 6 4 2 4" xfId="17595"/>
    <cellStyle name="Normal 6 5 6 4 3" xfId="10691"/>
    <cellStyle name="Normal 6 5 6 4 3 2" xfId="17622"/>
    <cellStyle name="Normal 6 5 6 4 3 3" xfId="17626"/>
    <cellStyle name="Normal 6 5 6 4 4" xfId="44202"/>
    <cellStyle name="Normal 6 5 6 4 5" xfId="39796"/>
    <cellStyle name="Normal 6 5 6 4 6" xfId="27651"/>
    <cellStyle name="Normal 6 5 6 5" xfId="44204"/>
    <cellStyle name="Normal 6 5 6 5 2" xfId="11869"/>
    <cellStyle name="Normal 6 5 6 5 3" xfId="11874"/>
    <cellStyle name="Normal 6 5 6 5 4" xfId="44206"/>
    <cellStyle name="Normal 6 5 6 6" xfId="44208"/>
    <cellStyle name="Normal 6 5 6 6 2" xfId="11889"/>
    <cellStyle name="Normal 6 5 6 6 3" xfId="11894"/>
    <cellStyle name="Normal 6 5 6 6 4" xfId="44210"/>
    <cellStyle name="Normal 6 5 6 7" xfId="44211"/>
    <cellStyle name="Normal 6 5 6 7 2" xfId="11904"/>
    <cellStyle name="Normal 6 5 6 7 3" xfId="44212"/>
    <cellStyle name="Normal 6 5 6 7 4" xfId="44214"/>
    <cellStyle name="Normal 6 5 6 8" xfId="19248"/>
    <cellStyle name="Normal 6 5 6 8 2" xfId="20677"/>
    <cellStyle name="Normal 6 5 6 8 3" xfId="21139"/>
    <cellStyle name="Normal 6 5 6 9" xfId="22205"/>
    <cellStyle name="Normal 6 5 7" xfId="36394"/>
    <cellStyle name="Normal 6 5 7 10" xfId="42222"/>
    <cellStyle name="Normal 6 5 7 2" xfId="1487"/>
    <cellStyle name="Normal 6 5 7 2 2" xfId="21877"/>
    <cellStyle name="Normal 6 5 7 2 2 2" xfId="13976"/>
    <cellStyle name="Normal 6 5 7 2 2 2 2" xfId="18314"/>
    <cellStyle name="Normal 6 5 7 2 2 2 3" xfId="18319"/>
    <cellStyle name="Normal 6 5 7 2 2 2 4" xfId="18327"/>
    <cellStyle name="Normal 6 5 7 2 2 3" xfId="13992"/>
    <cellStyle name="Normal 6 5 7 2 2 3 2" xfId="18335"/>
    <cellStyle name="Normal 6 5 7 2 2 3 3" xfId="8413"/>
    <cellStyle name="Normal 6 5 7 2 2 4" xfId="18339"/>
    <cellStyle name="Normal 6 5 7 2 2 5" xfId="18348"/>
    <cellStyle name="Normal 6 5 7 2 2 6" xfId="18356"/>
    <cellStyle name="Normal 6 5 7 2 3" xfId="21879"/>
    <cellStyle name="Normal 6 5 7 2 3 2" xfId="14134"/>
    <cellStyle name="Normal 6 5 7 2 3 3" xfId="14149"/>
    <cellStyle name="Normal 6 5 7 2 3 4" xfId="18400"/>
    <cellStyle name="Normal 6 5 7 2 4" xfId="18494"/>
    <cellStyle name="Normal 6 5 7 2 4 2" xfId="18437"/>
    <cellStyle name="Normal 6 5 7 2 4 3" xfId="18444"/>
    <cellStyle name="Normal 6 5 7 2 4 4" xfId="1266"/>
    <cellStyle name="Normal 6 5 7 2 5" xfId="44215"/>
    <cellStyle name="Normal 6 5 7 2 5 2" xfId="18461"/>
    <cellStyle name="Normal 6 5 7 2 5 3" xfId="18469"/>
    <cellStyle name="Normal 6 5 7 2 5 4" xfId="13060"/>
    <cellStyle name="Normal 6 5 7 2 6" xfId="44216"/>
    <cellStyle name="Normal 6 5 7 2 6 2" xfId="18478"/>
    <cellStyle name="Normal 6 5 7 2 6 3" xfId="18483"/>
    <cellStyle name="Normal 6 5 7 2 7" xfId="44218"/>
    <cellStyle name="Normal 6 5 7 2 8" xfId="44220"/>
    <cellStyle name="Normal 6 5 7 2 9" xfId="44222"/>
    <cellStyle name="Normal 6 5 7 3" xfId="1517"/>
    <cellStyle name="Normal 6 5 7 3 2" xfId="8105"/>
    <cellStyle name="Normal 6 5 7 3 2 2" xfId="16016"/>
    <cellStyle name="Normal 6 5 7 3 2 3" xfId="18659"/>
    <cellStyle name="Normal 6 5 7 3 2 4" xfId="18669"/>
    <cellStyle name="Normal 6 5 7 3 3" xfId="10871"/>
    <cellStyle name="Normal 6 5 7 3 3 2" xfId="18715"/>
    <cellStyle name="Normal 6 5 7 3 3 3" xfId="18725"/>
    <cellStyle name="Normal 6 5 7 3 4" xfId="44223"/>
    <cellStyle name="Normal 6 5 7 3 5" xfId="44224"/>
    <cellStyle name="Normal 6 5 7 3 6" xfId="44225"/>
    <cellStyle name="Normal 6 5 7 4" xfId="1540"/>
    <cellStyle name="Normal 6 5 7 4 2" xfId="11917"/>
    <cellStyle name="Normal 6 5 7 4 3" xfId="44226"/>
    <cellStyle name="Normal 6 5 7 4 4" xfId="44228"/>
    <cellStyle name="Normal 6 5 7 5" xfId="44230"/>
    <cellStyle name="Normal 6 5 7 5 2" xfId="18036"/>
    <cellStyle name="Normal 6 5 7 5 3" xfId="44231"/>
    <cellStyle name="Normal 6 5 7 5 4" xfId="44233"/>
    <cellStyle name="Normal 6 5 7 6" xfId="44235"/>
    <cellStyle name="Normal 6 5 7 6 2" xfId="44236"/>
    <cellStyle name="Normal 6 5 7 6 3" xfId="44237"/>
    <cellStyle name="Normal 6 5 7 6 4" xfId="44238"/>
    <cellStyle name="Normal 6 5 7 7" xfId="44239"/>
    <cellStyle name="Normal 6 5 7 7 2" xfId="44240"/>
    <cellStyle name="Normal 6 5 7 7 3" xfId="44241"/>
    <cellStyle name="Normal 6 5 7 8" xfId="946"/>
    <cellStyle name="Normal 6 5 7 9" xfId="953"/>
    <cellStyle name="Normal 6 5 8" xfId="36397"/>
    <cellStyle name="Normal 6 5 8 2" xfId="1572"/>
    <cellStyle name="Normal 6 5 8 2 2" xfId="786"/>
    <cellStyle name="Normal 6 5 8 2 2 2" xfId="19464"/>
    <cellStyle name="Normal 6 5 8 2 2 3" xfId="19471"/>
    <cellStyle name="Normal 6 5 8 2 2 4" xfId="19475"/>
    <cellStyle name="Normal 6 5 8 2 3" xfId="22074"/>
    <cellStyle name="Normal 6 5 8 2 3 2" xfId="19488"/>
    <cellStyle name="Normal 6 5 8 2 3 3" xfId="19493"/>
    <cellStyle name="Normal 6 5 8 2 4" xfId="22077"/>
    <cellStyle name="Normal 6 5 8 2 5" xfId="44242"/>
    <cellStyle name="Normal 6 5 8 2 6" xfId="44243"/>
    <cellStyle name="Normal 6 5 8 3" xfId="1592"/>
    <cellStyle name="Normal 6 5 8 3 2" xfId="22079"/>
    <cellStyle name="Normal 6 5 8 3 3" xfId="44244"/>
    <cellStyle name="Normal 6 5 8 3 4" xfId="44245"/>
    <cellStyle name="Normal 6 5 8 4" xfId="8780"/>
    <cellStyle name="Normal 6 5 8 4 2" xfId="5994"/>
    <cellStyle name="Normal 6 5 8 4 3" xfId="6001"/>
    <cellStyle name="Normal 6 5 8 4 4" xfId="31194"/>
    <cellStyle name="Normal 6 5 8 5" xfId="39210"/>
    <cellStyle name="Normal 6 5 8 5 2" xfId="22086"/>
    <cellStyle name="Normal 6 5 8 5 3" xfId="39080"/>
    <cellStyle name="Normal 6 5 8 5 4" xfId="44246"/>
    <cellStyle name="Normal 6 5 8 6" xfId="26863"/>
    <cellStyle name="Normal 6 5 8 6 2" xfId="44247"/>
    <cellStyle name="Normal 6 5 8 6 3" xfId="1962"/>
    <cellStyle name="Normal 6 5 8 7" xfId="26868"/>
    <cellStyle name="Normal 6 5 8 8" xfId="25189"/>
    <cellStyle name="Normal 6 5 8 9" xfId="25194"/>
    <cellStyle name="Normal 6 5 9" xfId="36400"/>
    <cellStyle name="Normal 6 5 9 2" xfId="44248"/>
    <cellStyle name="Normal 6 5 9 2 2" xfId="7674"/>
    <cellStyle name="Normal 6 5 9 2 2 2" xfId="19741"/>
    <cellStyle name="Normal 6 5 9 2 2 3" xfId="19749"/>
    <cellStyle name="Normal 6 5 9 2 2 4" xfId="19758"/>
    <cellStyle name="Normal 6 5 9 2 3" xfId="44250"/>
    <cellStyle name="Normal 6 5 9 2 3 2" xfId="19794"/>
    <cellStyle name="Normal 6 5 9 2 3 3" xfId="19806"/>
    <cellStyle name="Normal 6 5 9 2 4" xfId="44251"/>
    <cellStyle name="Normal 6 5 9 2 5" xfId="44252"/>
    <cellStyle name="Normal 6 5 9 2 6" xfId="44253"/>
    <cellStyle name="Normal 6 5 9 3" xfId="44254"/>
    <cellStyle name="Normal 6 5 9 3 2" xfId="22163"/>
    <cellStyle name="Normal 6 5 9 3 3" xfId="44255"/>
    <cellStyle name="Normal 6 5 9 3 4" xfId="17165"/>
    <cellStyle name="Normal 6 5 9 4" xfId="44256"/>
    <cellStyle name="Normal 6 5 9 4 2" xfId="22165"/>
    <cellStyle name="Normal 6 5 9 4 3" xfId="44257"/>
    <cellStyle name="Normal 6 5 9 4 4" xfId="17174"/>
    <cellStyle name="Normal 6 5 9 5" xfId="44258"/>
    <cellStyle name="Normal 6 5 9 5 2" xfId="31277"/>
    <cellStyle name="Normal 6 5 9 5 3" xfId="31280"/>
    <cellStyle name="Normal 6 5 9 5 4" xfId="44259"/>
    <cellStyle name="Normal 6 5 9 6" xfId="44261"/>
    <cellStyle name="Normal 6 5 9 6 2" xfId="31284"/>
    <cellStyle name="Normal 6 5 9 6 3" xfId="44262"/>
    <cellStyle name="Normal 6 5 9 7" xfId="44264"/>
    <cellStyle name="Normal 6 5 9 8" xfId="25200"/>
    <cellStyle name="Normal 6 5 9 9" xfId="25205"/>
    <cellStyle name="Normal 6 6" xfId="44265"/>
    <cellStyle name="Normal 6 6 10" xfId="41658"/>
    <cellStyle name="Normal 6 6 10 2" xfId="25150"/>
    <cellStyle name="Normal 6 6 10 3" xfId="44266"/>
    <cellStyle name="Normal 6 6 10 4" xfId="44267"/>
    <cellStyle name="Normal 6 6 11" xfId="41661"/>
    <cellStyle name="Normal 6 6 11 2" xfId="44268"/>
    <cellStyle name="Normal 6 6 11 3" xfId="44269"/>
    <cellStyle name="Normal 6 6 12" xfId="44271"/>
    <cellStyle name="Normal 6 6 13" xfId="44272"/>
    <cellStyle name="Normal 6 6 14" xfId="44273"/>
    <cellStyle name="Normal 6 6 2" xfId="44275"/>
    <cellStyle name="Normal 6 6 2 10" xfId="44276"/>
    <cellStyle name="Normal 6 6 2 11" xfId="44277"/>
    <cellStyle name="Normal 6 6 2 2" xfId="44279"/>
    <cellStyle name="Normal 6 6 2 2 10" xfId="39066"/>
    <cellStyle name="Normal 6 6 2 2 2" xfId="44281"/>
    <cellStyle name="Normal 6 6 2 2 2 2" xfId="44282"/>
    <cellStyle name="Normal 6 6 2 2 2 2 2" xfId="44283"/>
    <cellStyle name="Normal 6 6 2 2 2 2 2 2" xfId="44284"/>
    <cellStyle name="Normal 6 6 2 2 2 2 2 3" xfId="44285"/>
    <cellStyle name="Normal 6 6 2 2 2 2 2 4" xfId="44286"/>
    <cellStyle name="Normal 6 6 2 2 2 2 3" xfId="44287"/>
    <cellStyle name="Normal 6 6 2 2 2 2 3 2" xfId="44288"/>
    <cellStyle name="Normal 6 6 2 2 2 2 3 3" xfId="44289"/>
    <cellStyle name="Normal 6 6 2 2 2 2 4" xfId="44290"/>
    <cellStyle name="Normal 6 6 2 2 2 2 5" xfId="44291"/>
    <cellStyle name="Normal 6 6 2 2 2 2 6" xfId="44292"/>
    <cellStyle name="Normal 6 6 2 2 2 3" xfId="44293"/>
    <cellStyle name="Normal 6 6 2 2 2 3 2" xfId="44294"/>
    <cellStyle name="Normal 6 6 2 2 2 3 3" xfId="44295"/>
    <cellStyle name="Normal 6 6 2 2 2 3 4" xfId="44296"/>
    <cellStyle name="Normal 6 6 2 2 2 4" xfId="44297"/>
    <cellStyle name="Normal 6 6 2 2 2 4 2" xfId="44298"/>
    <cellStyle name="Normal 6 6 2 2 2 4 3" xfId="44299"/>
    <cellStyle name="Normal 6 6 2 2 2 4 4" xfId="44300"/>
    <cellStyle name="Normal 6 6 2 2 2 5" xfId="44301"/>
    <cellStyle name="Normal 6 6 2 2 2 5 2" xfId="22796"/>
    <cellStyle name="Normal 6 6 2 2 2 5 3" xfId="39589"/>
    <cellStyle name="Normal 6 6 2 2 2 5 4" xfId="39591"/>
    <cellStyle name="Normal 6 6 2 2 2 6" xfId="44302"/>
    <cellStyle name="Normal 6 6 2 2 2 6 2" xfId="39613"/>
    <cellStyle name="Normal 6 6 2 2 2 6 3" xfId="39615"/>
    <cellStyle name="Normal 6 6 2 2 2 7" xfId="23233"/>
    <cellStyle name="Normal 6 6 2 2 2 8" xfId="23235"/>
    <cellStyle name="Normal 6 6 2 2 2 9" xfId="23238"/>
    <cellStyle name="Normal 6 6 2 2 3" xfId="44304"/>
    <cellStyle name="Normal 6 6 2 2 3 2" xfId="44305"/>
    <cellStyle name="Normal 6 6 2 2 3 2 2" xfId="9322"/>
    <cellStyle name="Normal 6 6 2 2 3 2 3" xfId="18903"/>
    <cellStyle name="Normal 6 6 2 2 3 2 4" xfId="44306"/>
    <cellStyle name="Normal 6 6 2 2 3 3" xfId="36693"/>
    <cellStyle name="Normal 6 6 2 2 3 3 2" xfId="20496"/>
    <cellStyle name="Normal 6 6 2 2 3 3 3" xfId="20501"/>
    <cellStyle name="Normal 6 6 2 2 3 4" xfId="36695"/>
    <cellStyle name="Normal 6 6 2 2 3 5" xfId="44307"/>
    <cellStyle name="Normal 6 6 2 2 3 6" xfId="44308"/>
    <cellStyle name="Normal 6 6 2 2 4" xfId="44310"/>
    <cellStyle name="Normal 6 6 2 2 4 2" xfId="44311"/>
    <cellStyle name="Normal 6 6 2 2 4 3" xfId="44312"/>
    <cellStyle name="Normal 6 6 2 2 4 4" xfId="44313"/>
    <cellStyle name="Normal 6 6 2 2 5" xfId="44314"/>
    <cellStyle name="Normal 6 6 2 2 5 2" xfId="5584"/>
    <cellStyle name="Normal 6 6 2 2 5 3" xfId="39376"/>
    <cellStyle name="Normal 6 6 2 2 5 4" xfId="44315"/>
    <cellStyle name="Normal 6 6 2 2 6" xfId="44316"/>
    <cellStyle name="Normal 6 6 2 2 6 2" xfId="31226"/>
    <cellStyle name="Normal 6 6 2 2 6 3" xfId="31229"/>
    <cellStyle name="Normal 6 6 2 2 6 4" xfId="251"/>
    <cellStyle name="Normal 6 6 2 2 7" xfId="44317"/>
    <cellStyle name="Normal 6 6 2 2 7 2" xfId="31235"/>
    <cellStyle name="Normal 6 6 2 2 7 3" xfId="44318"/>
    <cellStyle name="Normal 6 6 2 2 8" xfId="44319"/>
    <cellStyle name="Normal 6 6 2 2 9" xfId="44322"/>
    <cellStyle name="Normal 6 6 2 3" xfId="44324"/>
    <cellStyle name="Normal 6 6 2 3 2" xfId="44326"/>
    <cellStyle name="Normal 6 6 2 3 2 2" xfId="44327"/>
    <cellStyle name="Normal 6 6 2 3 2 2 2" xfId="44328"/>
    <cellStyle name="Normal 6 6 2 3 2 2 3" xfId="44329"/>
    <cellStyle name="Normal 6 6 2 3 2 2 4" xfId="44330"/>
    <cellStyle name="Normal 6 6 2 3 2 3" xfId="44331"/>
    <cellStyle name="Normal 6 6 2 3 2 3 2" xfId="44332"/>
    <cellStyle name="Normal 6 6 2 3 2 3 3" xfId="44333"/>
    <cellStyle name="Normal 6 6 2 3 2 4" xfId="44334"/>
    <cellStyle name="Normal 6 6 2 3 2 5" xfId="44336"/>
    <cellStyle name="Normal 6 6 2 3 2 6" xfId="44338"/>
    <cellStyle name="Normal 6 6 2 3 3" xfId="44340"/>
    <cellStyle name="Normal 6 6 2 3 3 2" xfId="44341"/>
    <cellStyle name="Normal 6 6 2 3 3 3" xfId="44342"/>
    <cellStyle name="Normal 6 6 2 3 3 4" xfId="44343"/>
    <cellStyle name="Normal 6 6 2 3 4" xfId="44345"/>
    <cellStyle name="Normal 6 6 2 3 4 2" xfId="44346"/>
    <cellStyle name="Normal 6 6 2 3 4 3" xfId="44347"/>
    <cellStyle name="Normal 6 6 2 3 4 4" xfId="44348"/>
    <cellStyle name="Normal 6 6 2 3 5" xfId="44349"/>
    <cellStyle name="Normal 6 6 2 3 5 2" xfId="44350"/>
    <cellStyle name="Normal 6 6 2 3 5 3" xfId="44351"/>
    <cellStyle name="Normal 6 6 2 3 5 4" xfId="44352"/>
    <cellStyle name="Normal 6 6 2 3 6" xfId="44353"/>
    <cellStyle name="Normal 6 6 2 3 6 2" xfId="31251"/>
    <cellStyle name="Normal 6 6 2 3 6 3" xfId="44354"/>
    <cellStyle name="Normal 6 6 2 3 7" xfId="44355"/>
    <cellStyle name="Normal 6 6 2 3 8" xfId="44356"/>
    <cellStyle name="Normal 6 6 2 3 9" xfId="44359"/>
    <cellStyle name="Normal 6 6 2 4" xfId="32307"/>
    <cellStyle name="Normal 6 6 2 4 2" xfId="44361"/>
    <cellStyle name="Normal 6 6 2 4 2 2" xfId="44362"/>
    <cellStyle name="Normal 6 6 2 4 2 3" xfId="44363"/>
    <cellStyle name="Normal 6 6 2 4 2 4" xfId="44364"/>
    <cellStyle name="Normal 6 6 2 4 3" xfId="44366"/>
    <cellStyle name="Normal 6 6 2 4 3 2" xfId="44367"/>
    <cellStyle name="Normal 6 6 2 4 3 3" xfId="44368"/>
    <cellStyle name="Normal 6 6 2 4 4" xfId="44370"/>
    <cellStyle name="Normal 6 6 2 4 5" xfId="44371"/>
    <cellStyle name="Normal 6 6 2 4 6" xfId="44372"/>
    <cellStyle name="Normal 6 6 2 5" xfId="38661"/>
    <cellStyle name="Normal 6 6 2 5 2" xfId="44374"/>
    <cellStyle name="Normal 6 6 2 5 3" xfId="44376"/>
    <cellStyle name="Normal 6 6 2 5 4" xfId="44377"/>
    <cellStyle name="Normal 6 6 2 6" xfId="6786"/>
    <cellStyle name="Normal 6 6 2 6 2" xfId="44378"/>
    <cellStyle name="Normal 6 6 2 6 3" xfId="44379"/>
    <cellStyle name="Normal 6 6 2 6 4" xfId="44380"/>
    <cellStyle name="Normal 6 6 2 7" xfId="44382"/>
    <cellStyle name="Normal 6 6 2 7 2" xfId="44383"/>
    <cellStyle name="Normal 6 6 2 7 3" xfId="44384"/>
    <cellStyle name="Normal 6 6 2 7 4" xfId="44385"/>
    <cellStyle name="Normal 6 6 2 8" xfId="19269"/>
    <cellStyle name="Normal 6 6 2 8 2" xfId="29506"/>
    <cellStyle name="Normal 6 6 2 8 3" xfId="44386"/>
    <cellStyle name="Normal 6 6 2 9" xfId="19273"/>
    <cellStyle name="Normal 6 6 3" xfId="36404"/>
    <cellStyle name="Normal 6 6 3 10" xfId="36572"/>
    <cellStyle name="Normal 6 6 3 2" xfId="36408"/>
    <cellStyle name="Normal 6 6 3 2 2" xfId="36413"/>
    <cellStyle name="Normal 6 6 3 2 2 2" xfId="44388"/>
    <cellStyle name="Normal 6 6 3 2 2 2 2" xfId="44390"/>
    <cellStyle name="Normal 6 6 3 2 2 2 3" xfId="44392"/>
    <cellStyle name="Normal 6 6 3 2 2 2 4" xfId="44394"/>
    <cellStyle name="Normal 6 6 3 2 2 3" xfId="44396"/>
    <cellStyle name="Normal 6 6 3 2 2 3 2" xfId="44398"/>
    <cellStyle name="Normal 6 6 3 2 2 3 3" xfId="44400"/>
    <cellStyle name="Normal 6 6 3 2 2 4" xfId="44402"/>
    <cellStyle name="Normal 6 6 3 2 2 5" xfId="44404"/>
    <cellStyle name="Normal 6 6 3 2 2 6" xfId="44406"/>
    <cellStyle name="Normal 6 6 3 2 3" xfId="36417"/>
    <cellStyle name="Normal 6 6 3 2 3 2" xfId="44408"/>
    <cellStyle name="Normal 6 6 3 2 3 3" xfId="31458"/>
    <cellStyle name="Normal 6 6 3 2 3 4" xfId="14709"/>
    <cellStyle name="Normal 6 6 3 2 4" xfId="36420"/>
    <cellStyle name="Normal 6 6 3 2 4 2" xfId="44410"/>
    <cellStyle name="Normal 6 6 3 2 4 3" xfId="31548"/>
    <cellStyle name="Normal 6 6 3 2 4 4" xfId="15145"/>
    <cellStyle name="Normal 6 6 3 2 5" xfId="44412"/>
    <cellStyle name="Normal 6 6 3 2 5 2" xfId="44414"/>
    <cellStyle name="Normal 6 6 3 2 5 3" xfId="31617"/>
    <cellStyle name="Normal 6 6 3 2 5 4" xfId="15563"/>
    <cellStyle name="Normal 6 6 3 2 6" xfId="44416"/>
    <cellStyle name="Normal 6 6 3 2 6 2" xfId="31323"/>
    <cellStyle name="Normal 6 6 3 2 6 3" xfId="31326"/>
    <cellStyle name="Normal 6 6 3 2 7" xfId="44418"/>
    <cellStyle name="Normal 6 6 3 2 8" xfId="44420"/>
    <cellStyle name="Normal 6 6 3 2 9" xfId="44424"/>
    <cellStyle name="Normal 6 6 3 3" xfId="36425"/>
    <cellStyle name="Normal 6 6 3 3 2" xfId="25528"/>
    <cellStyle name="Normal 6 6 3 3 2 2" xfId="44426"/>
    <cellStyle name="Normal 6 6 3 3 2 3" xfId="44428"/>
    <cellStyle name="Normal 6 6 3 3 2 4" xfId="44430"/>
    <cellStyle name="Normal 6 6 3 3 3" xfId="25532"/>
    <cellStyle name="Normal 6 6 3 3 3 2" xfId="44432"/>
    <cellStyle name="Normal 6 6 3 3 3 3" xfId="31695"/>
    <cellStyle name="Normal 6 6 3 3 4" xfId="25536"/>
    <cellStyle name="Normal 6 6 3 3 5" xfId="44434"/>
    <cellStyle name="Normal 6 6 3 3 6" xfId="44436"/>
    <cellStyle name="Normal 6 6 3 4" xfId="36430"/>
    <cellStyle name="Normal 6 6 3 4 2" xfId="25600"/>
    <cellStyle name="Normal 6 6 3 4 3" xfId="11316"/>
    <cellStyle name="Normal 6 6 3 4 4" xfId="1013"/>
    <cellStyle name="Normal 6 6 3 5" xfId="36437"/>
    <cellStyle name="Normal 6 6 3 5 2" xfId="25647"/>
    <cellStyle name="Normal 6 6 3 5 3" xfId="12516"/>
    <cellStyle name="Normal 6 6 3 5 4" xfId="12523"/>
    <cellStyle name="Normal 6 6 3 6" xfId="19284"/>
    <cellStyle name="Normal 6 6 3 6 2" xfId="44438"/>
    <cellStyle name="Normal 6 6 3 6 3" xfId="44440"/>
    <cellStyle name="Normal 6 6 3 6 4" xfId="44442"/>
    <cellStyle name="Normal 6 6 3 7" xfId="44445"/>
    <cellStyle name="Normal 6 6 3 7 2" xfId="44447"/>
    <cellStyle name="Normal 6 6 3 7 3" xfId="44449"/>
    <cellStyle name="Normal 6 6 3 8" xfId="19294"/>
    <cellStyle name="Normal 6 6 3 9" xfId="35158"/>
    <cellStyle name="Normal 6 6 4" xfId="36441"/>
    <cellStyle name="Normal 6 6 4 2" xfId="36445"/>
    <cellStyle name="Normal 6 6 4 2 2" xfId="22580"/>
    <cellStyle name="Normal 6 6 4 2 2 2" xfId="22586"/>
    <cellStyle name="Normal 6 6 4 2 2 3" xfId="22592"/>
    <cellStyle name="Normal 6 6 4 2 2 4" xfId="22598"/>
    <cellStyle name="Normal 6 6 4 2 3" xfId="22601"/>
    <cellStyle name="Normal 6 6 4 2 3 2" xfId="22607"/>
    <cellStyle name="Normal 6 6 4 2 3 3" xfId="22611"/>
    <cellStyle name="Normal 6 6 4 2 4" xfId="22618"/>
    <cellStyle name="Normal 6 6 4 2 5" xfId="22629"/>
    <cellStyle name="Normal 6 6 4 2 6" xfId="22632"/>
    <cellStyle name="Normal 6 6 4 3" xfId="36449"/>
    <cellStyle name="Normal 6 6 4 3 2" xfId="22674"/>
    <cellStyle name="Normal 6 6 4 3 3" xfId="22684"/>
    <cellStyle name="Normal 6 6 4 3 4" xfId="22691"/>
    <cellStyle name="Normal 6 6 4 4" xfId="36453"/>
    <cellStyle name="Normal 6 6 4 4 2" xfId="22745"/>
    <cellStyle name="Normal 6 6 4 4 3" xfId="22752"/>
    <cellStyle name="Normal 6 6 4 4 4" xfId="22761"/>
    <cellStyle name="Normal 6 6 4 5" xfId="44452"/>
    <cellStyle name="Normal 6 6 4 5 2" xfId="22790"/>
    <cellStyle name="Normal 6 6 4 5 3" xfId="22794"/>
    <cellStyle name="Normal 6 6 4 5 4" xfId="22799"/>
    <cellStyle name="Normal 6 6 4 6" xfId="44455"/>
    <cellStyle name="Normal 6 6 4 6 2" xfId="22807"/>
    <cellStyle name="Normal 6 6 4 6 3" xfId="44457"/>
    <cellStyle name="Normal 6 6 4 7" xfId="44459"/>
    <cellStyle name="Normal 6 6 4 8" xfId="19301"/>
    <cellStyle name="Normal 6 6 4 9" xfId="35169"/>
    <cellStyle name="Normal 6 6 5" xfId="36455"/>
    <cellStyle name="Normal 6 6 5 2" xfId="9310"/>
    <cellStyle name="Normal 6 6 5 2 2" xfId="9315"/>
    <cellStyle name="Normal 6 6 5 2 2 2" xfId="23034"/>
    <cellStyle name="Normal 6 6 5 2 2 3" xfId="23038"/>
    <cellStyle name="Normal 6 6 5 2 2 4" xfId="23042"/>
    <cellStyle name="Normal 6 6 5 2 3" xfId="9320"/>
    <cellStyle name="Normal 6 6 5 2 3 2" xfId="23045"/>
    <cellStyle name="Normal 6 6 5 2 3 3" xfId="23049"/>
    <cellStyle name="Normal 6 6 5 2 4" xfId="9326"/>
    <cellStyle name="Normal 6 6 5 2 5" xfId="18905"/>
    <cellStyle name="Normal 6 6 5 2 6" xfId="23061"/>
    <cellStyle name="Normal 6 6 5 3" xfId="9331"/>
    <cellStyle name="Normal 6 6 5 3 2" xfId="9336"/>
    <cellStyle name="Normal 6 6 5 3 3" xfId="9345"/>
    <cellStyle name="Normal 6 6 5 3 4" xfId="20499"/>
    <cellStyle name="Normal 6 6 5 4" xfId="9353"/>
    <cellStyle name="Normal 6 6 5 4 2" xfId="23131"/>
    <cellStyle name="Normal 6 6 5 4 3" xfId="20506"/>
    <cellStyle name="Normal 6 6 5 4 4" xfId="20510"/>
    <cellStyle name="Normal 6 6 5 5" xfId="44462"/>
    <cellStyle name="Normal 6 6 5 5 2" xfId="23173"/>
    <cellStyle name="Normal 6 6 5 5 3" xfId="23176"/>
    <cellStyle name="Normal 6 6 5 5 4" xfId="23180"/>
    <cellStyle name="Normal 6 6 5 6" xfId="44465"/>
    <cellStyle name="Normal 6 6 5 6 2" xfId="23189"/>
    <cellStyle name="Normal 6 6 5 6 3" xfId="39689"/>
    <cellStyle name="Normal 6 6 5 7" xfId="44467"/>
    <cellStyle name="Normal 6 6 5 8" xfId="44470"/>
    <cellStyle name="Normal 6 6 5 9" xfId="44472"/>
    <cellStyle name="Normal 6 6 6" xfId="36457"/>
    <cellStyle name="Normal 6 6 6 2" xfId="9504"/>
    <cellStyle name="Normal 6 6 6 2 2" xfId="2074"/>
    <cellStyle name="Normal 6 6 6 2 2 2" xfId="44473"/>
    <cellStyle name="Normal 6 6 6 2 2 3" xfId="44474"/>
    <cellStyle name="Normal 6 6 6 2 2 4" xfId="44475"/>
    <cellStyle name="Normal 6 6 6 2 3" xfId="2181"/>
    <cellStyle name="Normal 6 6 6 2 3 2" xfId="44476"/>
    <cellStyle name="Normal 6 6 6 2 3 3" xfId="34859"/>
    <cellStyle name="Normal 6 6 6 2 4" xfId="23336"/>
    <cellStyle name="Normal 6 6 6 2 5" xfId="44477"/>
    <cellStyle name="Normal 6 6 6 2 6" xfId="44478"/>
    <cellStyle name="Normal 6 6 6 3" xfId="9513"/>
    <cellStyle name="Normal 6 6 6 3 2" xfId="826"/>
    <cellStyle name="Normal 6 6 6 3 3" xfId="11959"/>
    <cellStyle name="Normal 6 6 6 3 4" xfId="44480"/>
    <cellStyle name="Normal 6 6 6 4" xfId="9523"/>
    <cellStyle name="Normal 6 6 6 4 2" xfId="665"/>
    <cellStyle name="Normal 6 6 6 4 3" xfId="25713"/>
    <cellStyle name="Normal 6 6 6 4 4" xfId="25717"/>
    <cellStyle name="Normal 6 6 6 5" xfId="44483"/>
    <cellStyle name="Normal 6 6 6 5 2" xfId="23345"/>
    <cellStyle name="Normal 6 6 6 5 3" xfId="25723"/>
    <cellStyle name="Normal 6 6 6 6" xfId="44487"/>
    <cellStyle name="Normal 6 6 6 7" xfId="44490"/>
    <cellStyle name="Normal 6 6 6 8" xfId="44494"/>
    <cellStyle name="Normal 6 6 7" xfId="36459"/>
    <cellStyle name="Normal 6 6 7 2" xfId="9597"/>
    <cellStyle name="Normal 6 6 7 2 2" xfId="23509"/>
    <cellStyle name="Normal 6 6 7 2 3" xfId="23512"/>
    <cellStyle name="Normal 6 6 7 2 4" xfId="23515"/>
    <cellStyle name="Normal 6 6 7 3" xfId="9602"/>
    <cellStyle name="Normal 6 6 7 3 2" xfId="23522"/>
    <cellStyle name="Normal 6 6 7 3 3" xfId="44496"/>
    <cellStyle name="Normal 6 6 7 4" xfId="44499"/>
    <cellStyle name="Normal 6 6 7 5" xfId="44502"/>
    <cellStyle name="Normal 6 6 7 6" xfId="44505"/>
    <cellStyle name="Normal 6 6 8" xfId="6697"/>
    <cellStyle name="Normal 6 6 8 2" xfId="44507"/>
    <cellStyle name="Normal 6 6 8 3" xfId="44509"/>
    <cellStyle name="Normal 6 6 8 4" xfId="9706"/>
    <cellStyle name="Normal 6 6 9" xfId="2660"/>
    <cellStyle name="Normal 6 6 9 2" xfId="44511"/>
    <cellStyle name="Normal 6 6 9 3" xfId="44513"/>
    <cellStyle name="Normal 6 6 9 4" xfId="28894"/>
    <cellStyle name="Normal 6 7" xfId="44514"/>
    <cellStyle name="Normal 6 7 10" xfId="17412"/>
    <cellStyle name="Normal 6 7 10 2" xfId="4411"/>
    <cellStyle name="Normal 6 7 10 3" xfId="11083"/>
    <cellStyle name="Normal 6 7 10 4" xfId="2942"/>
    <cellStyle name="Normal 6 7 11" xfId="17415"/>
    <cellStyle name="Normal 6 7 11 2" xfId="4469"/>
    <cellStyle name="Normal 6 7 11 3" xfId="16514"/>
    <cellStyle name="Normal 6 7 12" xfId="17421"/>
    <cellStyle name="Normal 6 7 13" xfId="16376"/>
    <cellStyle name="Normal 6 7 14" xfId="16381"/>
    <cellStyle name="Normal 6 7 2" xfId="28104"/>
    <cellStyle name="Normal 6 7 2 10" xfId="44515"/>
    <cellStyle name="Normal 6 7 2 11" xfId="44516"/>
    <cellStyle name="Normal 6 7 2 2" xfId="28108"/>
    <cellStyle name="Normal 6 7 2 2 10" xfId="44517"/>
    <cellStyle name="Normal 6 7 2 2 2" xfId="44519"/>
    <cellStyle name="Normal 6 7 2 2 2 2" xfId="17584"/>
    <cellStyle name="Normal 6 7 2 2 2 2 2" xfId="44521"/>
    <cellStyle name="Normal 6 7 2 2 2 2 2 2" xfId="32123"/>
    <cellStyle name="Normal 6 7 2 2 2 2 2 3" xfId="32126"/>
    <cellStyle name="Normal 6 7 2 2 2 2 2 4" xfId="44523"/>
    <cellStyle name="Normal 6 7 2 2 2 2 3" xfId="44525"/>
    <cellStyle name="Normal 6 7 2 2 2 2 3 2" xfId="44527"/>
    <cellStyle name="Normal 6 7 2 2 2 2 3 3" xfId="44529"/>
    <cellStyle name="Normal 6 7 2 2 2 2 4" xfId="37549"/>
    <cellStyle name="Normal 6 7 2 2 2 2 5" xfId="37551"/>
    <cellStyle name="Normal 6 7 2 2 2 2 6" xfId="37553"/>
    <cellStyle name="Normal 6 7 2 2 2 3" xfId="17591"/>
    <cellStyle name="Normal 6 7 2 2 2 3 2" xfId="44531"/>
    <cellStyle name="Normal 6 7 2 2 2 3 3" xfId="44533"/>
    <cellStyle name="Normal 6 7 2 2 2 3 4" xfId="27747"/>
    <cellStyle name="Normal 6 7 2 2 2 4" xfId="44535"/>
    <cellStyle name="Normal 6 7 2 2 2 4 2" xfId="44538"/>
    <cellStyle name="Normal 6 7 2 2 2 4 3" xfId="44541"/>
    <cellStyle name="Normal 6 7 2 2 2 4 4" xfId="4949"/>
    <cellStyle name="Normal 6 7 2 2 2 5" xfId="44542"/>
    <cellStyle name="Normal 6 7 2 2 2 5 2" xfId="44545"/>
    <cellStyle name="Normal 6 7 2 2 2 5 3" xfId="44547"/>
    <cellStyle name="Normal 6 7 2 2 2 5 4" xfId="44549"/>
    <cellStyle name="Normal 6 7 2 2 2 6" xfId="44550"/>
    <cellStyle name="Normal 6 7 2 2 2 6 2" xfId="44553"/>
    <cellStyle name="Normal 6 7 2 2 2 6 3" xfId="44555"/>
    <cellStyle name="Normal 6 7 2 2 2 7" xfId="22046"/>
    <cellStyle name="Normal 6 7 2 2 2 8" xfId="23379"/>
    <cellStyle name="Normal 6 7 2 2 2 9" xfId="23382"/>
    <cellStyle name="Normal 6 7 2 2 3" xfId="44557"/>
    <cellStyle name="Normal 6 7 2 2 3 2" xfId="16670"/>
    <cellStyle name="Normal 6 7 2 2 3 2 2" xfId="3294"/>
    <cellStyle name="Normal 6 7 2 2 3 2 3" xfId="44559"/>
    <cellStyle name="Normal 6 7 2 2 3 2 4" xfId="44560"/>
    <cellStyle name="Normal 6 7 2 2 3 3" xfId="17604"/>
    <cellStyle name="Normal 6 7 2 2 3 3 2" xfId="44561"/>
    <cellStyle name="Normal 6 7 2 2 3 3 3" xfId="44562"/>
    <cellStyle name="Normal 6 7 2 2 3 4" xfId="44564"/>
    <cellStyle name="Normal 6 7 2 2 3 5" xfId="44565"/>
    <cellStyle name="Normal 6 7 2 2 3 6" xfId="44566"/>
    <cellStyle name="Normal 6 7 2 2 4" xfId="44567"/>
    <cellStyle name="Normal 6 7 2 2 4 2" xfId="17609"/>
    <cellStyle name="Normal 6 7 2 2 4 3" xfId="44569"/>
    <cellStyle name="Normal 6 7 2 2 4 4" xfId="44571"/>
    <cellStyle name="Normal 6 7 2 2 5" xfId="44572"/>
    <cellStyle name="Normal 6 7 2 2 5 2" xfId="44574"/>
    <cellStyle name="Normal 6 7 2 2 5 3" xfId="44576"/>
    <cellStyle name="Normal 6 7 2 2 5 4" xfId="44578"/>
    <cellStyle name="Normal 6 7 2 2 6" xfId="44579"/>
    <cellStyle name="Normal 6 7 2 2 6 2" xfId="44580"/>
    <cellStyle name="Normal 6 7 2 2 6 3" xfId="44581"/>
    <cellStyle name="Normal 6 7 2 2 6 4" xfId="44582"/>
    <cellStyle name="Normal 6 7 2 2 7" xfId="44583"/>
    <cellStyle name="Normal 6 7 2 2 7 2" xfId="44584"/>
    <cellStyle name="Normal 6 7 2 2 7 3" xfId="44585"/>
    <cellStyle name="Normal 6 7 2 2 8" xfId="44586"/>
    <cellStyle name="Normal 6 7 2 2 9" xfId="44588"/>
    <cellStyle name="Normal 6 7 2 3" xfId="27156"/>
    <cellStyle name="Normal 6 7 2 3 2" xfId="44590"/>
    <cellStyle name="Normal 6 7 2 3 2 2" xfId="44591"/>
    <cellStyle name="Normal 6 7 2 3 2 2 2" xfId="44592"/>
    <cellStyle name="Normal 6 7 2 3 2 2 3" xfId="44593"/>
    <cellStyle name="Normal 6 7 2 3 2 2 4" xfId="44594"/>
    <cellStyle name="Normal 6 7 2 3 2 3" xfId="44595"/>
    <cellStyle name="Normal 6 7 2 3 2 3 2" xfId="44596"/>
    <cellStyle name="Normal 6 7 2 3 2 3 3" xfId="44597"/>
    <cellStyle name="Normal 6 7 2 3 2 4" xfId="44598"/>
    <cellStyle name="Normal 6 7 2 3 2 5" xfId="44599"/>
    <cellStyle name="Normal 6 7 2 3 2 6" xfId="44600"/>
    <cellStyle name="Normal 6 7 2 3 3" xfId="44602"/>
    <cellStyle name="Normal 6 7 2 3 3 2" xfId="44603"/>
    <cellStyle name="Normal 6 7 2 3 3 3" xfId="44604"/>
    <cellStyle name="Normal 6 7 2 3 3 4" xfId="44605"/>
    <cellStyle name="Normal 6 7 2 3 4" xfId="44607"/>
    <cellStyle name="Normal 6 7 2 3 4 2" xfId="44608"/>
    <cellStyle name="Normal 6 7 2 3 4 3" xfId="44609"/>
    <cellStyle name="Normal 6 7 2 3 4 4" xfId="44610"/>
    <cellStyle name="Normal 6 7 2 3 5" xfId="44611"/>
    <cellStyle name="Normal 6 7 2 3 5 2" xfId="44612"/>
    <cellStyle name="Normal 6 7 2 3 5 3" xfId="44613"/>
    <cellStyle name="Normal 6 7 2 3 5 4" xfId="44614"/>
    <cellStyle name="Normal 6 7 2 3 6" xfId="44615"/>
    <cellStyle name="Normal 6 7 2 3 6 2" xfId="44616"/>
    <cellStyle name="Normal 6 7 2 3 6 3" xfId="44617"/>
    <cellStyle name="Normal 6 7 2 3 7" xfId="44618"/>
    <cellStyle name="Normal 6 7 2 3 8" xfId="44619"/>
    <cellStyle name="Normal 6 7 2 3 9" xfId="44621"/>
    <cellStyle name="Normal 6 7 2 4" xfId="44623"/>
    <cellStyle name="Normal 6 7 2 4 2" xfId="44625"/>
    <cellStyle name="Normal 6 7 2 4 2 2" xfId="44626"/>
    <cellStyle name="Normal 6 7 2 4 2 3" xfId="44627"/>
    <cellStyle name="Normal 6 7 2 4 2 4" xfId="12358"/>
    <cellStyle name="Normal 6 7 2 4 3" xfId="44628"/>
    <cellStyle name="Normal 6 7 2 4 3 2" xfId="44629"/>
    <cellStyle name="Normal 6 7 2 4 3 3" xfId="44630"/>
    <cellStyle name="Normal 6 7 2 4 4" xfId="20481"/>
    <cellStyle name="Normal 6 7 2 4 5" xfId="44631"/>
    <cellStyle name="Normal 6 7 2 4 6" xfId="44632"/>
    <cellStyle name="Normal 6 7 2 5" xfId="44634"/>
    <cellStyle name="Normal 6 7 2 5 2" xfId="44636"/>
    <cellStyle name="Normal 6 7 2 5 3" xfId="44637"/>
    <cellStyle name="Normal 6 7 2 5 4" xfId="44638"/>
    <cellStyle name="Normal 6 7 2 6" xfId="44639"/>
    <cellStyle name="Normal 6 7 2 6 2" xfId="44641"/>
    <cellStyle name="Normal 6 7 2 6 3" xfId="44642"/>
    <cellStyle name="Normal 6 7 2 6 4" xfId="44643"/>
    <cellStyle name="Normal 6 7 2 7" xfId="44644"/>
    <cellStyle name="Normal 6 7 2 7 2" xfId="44645"/>
    <cellStyle name="Normal 6 7 2 7 3" xfId="44647"/>
    <cellStyle name="Normal 6 7 2 7 4" xfId="44649"/>
    <cellStyle name="Normal 6 7 2 8" xfId="19321"/>
    <cellStyle name="Normal 6 7 2 8 2" xfId="38690"/>
    <cellStyle name="Normal 6 7 2 8 3" xfId="38693"/>
    <cellStyle name="Normal 6 7 2 9" xfId="38697"/>
    <cellStyle name="Normal 6 7 3" xfId="28110"/>
    <cellStyle name="Normal 6 7 3 10" xfId="44651"/>
    <cellStyle name="Normal 6 7 3 2" xfId="36464"/>
    <cellStyle name="Normal 6 7 3 2 2" xfId="44653"/>
    <cellStyle name="Normal 6 7 3 2 2 2" xfId="17766"/>
    <cellStyle name="Normal 6 7 3 2 2 2 2" xfId="25848"/>
    <cellStyle name="Normal 6 7 3 2 2 2 3" xfId="25854"/>
    <cellStyle name="Normal 6 7 3 2 2 2 4" xfId="25861"/>
    <cellStyle name="Normal 6 7 3 2 2 3" xfId="17774"/>
    <cellStyle name="Normal 6 7 3 2 2 3 2" xfId="25875"/>
    <cellStyle name="Normal 6 7 3 2 2 3 3" xfId="44655"/>
    <cellStyle name="Normal 6 7 3 2 2 4" xfId="44657"/>
    <cellStyle name="Normal 6 7 3 2 2 5" xfId="44659"/>
    <cellStyle name="Normal 6 7 3 2 2 6" xfId="44661"/>
    <cellStyle name="Normal 6 7 3 2 3" xfId="44663"/>
    <cellStyle name="Normal 6 7 3 2 3 2" xfId="17785"/>
    <cellStyle name="Normal 6 7 3 2 3 3" xfId="17790"/>
    <cellStyle name="Normal 6 7 3 2 3 4" xfId="39290"/>
    <cellStyle name="Normal 6 7 3 2 4" xfId="44665"/>
    <cellStyle name="Normal 6 7 3 2 4 2" xfId="17805"/>
    <cellStyle name="Normal 6 7 3 2 4 3" xfId="39381"/>
    <cellStyle name="Normal 6 7 3 2 4 4" xfId="39441"/>
    <cellStyle name="Normal 6 7 3 2 5" xfId="44667"/>
    <cellStyle name="Normal 6 7 3 2 5 2" xfId="44669"/>
    <cellStyle name="Normal 6 7 3 2 5 3" xfId="39543"/>
    <cellStyle name="Normal 6 7 3 2 5 4" xfId="39594"/>
    <cellStyle name="Normal 6 7 3 2 6" xfId="44671"/>
    <cellStyle name="Normal 6 7 3 2 6 2" xfId="44673"/>
    <cellStyle name="Normal 6 7 3 2 6 3" xfId="39631"/>
    <cellStyle name="Normal 6 7 3 2 7" xfId="44675"/>
    <cellStyle name="Normal 6 7 3 2 8" xfId="44677"/>
    <cellStyle name="Normal 6 7 3 2 9" xfId="44680"/>
    <cellStyle name="Normal 6 7 3 3" xfId="36468"/>
    <cellStyle name="Normal 6 7 3 3 2" xfId="44683"/>
    <cellStyle name="Normal 6 7 3 3 2 2" xfId="44685"/>
    <cellStyle name="Normal 6 7 3 3 2 3" xfId="44687"/>
    <cellStyle name="Normal 6 7 3 3 2 4" xfId="44689"/>
    <cellStyle name="Normal 6 7 3 3 3" xfId="44691"/>
    <cellStyle name="Normal 6 7 3 3 3 2" xfId="44693"/>
    <cellStyle name="Normal 6 7 3 3 3 3" xfId="34200"/>
    <cellStyle name="Normal 6 7 3 3 4" xfId="44695"/>
    <cellStyle name="Normal 6 7 3 3 5" xfId="44697"/>
    <cellStyle name="Normal 6 7 3 3 6" xfId="44699"/>
    <cellStyle name="Normal 6 7 3 4" xfId="36472"/>
    <cellStyle name="Normal 6 7 3 4 2" xfId="44701"/>
    <cellStyle name="Normal 6 7 3 4 3" xfId="44703"/>
    <cellStyle name="Normal 6 7 3 4 4" xfId="11328"/>
    <cellStyle name="Normal 6 7 3 5" xfId="44706"/>
    <cellStyle name="Normal 6 7 3 5 2" xfId="44708"/>
    <cellStyle name="Normal 6 7 3 5 3" xfId="44710"/>
    <cellStyle name="Normal 6 7 3 5 4" xfId="5019"/>
    <cellStyle name="Normal 6 7 3 6" xfId="44713"/>
    <cellStyle name="Normal 6 7 3 6 2" xfId="44715"/>
    <cellStyle name="Normal 6 7 3 6 3" xfId="44717"/>
    <cellStyle name="Normal 6 7 3 6 4" xfId="5261"/>
    <cellStyle name="Normal 6 7 3 7" xfId="44719"/>
    <cellStyle name="Normal 6 7 3 7 2" xfId="44721"/>
    <cellStyle name="Normal 6 7 3 7 3" xfId="44724"/>
    <cellStyle name="Normal 6 7 3 8" xfId="19330"/>
    <cellStyle name="Normal 6 7 3 9" xfId="38710"/>
    <cellStyle name="Normal 6 7 4" xfId="28113"/>
    <cellStyle name="Normal 6 7 4 2" xfId="36476"/>
    <cellStyle name="Normal 6 7 4 2 2" xfId="23997"/>
    <cellStyle name="Normal 6 7 4 2 2 2" xfId="17884"/>
    <cellStyle name="Normal 6 7 4 2 2 3" xfId="17889"/>
    <cellStyle name="Normal 6 7 4 2 2 4" xfId="44726"/>
    <cellStyle name="Normal 6 7 4 2 3" xfId="24000"/>
    <cellStyle name="Normal 6 7 4 2 3 2" xfId="17894"/>
    <cellStyle name="Normal 6 7 4 2 3 3" xfId="17899"/>
    <cellStyle name="Normal 6 7 4 2 4" xfId="24003"/>
    <cellStyle name="Normal 6 7 4 2 5" xfId="44728"/>
    <cellStyle name="Normal 6 7 4 2 6" xfId="44730"/>
    <cellStyle name="Normal 6 7 4 3" xfId="36480"/>
    <cellStyle name="Normal 6 7 4 3 2" xfId="24012"/>
    <cellStyle name="Normal 6 7 4 3 3" xfId="44732"/>
    <cellStyle name="Normal 6 7 4 3 4" xfId="44734"/>
    <cellStyle name="Normal 6 7 4 4" xfId="19639"/>
    <cellStyle name="Normal 6 7 4 4 2" xfId="12254"/>
    <cellStyle name="Normal 6 7 4 4 3" xfId="44736"/>
    <cellStyle name="Normal 6 7 4 4 4" xfId="11554"/>
    <cellStyle name="Normal 6 7 4 5" xfId="19643"/>
    <cellStyle name="Normal 6 7 4 5 2" xfId="12280"/>
    <cellStyle name="Normal 6 7 4 5 3" xfId="44738"/>
    <cellStyle name="Normal 6 7 4 5 4" xfId="5377"/>
    <cellStyle name="Normal 6 7 4 6" xfId="19335"/>
    <cellStyle name="Normal 6 7 4 6 2" xfId="44740"/>
    <cellStyle name="Normal 6 7 4 6 3" xfId="44742"/>
    <cellStyle name="Normal 6 7 4 7" xfId="44744"/>
    <cellStyle name="Normal 6 7 4 8" xfId="19345"/>
    <cellStyle name="Normal 6 7 4 9" xfId="38714"/>
    <cellStyle name="Normal 6 7 5" xfId="28116"/>
    <cellStyle name="Normal 6 7 5 2" xfId="44747"/>
    <cellStyle name="Normal 6 7 5 2 2" xfId="9931"/>
    <cellStyle name="Normal 6 7 5 2 2 2" xfId="26814"/>
    <cellStyle name="Normal 6 7 5 2 2 3" xfId="26825"/>
    <cellStyle name="Normal 6 7 5 2 2 4" xfId="26834"/>
    <cellStyle name="Normal 6 7 5 2 3" xfId="44749"/>
    <cellStyle name="Normal 6 7 5 2 3 2" xfId="44750"/>
    <cellStyle name="Normal 6 7 5 2 3 3" xfId="43237"/>
    <cellStyle name="Normal 6 7 5 2 4" xfId="44752"/>
    <cellStyle name="Normal 6 7 5 2 5" xfId="44754"/>
    <cellStyle name="Normal 6 7 5 2 6" xfId="44756"/>
    <cellStyle name="Normal 6 7 5 3" xfId="44759"/>
    <cellStyle name="Normal 6 7 5 3 2" xfId="15305"/>
    <cellStyle name="Normal 6 7 5 3 3" xfId="44761"/>
    <cellStyle name="Normal 6 7 5 3 4" xfId="44763"/>
    <cellStyle name="Normal 6 7 5 4" xfId="9937"/>
    <cellStyle name="Normal 6 7 5 4 2" xfId="15345"/>
    <cellStyle name="Normal 6 7 5 4 3" xfId="44765"/>
    <cellStyle name="Normal 6 7 5 4 4" xfId="11714"/>
    <cellStyle name="Normal 6 7 5 5" xfId="19649"/>
    <cellStyle name="Normal 6 7 5 5 2" xfId="44767"/>
    <cellStyle name="Normal 6 7 5 5 3" xfId="39904"/>
    <cellStyle name="Normal 6 7 5 5 4" xfId="5540"/>
    <cellStyle name="Normal 6 7 5 6" xfId="44769"/>
    <cellStyle name="Normal 6 7 5 6 2" xfId="44770"/>
    <cellStyle name="Normal 6 7 5 6 3" xfId="40053"/>
    <cellStyle name="Normal 6 7 5 7" xfId="44772"/>
    <cellStyle name="Normal 6 7 5 8" xfId="36785"/>
    <cellStyle name="Normal 6 7 5 9" xfId="36788"/>
    <cellStyle name="Normal 6 7 6" xfId="17321"/>
    <cellStyle name="Normal 6 7 6 2" xfId="9975"/>
    <cellStyle name="Normal 6 7 6 2 2" xfId="24067"/>
    <cellStyle name="Normal 6 7 6 2 2 2" xfId="20851"/>
    <cellStyle name="Normal 6 7 6 2 2 3" xfId="20871"/>
    <cellStyle name="Normal 6 7 6 2 2 4" xfId="20882"/>
    <cellStyle name="Normal 6 7 6 2 3" xfId="44774"/>
    <cellStyle name="Normal 6 7 6 2 3 2" xfId="20917"/>
    <cellStyle name="Normal 6 7 6 2 3 3" xfId="20923"/>
    <cellStyle name="Normal 6 7 6 2 4" xfId="44776"/>
    <cellStyle name="Normal 6 7 6 2 5" xfId="44778"/>
    <cellStyle name="Normal 6 7 6 2 6" xfId="44780"/>
    <cellStyle name="Normal 6 7 6 3" xfId="9980"/>
    <cellStyle name="Normal 6 7 6 3 2" xfId="12004"/>
    <cellStyle name="Normal 6 7 6 3 3" xfId="12011"/>
    <cellStyle name="Normal 6 7 6 3 4" xfId="44782"/>
    <cellStyle name="Normal 6 7 6 4" xfId="9985"/>
    <cellStyle name="Normal 6 7 6 4 2" xfId="12019"/>
    <cellStyle name="Normal 6 7 6 4 3" xfId="44784"/>
    <cellStyle name="Normal 6 7 6 4 4" xfId="11847"/>
    <cellStyle name="Normal 6 7 6 5" xfId="44786"/>
    <cellStyle name="Normal 6 7 6 5 2" xfId="44788"/>
    <cellStyle name="Normal 6 7 6 5 3" xfId="44790"/>
    <cellStyle name="Normal 6 7 6 6" xfId="44792"/>
    <cellStyle name="Normal 6 7 6 7" xfId="44794"/>
    <cellStyle name="Normal 6 7 6 8" xfId="36796"/>
    <cellStyle name="Normal 6 7 7" xfId="17324"/>
    <cellStyle name="Normal 6 7 7 2" xfId="17328"/>
    <cellStyle name="Normal 6 7 7 2 2" xfId="24085"/>
    <cellStyle name="Normal 6 7 7 2 3" xfId="44796"/>
    <cellStyle name="Normal 6 7 7 2 4" xfId="44798"/>
    <cellStyle name="Normal 6 7 7 3" xfId="17331"/>
    <cellStyle name="Normal 6 7 7 3 2" xfId="24090"/>
    <cellStyle name="Normal 6 7 7 3 3" xfId="44800"/>
    <cellStyle name="Normal 6 7 7 4" xfId="44802"/>
    <cellStyle name="Normal 6 7 7 5" xfId="44804"/>
    <cellStyle name="Normal 6 7 7 6" xfId="44806"/>
    <cellStyle name="Normal 6 7 8" xfId="3891"/>
    <cellStyle name="Normal 6 7 8 2" xfId="44808"/>
    <cellStyle name="Normal 6 7 8 3" xfId="44810"/>
    <cellStyle name="Normal 6 7 8 4" xfId="28931"/>
    <cellStyle name="Normal 6 7 9" xfId="1737"/>
    <cellStyle name="Normal 6 7 9 2" xfId="44812"/>
    <cellStyle name="Normal 6 7 9 3" xfId="44814"/>
    <cellStyle name="Normal 6 7 9 4" xfId="28936"/>
    <cellStyle name="Normal 6 8" xfId="44815"/>
    <cellStyle name="Normal 6 8 10" xfId="22770"/>
    <cellStyle name="Normal 6 8 11" xfId="22774"/>
    <cellStyle name="Normal 6 8 2" xfId="28119"/>
    <cellStyle name="Normal 6 8 2 10" xfId="11551"/>
    <cellStyle name="Normal 6 8 2 2" xfId="44817"/>
    <cellStyle name="Normal 6 8 2 2 2" xfId="44818"/>
    <cellStyle name="Normal 6 8 2 2 2 2" xfId="18926"/>
    <cellStyle name="Normal 6 8 2 2 2 2 2" xfId="43271"/>
    <cellStyle name="Normal 6 8 2 2 2 2 3" xfId="43273"/>
    <cellStyle name="Normal 6 8 2 2 2 2 4" xfId="44819"/>
    <cellStyle name="Normal 6 8 2 2 2 3" xfId="18930"/>
    <cellStyle name="Normal 6 8 2 2 2 3 2" xfId="43310"/>
    <cellStyle name="Normal 6 8 2 2 2 3 3" xfId="43312"/>
    <cellStyle name="Normal 6 8 2 2 2 4" xfId="44820"/>
    <cellStyle name="Normal 6 8 2 2 2 5" xfId="44821"/>
    <cellStyle name="Normal 6 8 2 2 2 6" xfId="23676"/>
    <cellStyle name="Normal 6 8 2 2 3" xfId="44822"/>
    <cellStyle name="Normal 6 8 2 2 3 2" xfId="18937"/>
    <cellStyle name="Normal 6 8 2 2 3 3" xfId="18942"/>
    <cellStyle name="Normal 6 8 2 2 3 4" xfId="44823"/>
    <cellStyle name="Normal 6 8 2 2 4" xfId="44824"/>
    <cellStyle name="Normal 6 8 2 2 4 2" xfId="18947"/>
    <cellStyle name="Normal 6 8 2 2 4 3" xfId="44825"/>
    <cellStyle name="Normal 6 8 2 2 4 4" xfId="44826"/>
    <cellStyle name="Normal 6 8 2 2 5" xfId="44827"/>
    <cellStyle name="Normal 6 8 2 2 5 2" xfId="30439"/>
    <cellStyle name="Normal 6 8 2 2 5 3" xfId="44828"/>
    <cellStyle name="Normal 6 8 2 2 5 4" xfId="44829"/>
    <cellStyle name="Normal 6 8 2 2 6" xfId="44830"/>
    <cellStyle name="Normal 6 8 2 2 6 2" xfId="44831"/>
    <cellStyle name="Normal 6 8 2 2 6 3" xfId="44832"/>
    <cellStyle name="Normal 6 8 2 2 7" xfId="44833"/>
    <cellStyle name="Normal 6 8 2 2 8" xfId="44834"/>
    <cellStyle name="Normal 6 8 2 2 9" xfId="44836"/>
    <cellStyle name="Normal 6 8 2 3" xfId="44838"/>
    <cellStyle name="Normal 6 8 2 3 2" xfId="44840"/>
    <cellStyle name="Normal 6 8 2 3 2 2" xfId="44841"/>
    <cellStyle name="Normal 6 8 2 3 2 3" xfId="44842"/>
    <cellStyle name="Normal 6 8 2 3 2 4" xfId="44843"/>
    <cellStyle name="Normal 6 8 2 3 3" xfId="44844"/>
    <cellStyle name="Normal 6 8 2 3 3 2" xfId="44845"/>
    <cellStyle name="Normal 6 8 2 3 3 3" xfId="44846"/>
    <cellStyle name="Normal 6 8 2 3 4" xfId="44847"/>
    <cellStyle name="Normal 6 8 2 3 5" xfId="44848"/>
    <cellStyle name="Normal 6 8 2 3 6" xfId="44849"/>
    <cellStyle name="Normal 6 8 2 4" xfId="44850"/>
    <cellStyle name="Normal 6 8 2 4 2" xfId="44851"/>
    <cellStyle name="Normal 6 8 2 4 3" xfId="44852"/>
    <cellStyle name="Normal 6 8 2 4 4" xfId="44853"/>
    <cellStyle name="Normal 6 8 2 5" xfId="44854"/>
    <cellStyle name="Normal 6 8 2 5 2" xfId="44855"/>
    <cellStyle name="Normal 6 8 2 5 3" xfId="44857"/>
    <cellStyle name="Normal 6 8 2 5 4" xfId="44859"/>
    <cellStyle name="Normal 6 8 2 6" xfId="44860"/>
    <cellStyle name="Normal 6 8 2 6 2" xfId="44861"/>
    <cellStyle name="Normal 6 8 2 6 3" xfId="44863"/>
    <cellStyle name="Normal 6 8 2 6 4" xfId="44865"/>
    <cellStyle name="Normal 6 8 2 7" xfId="44866"/>
    <cellStyle name="Normal 6 8 2 7 2" xfId="22226"/>
    <cellStyle name="Normal 6 8 2 7 3" xfId="22231"/>
    <cellStyle name="Normal 6 8 2 8" xfId="19377"/>
    <cellStyle name="Normal 6 8 2 9" xfId="38731"/>
    <cellStyle name="Normal 6 8 3" xfId="28121"/>
    <cellStyle name="Normal 6 8 3 2" xfId="38204"/>
    <cellStyle name="Normal 6 8 3 2 2" xfId="38208"/>
    <cellStyle name="Normal 6 8 3 2 2 2" xfId="19066"/>
    <cellStyle name="Normal 6 8 3 2 2 3" xfId="19072"/>
    <cellStyle name="Normal 6 8 3 2 2 4" xfId="36303"/>
    <cellStyle name="Normal 6 8 3 2 3" xfId="38212"/>
    <cellStyle name="Normal 6 8 3 2 3 2" xfId="19080"/>
    <cellStyle name="Normal 6 8 3 2 3 3" xfId="19086"/>
    <cellStyle name="Normal 6 8 3 2 4" xfId="44869"/>
    <cellStyle name="Normal 6 8 3 2 5" xfId="44872"/>
    <cellStyle name="Normal 6 8 3 2 6" xfId="44875"/>
    <cellStyle name="Normal 6 8 3 3" xfId="38215"/>
    <cellStyle name="Normal 6 8 3 3 2" xfId="44877"/>
    <cellStyle name="Normal 6 8 3 3 3" xfId="44879"/>
    <cellStyle name="Normal 6 8 3 3 4" xfId="44881"/>
    <cellStyle name="Normal 6 8 3 4" xfId="38218"/>
    <cellStyle name="Normal 6 8 3 4 2" xfId="44883"/>
    <cellStyle name="Normal 6 8 3 4 3" xfId="44885"/>
    <cellStyle name="Normal 6 8 3 4 4" xfId="12155"/>
    <cellStyle name="Normal 6 8 3 5" xfId="38221"/>
    <cellStyle name="Normal 6 8 3 5 2" xfId="44887"/>
    <cellStyle name="Normal 6 8 3 5 3" xfId="44889"/>
    <cellStyle name="Normal 6 8 3 5 4" xfId="2599"/>
    <cellStyle name="Normal 6 8 3 6" xfId="44891"/>
    <cellStyle name="Normal 6 8 3 6 2" xfId="44893"/>
    <cellStyle name="Normal 6 8 3 6 3" xfId="44895"/>
    <cellStyle name="Normal 6 8 3 7" xfId="44897"/>
    <cellStyle name="Normal 6 8 3 8" xfId="12136"/>
    <cellStyle name="Normal 6 8 3 9" xfId="38737"/>
    <cellStyle name="Normal 6 8 4" xfId="36482"/>
    <cellStyle name="Normal 6 8 4 2" xfId="3230"/>
    <cellStyle name="Normal 6 8 4 2 2" xfId="24262"/>
    <cellStyle name="Normal 6 8 4 2 3" xfId="24268"/>
    <cellStyle name="Normal 6 8 4 2 4" xfId="24275"/>
    <cellStyle name="Normal 6 8 4 3" xfId="330"/>
    <cellStyle name="Normal 6 8 4 3 2" xfId="24290"/>
    <cellStyle name="Normal 6 8 4 3 3" xfId="42853"/>
    <cellStyle name="Normal 6 8 4 4" xfId="3245"/>
    <cellStyle name="Normal 6 8 4 5" xfId="3259"/>
    <cellStyle name="Normal 6 8 4 6" xfId="3290"/>
    <cellStyle name="Normal 6 8 5" xfId="36484"/>
    <cellStyle name="Normal 6 8 5 2" xfId="6625"/>
    <cellStyle name="Normal 6 8 5 3" xfId="8307"/>
    <cellStyle name="Normal 6 8 5 4" xfId="10259"/>
    <cellStyle name="Normal 6 8 6" xfId="44898"/>
    <cellStyle name="Normal 6 8 6 2" xfId="44900"/>
    <cellStyle name="Normal 6 8 6 3" xfId="44902"/>
    <cellStyle name="Normal 6 8 6 4" xfId="44903"/>
    <cellStyle name="Normal 6 8 7" xfId="44904"/>
    <cellStyle name="Normal 6 8 7 2" xfId="44906"/>
    <cellStyle name="Normal 6 8 7 3" xfId="44909"/>
    <cellStyle name="Normal 6 8 7 4" xfId="44911"/>
    <cellStyle name="Normal 6 8 8" xfId="44913"/>
    <cellStyle name="Normal 6 8 8 2" xfId="44915"/>
    <cellStyle name="Normal 6 8 8 3" xfId="44917"/>
    <cellStyle name="Normal 6 8 9" xfId="44919"/>
    <cellStyle name="Normal 6 9" xfId="44920"/>
    <cellStyle name="Normal 6 9 10" xfId="44921"/>
    <cellStyle name="Normal 6 9 11" xfId="44922"/>
    <cellStyle name="Normal 6 9 2" xfId="28126"/>
    <cellStyle name="Normal 6 9 2 10" xfId="44923"/>
    <cellStyle name="Normal 6 9 2 2" xfId="44924"/>
    <cellStyle name="Normal 6 9 2 2 2" xfId="44925"/>
    <cellStyle name="Normal 6 9 2 2 2 2" xfId="44926"/>
    <cellStyle name="Normal 6 9 2 2 2 2 2" xfId="44927"/>
    <cellStyle name="Normal 6 9 2 2 2 2 3" xfId="44928"/>
    <cellStyle name="Normal 6 9 2 2 2 2 4" xfId="44929"/>
    <cellStyle name="Normal 6 9 2 2 2 3" xfId="44930"/>
    <cellStyle name="Normal 6 9 2 2 2 3 2" xfId="44931"/>
    <cellStyle name="Normal 6 9 2 2 2 3 3" xfId="44932"/>
    <cellStyle name="Normal 6 9 2 2 2 4" xfId="44933"/>
    <cellStyle name="Normal 6 9 2 2 2 5" xfId="44934"/>
    <cellStyle name="Normal 6 9 2 2 2 6" xfId="44935"/>
    <cellStyle name="Normal 6 9 2 2 3" xfId="44936"/>
    <cellStyle name="Normal 6 9 2 2 3 2" xfId="26231"/>
    <cellStyle name="Normal 6 9 2 2 3 3" xfId="23204"/>
    <cellStyle name="Normal 6 9 2 2 3 4" xfId="26236"/>
    <cellStyle name="Normal 6 9 2 2 4" xfId="39234"/>
    <cellStyle name="Normal 6 9 2 2 4 2" xfId="26244"/>
    <cellStyle name="Normal 6 9 2 2 4 3" xfId="26248"/>
    <cellStyle name="Normal 6 9 2 2 4 4" xfId="39236"/>
    <cellStyle name="Normal 6 9 2 2 5" xfId="19172"/>
    <cellStyle name="Normal 6 9 2 2 5 2" xfId="26257"/>
    <cellStyle name="Normal 6 9 2 2 5 3" xfId="20622"/>
    <cellStyle name="Normal 6 9 2 2 5 4" xfId="44937"/>
    <cellStyle name="Normal 6 9 2 2 6" xfId="19175"/>
    <cellStyle name="Normal 6 9 2 2 6 2" xfId="15105"/>
    <cellStyle name="Normal 6 9 2 2 6 3" xfId="15123"/>
    <cellStyle name="Normal 6 9 2 2 7" xfId="39238"/>
    <cellStyle name="Normal 6 9 2 2 8" xfId="39240"/>
    <cellStyle name="Normal 6 9 2 2 9" xfId="32476"/>
    <cellStyle name="Normal 6 9 2 3" xfId="44938"/>
    <cellStyle name="Normal 6 9 2 3 2" xfId="44939"/>
    <cellStyle name="Normal 6 9 2 3 2 2" xfId="44940"/>
    <cellStyle name="Normal 6 9 2 3 2 3" xfId="44941"/>
    <cellStyle name="Normal 6 9 2 3 2 4" xfId="44942"/>
    <cellStyle name="Normal 6 9 2 3 3" xfId="44943"/>
    <cellStyle name="Normal 6 9 2 3 3 2" xfId="26273"/>
    <cellStyle name="Normal 6 9 2 3 3 3" xfId="26281"/>
    <cellStyle name="Normal 6 9 2 3 4" xfId="39242"/>
    <cellStyle name="Normal 6 9 2 3 5" xfId="39244"/>
    <cellStyle name="Normal 6 9 2 3 6" xfId="39246"/>
    <cellStyle name="Normal 6 9 2 4" xfId="44944"/>
    <cellStyle name="Normal 6 9 2 4 2" xfId="44945"/>
    <cellStyle name="Normal 6 9 2 4 3" xfId="44946"/>
    <cellStyle name="Normal 6 9 2 4 4" xfId="39248"/>
    <cellStyle name="Normal 6 9 2 5" xfId="44947"/>
    <cellStyle name="Normal 6 9 2 5 2" xfId="44948"/>
    <cellStyle name="Normal 6 9 2 5 3" xfId="44949"/>
    <cellStyle name="Normal 6 9 2 5 4" xfId="39253"/>
    <cellStyle name="Normal 6 9 2 6" xfId="44950"/>
    <cellStyle name="Normal 6 9 2 6 2" xfId="44951"/>
    <cellStyle name="Normal 6 9 2 6 3" xfId="44952"/>
    <cellStyle name="Normal 6 9 2 6 4" xfId="39259"/>
    <cellStyle name="Normal 6 9 2 7" xfId="44953"/>
    <cellStyle name="Normal 6 9 2 7 2" xfId="44954"/>
    <cellStyle name="Normal 6 9 2 7 3" xfId="44956"/>
    <cellStyle name="Normal 6 9 2 8" xfId="38749"/>
    <cellStyle name="Normal 6 9 2 9" xfId="38751"/>
    <cellStyle name="Normal 6 9 3" xfId="28129"/>
    <cellStyle name="Normal 6 9 3 2" xfId="38241"/>
    <cellStyle name="Normal 6 9 3 2 2" xfId="44958"/>
    <cellStyle name="Normal 6 9 3 2 2 2" xfId="40563"/>
    <cellStyle name="Normal 6 9 3 2 2 3" xfId="40568"/>
    <cellStyle name="Normal 6 9 3 2 2 4" xfId="2081"/>
    <cellStyle name="Normal 6 9 3 2 3" xfId="44960"/>
    <cellStyle name="Normal 6 9 3 2 3 2" xfId="26476"/>
    <cellStyle name="Normal 6 9 3 2 3 3" xfId="26481"/>
    <cellStyle name="Normal 6 9 3 2 4" xfId="39264"/>
    <cellStyle name="Normal 6 9 3 2 5" xfId="39267"/>
    <cellStyle name="Normal 6 9 3 2 6" xfId="39270"/>
    <cellStyle name="Normal 6 9 3 3" xfId="44962"/>
    <cellStyle name="Normal 6 9 3 3 2" xfId="44964"/>
    <cellStyle name="Normal 6 9 3 3 3" xfId="44966"/>
    <cellStyle name="Normal 6 9 3 3 4" xfId="39274"/>
    <cellStyle name="Normal 6 9 3 4" xfId="44968"/>
    <cellStyle name="Normal 6 9 3 4 2" xfId="44970"/>
    <cellStyle name="Normal 6 9 3 4 3" xfId="44972"/>
    <cellStyle name="Normal 6 9 3 4 4" xfId="11301"/>
    <cellStyle name="Normal 6 9 3 5" xfId="44974"/>
    <cellStyle name="Normal 6 9 3 5 2" xfId="44976"/>
    <cellStyle name="Normal 6 9 3 5 3" xfId="44978"/>
    <cellStyle name="Normal 6 9 3 5 4" xfId="1085"/>
    <cellStyle name="Normal 6 9 3 6" xfId="44980"/>
    <cellStyle name="Normal 6 9 3 6 2" xfId="44982"/>
    <cellStyle name="Normal 6 9 3 6 3" xfId="44984"/>
    <cellStyle name="Normal 6 9 3 7" xfId="35653"/>
    <cellStyle name="Normal 6 9 3 8" xfId="35656"/>
    <cellStyle name="Normal 6 9 3 9" xfId="44985"/>
    <cellStyle name="Normal 6 9 4" xfId="36487"/>
    <cellStyle name="Normal 6 9 4 2" xfId="44987"/>
    <cellStyle name="Normal 6 9 4 2 2" xfId="24557"/>
    <cellStyle name="Normal 6 9 4 2 3" xfId="42867"/>
    <cellStyle name="Normal 6 9 4 2 4" xfId="42870"/>
    <cellStyle name="Normal 6 9 4 3" xfId="44989"/>
    <cellStyle name="Normal 6 9 4 3 2" xfId="24568"/>
    <cellStyle name="Normal 6 9 4 3 3" xfId="44991"/>
    <cellStyle name="Normal 6 9 4 4" xfId="44993"/>
    <cellStyle name="Normal 6 9 4 5" xfId="44995"/>
    <cellStyle name="Normal 6 9 4 6" xfId="44997"/>
    <cellStyle name="Normal 6 9 5" xfId="36489"/>
    <cellStyle name="Normal 6 9 5 2" xfId="10510"/>
    <cellStyle name="Normal 6 9 5 3" xfId="10549"/>
    <cellStyle name="Normal 6 9 5 4" xfId="10564"/>
    <cellStyle name="Normal 6 9 6" xfId="44998"/>
    <cellStyle name="Normal 6 9 6 2" xfId="10685"/>
    <cellStyle name="Normal 6 9 6 3" xfId="10696"/>
    <cellStyle name="Normal 6 9 6 4" xfId="44999"/>
    <cellStyle name="Normal 6 9 7" xfId="45000"/>
    <cellStyle name="Normal 6 9 7 2" xfId="30556"/>
    <cellStyle name="Normal 6 9 7 3" xfId="30559"/>
    <cellStyle name="Normal 6 9 7 4" xfId="45001"/>
    <cellStyle name="Normal 6 9 8" xfId="45002"/>
    <cellStyle name="Normal 6 9 8 2" xfId="30566"/>
    <cellStyle name="Normal 6 9 8 3" xfId="30569"/>
    <cellStyle name="Normal 6 9 9" xfId="45003"/>
    <cellStyle name="Normal 60" xfId="35137"/>
    <cellStyle name="Normal 60 2" xfId="35140"/>
    <cellStyle name="Normal 60 2 2" xfId="35142"/>
    <cellStyle name="Normal 60 3" xfId="35144"/>
    <cellStyle name="Normal 60 4" xfId="35147"/>
    <cellStyle name="Normal 60 5" xfId="30535"/>
    <cellStyle name="Normal 61" xfId="35149"/>
    <cellStyle name="Normal 61 2" xfId="6771"/>
    <cellStyle name="Normal 61 2 2" xfId="10462"/>
    <cellStyle name="Normal 61 3" xfId="19256"/>
    <cellStyle name="Normal 61 4" xfId="19263"/>
    <cellStyle name="Normal 61 5" xfId="11066"/>
    <cellStyle name="Normal 62" xfId="35152"/>
    <cellStyle name="Normal 62 2" xfId="19268"/>
    <cellStyle name="Normal 62 2 2" xfId="29505"/>
    <cellStyle name="Normal 62 3" xfId="19272"/>
    <cellStyle name="Normal 62 4" xfId="19277"/>
    <cellStyle name="Normal 62 5" xfId="30882"/>
    <cellStyle name="Normal 63" xfId="32773"/>
    <cellStyle name="Normal 63 2" xfId="19293"/>
    <cellStyle name="Normal 63 2 2" xfId="35155"/>
    <cellStyle name="Normal 63 3" xfId="35157"/>
    <cellStyle name="Normal 63 4" xfId="35161"/>
    <cellStyle name="Normal 63 5" xfId="35164"/>
    <cellStyle name="Normal 64" xfId="1934"/>
    <cellStyle name="Normal 64 10" xfId="45005"/>
    <cellStyle name="Normal 64 10 2" xfId="984"/>
    <cellStyle name="Normal 64 10 2 2" xfId="25187"/>
    <cellStyle name="Normal 64 10 2 2 2" xfId="22949"/>
    <cellStyle name="Normal 64 10 2 2 3" xfId="22951"/>
    <cellStyle name="Normal 64 10 2 2 4" xfId="22953"/>
    <cellStyle name="Normal 64 10 2 3" xfId="45006"/>
    <cellStyle name="Normal 64 10 2 3 2" xfId="22960"/>
    <cellStyle name="Normal 64 10 2 3 3" xfId="22964"/>
    <cellStyle name="Normal 64 10 2 4" xfId="45007"/>
    <cellStyle name="Normal 64 10 2 5" xfId="33933"/>
    <cellStyle name="Normal 64 10 2 6" xfId="34077"/>
    <cellStyle name="Normal 64 10 3" xfId="891"/>
    <cellStyle name="Normal 64 10 3 2" xfId="45008"/>
    <cellStyle name="Normal 64 10 3 3" xfId="45009"/>
    <cellStyle name="Normal 64 10 3 4" xfId="45010"/>
    <cellStyle name="Normal 64 10 4" xfId="1000"/>
    <cellStyle name="Normal 64 10 4 2" xfId="45011"/>
    <cellStyle name="Normal 64 10 4 3" xfId="45012"/>
    <cellStyle name="Normal 64 10 4 4" xfId="45013"/>
    <cellStyle name="Normal 64 10 5" xfId="45015"/>
    <cellStyle name="Normal 64 10 5 2" xfId="45016"/>
    <cellStyle name="Normal 64 10 5 3" xfId="45017"/>
    <cellStyle name="Normal 64 10 6" xfId="45018"/>
    <cellStyle name="Normal 64 10 7" xfId="15929"/>
    <cellStyle name="Normal 64 10 8" xfId="15942"/>
    <cellStyle name="Normal 64 2" xfId="19300"/>
    <cellStyle name="Normal 64 2 2" xfId="35166"/>
    <cellStyle name="Normal 64 3" xfId="35168"/>
    <cellStyle name="Normal 64 3 10" xfId="45019"/>
    <cellStyle name="Normal 64 3 11" xfId="45020"/>
    <cellStyle name="Normal 64 3 2" xfId="45021"/>
    <cellStyle name="Normal 64 3 2 10" xfId="45022"/>
    <cellStyle name="Normal 64 3 2 2" xfId="45023"/>
    <cellStyle name="Normal 64 3 2 2 2" xfId="45024"/>
    <cellStyle name="Normal 64 3 2 2 2 2" xfId="17034"/>
    <cellStyle name="Normal 64 3 2 2 2 2 2" xfId="44141"/>
    <cellStyle name="Normal 64 3 2 2 2 2 3" xfId="44143"/>
    <cellStyle name="Normal 64 3 2 2 2 2 4" xfId="44146"/>
    <cellStyle name="Normal 64 3 2 2 2 3" xfId="17041"/>
    <cellStyle name="Normal 64 3 2 2 2 3 2" xfId="45025"/>
    <cellStyle name="Normal 64 3 2 2 2 3 3" xfId="45026"/>
    <cellStyle name="Normal 64 3 2 2 2 4" xfId="45027"/>
    <cellStyle name="Normal 64 3 2 2 2 5" xfId="45028"/>
    <cellStyle name="Normal 64 3 2 2 2 6" xfId="45029"/>
    <cellStyle name="Normal 64 3 2 2 3" xfId="45030"/>
    <cellStyle name="Normal 64 3 2 2 3 2" xfId="45031"/>
    <cellStyle name="Normal 64 3 2 2 3 3" xfId="45032"/>
    <cellStyle name="Normal 64 3 2 2 3 4" xfId="45033"/>
    <cellStyle name="Normal 64 3 2 2 4" xfId="45034"/>
    <cellStyle name="Normal 64 3 2 2 4 2" xfId="45035"/>
    <cellStyle name="Normal 64 3 2 2 4 3" xfId="45036"/>
    <cellStyle name="Normal 64 3 2 2 4 4" xfId="45037"/>
    <cellStyle name="Normal 64 3 2 2 5" xfId="45038"/>
    <cellStyle name="Normal 64 3 2 2 5 2" xfId="16338"/>
    <cellStyle name="Normal 64 3 2 2 5 3" xfId="16342"/>
    <cellStyle name="Normal 64 3 2 2 5 4" xfId="4962"/>
    <cellStyle name="Normal 64 3 2 2 6" xfId="45039"/>
    <cellStyle name="Normal 64 3 2 2 6 2" xfId="15079"/>
    <cellStyle name="Normal 64 3 2 2 6 3" xfId="15088"/>
    <cellStyle name="Normal 64 3 2 2 7" xfId="45040"/>
    <cellStyle name="Normal 64 3 2 2 8" xfId="45041"/>
    <cellStyle name="Normal 64 3 2 2 9" xfId="45042"/>
    <cellStyle name="Normal 64 3 2 3" xfId="20901"/>
    <cellStyle name="Normal 64 3 2 3 2" xfId="45043"/>
    <cellStyle name="Normal 64 3 2 3 2 2" xfId="17128"/>
    <cellStyle name="Normal 64 3 2 3 2 3" xfId="17132"/>
    <cellStyle name="Normal 64 3 2 3 2 4" xfId="45044"/>
    <cellStyle name="Normal 64 3 2 3 3" xfId="45045"/>
    <cellStyle name="Normal 64 3 2 3 3 2" xfId="45046"/>
    <cellStyle name="Normal 64 3 2 3 3 3" xfId="45047"/>
    <cellStyle name="Normal 64 3 2 3 4" xfId="45048"/>
    <cellStyle name="Normal 64 3 2 3 5" xfId="45049"/>
    <cellStyle name="Normal 64 3 2 3 6" xfId="45050"/>
    <cellStyle name="Normal 64 3 2 4" xfId="20903"/>
    <cellStyle name="Normal 64 3 2 4 2" xfId="45051"/>
    <cellStyle name="Normal 64 3 2 4 3" xfId="45052"/>
    <cellStyle name="Normal 64 3 2 4 4" xfId="45053"/>
    <cellStyle name="Normal 64 3 2 5" xfId="45054"/>
    <cellStyle name="Normal 64 3 2 5 2" xfId="45055"/>
    <cellStyle name="Normal 64 3 2 5 3" xfId="45056"/>
    <cellStyle name="Normal 64 3 2 5 4" xfId="45057"/>
    <cellStyle name="Normal 64 3 2 6" xfId="38618"/>
    <cellStyle name="Normal 64 3 2 6 2" xfId="45058"/>
    <cellStyle name="Normal 64 3 2 6 3" xfId="45059"/>
    <cellStyle name="Normal 64 3 2 6 4" xfId="45060"/>
    <cellStyle name="Normal 64 3 2 7" xfId="38621"/>
    <cellStyle name="Normal 64 3 2 7 2" xfId="45062"/>
    <cellStyle name="Normal 64 3 2 7 3" xfId="45064"/>
    <cellStyle name="Normal 64 3 2 8" xfId="45067"/>
    <cellStyle name="Normal 64 3 2 9" xfId="45071"/>
    <cellStyle name="Normal 64 3 3" xfId="45072"/>
    <cellStyle name="Normal 64 3 3 2" xfId="45073"/>
    <cellStyle name="Normal 64 3 3 2 2" xfId="45075"/>
    <cellStyle name="Normal 64 3 3 2 2 2" xfId="45076"/>
    <cellStyle name="Normal 64 3 3 2 2 3" xfId="45077"/>
    <cellStyle name="Normal 64 3 3 2 2 4" xfId="45078"/>
    <cellStyle name="Normal 64 3 3 2 3" xfId="45080"/>
    <cellStyle name="Normal 64 3 3 2 3 2" xfId="45081"/>
    <cellStyle name="Normal 64 3 3 2 3 3" xfId="45082"/>
    <cellStyle name="Normal 64 3 3 2 4" xfId="45083"/>
    <cellStyle name="Normal 64 3 3 2 5" xfId="45084"/>
    <cellStyle name="Normal 64 3 3 2 6" xfId="45087"/>
    <cellStyle name="Normal 64 3 3 3" xfId="45088"/>
    <cellStyle name="Normal 64 3 3 3 2" xfId="45089"/>
    <cellStyle name="Normal 64 3 3 3 3" xfId="45090"/>
    <cellStyle name="Normal 64 3 3 3 4" xfId="45091"/>
    <cellStyle name="Normal 64 3 3 4" xfId="40705"/>
    <cellStyle name="Normal 64 3 3 4 2" xfId="45092"/>
    <cellStyle name="Normal 64 3 3 4 3" xfId="45093"/>
    <cellStyle name="Normal 64 3 3 4 4" xfId="45094"/>
    <cellStyle name="Normal 64 3 3 5" xfId="40707"/>
    <cellStyle name="Normal 64 3 3 5 2" xfId="45095"/>
    <cellStyle name="Normal 64 3 3 5 3" xfId="45096"/>
    <cellStyle name="Normal 64 3 3 5 4" xfId="12847"/>
    <cellStyle name="Normal 64 3 3 6" xfId="40709"/>
    <cellStyle name="Normal 64 3 3 6 2" xfId="45097"/>
    <cellStyle name="Normal 64 3 3 6 3" xfId="45098"/>
    <cellStyle name="Normal 64 3 3 7" xfId="45100"/>
    <cellStyle name="Normal 64 3 3 8" xfId="45103"/>
    <cellStyle name="Normal 64 3 3 9" xfId="45107"/>
    <cellStyle name="Normal 64 3 4" xfId="45108"/>
    <cellStyle name="Normal 64 3 4 2" xfId="34236"/>
    <cellStyle name="Normal 64 3 4 2 2" xfId="34238"/>
    <cellStyle name="Normal 64 3 4 2 3" xfId="34240"/>
    <cellStyle name="Normal 64 3 4 2 4" xfId="45109"/>
    <cellStyle name="Normal 64 3 4 3" xfId="34242"/>
    <cellStyle name="Normal 64 3 4 3 2" xfId="45110"/>
    <cellStyle name="Normal 64 3 4 3 3" xfId="45111"/>
    <cellStyle name="Normal 64 3 4 4" xfId="2702"/>
    <cellStyle name="Normal 64 3 4 5" xfId="34244"/>
    <cellStyle name="Normal 64 3 4 6" xfId="45112"/>
    <cellStyle name="Normal 64 3 5" xfId="45113"/>
    <cellStyle name="Normal 64 3 5 2" xfId="34254"/>
    <cellStyle name="Normal 64 3 5 3" xfId="45114"/>
    <cellStyle name="Normal 64 3 5 4" xfId="45115"/>
    <cellStyle name="Normal 64 3 6" xfId="45116"/>
    <cellStyle name="Normal 64 3 6 2" xfId="45117"/>
    <cellStyle name="Normal 64 3 6 3" xfId="45118"/>
    <cellStyle name="Normal 64 3 6 4" xfId="45119"/>
    <cellStyle name="Normal 64 3 7" xfId="30484"/>
    <cellStyle name="Normal 64 3 7 2" xfId="45120"/>
    <cellStyle name="Normal 64 3 7 3" xfId="45121"/>
    <cellStyle name="Normal 64 3 7 4" xfId="45122"/>
    <cellStyle name="Normal 64 3 8" xfId="28597"/>
    <cellStyle name="Normal 64 3 8 2" xfId="45123"/>
    <cellStyle name="Normal 64 3 8 3" xfId="45124"/>
    <cellStyle name="Normal 64 3 9" xfId="28602"/>
    <cellStyle name="Normal 64 4" xfId="35172"/>
    <cellStyle name="Normal 64 4 10" xfId="35964"/>
    <cellStyle name="Normal 64 4 11" xfId="45126"/>
    <cellStyle name="Normal 64 4 2" xfId="6142"/>
    <cellStyle name="Normal 64 4 2 10" xfId="339"/>
    <cellStyle name="Normal 64 4 2 2" xfId="6149"/>
    <cellStyle name="Normal 64 4 2 2 2" xfId="45127"/>
    <cellStyle name="Normal 64 4 2 2 2 2" xfId="18231"/>
    <cellStyle name="Normal 64 4 2 2 2 2 2" xfId="45128"/>
    <cellStyle name="Normal 64 4 2 2 2 2 3" xfId="45129"/>
    <cellStyle name="Normal 64 4 2 2 2 2 4" xfId="45130"/>
    <cellStyle name="Normal 64 4 2 2 2 3" xfId="45131"/>
    <cellStyle name="Normal 64 4 2 2 2 3 2" xfId="45132"/>
    <cellStyle name="Normal 64 4 2 2 2 3 3" xfId="45133"/>
    <cellStyle name="Normal 64 4 2 2 2 4" xfId="39764"/>
    <cellStyle name="Normal 64 4 2 2 2 5" xfId="39766"/>
    <cellStyle name="Normal 64 4 2 2 2 6" xfId="45134"/>
    <cellStyle name="Normal 64 4 2 2 3" xfId="45135"/>
    <cellStyle name="Normal 64 4 2 2 3 2" xfId="45136"/>
    <cellStyle name="Normal 64 4 2 2 3 3" xfId="45137"/>
    <cellStyle name="Normal 64 4 2 2 3 4" xfId="45138"/>
    <cellStyle name="Normal 64 4 2 2 4" xfId="45139"/>
    <cellStyle name="Normal 64 4 2 2 4 2" xfId="45140"/>
    <cellStyle name="Normal 64 4 2 2 4 3" xfId="45141"/>
    <cellStyle name="Normal 64 4 2 2 4 4" xfId="45142"/>
    <cellStyle name="Normal 64 4 2 2 5" xfId="45143"/>
    <cellStyle name="Normal 64 4 2 2 5 2" xfId="43365"/>
    <cellStyle name="Normal 64 4 2 2 5 3" xfId="43370"/>
    <cellStyle name="Normal 64 4 2 2 5 4" xfId="43375"/>
    <cellStyle name="Normal 64 4 2 2 6" xfId="45144"/>
    <cellStyle name="Normal 64 4 2 2 6 2" xfId="43403"/>
    <cellStyle name="Normal 64 4 2 2 6 3" xfId="43406"/>
    <cellStyle name="Normal 64 4 2 2 7" xfId="45145"/>
    <cellStyle name="Normal 64 4 2 2 8" xfId="45147"/>
    <cellStyle name="Normal 64 4 2 2 9" xfId="45148"/>
    <cellStyle name="Normal 64 4 2 3" xfId="6158"/>
    <cellStyle name="Normal 64 4 2 3 2" xfId="45149"/>
    <cellStyle name="Normal 64 4 2 3 2 2" xfId="18332"/>
    <cellStyle name="Normal 64 4 2 3 2 3" xfId="45150"/>
    <cellStyle name="Normal 64 4 2 3 2 4" xfId="45151"/>
    <cellStyle name="Normal 64 4 2 3 3" xfId="45152"/>
    <cellStyle name="Normal 64 4 2 3 3 2" xfId="45153"/>
    <cellStyle name="Normal 64 4 2 3 3 3" xfId="45154"/>
    <cellStyle name="Normal 64 4 2 3 4" xfId="45155"/>
    <cellStyle name="Normal 64 4 2 3 5" xfId="45156"/>
    <cellStyle name="Normal 64 4 2 3 6" xfId="45157"/>
    <cellStyle name="Normal 64 4 2 4" xfId="6186"/>
    <cellStyle name="Normal 64 4 2 4 2" xfId="45158"/>
    <cellStyle name="Normal 64 4 2 4 3" xfId="45159"/>
    <cellStyle name="Normal 64 4 2 4 4" xfId="45160"/>
    <cellStyle name="Normal 64 4 2 5" xfId="45161"/>
    <cellStyle name="Normal 64 4 2 5 2" xfId="45162"/>
    <cellStyle name="Normal 64 4 2 5 3" xfId="45163"/>
    <cellStyle name="Normal 64 4 2 5 4" xfId="45164"/>
    <cellStyle name="Normal 64 4 2 6" xfId="45165"/>
    <cellStyle name="Normal 64 4 2 6 2" xfId="45166"/>
    <cellStyle name="Normal 64 4 2 6 3" xfId="45167"/>
    <cellStyle name="Normal 64 4 2 6 4" xfId="45168"/>
    <cellStyle name="Normal 64 4 2 7" xfId="45170"/>
    <cellStyle name="Normal 64 4 2 7 2" xfId="45171"/>
    <cellStyle name="Normal 64 4 2 7 3" xfId="45172"/>
    <cellStyle name="Normal 64 4 2 8" xfId="45175"/>
    <cellStyle name="Normal 64 4 2 9" xfId="45179"/>
    <cellStyle name="Normal 64 4 3" xfId="1853"/>
    <cellStyle name="Normal 64 4 3 2" xfId="1869"/>
    <cellStyle name="Normal 64 4 3 2 2" xfId="45181"/>
    <cellStyle name="Normal 64 4 3 2 2 2" xfId="8483"/>
    <cellStyle name="Normal 64 4 3 2 2 3" xfId="45182"/>
    <cellStyle name="Normal 64 4 3 2 2 4" xfId="45183"/>
    <cellStyle name="Normal 64 4 3 2 3" xfId="45184"/>
    <cellStyle name="Normal 64 4 3 2 3 2" xfId="8494"/>
    <cellStyle name="Normal 64 4 3 2 3 3" xfId="18587"/>
    <cellStyle name="Normal 64 4 3 2 4" xfId="45185"/>
    <cellStyle name="Normal 64 4 3 2 5" xfId="45186"/>
    <cellStyle name="Normal 64 4 3 2 6" xfId="45188"/>
    <cellStyle name="Normal 64 4 3 3" xfId="6196"/>
    <cellStyle name="Normal 64 4 3 3 2" xfId="45189"/>
    <cellStyle name="Normal 64 4 3 3 3" xfId="45190"/>
    <cellStyle name="Normal 64 4 3 3 4" xfId="45191"/>
    <cellStyle name="Normal 64 4 3 4" xfId="45192"/>
    <cellStyle name="Normal 64 4 3 4 2" xfId="45193"/>
    <cellStyle name="Normal 64 4 3 4 3" xfId="45194"/>
    <cellStyle name="Normal 64 4 3 4 4" xfId="45195"/>
    <cellStyle name="Normal 64 4 3 5" xfId="45196"/>
    <cellStyle name="Normal 64 4 3 5 2" xfId="45197"/>
    <cellStyle name="Normal 64 4 3 5 3" xfId="45198"/>
    <cellStyle name="Normal 64 4 3 5 4" xfId="45199"/>
    <cellStyle name="Normal 64 4 3 6" xfId="45200"/>
    <cellStyle name="Normal 64 4 3 6 2" xfId="45201"/>
    <cellStyle name="Normal 64 4 3 6 3" xfId="45202"/>
    <cellStyle name="Normal 64 4 3 7" xfId="16078"/>
    <cellStyle name="Normal 64 4 3 8" xfId="16083"/>
    <cellStyle name="Normal 64 4 3 9" xfId="16088"/>
    <cellStyle name="Normal 64 4 4" xfId="6207"/>
    <cellStyle name="Normal 64 4 4 2" xfId="12455"/>
    <cellStyle name="Normal 64 4 4 2 2" xfId="42292"/>
    <cellStyle name="Normal 64 4 4 2 3" xfId="45203"/>
    <cellStyle name="Normal 64 4 4 2 4" xfId="45204"/>
    <cellStyle name="Normal 64 4 4 3" xfId="45205"/>
    <cellStyle name="Normal 64 4 4 3 2" xfId="42298"/>
    <cellStyle name="Normal 64 4 4 3 3" xfId="45206"/>
    <cellStyle name="Normal 64 4 4 4" xfId="45207"/>
    <cellStyle name="Normal 64 4 4 5" xfId="16095"/>
    <cellStyle name="Normal 64 4 4 6" xfId="5645"/>
    <cellStyle name="Normal 64 4 5" xfId="6215"/>
    <cellStyle name="Normal 64 4 5 2" xfId="31791"/>
    <cellStyle name="Normal 64 4 5 3" xfId="45209"/>
    <cellStyle name="Normal 64 4 5 4" xfId="45211"/>
    <cellStyle name="Normal 64 4 6" xfId="6225"/>
    <cellStyle name="Normal 64 4 6 2" xfId="29702"/>
    <cellStyle name="Normal 64 4 6 3" xfId="29734"/>
    <cellStyle name="Normal 64 4 6 4" xfId="29743"/>
    <cellStyle name="Normal 64 4 7" xfId="9533"/>
    <cellStyle name="Normal 64 4 7 2" xfId="29758"/>
    <cellStyle name="Normal 64 4 7 3" xfId="29772"/>
    <cellStyle name="Normal 64 4 7 4" xfId="29777"/>
    <cellStyle name="Normal 64 4 8" xfId="28609"/>
    <cellStyle name="Normal 64 4 8 2" xfId="29787"/>
    <cellStyle name="Normal 64 4 8 3" xfId="29789"/>
    <cellStyle name="Normal 64 4 9" xfId="28616"/>
    <cellStyle name="Normal 64 5" xfId="35175"/>
    <cellStyle name="Normal 64 5 10" xfId="45212"/>
    <cellStyle name="Normal 64 5 11" xfId="22920"/>
    <cellStyle name="Normal 64 5 2" xfId="1470"/>
    <cellStyle name="Normal 64 5 2 10" xfId="45213"/>
    <cellStyle name="Normal 64 5 2 2" xfId="45214"/>
    <cellStyle name="Normal 64 5 2 2 2" xfId="45215"/>
    <cellStyle name="Normal 64 5 2 2 2 2" xfId="39465"/>
    <cellStyle name="Normal 64 5 2 2 2 2 2" xfId="45216"/>
    <cellStyle name="Normal 64 5 2 2 2 2 3" xfId="45218"/>
    <cellStyle name="Normal 64 5 2 2 2 2 4" xfId="15799"/>
    <cellStyle name="Normal 64 5 2 2 2 3" xfId="45219"/>
    <cellStyle name="Normal 64 5 2 2 2 3 2" xfId="45220"/>
    <cellStyle name="Normal 64 5 2 2 2 3 3" xfId="45222"/>
    <cellStyle name="Normal 64 5 2 2 2 4" xfId="45223"/>
    <cellStyle name="Normal 64 5 2 2 2 5" xfId="44274"/>
    <cellStyle name="Normal 64 5 2 2 2 6" xfId="36403"/>
    <cellStyle name="Normal 64 5 2 2 3" xfId="45224"/>
    <cellStyle name="Normal 64 5 2 2 3 2" xfId="39482"/>
    <cellStyle name="Normal 64 5 2 2 3 3" xfId="45225"/>
    <cellStyle name="Normal 64 5 2 2 3 4" xfId="19458"/>
    <cellStyle name="Normal 64 5 2 2 4" xfId="45226"/>
    <cellStyle name="Normal 64 5 2 2 4 2" xfId="39497"/>
    <cellStyle name="Normal 64 5 2 2 4 3" xfId="45227"/>
    <cellStyle name="Normal 64 5 2 2 4 4" xfId="4511"/>
    <cellStyle name="Normal 64 5 2 2 5" xfId="45228"/>
    <cellStyle name="Normal 64 5 2 2 5 2" xfId="45229"/>
    <cellStyle name="Normal 64 5 2 2 5 3" xfId="45230"/>
    <cellStyle name="Normal 64 5 2 2 5 4" xfId="28124"/>
    <cellStyle name="Normal 64 5 2 2 6" xfId="45232"/>
    <cellStyle name="Normal 64 5 2 2 6 2" xfId="6125"/>
    <cellStyle name="Normal 64 5 2 2 6 3" xfId="748"/>
    <cellStyle name="Normal 64 5 2 2 7" xfId="2137"/>
    <cellStyle name="Normal 64 5 2 2 8" xfId="8792"/>
    <cellStyle name="Normal 64 5 2 2 9" xfId="4231"/>
    <cellStyle name="Normal 64 5 2 3" xfId="44040"/>
    <cellStyle name="Normal 64 5 2 3 2" xfId="45233"/>
    <cellStyle name="Normal 64 5 2 3 2 2" xfId="39617"/>
    <cellStyle name="Normal 64 5 2 3 2 3" xfId="307"/>
    <cellStyle name="Normal 64 5 2 3 2 4" xfId="7973"/>
    <cellStyle name="Normal 64 5 2 3 3" xfId="45234"/>
    <cellStyle name="Normal 64 5 2 3 3 2" xfId="45235"/>
    <cellStyle name="Normal 64 5 2 3 3 3" xfId="1434"/>
    <cellStyle name="Normal 64 5 2 3 4" xfId="45236"/>
    <cellStyle name="Normal 64 5 2 3 5" xfId="45237"/>
    <cellStyle name="Normal 64 5 2 3 6" xfId="45239"/>
    <cellStyle name="Normal 64 5 2 4" xfId="44042"/>
    <cellStyle name="Normal 64 5 2 4 2" xfId="45240"/>
    <cellStyle name="Normal 64 5 2 4 3" xfId="45241"/>
    <cellStyle name="Normal 64 5 2 4 4" xfId="45242"/>
    <cellStyle name="Normal 64 5 2 5" xfId="44044"/>
    <cellStyle name="Normal 64 5 2 5 2" xfId="1125"/>
    <cellStyle name="Normal 64 5 2 5 3" xfId="45243"/>
    <cellStyle name="Normal 64 5 2 5 4" xfId="45244"/>
    <cellStyle name="Normal 64 5 2 6" xfId="23819"/>
    <cellStyle name="Normal 64 5 2 6 2" xfId="19510"/>
    <cellStyle name="Normal 64 5 2 6 3" xfId="45245"/>
    <cellStyle name="Normal 64 5 2 6 4" xfId="45246"/>
    <cellStyle name="Normal 64 5 2 7" xfId="23823"/>
    <cellStyle name="Normal 64 5 2 7 2" xfId="45247"/>
    <cellStyle name="Normal 64 5 2 7 3" xfId="45248"/>
    <cellStyle name="Normal 64 5 2 8" xfId="20704"/>
    <cellStyle name="Normal 64 5 2 9" xfId="45250"/>
    <cellStyle name="Normal 64 5 3" xfId="2062"/>
    <cellStyle name="Normal 64 5 3 2" xfId="45251"/>
    <cellStyle name="Normal 64 5 3 2 2" xfId="45252"/>
    <cellStyle name="Normal 64 5 3 2 2 2" xfId="45253"/>
    <cellStyle name="Normal 64 5 3 2 2 3" xfId="45254"/>
    <cellStyle name="Normal 64 5 3 2 2 4" xfId="45255"/>
    <cellStyle name="Normal 64 5 3 2 3" xfId="45256"/>
    <cellStyle name="Normal 64 5 3 2 3 2" xfId="45257"/>
    <cellStyle name="Normal 64 5 3 2 3 3" xfId="45258"/>
    <cellStyle name="Normal 64 5 3 2 4" xfId="45259"/>
    <cellStyle name="Normal 64 5 3 2 5" xfId="45260"/>
    <cellStyle name="Normal 64 5 3 2 6" xfId="45263"/>
    <cellStyle name="Normal 64 5 3 3" xfId="44046"/>
    <cellStyle name="Normal 64 5 3 3 2" xfId="45264"/>
    <cellStyle name="Normal 64 5 3 3 3" xfId="45265"/>
    <cellStyle name="Normal 64 5 3 3 4" xfId="45266"/>
    <cellStyle name="Normal 64 5 3 4" xfId="44048"/>
    <cellStyle name="Normal 64 5 3 4 2" xfId="45267"/>
    <cellStyle name="Normal 64 5 3 4 3" xfId="45268"/>
    <cellStyle name="Normal 64 5 3 4 4" xfId="45269"/>
    <cellStyle name="Normal 64 5 3 5" xfId="44050"/>
    <cellStyle name="Normal 64 5 3 5 2" xfId="14225"/>
    <cellStyle name="Normal 64 5 3 5 3" xfId="45270"/>
    <cellStyle name="Normal 64 5 3 5 4" xfId="45271"/>
    <cellStyle name="Normal 64 5 3 6" xfId="16152"/>
    <cellStyle name="Normal 64 5 3 6 2" xfId="45272"/>
    <cellStyle name="Normal 64 5 3 6 3" xfId="45273"/>
    <cellStyle name="Normal 64 5 3 7" xfId="16156"/>
    <cellStyle name="Normal 64 5 3 8" xfId="45274"/>
    <cellStyle name="Normal 64 5 3 9" xfId="45276"/>
    <cellStyle name="Normal 64 5 4" xfId="45277"/>
    <cellStyle name="Normal 64 5 4 2" xfId="45278"/>
    <cellStyle name="Normal 64 5 4 2 2" xfId="42364"/>
    <cellStyle name="Normal 64 5 4 2 3" xfId="45279"/>
    <cellStyle name="Normal 64 5 4 2 4" xfId="45280"/>
    <cellStyle name="Normal 64 5 4 3" xfId="44054"/>
    <cellStyle name="Normal 64 5 4 3 2" xfId="42368"/>
    <cellStyle name="Normal 64 5 4 3 3" xfId="45281"/>
    <cellStyle name="Normal 64 5 4 4" xfId="44056"/>
    <cellStyle name="Normal 64 5 4 5" xfId="44058"/>
    <cellStyle name="Normal 64 5 4 6" xfId="45282"/>
    <cellStyle name="Normal 64 5 5" xfId="45283"/>
    <cellStyle name="Normal 64 5 5 2" xfId="45284"/>
    <cellStyle name="Normal 64 5 5 3" xfId="44061"/>
    <cellStyle name="Normal 64 5 5 4" xfId="44063"/>
    <cellStyle name="Normal 64 5 6" xfId="26064"/>
    <cellStyle name="Normal 64 5 6 2" xfId="26067"/>
    <cellStyle name="Normal 64 5 6 3" xfId="26070"/>
    <cellStyle name="Normal 64 5 6 4" xfId="26073"/>
    <cellStyle name="Normal 64 5 7" xfId="26076"/>
    <cellStyle name="Normal 64 5 7 2" xfId="26080"/>
    <cellStyle name="Normal 64 5 7 3" xfId="26083"/>
    <cellStyle name="Normal 64 5 7 4" xfId="29837"/>
    <cellStyle name="Normal 64 5 8" xfId="26086"/>
    <cellStyle name="Normal 64 5 8 2" xfId="29841"/>
    <cellStyle name="Normal 64 5 8 3" xfId="29843"/>
    <cellStyle name="Normal 64 5 9" xfId="9653"/>
    <cellStyle name="Normal 64 6" xfId="45286"/>
    <cellStyle name="Normal 64 6 10" xfId="45287"/>
    <cellStyle name="Normal 64 6 2" xfId="9370"/>
    <cellStyle name="Normal 64 6 2 2" xfId="24136"/>
    <cellStyle name="Normal 64 6 2 2 2" xfId="19690"/>
    <cellStyle name="Normal 64 6 2 2 2 2" xfId="45288"/>
    <cellStyle name="Normal 64 6 2 2 2 3" xfId="45289"/>
    <cellStyle name="Normal 64 6 2 2 2 4" xfId="45290"/>
    <cellStyle name="Normal 64 6 2 2 3" xfId="19698"/>
    <cellStyle name="Normal 64 6 2 2 3 2" xfId="13393"/>
    <cellStyle name="Normal 64 6 2 2 3 3" xfId="3008"/>
    <cellStyle name="Normal 64 6 2 2 4" xfId="19707"/>
    <cellStyle name="Normal 64 6 2 2 5" xfId="45292"/>
    <cellStyle name="Normal 64 6 2 2 6" xfId="45294"/>
    <cellStyle name="Normal 64 6 2 3" xfId="40972"/>
    <cellStyle name="Normal 64 6 2 3 2" xfId="19744"/>
    <cellStyle name="Normal 64 6 2 3 3" xfId="19754"/>
    <cellStyle name="Normal 64 6 2 3 4" xfId="45296"/>
    <cellStyle name="Normal 64 6 2 4" xfId="40976"/>
    <cellStyle name="Normal 64 6 2 4 2" xfId="45298"/>
    <cellStyle name="Normal 64 6 2 4 3" xfId="45300"/>
    <cellStyle name="Normal 64 6 2 4 4" xfId="45302"/>
    <cellStyle name="Normal 64 6 2 5" xfId="40980"/>
    <cellStyle name="Normal 64 6 2 5 2" xfId="19837"/>
    <cellStyle name="Normal 64 6 2 5 3" xfId="45304"/>
    <cellStyle name="Normal 64 6 2 5 4" xfId="45306"/>
    <cellStyle name="Normal 64 6 2 6" xfId="40983"/>
    <cellStyle name="Normal 64 6 2 6 2" xfId="45308"/>
    <cellStyle name="Normal 64 6 2 6 3" xfId="45310"/>
    <cellStyle name="Normal 64 6 2 7" xfId="45312"/>
    <cellStyle name="Normal 64 6 2 8" xfId="45314"/>
    <cellStyle name="Normal 64 6 2 9" xfId="45317"/>
    <cellStyle name="Normal 64 6 3" xfId="793"/>
    <cellStyle name="Normal 64 6 3 2" xfId="40985"/>
    <cellStyle name="Normal 64 6 3 2 2" xfId="45319"/>
    <cellStyle name="Normal 64 6 3 2 3" xfId="45321"/>
    <cellStyle name="Normal 64 6 3 2 4" xfId="45322"/>
    <cellStyle name="Normal 64 6 3 3" xfId="40987"/>
    <cellStyle name="Normal 64 6 3 3 2" xfId="45324"/>
    <cellStyle name="Normal 64 6 3 3 3" xfId="45326"/>
    <cellStyle name="Normal 64 6 3 4" xfId="40990"/>
    <cellStyle name="Normal 64 6 3 5" xfId="45327"/>
    <cellStyle name="Normal 64 6 3 6" xfId="45328"/>
    <cellStyle name="Normal 64 6 4" xfId="597"/>
    <cellStyle name="Normal 64 6 4 2" xfId="40993"/>
    <cellStyle name="Normal 64 6 4 3" xfId="40995"/>
    <cellStyle name="Normal 64 6 4 4" xfId="40998"/>
    <cellStyle name="Normal 64 6 5" xfId="729"/>
    <cellStyle name="Normal 64 6 5 2" xfId="41000"/>
    <cellStyle name="Normal 64 6 5 3" xfId="41002"/>
    <cellStyle name="Normal 64 6 5 4" xfId="41004"/>
    <cellStyle name="Normal 64 6 6" xfId="26091"/>
    <cellStyle name="Normal 64 6 6 2" xfId="29856"/>
    <cellStyle name="Normal 64 6 6 3" xfId="29868"/>
    <cellStyle name="Normal 64 6 6 4" xfId="29872"/>
    <cellStyle name="Normal 64 6 7" xfId="26095"/>
    <cellStyle name="Normal 64 6 7 2" xfId="29876"/>
    <cellStyle name="Normal 64 6 7 3" xfId="29878"/>
    <cellStyle name="Normal 64 6 8" xfId="26100"/>
    <cellStyle name="Normal 64 6 9" xfId="9758"/>
    <cellStyle name="Normal 64 7" xfId="45329"/>
    <cellStyle name="Normal 64 7 2" xfId="9385"/>
    <cellStyle name="Normal 64 7 2 2" xfId="24476"/>
    <cellStyle name="Normal 64 7 2 2 2" xfId="45330"/>
    <cellStyle name="Normal 64 7 2 2 3" xfId="45332"/>
    <cellStyle name="Normal 64 7 2 2 4" xfId="45334"/>
    <cellStyle name="Normal 64 7 2 3" xfId="41016"/>
    <cellStyle name="Normal 64 7 2 3 2" xfId="45335"/>
    <cellStyle name="Normal 64 7 2 3 3" xfId="45337"/>
    <cellStyle name="Normal 64 7 2 4" xfId="41018"/>
    <cellStyle name="Normal 64 7 2 5" xfId="45338"/>
    <cellStyle name="Normal 64 7 2 6" xfId="45339"/>
    <cellStyle name="Normal 64 7 3" xfId="645"/>
    <cellStyle name="Normal 64 7 3 2" xfId="41020"/>
    <cellStyle name="Normal 64 7 3 3" xfId="41022"/>
    <cellStyle name="Normal 64 7 3 4" xfId="41024"/>
    <cellStyle name="Normal 64 7 4" xfId="675"/>
    <cellStyle name="Normal 64 7 4 2" xfId="41027"/>
    <cellStyle name="Normal 64 7 4 3" xfId="41029"/>
    <cellStyle name="Normal 64 7 4 4" xfId="41031"/>
    <cellStyle name="Normal 64 7 5" xfId="12474"/>
    <cellStyle name="Normal 64 7 5 2" xfId="41033"/>
    <cellStyle name="Normal 64 7 5 3" xfId="41035"/>
    <cellStyle name="Normal 64 7 5 4" xfId="45340"/>
    <cellStyle name="Normal 64 7 6" xfId="26105"/>
    <cellStyle name="Normal 64 7 6 2" xfId="29893"/>
    <cellStyle name="Normal 64 7 6 3" xfId="29899"/>
    <cellStyle name="Normal 64 7 7" xfId="26109"/>
    <cellStyle name="Normal 64 7 8" xfId="26114"/>
    <cellStyle name="Normal 64 7 9" xfId="29916"/>
    <cellStyle name="Normal 64 8" xfId="45341"/>
    <cellStyle name="Normal 64 8 2" xfId="41040"/>
    <cellStyle name="Normal 64 8 2 2" xfId="41042"/>
    <cellStyle name="Normal 64 8 2 2 2" xfId="18251"/>
    <cellStyle name="Normal 64 8 2 2 3" xfId="16602"/>
    <cellStyle name="Normal 64 8 2 2 4" xfId="34688"/>
    <cellStyle name="Normal 64 8 2 3" xfId="41044"/>
    <cellStyle name="Normal 64 8 2 3 2" xfId="18261"/>
    <cellStyle name="Normal 64 8 2 3 3" xfId="16616"/>
    <cellStyle name="Normal 64 8 2 4" xfId="45342"/>
    <cellStyle name="Normal 64 8 2 5" xfId="45343"/>
    <cellStyle name="Normal 64 8 2 6" xfId="45344"/>
    <cellStyle name="Normal 64 8 3" xfId="12478"/>
    <cellStyle name="Normal 64 8 3 2" xfId="45345"/>
    <cellStyle name="Normal 64 8 3 3" xfId="45346"/>
    <cellStyle name="Normal 64 8 3 4" xfId="45347"/>
    <cellStyle name="Normal 64 8 4" xfId="12481"/>
    <cellStyle name="Normal 64 8 4 2" xfId="45349"/>
    <cellStyle name="Normal 64 8 4 3" xfId="45351"/>
    <cellStyle name="Normal 64 8 4 4" xfId="45352"/>
    <cellStyle name="Normal 64 8 5" xfId="41046"/>
    <cellStyle name="Normal 64 8 5 2" xfId="45353"/>
    <cellStyle name="Normal 64 8 5 3" xfId="45354"/>
    <cellStyle name="Normal 64 8 5 4" xfId="45355"/>
    <cellStyle name="Normal 64 8 6" xfId="26118"/>
    <cellStyle name="Normal 64 8 6 2" xfId="29930"/>
    <cellStyle name="Normal 64 8 6 3" xfId="29934"/>
    <cellStyle name="Normal 64 8 7" xfId="24386"/>
    <cellStyle name="Normal 64 8 8" xfId="24393"/>
    <cellStyle name="Normal 64 8 9" xfId="4255"/>
    <cellStyle name="Normal 64 9" xfId="45356"/>
    <cellStyle name="Normal 64 9 2" xfId="41049"/>
    <cellStyle name="Normal 64 9 2 2" xfId="45357"/>
    <cellStyle name="Normal 64 9 2 2 2" xfId="18589"/>
    <cellStyle name="Normal 64 9 2 2 3" xfId="18596"/>
    <cellStyle name="Normal 64 9 2 2 4" xfId="45359"/>
    <cellStyle name="Normal 64 9 2 3" xfId="45360"/>
    <cellStyle name="Normal 64 9 2 3 2" xfId="18601"/>
    <cellStyle name="Normal 64 9 2 3 3" xfId="18605"/>
    <cellStyle name="Normal 64 9 2 4" xfId="45361"/>
    <cellStyle name="Normal 64 9 2 5" xfId="45362"/>
    <cellStyle name="Normal 64 9 2 6" xfId="45363"/>
    <cellStyle name="Normal 64 9 3" xfId="41051"/>
    <cellStyle name="Normal 64 9 3 2" xfId="45364"/>
    <cellStyle name="Normal 64 9 3 3" xfId="45365"/>
    <cellStyle name="Normal 64 9 3 4" xfId="45366"/>
    <cellStyle name="Normal 64 9 4" xfId="45367"/>
    <cellStyle name="Normal 64 9 4 2" xfId="45368"/>
    <cellStyle name="Normal 64 9 4 3" xfId="45369"/>
    <cellStyle name="Normal 64 9 4 4" xfId="45370"/>
    <cellStyle name="Normal 64 9 5" xfId="45371"/>
    <cellStyle name="Normal 64 9 5 2" xfId="45372"/>
    <cellStyle name="Normal 64 9 5 3" xfId="45373"/>
    <cellStyle name="Normal 64 9 5 4" xfId="45374"/>
    <cellStyle name="Normal 64 9 6" xfId="26123"/>
    <cellStyle name="Normal 64 9 6 2" xfId="29947"/>
    <cellStyle name="Normal 64 9 6 3" xfId="29949"/>
    <cellStyle name="Normal 64 9 7" xfId="24399"/>
    <cellStyle name="Normal 64 9 8" xfId="24404"/>
    <cellStyle name="Normal 64 9 9" xfId="2719"/>
    <cellStyle name="Normal 65" xfId="45377"/>
    <cellStyle name="Normal 65 2" xfId="44469"/>
    <cellStyle name="Normal 65 2 10" xfId="45378"/>
    <cellStyle name="Normal 65 2 10 2" xfId="45379"/>
    <cellStyle name="Normal 65 2 10 3" xfId="28705"/>
    <cellStyle name="Normal 65 2 10 4" xfId="23964"/>
    <cellStyle name="Normal 65 2 11" xfId="45380"/>
    <cellStyle name="Normal 65 2 11 2" xfId="45381"/>
    <cellStyle name="Normal 65 2 11 3" xfId="26279"/>
    <cellStyle name="Normal 65 2 12" xfId="45382"/>
    <cellStyle name="Normal 65 2 13" xfId="45383"/>
    <cellStyle name="Normal 65 2 14" xfId="45384"/>
    <cellStyle name="Normal 65 2 2" xfId="42547"/>
    <cellStyle name="Normal 65 2 2 10" xfId="40527"/>
    <cellStyle name="Normal 65 2 2 11" xfId="40529"/>
    <cellStyle name="Normal 65 2 2 2" xfId="25204"/>
    <cellStyle name="Normal 65 2 2 2 10" xfId="45385"/>
    <cellStyle name="Normal 65 2 2 2 2" xfId="45386"/>
    <cellStyle name="Normal 65 2 2 2 2 2" xfId="45387"/>
    <cellStyle name="Normal 65 2 2 2 2 2 2" xfId="3300"/>
    <cellStyle name="Normal 65 2 2 2 2 2 2 2" xfId="4723"/>
    <cellStyle name="Normal 65 2 2 2 2 2 2 3" xfId="2297"/>
    <cellStyle name="Normal 65 2 2 2 2 2 2 4" xfId="31076"/>
    <cellStyle name="Normal 65 2 2 2 2 2 3" xfId="3320"/>
    <cellStyle name="Normal 65 2 2 2 2 2 3 2" xfId="37301"/>
    <cellStyle name="Normal 65 2 2 2 2 2 3 3" xfId="37304"/>
    <cellStyle name="Normal 65 2 2 2 2 2 4" xfId="5811"/>
    <cellStyle name="Normal 65 2 2 2 2 2 5" xfId="5821"/>
    <cellStyle name="Normal 65 2 2 2 2 2 6" xfId="219"/>
    <cellStyle name="Normal 65 2 2 2 2 3" xfId="45388"/>
    <cellStyle name="Normal 65 2 2 2 2 3 2" xfId="5442"/>
    <cellStyle name="Normal 65 2 2 2 2 3 3" xfId="5459"/>
    <cellStyle name="Normal 65 2 2 2 2 3 4" xfId="5874"/>
    <cellStyle name="Normal 65 2 2 2 2 4" xfId="45389"/>
    <cellStyle name="Normal 65 2 2 2 2 4 2" xfId="5238"/>
    <cellStyle name="Normal 65 2 2 2 2 4 3" xfId="45390"/>
    <cellStyle name="Normal 65 2 2 2 2 4 4" xfId="45392"/>
    <cellStyle name="Normal 65 2 2 2 2 5" xfId="45393"/>
    <cellStyle name="Normal 65 2 2 2 2 5 2" xfId="45394"/>
    <cellStyle name="Normal 65 2 2 2 2 5 3" xfId="45395"/>
    <cellStyle name="Normal 65 2 2 2 2 5 4" xfId="45397"/>
    <cellStyle name="Normal 65 2 2 2 2 6" xfId="45398"/>
    <cellStyle name="Normal 65 2 2 2 2 6 2" xfId="45399"/>
    <cellStyle name="Normal 65 2 2 2 2 6 3" xfId="45400"/>
    <cellStyle name="Normal 65 2 2 2 2 7" xfId="45401"/>
    <cellStyle name="Normal 65 2 2 2 2 8" xfId="45402"/>
    <cellStyle name="Normal 65 2 2 2 2 9" xfId="39149"/>
    <cellStyle name="Normal 65 2 2 2 3" xfId="45403"/>
    <cellStyle name="Normal 65 2 2 2 3 2" xfId="27804"/>
    <cellStyle name="Normal 65 2 2 2 3 2 2" xfId="7048"/>
    <cellStyle name="Normal 65 2 2 2 3 2 3" xfId="7061"/>
    <cellStyle name="Normal 65 2 2 2 3 2 4" xfId="7069"/>
    <cellStyle name="Normal 65 2 2 2 3 3" xfId="27852"/>
    <cellStyle name="Normal 65 2 2 2 3 3 2" xfId="1795"/>
    <cellStyle name="Normal 65 2 2 2 3 3 3" xfId="4039"/>
    <cellStyle name="Normal 65 2 2 2 3 4" xfId="45404"/>
    <cellStyle name="Normal 65 2 2 2 3 5" xfId="45405"/>
    <cellStyle name="Normal 65 2 2 2 3 6" xfId="45406"/>
    <cellStyle name="Normal 65 2 2 2 4" xfId="45407"/>
    <cellStyle name="Normal 65 2 2 2 4 2" xfId="28721"/>
    <cellStyle name="Normal 65 2 2 2 4 3" xfId="28743"/>
    <cellStyle name="Normal 65 2 2 2 4 4" xfId="45408"/>
    <cellStyle name="Normal 65 2 2 2 5" xfId="45409"/>
    <cellStyle name="Normal 65 2 2 2 5 2" xfId="35262"/>
    <cellStyle name="Normal 65 2 2 2 5 3" xfId="45410"/>
    <cellStyle name="Normal 65 2 2 2 5 4" xfId="45411"/>
    <cellStyle name="Normal 65 2 2 2 6" xfId="45412"/>
    <cellStyle name="Normal 65 2 2 2 6 2" xfId="45413"/>
    <cellStyle name="Normal 65 2 2 2 6 3" xfId="30473"/>
    <cellStyle name="Normal 65 2 2 2 6 4" xfId="20272"/>
    <cellStyle name="Normal 65 2 2 2 7" xfId="45414"/>
    <cellStyle name="Normal 65 2 2 2 7 2" xfId="45415"/>
    <cellStyle name="Normal 65 2 2 2 7 3" xfId="30511"/>
    <cellStyle name="Normal 65 2 2 2 8" xfId="45416"/>
    <cellStyle name="Normal 65 2 2 2 9" xfId="45417"/>
    <cellStyle name="Normal 65 2 2 3" xfId="25208"/>
    <cellStyle name="Normal 65 2 2 3 2" xfId="23036"/>
    <cellStyle name="Normal 65 2 2 3 2 2" xfId="27351"/>
    <cellStyle name="Normal 65 2 2 3 2 2 2" xfId="3950"/>
    <cellStyle name="Normal 65 2 2 3 2 2 3" xfId="1574"/>
    <cellStyle name="Normal 65 2 2 3 2 2 4" xfId="1594"/>
    <cellStyle name="Normal 65 2 2 3 2 3" xfId="27353"/>
    <cellStyle name="Normal 65 2 2 3 2 3 2" xfId="8911"/>
    <cellStyle name="Normal 65 2 2 3 2 3 3" xfId="8917"/>
    <cellStyle name="Normal 65 2 2 3 2 4" xfId="27355"/>
    <cellStyle name="Normal 65 2 2 3 2 5" xfId="45418"/>
    <cellStyle name="Normal 65 2 2 3 2 6" xfId="45419"/>
    <cellStyle name="Normal 65 2 2 3 3" xfId="23040"/>
    <cellStyle name="Normal 65 2 2 3 3 2" xfId="27357"/>
    <cellStyle name="Normal 65 2 2 3 3 3" xfId="27359"/>
    <cellStyle name="Normal 65 2 2 3 3 4" xfId="45420"/>
    <cellStyle name="Normal 65 2 2 3 4" xfId="27361"/>
    <cellStyle name="Normal 65 2 2 3 4 2" xfId="45421"/>
    <cellStyle name="Normal 65 2 2 3 4 3" xfId="45422"/>
    <cellStyle name="Normal 65 2 2 3 4 4" xfId="45423"/>
    <cellStyle name="Normal 65 2 2 3 5" xfId="27363"/>
    <cellStyle name="Normal 65 2 2 3 5 2" xfId="45424"/>
    <cellStyle name="Normal 65 2 2 3 5 3" xfId="45425"/>
    <cellStyle name="Normal 65 2 2 3 5 4" xfId="45426"/>
    <cellStyle name="Normal 65 2 2 3 6" xfId="8090"/>
    <cellStyle name="Normal 65 2 2 3 6 2" xfId="45427"/>
    <cellStyle name="Normal 65 2 2 3 6 3" xfId="45428"/>
    <cellStyle name="Normal 65 2 2 3 7" xfId="45429"/>
    <cellStyle name="Normal 65 2 2 3 8" xfId="45430"/>
    <cellStyle name="Normal 65 2 2 3 9" xfId="45431"/>
    <cellStyle name="Normal 65 2 2 4" xfId="45432"/>
    <cellStyle name="Normal 65 2 2 4 2" xfId="23047"/>
    <cellStyle name="Normal 65 2 2 4 2 2" xfId="45433"/>
    <cellStyle name="Normal 65 2 2 4 2 3" xfId="45434"/>
    <cellStyle name="Normal 65 2 2 4 2 4" xfId="43345"/>
    <cellStyle name="Normal 65 2 2 4 3" xfId="23052"/>
    <cellStyle name="Normal 65 2 2 4 3 2" xfId="45435"/>
    <cellStyle name="Normal 65 2 2 4 3 3" xfId="45436"/>
    <cellStyle name="Normal 65 2 2 4 4" xfId="37311"/>
    <cellStyle name="Normal 65 2 2 4 5" xfId="37313"/>
    <cellStyle name="Normal 65 2 2 4 6" xfId="7902"/>
    <cellStyle name="Normal 65 2 2 5" xfId="45437"/>
    <cellStyle name="Normal 65 2 2 5 2" xfId="45438"/>
    <cellStyle name="Normal 65 2 2 5 3" xfId="45439"/>
    <cellStyle name="Normal 65 2 2 5 4" xfId="37315"/>
    <cellStyle name="Normal 65 2 2 6" xfId="45440"/>
    <cellStyle name="Normal 65 2 2 6 2" xfId="45441"/>
    <cellStyle name="Normal 65 2 2 6 3" xfId="45442"/>
    <cellStyle name="Normal 65 2 2 6 4" xfId="45443"/>
    <cellStyle name="Normal 65 2 2 7" xfId="45444"/>
    <cellStyle name="Normal 65 2 2 7 2" xfId="45445"/>
    <cellStyle name="Normal 65 2 2 7 3" xfId="20625"/>
    <cellStyle name="Normal 65 2 2 7 4" xfId="20627"/>
    <cellStyle name="Normal 65 2 2 8" xfId="45447"/>
    <cellStyle name="Normal 65 2 2 8 2" xfId="45448"/>
    <cellStyle name="Normal 65 2 2 8 3" xfId="20632"/>
    <cellStyle name="Normal 65 2 2 9" xfId="45450"/>
    <cellStyle name="Normal 65 2 3" xfId="42549"/>
    <cellStyle name="Normal 65 2 3 10" xfId="45451"/>
    <cellStyle name="Normal 65 2 3 2" xfId="25123"/>
    <cellStyle name="Normal 65 2 3 2 2" xfId="45452"/>
    <cellStyle name="Normal 65 2 3 2 2 2" xfId="45453"/>
    <cellStyle name="Normal 65 2 3 2 2 2 2" xfId="12777"/>
    <cellStyle name="Normal 65 2 3 2 2 2 3" xfId="1390"/>
    <cellStyle name="Normal 65 2 3 2 2 2 4" xfId="1397"/>
    <cellStyle name="Normal 65 2 3 2 2 3" xfId="45454"/>
    <cellStyle name="Normal 65 2 3 2 2 3 2" xfId="12789"/>
    <cellStyle name="Normal 65 2 3 2 2 3 3" xfId="12794"/>
    <cellStyle name="Normal 65 2 3 2 2 4" xfId="45455"/>
    <cellStyle name="Normal 65 2 3 2 2 5" xfId="45456"/>
    <cellStyle name="Normal 65 2 3 2 2 6" xfId="42348"/>
    <cellStyle name="Normal 65 2 3 2 3" xfId="45457"/>
    <cellStyle name="Normal 65 2 3 2 3 2" xfId="45458"/>
    <cellStyle name="Normal 65 2 3 2 3 3" xfId="45459"/>
    <cellStyle name="Normal 65 2 3 2 3 4" xfId="45460"/>
    <cellStyle name="Normal 65 2 3 2 4" xfId="45461"/>
    <cellStyle name="Normal 65 2 3 2 4 2" xfId="35279"/>
    <cellStyle name="Normal 65 2 3 2 4 3" xfId="35281"/>
    <cellStyle name="Normal 65 2 3 2 4 4" xfId="45462"/>
    <cellStyle name="Normal 65 2 3 2 5" xfId="45463"/>
    <cellStyle name="Normal 65 2 3 2 5 2" xfId="35285"/>
    <cellStyle name="Normal 65 2 3 2 5 3" xfId="45464"/>
    <cellStyle name="Normal 65 2 3 2 5 4" xfId="45465"/>
    <cellStyle name="Normal 65 2 3 2 6" xfId="45466"/>
    <cellStyle name="Normal 65 2 3 2 6 2" xfId="45467"/>
    <cellStyle name="Normal 65 2 3 2 6 3" xfId="30800"/>
    <cellStyle name="Normal 65 2 3 2 7" xfId="45469"/>
    <cellStyle name="Normal 65 2 3 2 8" xfId="8149"/>
    <cellStyle name="Normal 65 2 3 2 9" xfId="16308"/>
    <cellStyle name="Normal 65 2 3 3" xfId="25127"/>
    <cellStyle name="Normal 65 2 3 3 2" xfId="23093"/>
    <cellStyle name="Normal 65 2 3 3 2 2" xfId="45470"/>
    <cellStyle name="Normal 65 2 3 3 2 3" xfId="45471"/>
    <cellStyle name="Normal 65 2 3 3 2 4" xfId="45472"/>
    <cellStyle name="Normal 65 2 3 3 3" xfId="9786"/>
    <cellStyle name="Normal 65 2 3 3 3 2" xfId="45473"/>
    <cellStyle name="Normal 65 2 3 3 3 3" xfId="45474"/>
    <cellStyle name="Normal 65 2 3 3 4" xfId="45475"/>
    <cellStyle name="Normal 65 2 3 3 5" xfId="45476"/>
    <cellStyle name="Normal 65 2 3 3 6" xfId="45477"/>
    <cellStyle name="Normal 65 2 3 4" xfId="45478"/>
    <cellStyle name="Normal 65 2 3 4 2" xfId="45479"/>
    <cellStyle name="Normal 65 2 3 4 3" xfId="45480"/>
    <cellStyle name="Normal 65 2 3 4 4" xfId="45481"/>
    <cellStyle name="Normal 65 2 3 5" xfId="45482"/>
    <cellStyle name="Normal 65 2 3 5 2" xfId="45483"/>
    <cellStyle name="Normal 65 2 3 5 3" xfId="45484"/>
    <cellStyle name="Normal 65 2 3 5 4" xfId="45485"/>
    <cellStyle name="Normal 65 2 3 6" xfId="45486"/>
    <cellStyle name="Normal 65 2 3 6 2" xfId="45487"/>
    <cellStyle name="Normal 65 2 3 6 3" xfId="45488"/>
    <cellStyle name="Normal 65 2 3 6 4" xfId="45489"/>
    <cellStyle name="Normal 65 2 3 7" xfId="45490"/>
    <cellStyle name="Normal 65 2 3 7 2" xfId="45491"/>
    <cellStyle name="Normal 65 2 3 7 3" xfId="45492"/>
    <cellStyle name="Normal 65 2 3 8" xfId="45493"/>
    <cellStyle name="Normal 65 2 3 9" xfId="45494"/>
    <cellStyle name="Normal 65 2 4" xfId="45495"/>
    <cellStyle name="Normal 65 2 4 2" xfId="20819"/>
    <cellStyle name="Normal 65 2 4 2 2" xfId="45496"/>
    <cellStyle name="Normal 65 2 4 2 2 2" xfId="45497"/>
    <cellStyle name="Normal 65 2 4 2 2 3" xfId="45498"/>
    <cellStyle name="Normal 65 2 4 2 2 4" xfId="45499"/>
    <cellStyle name="Normal 65 2 4 2 3" xfId="45500"/>
    <cellStyle name="Normal 65 2 4 2 3 2" xfId="45086"/>
    <cellStyle name="Normal 65 2 4 2 3 3" xfId="45502"/>
    <cellStyle name="Normal 65 2 4 2 4" xfId="45503"/>
    <cellStyle name="Normal 65 2 4 2 5" xfId="45504"/>
    <cellStyle name="Normal 65 2 4 2 6" xfId="45505"/>
    <cellStyle name="Normal 65 2 4 3" xfId="20824"/>
    <cellStyle name="Normal 65 2 4 3 2" xfId="23135"/>
    <cellStyle name="Normal 65 2 4 3 3" xfId="16390"/>
    <cellStyle name="Normal 65 2 4 3 4" xfId="45506"/>
    <cellStyle name="Normal 65 2 4 4" xfId="45507"/>
    <cellStyle name="Normal 65 2 4 4 2" xfId="45508"/>
    <cellStyle name="Normal 65 2 4 4 3" xfId="45509"/>
    <cellStyle name="Normal 65 2 4 4 4" xfId="45510"/>
    <cellStyle name="Normal 65 2 4 5" xfId="45511"/>
    <cellStyle name="Normal 65 2 4 5 2" xfId="45512"/>
    <cellStyle name="Normal 65 2 4 5 3" xfId="45513"/>
    <cellStyle name="Normal 65 2 4 5 4" xfId="45514"/>
    <cellStyle name="Normal 65 2 4 6" xfId="45515"/>
    <cellStyle name="Normal 65 2 4 6 2" xfId="45516"/>
    <cellStyle name="Normal 65 2 4 6 3" xfId="45517"/>
    <cellStyle name="Normal 65 2 4 7" xfId="45518"/>
    <cellStyle name="Normal 65 2 4 8" xfId="45519"/>
    <cellStyle name="Normal 65 2 4 9" xfId="45520"/>
    <cellStyle name="Normal 65 2 5" xfId="45521"/>
    <cellStyle name="Normal 65 2 5 2" xfId="15912"/>
    <cellStyle name="Normal 65 2 5 2 2" xfId="31213"/>
    <cellStyle name="Normal 65 2 5 2 2 2" xfId="45522"/>
    <cellStyle name="Normal 65 2 5 2 2 3" xfId="45523"/>
    <cellStyle name="Normal 65 2 5 2 2 4" xfId="45524"/>
    <cellStyle name="Normal 65 2 5 2 3" xfId="31215"/>
    <cellStyle name="Normal 65 2 5 2 3 2" xfId="45187"/>
    <cellStyle name="Normal 65 2 5 2 3 3" xfId="45525"/>
    <cellStyle name="Normal 65 2 5 2 4" xfId="45526"/>
    <cellStyle name="Normal 65 2 5 2 5" xfId="45527"/>
    <cellStyle name="Normal 65 2 5 2 6" xfId="45528"/>
    <cellStyle name="Normal 65 2 5 3" xfId="15920"/>
    <cellStyle name="Normal 65 2 5 3 2" xfId="27487"/>
    <cellStyle name="Normal 65 2 5 3 3" xfId="16445"/>
    <cellStyle name="Normal 65 2 5 3 4" xfId="45529"/>
    <cellStyle name="Normal 65 2 5 4" xfId="45530"/>
    <cellStyle name="Normal 65 2 5 4 2" xfId="45531"/>
    <cellStyle name="Normal 65 2 5 4 3" xfId="45532"/>
    <cellStyle name="Normal 65 2 5 4 4" xfId="45533"/>
    <cellStyle name="Normal 65 2 5 5" xfId="45534"/>
    <cellStyle name="Normal 65 2 5 5 2" xfId="45535"/>
    <cellStyle name="Normal 65 2 5 5 3" xfId="45536"/>
    <cellStyle name="Normal 65 2 5 5 4" xfId="45537"/>
    <cellStyle name="Normal 65 2 5 6" xfId="45538"/>
    <cellStyle name="Normal 65 2 5 6 2" xfId="45539"/>
    <cellStyle name="Normal 65 2 5 6 3" xfId="45540"/>
    <cellStyle name="Normal 65 2 5 7" xfId="45541"/>
    <cellStyle name="Normal 65 2 5 8" xfId="45542"/>
    <cellStyle name="Normal 65 2 5 9" xfId="35177"/>
    <cellStyle name="Normal 65 2 6" xfId="45543"/>
    <cellStyle name="Normal 65 2 6 2" xfId="9793"/>
    <cellStyle name="Normal 65 2 6 2 2" xfId="31243"/>
    <cellStyle name="Normal 65 2 6 2 2 2" xfId="45544"/>
    <cellStyle name="Normal 65 2 6 2 2 3" xfId="45545"/>
    <cellStyle name="Normal 65 2 6 2 2 4" xfId="45546"/>
    <cellStyle name="Normal 65 2 6 2 3" xfId="45549"/>
    <cellStyle name="Normal 65 2 6 2 3 2" xfId="45262"/>
    <cellStyle name="Normal 65 2 6 2 3 3" xfId="9820"/>
    <cellStyle name="Normal 65 2 6 2 4" xfId="45552"/>
    <cellStyle name="Normal 65 2 6 2 5" xfId="45554"/>
    <cellStyle name="Normal 65 2 6 2 6" xfId="45556"/>
    <cellStyle name="Normal 65 2 6 3" xfId="25261"/>
    <cellStyle name="Normal 65 2 6 3 2" xfId="45557"/>
    <cellStyle name="Normal 65 2 6 3 3" xfId="45559"/>
    <cellStyle name="Normal 65 2 6 3 4" xfId="45561"/>
    <cellStyle name="Normal 65 2 6 4" xfId="45562"/>
    <cellStyle name="Normal 65 2 6 4 2" xfId="45563"/>
    <cellStyle name="Normal 65 2 6 4 3" xfId="45565"/>
    <cellStyle name="Normal 65 2 6 4 4" xfId="45567"/>
    <cellStyle name="Normal 65 2 6 5" xfId="45568"/>
    <cellStyle name="Normal 65 2 6 5 2" xfId="45569"/>
    <cellStyle name="Normal 65 2 6 5 3" xfId="45571"/>
    <cellStyle name="Normal 65 2 6 6" xfId="45572"/>
    <cellStyle name="Normal 65 2 6 7" xfId="45573"/>
    <cellStyle name="Normal 65 2 6 8" xfId="45574"/>
    <cellStyle name="Normal 65 2 7" xfId="45575"/>
    <cellStyle name="Normal 65 2 7 2" xfId="25268"/>
    <cellStyle name="Normal 65 2 7 2 2" xfId="45576"/>
    <cellStyle name="Normal 65 2 7 2 3" xfId="45578"/>
    <cellStyle name="Normal 65 2 7 2 4" xfId="45580"/>
    <cellStyle name="Normal 65 2 7 3" xfId="25273"/>
    <cellStyle name="Normal 65 2 7 3 2" xfId="45581"/>
    <cellStyle name="Normal 65 2 7 3 3" xfId="45583"/>
    <cellStyle name="Normal 65 2 7 4" xfId="45584"/>
    <cellStyle name="Normal 65 2 7 5" xfId="45585"/>
    <cellStyle name="Normal 65 2 7 6" xfId="45586"/>
    <cellStyle name="Normal 65 2 8" xfId="28626"/>
    <cellStyle name="Normal 65 2 8 2" xfId="25285"/>
    <cellStyle name="Normal 65 2 8 3" xfId="25291"/>
    <cellStyle name="Normal 65 2 8 4" xfId="28786"/>
    <cellStyle name="Normal 65 2 9" xfId="20950"/>
    <cellStyle name="Normal 65 2 9 2" xfId="20953"/>
    <cellStyle name="Normal 65 2 9 3" xfId="20967"/>
    <cellStyle name="Normal 65 2 9 4" xfId="28789"/>
    <cellStyle name="Normal 65 3" xfId="44471"/>
    <cellStyle name="Normal 65 4" xfId="45588"/>
    <cellStyle name="Normal 65 5" xfId="45590"/>
    <cellStyle name="Normal 66" xfId="45592"/>
    <cellStyle name="Normal 66 2" xfId="44493"/>
    <cellStyle name="Normal 66 2 2" xfId="45593"/>
    <cellStyle name="Normal 66 3" xfId="45594"/>
    <cellStyle name="Normal 66 3 10" xfId="9883"/>
    <cellStyle name="Normal 66 3 11" xfId="19000"/>
    <cellStyle name="Normal 66 3 2" xfId="45596"/>
    <cellStyle name="Normal 66 3 2 10" xfId="45597"/>
    <cellStyle name="Normal 66 3 2 2" xfId="45598"/>
    <cellStyle name="Normal 66 3 2 2 2" xfId="45600"/>
    <cellStyle name="Normal 66 3 2 2 2 2" xfId="45601"/>
    <cellStyle name="Normal 66 3 2 2 2 2 2" xfId="33662"/>
    <cellStyle name="Normal 66 3 2 2 2 2 3" xfId="33665"/>
    <cellStyle name="Normal 66 3 2 2 2 2 4" xfId="45603"/>
    <cellStyle name="Normal 66 3 2 2 2 3" xfId="45604"/>
    <cellStyle name="Normal 66 3 2 2 2 3 2" xfId="16660"/>
    <cellStyle name="Normal 66 3 2 2 2 3 3" xfId="33669"/>
    <cellStyle name="Normal 66 3 2 2 2 4" xfId="45605"/>
    <cellStyle name="Normal 66 3 2 2 2 5" xfId="45607"/>
    <cellStyle name="Normal 66 3 2 2 2 6" xfId="2553"/>
    <cellStyle name="Normal 66 3 2 2 3" xfId="45608"/>
    <cellStyle name="Normal 66 3 2 2 3 2" xfId="14398"/>
    <cellStyle name="Normal 66 3 2 2 3 3" xfId="14420"/>
    <cellStyle name="Normal 66 3 2 2 3 4" xfId="14432"/>
    <cellStyle name="Normal 66 3 2 2 4" xfId="45609"/>
    <cellStyle name="Normal 66 3 2 2 4 2" xfId="14525"/>
    <cellStyle name="Normal 66 3 2 2 4 3" xfId="14539"/>
    <cellStyle name="Normal 66 3 2 2 4 4" xfId="14546"/>
    <cellStyle name="Normal 66 3 2 2 5" xfId="45610"/>
    <cellStyle name="Normal 66 3 2 2 5 2" xfId="14684"/>
    <cellStyle name="Normal 66 3 2 2 5 3" xfId="14691"/>
    <cellStyle name="Normal 66 3 2 2 5 4" xfId="14697"/>
    <cellStyle name="Normal 66 3 2 2 6" xfId="45612"/>
    <cellStyle name="Normal 66 3 2 2 6 2" xfId="10902"/>
    <cellStyle name="Normal 66 3 2 2 6 3" xfId="14805"/>
    <cellStyle name="Normal 66 3 2 2 7" xfId="45614"/>
    <cellStyle name="Normal 66 3 2 2 8" xfId="45616"/>
    <cellStyle name="Normal 66 3 2 2 9" xfId="45617"/>
    <cellStyle name="Normal 66 3 2 3" xfId="21051"/>
    <cellStyle name="Normal 66 3 2 3 2" xfId="20869"/>
    <cellStyle name="Normal 66 3 2 3 2 2" xfId="45618"/>
    <cellStyle name="Normal 66 3 2 3 2 3" xfId="45619"/>
    <cellStyle name="Normal 66 3 2 3 2 4" xfId="45620"/>
    <cellStyle name="Normal 66 3 2 3 3" xfId="20880"/>
    <cellStyle name="Normal 66 3 2 3 3 2" xfId="15016"/>
    <cellStyle name="Normal 66 3 2 3 3 3" xfId="15028"/>
    <cellStyle name="Normal 66 3 2 3 4" xfId="45622"/>
    <cellStyle name="Normal 66 3 2 3 5" xfId="45624"/>
    <cellStyle name="Normal 66 3 2 3 6" xfId="45627"/>
    <cellStyle name="Normal 66 3 2 4" xfId="21053"/>
    <cellStyle name="Normal 66 3 2 4 2" xfId="45628"/>
    <cellStyle name="Normal 66 3 2 4 3" xfId="45629"/>
    <cellStyle name="Normal 66 3 2 4 4" xfId="45631"/>
    <cellStyle name="Normal 66 3 2 5" xfId="45632"/>
    <cellStyle name="Normal 66 3 2 5 2" xfId="45633"/>
    <cellStyle name="Normal 66 3 2 5 3" xfId="45634"/>
    <cellStyle name="Normal 66 3 2 5 4" xfId="45636"/>
    <cellStyle name="Normal 66 3 2 6" xfId="45637"/>
    <cellStyle name="Normal 66 3 2 6 2" xfId="45638"/>
    <cellStyle name="Normal 66 3 2 6 3" xfId="45639"/>
    <cellStyle name="Normal 66 3 2 6 4" xfId="45641"/>
    <cellStyle name="Normal 66 3 2 7" xfId="45642"/>
    <cellStyle name="Normal 66 3 2 7 2" xfId="29993"/>
    <cellStyle name="Normal 66 3 2 7 3" xfId="29997"/>
    <cellStyle name="Normal 66 3 2 8" xfId="33649"/>
    <cellStyle name="Normal 66 3 2 9" xfId="33651"/>
    <cellStyle name="Normal 66 3 3" xfId="45644"/>
    <cellStyle name="Normal 66 3 3 2" xfId="45645"/>
    <cellStyle name="Normal 66 3 3 2 2" xfId="45646"/>
    <cellStyle name="Normal 66 3 3 2 2 2" xfId="45647"/>
    <cellStyle name="Normal 66 3 3 2 2 3" xfId="45648"/>
    <cellStyle name="Normal 66 3 3 2 2 4" xfId="45649"/>
    <cellStyle name="Normal 66 3 3 2 3" xfId="45650"/>
    <cellStyle name="Normal 66 3 3 2 3 2" xfId="16137"/>
    <cellStyle name="Normal 66 3 3 2 3 3" xfId="16141"/>
    <cellStyle name="Normal 66 3 3 2 4" xfId="45651"/>
    <cellStyle name="Normal 66 3 3 2 5" xfId="45652"/>
    <cellStyle name="Normal 66 3 3 2 6" xfId="45654"/>
    <cellStyle name="Normal 66 3 3 3" xfId="45655"/>
    <cellStyle name="Normal 66 3 3 3 2" xfId="45656"/>
    <cellStyle name="Normal 66 3 3 3 3" xfId="45657"/>
    <cellStyle name="Normal 66 3 3 3 4" xfId="45659"/>
    <cellStyle name="Normal 66 3 3 4" xfId="40761"/>
    <cellStyle name="Normal 66 3 3 4 2" xfId="45660"/>
    <cellStyle name="Normal 66 3 3 4 3" xfId="45661"/>
    <cellStyle name="Normal 66 3 3 4 4" xfId="45663"/>
    <cellStyle name="Normal 66 3 3 5" xfId="40763"/>
    <cellStyle name="Normal 66 3 3 5 2" xfId="45664"/>
    <cellStyle name="Normal 66 3 3 5 3" xfId="45665"/>
    <cellStyle name="Normal 66 3 3 5 4" xfId="45667"/>
    <cellStyle name="Normal 66 3 3 6" xfId="40765"/>
    <cellStyle name="Normal 66 3 3 6 2" xfId="45668"/>
    <cellStyle name="Normal 66 3 3 6 3" xfId="45669"/>
    <cellStyle name="Normal 66 3 3 7" xfId="45670"/>
    <cellStyle name="Normal 66 3 3 8" xfId="45671"/>
    <cellStyle name="Normal 66 3 3 9" xfId="45672"/>
    <cellStyle name="Normal 66 3 4" xfId="45674"/>
    <cellStyle name="Normal 66 3 4 2" xfId="34450"/>
    <cellStyle name="Normal 66 3 4 2 2" xfId="34452"/>
    <cellStyle name="Normal 66 3 4 2 3" xfId="34454"/>
    <cellStyle name="Normal 66 3 4 2 4" xfId="8604"/>
    <cellStyle name="Normal 66 3 4 3" xfId="34456"/>
    <cellStyle name="Normal 66 3 4 3 2" xfId="45675"/>
    <cellStyle name="Normal 66 3 4 3 3" xfId="45676"/>
    <cellStyle name="Normal 66 3 4 4" xfId="34458"/>
    <cellStyle name="Normal 66 3 4 5" xfId="34461"/>
    <cellStyle name="Normal 66 3 4 6" xfId="45677"/>
    <cellStyle name="Normal 66 3 5" xfId="32889"/>
    <cellStyle name="Normal 66 3 5 2" xfId="34471"/>
    <cellStyle name="Normal 66 3 5 3" xfId="45678"/>
    <cellStyle name="Normal 66 3 5 4" xfId="45679"/>
    <cellStyle name="Normal 66 3 6" xfId="32891"/>
    <cellStyle name="Normal 66 3 6 2" xfId="45680"/>
    <cellStyle name="Normal 66 3 6 3" xfId="45681"/>
    <cellStyle name="Normal 66 3 6 4" xfId="45682"/>
    <cellStyle name="Normal 66 3 7" xfId="34354"/>
    <cellStyle name="Normal 66 3 7 2" xfId="45683"/>
    <cellStyle name="Normal 66 3 7 3" xfId="45684"/>
    <cellStyle name="Normal 66 3 7 4" xfId="45685"/>
    <cellStyle name="Normal 66 3 8" xfId="45687"/>
    <cellStyle name="Normal 66 3 8 2" xfId="45688"/>
    <cellStyle name="Normal 66 3 8 3" xfId="45689"/>
    <cellStyle name="Normal 66 3 9" xfId="45690"/>
    <cellStyle name="Normal 66 4" xfId="45691"/>
    <cellStyle name="Normal 66 4 10" xfId="34999"/>
    <cellStyle name="Normal 66 4 11" xfId="35001"/>
    <cellStyle name="Normal 66 4 2" xfId="45693"/>
    <cellStyle name="Normal 66 4 2 10" xfId="45694"/>
    <cellStyle name="Normal 66 4 2 2" xfId="45695"/>
    <cellStyle name="Normal 66 4 2 2 2" xfId="11800"/>
    <cellStyle name="Normal 66 4 2 2 2 2" xfId="45696"/>
    <cellStyle name="Normal 66 4 2 2 2 2 2" xfId="11042"/>
    <cellStyle name="Normal 66 4 2 2 2 2 3" xfId="11049"/>
    <cellStyle name="Normal 66 4 2 2 2 2 4" xfId="11058"/>
    <cellStyle name="Normal 66 4 2 2 2 3" xfId="45697"/>
    <cellStyle name="Normal 66 4 2 2 2 3 2" xfId="11119"/>
    <cellStyle name="Normal 66 4 2 2 2 3 3" xfId="11128"/>
    <cellStyle name="Normal 66 4 2 2 2 4" xfId="45698"/>
    <cellStyle name="Normal 66 4 2 2 2 5" xfId="45700"/>
    <cellStyle name="Normal 66 4 2 2 2 6" xfId="45702"/>
    <cellStyle name="Normal 66 4 2 2 3" xfId="45703"/>
    <cellStyle name="Normal 66 4 2 2 3 2" xfId="19720"/>
    <cellStyle name="Normal 66 4 2 2 3 3" xfId="19726"/>
    <cellStyle name="Normal 66 4 2 2 3 4" xfId="19732"/>
    <cellStyle name="Normal 66 4 2 2 4" xfId="45704"/>
    <cellStyle name="Normal 66 4 2 2 4 2" xfId="19770"/>
    <cellStyle name="Normal 66 4 2 2 4 3" xfId="19776"/>
    <cellStyle name="Normal 66 4 2 2 4 4" xfId="19782"/>
    <cellStyle name="Normal 66 4 2 2 5" xfId="45705"/>
    <cellStyle name="Normal 66 4 2 2 5 2" xfId="45707"/>
    <cellStyle name="Normal 66 4 2 2 5 3" xfId="45709"/>
    <cellStyle name="Normal 66 4 2 2 5 4" xfId="45710"/>
    <cellStyle name="Normal 66 4 2 2 6" xfId="45711"/>
    <cellStyle name="Normal 66 4 2 2 6 2" xfId="45713"/>
    <cellStyle name="Normal 66 4 2 2 6 3" xfId="45715"/>
    <cellStyle name="Normal 66 4 2 2 7" xfId="45716"/>
    <cellStyle name="Normal 66 4 2 2 8" xfId="45717"/>
    <cellStyle name="Normal 66 4 2 2 9" xfId="28004"/>
    <cellStyle name="Normal 66 4 2 3" xfId="45718"/>
    <cellStyle name="Normal 66 4 2 3 2" xfId="22501"/>
    <cellStyle name="Normal 66 4 2 3 2 2" xfId="22510"/>
    <cellStyle name="Normal 66 4 2 3 2 3" xfId="22512"/>
    <cellStyle name="Normal 66 4 2 3 2 4" xfId="22517"/>
    <cellStyle name="Normal 66 4 2 3 3" xfId="22522"/>
    <cellStyle name="Normal 66 4 2 3 3 2" xfId="19895"/>
    <cellStyle name="Normal 66 4 2 3 3 3" xfId="19901"/>
    <cellStyle name="Normal 66 4 2 3 4" xfId="45720"/>
    <cellStyle name="Normal 66 4 2 3 5" xfId="45722"/>
    <cellStyle name="Normal 66 4 2 3 6" xfId="45724"/>
    <cellStyle name="Normal 66 4 2 4" xfId="45725"/>
    <cellStyle name="Normal 66 4 2 4 2" xfId="45726"/>
    <cellStyle name="Normal 66 4 2 4 3" xfId="45727"/>
    <cellStyle name="Normal 66 4 2 4 4" xfId="45729"/>
    <cellStyle name="Normal 66 4 2 5" xfId="45730"/>
    <cellStyle name="Normal 66 4 2 5 2" xfId="29047"/>
    <cellStyle name="Normal 66 4 2 5 3" xfId="29050"/>
    <cellStyle name="Normal 66 4 2 5 4" xfId="45732"/>
    <cellStyle name="Normal 66 4 2 6" xfId="45733"/>
    <cellStyle name="Normal 66 4 2 6 2" xfId="45734"/>
    <cellStyle name="Normal 66 4 2 6 3" xfId="45735"/>
    <cellStyle name="Normal 66 4 2 6 4" xfId="45737"/>
    <cellStyle name="Normal 66 4 2 7" xfId="45738"/>
    <cellStyle name="Normal 66 4 2 7 2" xfId="31122"/>
    <cellStyle name="Normal 66 4 2 7 3" xfId="31124"/>
    <cellStyle name="Normal 66 4 2 8" xfId="45739"/>
    <cellStyle name="Normal 66 4 2 9" xfId="45740"/>
    <cellStyle name="Normal 66 4 3" xfId="45741"/>
    <cellStyle name="Normal 66 4 3 2" xfId="9277"/>
    <cellStyle name="Normal 66 4 3 2 2" xfId="45742"/>
    <cellStyle name="Normal 66 4 3 2 2 2" xfId="45743"/>
    <cellStyle name="Normal 66 4 3 2 2 3" xfId="45744"/>
    <cellStyle name="Normal 66 4 3 2 2 4" xfId="45745"/>
    <cellStyle name="Normal 66 4 3 2 3" xfId="45746"/>
    <cellStyle name="Normal 66 4 3 2 3 2" xfId="20142"/>
    <cellStyle name="Normal 66 4 3 2 3 3" xfId="20148"/>
    <cellStyle name="Normal 66 4 3 2 4" xfId="45747"/>
    <cellStyle name="Normal 66 4 3 2 5" xfId="45748"/>
    <cellStyle name="Normal 66 4 3 2 6" xfId="45749"/>
    <cellStyle name="Normal 66 4 3 3" xfId="45750"/>
    <cellStyle name="Normal 66 4 3 3 2" xfId="45751"/>
    <cellStyle name="Normal 66 4 3 3 3" xfId="45752"/>
    <cellStyle name="Normal 66 4 3 3 4" xfId="45754"/>
    <cellStyle name="Normal 66 4 3 4" xfId="45755"/>
    <cellStyle name="Normal 66 4 3 4 2" xfId="45756"/>
    <cellStyle name="Normal 66 4 3 4 3" xfId="45757"/>
    <cellStyle name="Normal 66 4 3 4 4" xfId="45759"/>
    <cellStyle name="Normal 66 4 3 5" xfId="45760"/>
    <cellStyle name="Normal 66 4 3 5 2" xfId="29081"/>
    <cellStyle name="Normal 66 4 3 5 3" xfId="29085"/>
    <cellStyle name="Normal 66 4 3 5 4" xfId="45762"/>
    <cellStyle name="Normal 66 4 3 6" xfId="45763"/>
    <cellStyle name="Normal 66 4 3 6 2" xfId="45764"/>
    <cellStyle name="Normal 66 4 3 6 3" xfId="45765"/>
    <cellStyle name="Normal 66 4 3 7" xfId="45766"/>
    <cellStyle name="Normal 66 4 3 8" xfId="45767"/>
    <cellStyle name="Normal 66 4 3 9" xfId="45768"/>
    <cellStyle name="Normal 66 4 4" xfId="45769"/>
    <cellStyle name="Normal 66 4 4 2" xfId="9459"/>
    <cellStyle name="Normal 66 4 4 2 2" xfId="1717"/>
    <cellStyle name="Normal 66 4 4 2 3" xfId="9470"/>
    <cellStyle name="Normal 66 4 4 2 4" xfId="9477"/>
    <cellStyle name="Normal 66 4 4 3" xfId="9481"/>
    <cellStyle name="Normal 66 4 4 3 2" xfId="1861"/>
    <cellStyle name="Normal 66 4 4 3 3" xfId="9490"/>
    <cellStyle name="Normal 66 4 4 4" xfId="9500"/>
    <cellStyle name="Normal 66 4 4 5" xfId="9509"/>
    <cellStyle name="Normal 66 4 4 6" xfId="9519"/>
    <cellStyle name="Normal 66 4 5" xfId="45770"/>
    <cellStyle name="Normal 66 4 5 2" xfId="9558"/>
    <cellStyle name="Normal 66 4 5 3" xfId="9577"/>
    <cellStyle name="Normal 66 4 5 4" xfId="9592"/>
    <cellStyle name="Normal 66 4 6" xfId="30050"/>
    <cellStyle name="Normal 66 4 6 2" xfId="9646"/>
    <cellStyle name="Normal 66 4 6 3" xfId="9663"/>
    <cellStyle name="Normal 66 4 6 4" xfId="9687"/>
    <cellStyle name="Normal 66 4 7" xfId="30081"/>
    <cellStyle name="Normal 66 4 7 2" xfId="9752"/>
    <cellStyle name="Normal 66 4 7 3" xfId="30087"/>
    <cellStyle name="Normal 66 4 7 4" xfId="384"/>
    <cellStyle name="Normal 66 4 8" xfId="30089"/>
    <cellStyle name="Normal 66 4 8 2" xfId="2126"/>
    <cellStyle name="Normal 66 4 8 3" xfId="8783"/>
    <cellStyle name="Normal 66 4 9" xfId="30092"/>
    <cellStyle name="Normal 66 5" xfId="45771"/>
    <cellStyle name="Normal 66 5 10" xfId="22566"/>
    <cellStyle name="Normal 66 5 2" xfId="45773"/>
    <cellStyle name="Normal 66 5 2 2" xfId="32326"/>
    <cellStyle name="Normal 66 5 2 2 2" xfId="45774"/>
    <cellStyle name="Normal 66 5 2 2 2 2" xfId="45775"/>
    <cellStyle name="Normal 66 5 2 2 2 3" xfId="45776"/>
    <cellStyle name="Normal 66 5 2 2 2 4" xfId="45777"/>
    <cellStyle name="Normal 66 5 2 2 3" xfId="45778"/>
    <cellStyle name="Normal 66 5 2 2 3 2" xfId="45780"/>
    <cellStyle name="Normal 66 5 2 2 3 3" xfId="45782"/>
    <cellStyle name="Normal 66 5 2 2 4" xfId="45783"/>
    <cellStyle name="Normal 66 5 2 2 5" xfId="45784"/>
    <cellStyle name="Normal 66 5 2 2 6" xfId="45785"/>
    <cellStyle name="Normal 66 5 2 3" xfId="32330"/>
    <cellStyle name="Normal 66 5 2 3 2" xfId="45786"/>
    <cellStyle name="Normal 66 5 2 3 3" xfId="45787"/>
    <cellStyle name="Normal 66 5 2 3 4" xfId="45789"/>
    <cellStyle name="Normal 66 5 2 4" xfId="43592"/>
    <cellStyle name="Normal 66 5 2 4 2" xfId="43594"/>
    <cellStyle name="Normal 66 5 2 4 3" xfId="43596"/>
    <cellStyle name="Normal 66 5 2 4 4" xfId="43599"/>
    <cellStyle name="Normal 66 5 2 5" xfId="43612"/>
    <cellStyle name="Normal 66 5 2 5 2" xfId="43614"/>
    <cellStyle name="Normal 66 5 2 5 3" xfId="43616"/>
    <cellStyle name="Normal 66 5 2 5 4" xfId="43620"/>
    <cellStyle name="Normal 66 5 2 6" xfId="43626"/>
    <cellStyle name="Normal 66 5 2 6 2" xfId="43628"/>
    <cellStyle name="Normal 66 5 2 6 3" xfId="43630"/>
    <cellStyle name="Normal 66 5 2 7" xfId="43634"/>
    <cellStyle name="Normal 66 5 2 8" xfId="43636"/>
    <cellStyle name="Normal 66 5 2 9" xfId="19337"/>
    <cellStyle name="Normal 66 5 3" xfId="45790"/>
    <cellStyle name="Normal 66 5 3 2" xfId="32336"/>
    <cellStyle name="Normal 66 5 3 2 2" xfId="45791"/>
    <cellStyle name="Normal 66 5 3 2 3" xfId="45792"/>
    <cellStyle name="Normal 66 5 3 2 4" xfId="45793"/>
    <cellStyle name="Normal 66 5 3 3" xfId="45794"/>
    <cellStyle name="Normal 66 5 3 3 2" xfId="45795"/>
    <cellStyle name="Normal 66 5 3 3 3" xfId="45796"/>
    <cellStyle name="Normal 66 5 3 4" xfId="43639"/>
    <cellStyle name="Normal 66 5 3 5" xfId="43648"/>
    <cellStyle name="Normal 66 5 3 6" xfId="43652"/>
    <cellStyle name="Normal 66 5 4" xfId="45797"/>
    <cellStyle name="Normal 66 5 4 2" xfId="45798"/>
    <cellStyle name="Normal 66 5 4 3" xfId="45799"/>
    <cellStyle name="Normal 66 5 4 4" xfId="43659"/>
    <cellStyle name="Normal 66 5 5" xfId="45800"/>
    <cellStyle name="Normal 66 5 5 2" xfId="45801"/>
    <cellStyle name="Normal 66 5 5 3" xfId="45802"/>
    <cellStyle name="Normal 66 5 5 4" xfId="43670"/>
    <cellStyle name="Normal 66 5 6" xfId="30106"/>
    <cellStyle name="Normal 66 5 6 2" xfId="30108"/>
    <cellStyle name="Normal 66 5 6 3" xfId="30116"/>
    <cellStyle name="Normal 66 5 6 4" xfId="30123"/>
    <cellStyle name="Normal 66 5 7" xfId="30130"/>
    <cellStyle name="Normal 66 5 7 2" xfId="30132"/>
    <cellStyle name="Normal 66 5 7 3" xfId="30134"/>
    <cellStyle name="Normal 66 5 8" xfId="30138"/>
    <cellStyle name="Normal 66 5 9" xfId="30144"/>
    <cellStyle name="Normal 66 6" xfId="45803"/>
    <cellStyle name="Normal 66 6 2" xfId="41093"/>
    <cellStyle name="Normal 66 6 2 2" xfId="41095"/>
    <cellStyle name="Normal 66 6 2 2 2" xfId="45804"/>
    <cellStyle name="Normal 66 6 2 2 3" xfId="45805"/>
    <cellStyle name="Normal 66 6 2 2 4" xfId="45806"/>
    <cellStyle name="Normal 66 6 2 3" xfId="41097"/>
    <cellStyle name="Normal 66 6 2 3 2" xfId="45807"/>
    <cellStyle name="Normal 66 6 2 3 3" xfId="24241"/>
    <cellStyle name="Normal 66 6 2 4" xfId="43685"/>
    <cellStyle name="Normal 66 6 2 5" xfId="43694"/>
    <cellStyle name="Normal 66 6 2 6" xfId="43700"/>
    <cellStyle name="Normal 66 6 3" xfId="41099"/>
    <cellStyle name="Normal 66 6 3 2" xfId="10232"/>
    <cellStyle name="Normal 66 6 3 3" xfId="10238"/>
    <cellStyle name="Normal 66 6 3 4" xfId="43713"/>
    <cellStyle name="Normal 66 6 4" xfId="41101"/>
    <cellStyle name="Normal 66 6 4 2" xfId="10273"/>
    <cellStyle name="Normal 66 6 4 3" xfId="45808"/>
    <cellStyle name="Normal 66 6 4 4" xfId="43723"/>
    <cellStyle name="Normal 66 6 5" xfId="41103"/>
    <cellStyle name="Normal 66 6 5 2" xfId="45809"/>
    <cellStyle name="Normal 66 6 5 3" xfId="45810"/>
    <cellStyle name="Normal 66 6 5 4" xfId="43728"/>
    <cellStyle name="Normal 66 6 6" xfId="30156"/>
    <cellStyle name="Normal 66 6 6 2" xfId="11203"/>
    <cellStyle name="Normal 66 6 6 3" xfId="11222"/>
    <cellStyle name="Normal 66 6 7" xfId="30158"/>
    <cellStyle name="Normal 66 6 8" xfId="30160"/>
    <cellStyle name="Normal 66 6 9" xfId="30162"/>
    <cellStyle name="Normal 66 7" xfId="2356"/>
    <cellStyle name="Normal 66 7 2" xfId="41107"/>
    <cellStyle name="Normal 66 7 2 2" xfId="45811"/>
    <cellStyle name="Normal 66 7 2 2 2" xfId="45812"/>
    <cellStyle name="Normal 66 7 2 2 3" xfId="45813"/>
    <cellStyle name="Normal 66 7 2 2 4" xfId="45814"/>
    <cellStyle name="Normal 66 7 2 3" xfId="45815"/>
    <cellStyle name="Normal 66 7 2 3 2" xfId="45816"/>
    <cellStyle name="Normal 66 7 2 3 3" xfId="24542"/>
    <cellStyle name="Normal 66 7 2 4" xfId="43743"/>
    <cellStyle name="Normal 66 7 2 5" xfId="43746"/>
    <cellStyle name="Normal 66 7 2 6" xfId="43748"/>
    <cellStyle name="Normal 66 7 3" xfId="41109"/>
    <cellStyle name="Normal 66 7 3 2" xfId="45817"/>
    <cellStyle name="Normal 66 7 3 3" xfId="45818"/>
    <cellStyle name="Normal 66 7 3 4" xfId="43753"/>
    <cellStyle name="Normal 66 7 4" xfId="45819"/>
    <cellStyle name="Normal 66 7 4 2" xfId="45820"/>
    <cellStyle name="Normal 66 7 4 3" xfId="45821"/>
    <cellStyle name="Normal 66 7 4 4" xfId="43758"/>
    <cellStyle name="Normal 66 7 5" xfId="45822"/>
    <cellStyle name="Normal 66 7 5 2" xfId="45824"/>
    <cellStyle name="Normal 66 7 5 3" xfId="45826"/>
    <cellStyle name="Normal 66 7 6" xfId="30165"/>
    <cellStyle name="Normal 66 7 7" xfId="30167"/>
    <cellStyle name="Normal 66 7 8" xfId="30170"/>
    <cellStyle name="Normal 67" xfId="45828"/>
    <cellStyle name="Normal 67 10" xfId="8546"/>
    <cellStyle name="Normal 67 10 2" xfId="17367"/>
    <cellStyle name="Normal 67 10 3" xfId="18637"/>
    <cellStyle name="Normal 67 10 4" xfId="21721"/>
    <cellStyle name="Normal 67 11" xfId="8553"/>
    <cellStyle name="Normal 67 11 2" xfId="21727"/>
    <cellStyle name="Normal 67 11 3" xfId="23433"/>
    <cellStyle name="Normal 67 11 4" xfId="37835"/>
    <cellStyle name="Normal 67 12" xfId="18646"/>
    <cellStyle name="Normal 67 12 2" xfId="37839"/>
    <cellStyle name="Normal 67 12 3" xfId="37843"/>
    <cellStyle name="Normal 67 13" xfId="12046"/>
    <cellStyle name="Normal 67 14" xfId="45829"/>
    <cellStyle name="Normal 67 15" xfId="35551"/>
    <cellStyle name="Normal 67 2" xfId="45830"/>
    <cellStyle name="Normal 67 2 10" xfId="45833"/>
    <cellStyle name="Normal 67 2 11" xfId="45836"/>
    <cellStyle name="Normal 67 2 2" xfId="45837"/>
    <cellStyle name="Normal 67 2 2 10" xfId="13502"/>
    <cellStyle name="Normal 67 2 2 2" xfId="45838"/>
    <cellStyle name="Normal 67 2 2 2 2" xfId="45839"/>
    <cellStyle name="Normal 67 2 2 2 2 2" xfId="45841"/>
    <cellStyle name="Normal 67 2 2 2 2 2 2" xfId="45842"/>
    <cellStyle name="Normal 67 2 2 2 2 2 3" xfId="45844"/>
    <cellStyle name="Normal 67 2 2 2 2 2 4" xfId="45846"/>
    <cellStyle name="Normal 67 2 2 2 2 3" xfId="45848"/>
    <cellStyle name="Normal 67 2 2 2 2 3 2" xfId="42159"/>
    <cellStyle name="Normal 67 2 2 2 2 3 3" xfId="42163"/>
    <cellStyle name="Normal 67 2 2 2 2 4" xfId="13357"/>
    <cellStyle name="Normal 67 2 2 2 2 5" xfId="13364"/>
    <cellStyle name="Normal 67 2 2 2 2 6" xfId="13372"/>
    <cellStyle name="Normal 67 2 2 2 3" xfId="45849"/>
    <cellStyle name="Normal 67 2 2 2 3 2" xfId="45851"/>
    <cellStyle name="Normal 67 2 2 2 3 3" xfId="45852"/>
    <cellStyle name="Normal 67 2 2 2 3 4" xfId="13376"/>
    <cellStyle name="Normal 67 2 2 2 4" xfId="45853"/>
    <cellStyle name="Normal 67 2 2 2 4 2" xfId="16693"/>
    <cellStyle name="Normal 67 2 2 2 4 3" xfId="16696"/>
    <cellStyle name="Normal 67 2 2 2 4 4" xfId="13400"/>
    <cellStyle name="Normal 67 2 2 2 5" xfId="45854"/>
    <cellStyle name="Normal 67 2 2 2 5 2" xfId="45855"/>
    <cellStyle name="Normal 67 2 2 2 5 3" xfId="45856"/>
    <cellStyle name="Normal 67 2 2 2 5 4" xfId="13422"/>
    <cellStyle name="Normal 67 2 2 2 6" xfId="45857"/>
    <cellStyle name="Normal 67 2 2 2 6 2" xfId="45858"/>
    <cellStyle name="Normal 67 2 2 2 6 3" xfId="45859"/>
    <cellStyle name="Normal 67 2 2 2 7" xfId="45860"/>
    <cellStyle name="Normal 67 2 2 2 8" xfId="45861"/>
    <cellStyle name="Normal 67 2 2 2 9" xfId="45862"/>
    <cellStyle name="Normal 67 2 2 3" xfId="45863"/>
    <cellStyle name="Normal 67 2 2 3 2" xfId="45864"/>
    <cellStyle name="Normal 67 2 2 3 2 2" xfId="45866"/>
    <cellStyle name="Normal 67 2 2 3 2 3" xfId="45868"/>
    <cellStyle name="Normal 67 2 2 3 2 4" xfId="13670"/>
    <cellStyle name="Normal 67 2 2 3 3" xfId="45869"/>
    <cellStyle name="Normal 67 2 2 3 3 2" xfId="45871"/>
    <cellStyle name="Normal 67 2 2 3 3 3" xfId="45872"/>
    <cellStyle name="Normal 67 2 2 3 4" xfId="45873"/>
    <cellStyle name="Normal 67 2 2 3 5" xfId="45874"/>
    <cellStyle name="Normal 67 2 2 3 6" xfId="45875"/>
    <cellStyle name="Normal 67 2 2 4" xfId="45876"/>
    <cellStyle name="Normal 67 2 2 4 2" xfId="45877"/>
    <cellStyle name="Normal 67 2 2 4 3" xfId="45878"/>
    <cellStyle name="Normal 67 2 2 4 4" xfId="45879"/>
    <cellStyle name="Normal 67 2 2 5" xfId="45880"/>
    <cellStyle name="Normal 67 2 2 5 2" xfId="45881"/>
    <cellStyle name="Normal 67 2 2 5 3" xfId="45882"/>
    <cellStyle name="Normal 67 2 2 5 4" xfId="45883"/>
    <cellStyle name="Normal 67 2 2 6" xfId="45884"/>
    <cellStyle name="Normal 67 2 2 6 2" xfId="45885"/>
    <cellStyle name="Normal 67 2 2 6 3" xfId="45886"/>
    <cellStyle name="Normal 67 2 2 6 4" xfId="45887"/>
    <cellStyle name="Normal 67 2 2 7" xfId="45888"/>
    <cellStyle name="Normal 67 2 2 7 2" xfId="45889"/>
    <cellStyle name="Normal 67 2 2 7 3" xfId="45891"/>
    <cellStyle name="Normal 67 2 2 8" xfId="14352"/>
    <cellStyle name="Normal 67 2 2 9" xfId="14355"/>
    <cellStyle name="Normal 67 2 3" xfId="45892"/>
    <cellStyle name="Normal 67 2 3 2" xfId="45893"/>
    <cellStyle name="Normal 67 2 3 2 2" xfId="45894"/>
    <cellStyle name="Normal 67 2 3 2 2 2" xfId="45896"/>
    <cellStyle name="Normal 67 2 3 2 2 3" xfId="45898"/>
    <cellStyle name="Normal 67 2 3 2 2 4" xfId="45899"/>
    <cellStyle name="Normal 67 2 3 2 3" xfId="45900"/>
    <cellStyle name="Normal 67 2 3 2 3 2" xfId="45902"/>
    <cellStyle name="Normal 67 2 3 2 3 3" xfId="45903"/>
    <cellStyle name="Normal 67 2 3 2 4" xfId="45904"/>
    <cellStyle name="Normal 67 2 3 2 5" xfId="45905"/>
    <cellStyle name="Normal 67 2 3 2 6" xfId="45906"/>
    <cellStyle name="Normal 67 2 3 3" xfId="45907"/>
    <cellStyle name="Normal 67 2 3 3 2" xfId="45908"/>
    <cellStyle name="Normal 67 2 3 3 3" xfId="45909"/>
    <cellStyle name="Normal 67 2 3 3 4" xfId="45910"/>
    <cellStyle name="Normal 67 2 3 4" xfId="45911"/>
    <cellStyle name="Normal 67 2 3 4 2" xfId="45912"/>
    <cellStyle name="Normal 67 2 3 4 3" xfId="45913"/>
    <cellStyle name="Normal 67 2 3 4 4" xfId="45914"/>
    <cellStyle name="Normal 67 2 3 5" xfId="45915"/>
    <cellStyle name="Normal 67 2 3 5 2" xfId="45916"/>
    <cellStyle name="Normal 67 2 3 5 3" xfId="45917"/>
    <cellStyle name="Normal 67 2 3 5 4" xfId="45918"/>
    <cellStyle name="Normal 67 2 3 6" xfId="45919"/>
    <cellStyle name="Normal 67 2 3 6 2" xfId="45920"/>
    <cellStyle name="Normal 67 2 3 6 3" xfId="45921"/>
    <cellStyle name="Normal 67 2 3 7" xfId="45922"/>
    <cellStyle name="Normal 67 2 3 8" xfId="14363"/>
    <cellStyle name="Normal 67 2 3 9" xfId="14366"/>
    <cellStyle name="Normal 67 2 4" xfId="45923"/>
    <cellStyle name="Normal 67 2 4 2" xfId="45925"/>
    <cellStyle name="Normal 67 2 4 2 2" xfId="45926"/>
    <cellStyle name="Normal 67 2 4 2 3" xfId="45927"/>
    <cellStyle name="Normal 67 2 4 2 4" xfId="45928"/>
    <cellStyle name="Normal 67 2 4 3" xfId="45930"/>
    <cellStyle name="Normal 67 2 4 3 2" xfId="45931"/>
    <cellStyle name="Normal 67 2 4 3 3" xfId="45932"/>
    <cellStyle name="Normal 67 2 4 4" xfId="45933"/>
    <cellStyle name="Normal 67 2 4 5" xfId="45934"/>
    <cellStyle name="Normal 67 2 4 6" xfId="45935"/>
    <cellStyle name="Normal 67 2 5" xfId="45936"/>
    <cellStyle name="Normal 67 2 5 2" xfId="45937"/>
    <cellStyle name="Normal 67 2 5 3" xfId="45938"/>
    <cellStyle name="Normal 67 2 5 4" xfId="45939"/>
    <cellStyle name="Normal 67 2 6" xfId="45940"/>
    <cellStyle name="Normal 67 2 6 2" xfId="45941"/>
    <cellStyle name="Normal 67 2 6 3" xfId="45942"/>
    <cellStyle name="Normal 67 2 6 4" xfId="45943"/>
    <cellStyle name="Normal 67 2 7" xfId="45944"/>
    <cellStyle name="Normal 67 2 7 2" xfId="45945"/>
    <cellStyle name="Normal 67 2 7 3" xfId="45946"/>
    <cellStyle name="Normal 67 2 7 4" xfId="45947"/>
    <cellStyle name="Normal 67 2 8" xfId="45948"/>
    <cellStyle name="Normal 67 2 8 2" xfId="45950"/>
    <cellStyle name="Normal 67 2 8 3" xfId="45952"/>
    <cellStyle name="Normal 67 2 9" xfId="45953"/>
    <cellStyle name="Normal 67 3" xfId="45954"/>
    <cellStyle name="Normal 67 3 10" xfId="45955"/>
    <cellStyle name="Normal 67 3 2" xfId="45957"/>
    <cellStyle name="Normal 67 3 2 2" xfId="45958"/>
    <cellStyle name="Normal 67 3 2 2 2" xfId="45959"/>
    <cellStyle name="Normal 67 3 2 2 2 2" xfId="45960"/>
    <cellStyle name="Normal 67 3 2 2 2 3" xfId="45961"/>
    <cellStyle name="Normal 67 3 2 2 2 4" xfId="45962"/>
    <cellStyle name="Normal 67 3 2 2 3" xfId="45963"/>
    <cellStyle name="Normal 67 3 2 2 3 2" xfId="45964"/>
    <cellStyle name="Normal 67 3 2 2 3 3" xfId="45965"/>
    <cellStyle name="Normal 67 3 2 2 4" xfId="45966"/>
    <cellStyle name="Normal 67 3 2 2 5" xfId="45967"/>
    <cellStyle name="Normal 67 3 2 2 6" xfId="45968"/>
    <cellStyle name="Normal 67 3 2 3" xfId="45969"/>
    <cellStyle name="Normal 67 3 2 3 2" xfId="45971"/>
    <cellStyle name="Normal 67 3 2 3 3" xfId="45973"/>
    <cellStyle name="Normal 67 3 2 3 4" xfId="45976"/>
    <cellStyle name="Normal 67 3 2 4" xfId="45977"/>
    <cellStyle name="Normal 67 3 2 4 2" xfId="45979"/>
    <cellStyle name="Normal 67 3 2 4 3" xfId="45981"/>
    <cellStyle name="Normal 67 3 2 4 4" xfId="45984"/>
    <cellStyle name="Normal 67 3 2 5" xfId="45985"/>
    <cellStyle name="Normal 67 3 2 5 2" xfId="45987"/>
    <cellStyle name="Normal 67 3 2 5 3" xfId="45989"/>
    <cellStyle name="Normal 67 3 2 5 4" xfId="45992"/>
    <cellStyle name="Normal 67 3 2 6" xfId="45993"/>
    <cellStyle name="Normal 67 3 2 6 2" xfId="45995"/>
    <cellStyle name="Normal 67 3 2 6 3" xfId="40474"/>
    <cellStyle name="Normal 67 3 2 7" xfId="45996"/>
    <cellStyle name="Normal 67 3 2 8" xfId="33682"/>
    <cellStyle name="Normal 67 3 2 9" xfId="33684"/>
    <cellStyle name="Normal 67 3 3" xfId="45997"/>
    <cellStyle name="Normal 67 3 3 2" xfId="45998"/>
    <cellStyle name="Normal 67 3 3 2 2" xfId="45999"/>
    <cellStyle name="Normal 67 3 3 2 3" xfId="46000"/>
    <cellStyle name="Normal 67 3 3 2 4" xfId="46001"/>
    <cellStyle name="Normal 67 3 3 3" xfId="46002"/>
    <cellStyle name="Normal 67 3 3 3 2" xfId="46004"/>
    <cellStyle name="Normal 67 3 3 3 3" xfId="46006"/>
    <cellStyle name="Normal 67 3 3 4" xfId="46007"/>
    <cellStyle name="Normal 67 3 3 5" xfId="46008"/>
    <cellStyle name="Normal 67 3 3 6" xfId="46009"/>
    <cellStyle name="Normal 67 3 4" xfId="46010"/>
    <cellStyle name="Normal 67 3 4 2" xfId="34548"/>
    <cellStyle name="Normal 67 3 4 3" xfId="46011"/>
    <cellStyle name="Normal 67 3 4 4" xfId="46012"/>
    <cellStyle name="Normal 67 3 5" xfId="46013"/>
    <cellStyle name="Normal 67 3 5 2" xfId="46014"/>
    <cellStyle name="Normal 67 3 5 3" xfId="46015"/>
    <cellStyle name="Normal 67 3 5 4" xfId="46016"/>
    <cellStyle name="Normal 67 3 6" xfId="46017"/>
    <cellStyle name="Normal 67 3 6 2" xfId="46018"/>
    <cellStyle name="Normal 67 3 6 3" xfId="34213"/>
    <cellStyle name="Normal 67 3 6 4" xfId="34219"/>
    <cellStyle name="Normal 67 3 7" xfId="46019"/>
    <cellStyle name="Normal 67 3 7 2" xfId="46020"/>
    <cellStyle name="Normal 67 3 7 3" xfId="34225"/>
    <cellStyle name="Normal 67 3 8" xfId="46021"/>
    <cellStyle name="Normal 67 3 9" xfId="46022"/>
    <cellStyle name="Normal 67 4" xfId="46023"/>
    <cellStyle name="Normal 67 4 2" xfId="46024"/>
    <cellStyle name="Normal 67 4 2 2" xfId="46025"/>
    <cellStyle name="Normal 67 4 2 2 2" xfId="46026"/>
    <cellStyle name="Normal 67 4 2 2 3" xfId="16702"/>
    <cellStyle name="Normal 67 4 2 2 4" xfId="16704"/>
    <cellStyle name="Normal 67 4 2 3" xfId="46027"/>
    <cellStyle name="Normal 67 4 2 3 2" xfId="46028"/>
    <cellStyle name="Normal 67 4 2 3 3" xfId="16734"/>
    <cellStyle name="Normal 67 4 2 4" xfId="46029"/>
    <cellStyle name="Normal 67 4 2 5" xfId="46030"/>
    <cellStyle name="Normal 67 4 2 6" xfId="46032"/>
    <cellStyle name="Normal 67 4 3" xfId="46033"/>
    <cellStyle name="Normal 67 4 3 2" xfId="46034"/>
    <cellStyle name="Normal 67 4 3 3" xfId="46035"/>
    <cellStyle name="Normal 67 4 3 4" xfId="46036"/>
    <cellStyle name="Normal 67 4 4" xfId="46038"/>
    <cellStyle name="Normal 67 4 4 2" xfId="46040"/>
    <cellStyle name="Normal 67 4 4 3" xfId="46042"/>
    <cellStyle name="Normal 67 4 4 4" xfId="46044"/>
    <cellStyle name="Normal 67 4 5" xfId="46046"/>
    <cellStyle name="Normal 67 4 5 2" xfId="46048"/>
    <cellStyle name="Normal 67 4 5 3" xfId="46050"/>
    <cellStyle name="Normal 67 4 5 4" xfId="46051"/>
    <cellStyle name="Normal 67 4 6" xfId="3606"/>
    <cellStyle name="Normal 67 4 6 2" xfId="10704"/>
    <cellStyle name="Normal 67 4 6 3" xfId="10711"/>
    <cellStyle name="Normal 67 4 7" xfId="3637"/>
    <cellStyle name="Normal 67 4 8" xfId="3657"/>
    <cellStyle name="Normal 67 4 9" xfId="10747"/>
    <cellStyle name="Normal 67 5" xfId="46052"/>
    <cellStyle name="Normal 67 5 2" xfId="20291"/>
    <cellStyle name="Normal 67 5 2 2" xfId="46053"/>
    <cellStyle name="Normal 67 5 2 2 2" xfId="46054"/>
    <cellStyle name="Normal 67 5 2 2 3" xfId="46055"/>
    <cellStyle name="Normal 67 5 2 2 4" xfId="26347"/>
    <cellStyle name="Normal 67 5 2 3" xfId="46056"/>
    <cellStyle name="Normal 67 5 2 3 2" xfId="46057"/>
    <cellStyle name="Normal 67 5 2 3 3" xfId="46058"/>
    <cellStyle name="Normal 67 5 2 4" xfId="36315"/>
    <cellStyle name="Normal 67 5 2 5" xfId="36318"/>
    <cellStyle name="Normal 67 5 2 6" xfId="36322"/>
    <cellStyle name="Normal 67 5 3" xfId="20295"/>
    <cellStyle name="Normal 67 5 3 2" xfId="46059"/>
    <cellStyle name="Normal 67 5 3 3" xfId="46060"/>
    <cellStyle name="Normal 67 5 3 4" xfId="36327"/>
    <cellStyle name="Normal 67 5 4" xfId="46062"/>
    <cellStyle name="Normal 67 5 4 2" xfId="46063"/>
    <cellStyle name="Normal 67 5 4 3" xfId="46064"/>
    <cellStyle name="Normal 67 5 4 4" xfId="43863"/>
    <cellStyle name="Normal 67 5 5" xfId="46066"/>
    <cellStyle name="Normal 67 5 5 2" xfId="46067"/>
    <cellStyle name="Normal 67 5 5 3" xfId="46068"/>
    <cellStyle name="Normal 67 5 5 4" xfId="43869"/>
    <cellStyle name="Normal 67 5 6" xfId="2818"/>
    <cellStyle name="Normal 67 5 6 2" xfId="30211"/>
    <cellStyle name="Normal 67 5 6 3" xfId="30218"/>
    <cellStyle name="Normal 67 5 7" xfId="3699"/>
    <cellStyle name="Normal 67 5 8" xfId="3187"/>
    <cellStyle name="Normal 67 5 9" xfId="30239"/>
    <cellStyle name="Normal 67 6" xfId="46069"/>
    <cellStyle name="Normal 67 7" xfId="46070"/>
    <cellStyle name="Normal 67 7 2" xfId="41128"/>
    <cellStyle name="Normal 67 7 2 2" xfId="46072"/>
    <cellStyle name="Normal 67 7 2 2 2" xfId="46073"/>
    <cellStyle name="Normal 67 7 2 2 3" xfId="46074"/>
    <cellStyle name="Normal 67 7 2 2 4" xfId="46075"/>
    <cellStyle name="Normal 67 7 2 3" xfId="46076"/>
    <cellStyle name="Normal 67 7 2 3 2" xfId="46077"/>
    <cellStyle name="Normal 67 7 2 3 3" xfId="46078"/>
    <cellStyle name="Normal 67 7 2 4" xfId="2069"/>
    <cellStyle name="Normal 67 7 2 5" xfId="43944"/>
    <cellStyle name="Normal 67 7 2 6" xfId="43947"/>
    <cellStyle name="Normal 67 7 3" xfId="41130"/>
    <cellStyle name="Normal 67 7 3 2" xfId="46080"/>
    <cellStyle name="Normal 67 7 3 3" xfId="46081"/>
    <cellStyle name="Normal 67 7 3 4" xfId="819"/>
    <cellStyle name="Normal 67 7 4" xfId="46083"/>
    <cellStyle name="Normal 67 7 4 2" xfId="46084"/>
    <cellStyle name="Normal 67 7 4 3" xfId="46085"/>
    <cellStyle name="Normal 67 7 4 4" xfId="658"/>
    <cellStyle name="Normal 67 7 5" xfId="46087"/>
    <cellStyle name="Normal 67 7 5 2" xfId="46088"/>
    <cellStyle name="Normal 67 7 5 3" xfId="46089"/>
    <cellStyle name="Normal 67 7 6" xfId="10775"/>
    <cellStyle name="Normal 67 7 7" xfId="10783"/>
    <cellStyle name="Normal 67 7 8" xfId="10794"/>
    <cellStyle name="Normal 67 8" xfId="46090"/>
    <cellStyle name="Normal 67 8 2" xfId="41133"/>
    <cellStyle name="Normal 67 8 2 2" xfId="46092"/>
    <cellStyle name="Normal 67 8 2 3" xfId="46093"/>
    <cellStyle name="Normal 67 8 2 4" xfId="43975"/>
    <cellStyle name="Normal 67 8 3" xfId="41135"/>
    <cellStyle name="Normal 67 8 3 2" xfId="46095"/>
    <cellStyle name="Normal 67 8 3 3" xfId="46096"/>
    <cellStyle name="Normal 67 8 4" xfId="46098"/>
    <cellStyle name="Normal 67 8 5" xfId="46100"/>
    <cellStyle name="Normal 67 8 6" xfId="10800"/>
    <cellStyle name="Normal 67 9" xfId="877"/>
    <cellStyle name="Normal 67 9 2" xfId="902"/>
    <cellStyle name="Normal 67 9 3" xfId="1448"/>
    <cellStyle name="Normal 67 9 4" xfId="4628"/>
    <cellStyle name="Normal 68" xfId="46102"/>
    <cellStyle name="Normal 68 2" xfId="28890"/>
    <cellStyle name="Normal 69" xfId="46104"/>
    <cellStyle name="Normal 69 2" xfId="46105"/>
    <cellStyle name="Normal 69 2 2" xfId="46106"/>
    <cellStyle name="Normal 69 2 2 2" xfId="46107"/>
    <cellStyle name="Normal 69 2 2 2 2" xfId="46108"/>
    <cellStyle name="Normal 69 2 2 2 3" xfId="46109"/>
    <cellStyle name="Normal 69 2 2 2 4" xfId="46110"/>
    <cellStyle name="Normal 69 2 2 3" xfId="46111"/>
    <cellStyle name="Normal 69 2 2 3 2" xfId="46112"/>
    <cellStyle name="Normal 69 2 2 3 3" xfId="46113"/>
    <cellStyle name="Normal 69 2 2 4" xfId="46114"/>
    <cellStyle name="Normal 69 2 2 5" xfId="46115"/>
    <cellStyle name="Normal 69 2 2 6" xfId="46116"/>
    <cellStyle name="Normal 69 2 3" xfId="46117"/>
    <cellStyle name="Normal 69 2 3 2" xfId="46118"/>
    <cellStyle name="Normal 69 2 3 3" xfId="46119"/>
    <cellStyle name="Normal 69 2 3 4" xfId="46120"/>
    <cellStyle name="Normal 69 2 4" xfId="46121"/>
    <cellStyle name="Normal 69 2 4 2" xfId="25382"/>
    <cellStyle name="Normal 69 2 4 3" xfId="46122"/>
    <cellStyle name="Normal 69 2 4 4" xfId="46123"/>
    <cellStyle name="Normal 69 2 5" xfId="46124"/>
    <cellStyle name="Normal 69 2 5 2" xfId="25388"/>
    <cellStyle name="Normal 69 2 5 3" xfId="38434"/>
    <cellStyle name="Normal 69 2 5 4" xfId="38440"/>
    <cellStyle name="Normal 69 2 6" xfId="46125"/>
    <cellStyle name="Normal 69 2 6 2" xfId="25397"/>
    <cellStyle name="Normal 69 2 6 3" xfId="38470"/>
    <cellStyle name="Normal 69 2 7" xfId="46126"/>
    <cellStyle name="Normal 69 2 8" xfId="46127"/>
    <cellStyle name="Normal 69 2 9" xfId="46128"/>
    <cellStyle name="Normal 7" xfId="2686"/>
    <cellStyle name="Normal 7 2" xfId="133"/>
    <cellStyle name="Normal 7 2 2" xfId="46129"/>
    <cellStyle name="Normal 7 2 2 2" xfId="29253"/>
    <cellStyle name="Normal 7 2 3" xfId="46130"/>
    <cellStyle name="Normal 7 2 4" xfId="46131"/>
    <cellStyle name="Normal 7 3" xfId="24675"/>
    <cellStyle name="Normal 7 3 2" xfId="46132"/>
    <cellStyle name="Normal 7 4" xfId="6482"/>
    <cellStyle name="Normal 7 5" xfId="46133"/>
    <cellStyle name="Normal 70" xfId="45376"/>
    <cellStyle name="Normal 71" xfId="45591"/>
    <cellStyle name="Normal 72" xfId="45827"/>
    <cellStyle name="Normal 73" xfId="46101"/>
    <cellStyle name="Normal 74" xfId="46103"/>
    <cellStyle name="Normal 75" xfId="30375"/>
    <cellStyle name="Normal 76" xfId="20830"/>
    <cellStyle name="Normal 77" xfId="15959"/>
    <cellStyle name="Normal 78" xfId="15965"/>
    <cellStyle name="Normal 79" xfId="15972"/>
    <cellStyle name="Normal 8" xfId="24680"/>
    <cellStyle name="Normal 8 2" xfId="24686"/>
    <cellStyle name="Normal 8 2 2" xfId="46134"/>
    <cellStyle name="Normal 8 2 2 2" xfId="46135"/>
    <cellStyle name="Normal 8 2 3" xfId="46136"/>
    <cellStyle name="Normal 8 2 4" xfId="46137"/>
    <cellStyle name="Normal 8 3" xfId="24699"/>
    <cellStyle name="Normal 8 3 2" xfId="46138"/>
    <cellStyle name="Normal 8 4" xfId="46139"/>
    <cellStyle name="Normal 8 5" xfId="46140"/>
    <cellStyle name="Normal 80" xfId="30374"/>
    <cellStyle name="Normal 81" xfId="20829"/>
    <cellStyle name="Normal 82" xfId="15958"/>
    <cellStyle name="Normal 83" xfId="15964"/>
    <cellStyle name="Normal 84" xfId="15971"/>
    <cellStyle name="Normal 85" xfId="46142"/>
    <cellStyle name="Normal 86" xfId="46144"/>
    <cellStyle name="Normal 87" xfId="46146"/>
    <cellStyle name="Normal 88" xfId="46148"/>
    <cellStyle name="Normal 89" xfId="46150"/>
    <cellStyle name="Normal 9" xfId="24701"/>
    <cellStyle name="Normal 9 2" xfId="46151"/>
    <cellStyle name="Normal 9 2 2" xfId="46152"/>
    <cellStyle name="Normal 9 3" xfId="46153"/>
    <cellStyle name="Normal 9 4" xfId="46154"/>
    <cellStyle name="Normal 90" xfId="46141"/>
    <cellStyle name="Normal 91" xfId="46143"/>
    <cellStyle name="Normal 92" xfId="46145"/>
    <cellStyle name="Normal 93" xfId="46147"/>
    <cellStyle name="Normal 94" xfId="46149"/>
    <cellStyle name="Normal 95" xfId="46155"/>
    <cellStyle name="Normal 96" xfId="46156"/>
    <cellStyle name="Normal 97" xfId="46157"/>
    <cellStyle name="Normal 98" xfId="46158"/>
    <cellStyle name="Normal 99" xfId="43409"/>
    <cellStyle name="Normal1" xfId="344"/>
    <cellStyle name="Normal2" xfId="6399"/>
    <cellStyle name="Normal3" xfId="41059"/>
    <cellStyle name="Nota 2" xfId="46159"/>
    <cellStyle name="Nota 2 2" xfId="12082"/>
    <cellStyle name="Nota 2 2 2" xfId="41156"/>
    <cellStyle name="Nota 2 2 2 2" xfId="46160"/>
    <cellStyle name="Nota 2 2 2 2 2" xfId="46161"/>
    <cellStyle name="Nota 2 2 2 2 3" xfId="46162"/>
    <cellStyle name="Nota 2 2 2 3" xfId="46163"/>
    <cellStyle name="Nota 2 2 2 4" xfId="46165"/>
    <cellStyle name="Nota 2 2 2 5" xfId="46167"/>
    <cellStyle name="Nota 2 2 3" xfId="46168"/>
    <cellStyle name="Nota 2 2 3 2" xfId="46169"/>
    <cellStyle name="Nota 2 2 3 3" xfId="46171"/>
    <cellStyle name="Nota 2 2 4" xfId="46172"/>
    <cellStyle name="Nota 2 2 5" xfId="9137"/>
    <cellStyle name="Nota 2 2 6" xfId="9145"/>
    <cellStyle name="Percent [2]" xfId="46173"/>
    <cellStyle name="Percent [2] 2" xfId="46174"/>
    <cellStyle name="Percent [2] 2 2" xfId="22872"/>
    <cellStyle name="Percent [2] 3" xfId="38853"/>
    <cellStyle name="Percent [2] 4" xfId="38855"/>
    <cellStyle name="Percent_Sheet1" xfId="46176"/>
    <cellStyle name="Percentual" xfId="7566"/>
    <cellStyle name="Ponto" xfId="4585"/>
    <cellStyle name="Porcentagem" xfId="31" builtinId="5"/>
    <cellStyle name="Porcentagem 2" xfId="40576"/>
    <cellStyle name="Porcentagem 2 2" xfId="24079"/>
    <cellStyle name="Porcentagem 2 2 2" xfId="24081"/>
    <cellStyle name="Porcentagem 2 3" xfId="15404"/>
    <cellStyle name="Porcentagem 3" xfId="46177"/>
    <cellStyle name="Porcentagem 3 2" xfId="1101"/>
    <cellStyle name="Porcentagem 3 3" xfId="15421"/>
    <cellStyle name="Porcentagem 4" xfId="46178"/>
    <cellStyle name="Porcentagem 4 2" xfId="1995"/>
    <cellStyle name="Porcentagem 4 2 2" xfId="46179"/>
    <cellStyle name="Porcentagem 4 2 2 2" xfId="32178"/>
    <cellStyle name="Porcentagem 4 2 3" xfId="46180"/>
    <cellStyle name="Porcentagem 4 3" xfId="4093"/>
    <cellStyle name="Porcentagem 5" xfId="6269"/>
    <cellStyle name="Porcentagem 6" xfId="9367"/>
    <cellStyle name="Porcentagem 6 10" xfId="46181"/>
    <cellStyle name="Porcentagem 6 10 2" xfId="46182"/>
    <cellStyle name="Porcentagem 6 10 2 2" xfId="46183"/>
    <cellStyle name="Porcentagem 6 10 2 2 2" xfId="1576"/>
    <cellStyle name="Porcentagem 6 10 2 2 3" xfId="46184"/>
    <cellStyle name="Porcentagem 6 10 2 2 4" xfId="46185"/>
    <cellStyle name="Porcentagem 6 10 2 3" xfId="46186"/>
    <cellStyle name="Porcentagem 6 10 2 3 2" xfId="46187"/>
    <cellStyle name="Porcentagem 6 10 2 3 3" xfId="46188"/>
    <cellStyle name="Porcentagem 6 10 2 4" xfId="46189"/>
    <cellStyle name="Porcentagem 6 10 2 5" xfId="1618"/>
    <cellStyle name="Porcentagem 6 10 2 6" xfId="1361"/>
    <cellStyle name="Porcentagem 6 10 3" xfId="46190"/>
    <cellStyle name="Porcentagem 6 10 3 2" xfId="26566"/>
    <cellStyle name="Porcentagem 6 10 3 3" xfId="46191"/>
    <cellStyle name="Porcentagem 6 10 3 4" xfId="46192"/>
    <cellStyle name="Porcentagem 6 10 4" xfId="40637"/>
    <cellStyle name="Porcentagem 6 10 4 2" xfId="46193"/>
    <cellStyle name="Porcentagem 6 10 4 3" xfId="46194"/>
    <cellStyle name="Porcentagem 6 10 4 4" xfId="46195"/>
    <cellStyle name="Porcentagem 6 10 5" xfId="8415"/>
    <cellStyle name="Porcentagem 6 10 5 2" xfId="46196"/>
    <cellStyle name="Porcentagem 6 10 5 3" xfId="46197"/>
    <cellStyle name="Porcentagem 6 10 5 4" xfId="46198"/>
    <cellStyle name="Porcentagem 6 10 6" xfId="8422"/>
    <cellStyle name="Porcentagem 6 10 6 2" xfId="46199"/>
    <cellStyle name="Porcentagem 6 10 6 3" xfId="46200"/>
    <cellStyle name="Porcentagem 6 10 7" xfId="8424"/>
    <cellStyle name="Porcentagem 6 10 8" xfId="1879"/>
    <cellStyle name="Porcentagem 6 10 9" xfId="46201"/>
    <cellStyle name="Porcentagem 6 11" xfId="46203"/>
    <cellStyle name="Porcentagem 6 11 2" xfId="46204"/>
    <cellStyle name="Porcentagem 6 11 2 2" xfId="35053"/>
    <cellStyle name="Porcentagem 6 11 2 2 2" xfId="46205"/>
    <cellStyle name="Porcentagem 6 11 2 2 3" xfId="46206"/>
    <cellStyle name="Porcentagem 6 11 2 2 4" xfId="46207"/>
    <cellStyle name="Porcentagem 6 11 2 3" xfId="46208"/>
    <cellStyle name="Porcentagem 6 11 2 3 2" xfId="46164"/>
    <cellStyle name="Porcentagem 6 11 2 3 3" xfId="46166"/>
    <cellStyle name="Porcentagem 6 11 2 4" xfId="46209"/>
    <cellStyle name="Porcentagem 6 11 2 5" xfId="19009"/>
    <cellStyle name="Porcentagem 6 11 2 6" xfId="19012"/>
    <cellStyle name="Porcentagem 6 11 3" xfId="46210"/>
    <cellStyle name="Porcentagem 6 11 3 2" xfId="46211"/>
    <cellStyle name="Porcentagem 6 11 3 3" xfId="46212"/>
    <cellStyle name="Porcentagem 6 11 3 4" xfId="46213"/>
    <cellStyle name="Porcentagem 6 11 4" xfId="46214"/>
    <cellStyle name="Porcentagem 6 11 4 2" xfId="46215"/>
    <cellStyle name="Porcentagem 6 11 4 3" xfId="46216"/>
    <cellStyle name="Porcentagem 6 11 4 4" xfId="46217"/>
    <cellStyle name="Porcentagem 6 11 5" xfId="1314"/>
    <cellStyle name="Porcentagem 6 11 5 2" xfId="46218"/>
    <cellStyle name="Porcentagem 6 11 5 3" xfId="46219"/>
    <cellStyle name="Porcentagem 6 11 5 4" xfId="46220"/>
    <cellStyle name="Porcentagem 6 11 6" xfId="8434"/>
    <cellStyle name="Porcentagem 6 11 6 2" xfId="46221"/>
    <cellStyle name="Porcentagem 6 11 6 3" xfId="46222"/>
    <cellStyle name="Porcentagem 6 11 7" xfId="23859"/>
    <cellStyle name="Porcentagem 6 11 8" xfId="23962"/>
    <cellStyle name="Porcentagem 6 11 9" xfId="23989"/>
    <cellStyle name="Porcentagem 6 12" xfId="46224"/>
    <cellStyle name="Porcentagem 6 12 2" xfId="46225"/>
    <cellStyle name="Porcentagem 6 12 2 2" xfId="46226"/>
    <cellStyle name="Porcentagem 6 12 2 2 2" xfId="46227"/>
    <cellStyle name="Porcentagem 6 12 2 2 3" xfId="46228"/>
    <cellStyle name="Porcentagem 6 12 2 2 4" xfId="46229"/>
    <cellStyle name="Porcentagem 6 12 2 3" xfId="46230"/>
    <cellStyle name="Porcentagem 6 12 2 3 2" xfId="46231"/>
    <cellStyle name="Porcentagem 6 12 2 3 3" xfId="46232"/>
    <cellStyle name="Porcentagem 6 12 2 4" xfId="46233"/>
    <cellStyle name="Porcentagem 6 12 2 5" xfId="46236"/>
    <cellStyle name="Porcentagem 6 12 2 6" xfId="46239"/>
    <cellStyle name="Porcentagem 6 12 3" xfId="46240"/>
    <cellStyle name="Porcentagem 6 12 3 2" xfId="46241"/>
    <cellStyle name="Porcentagem 6 12 3 3" xfId="46242"/>
    <cellStyle name="Porcentagem 6 12 3 4" xfId="46243"/>
    <cellStyle name="Porcentagem 6 12 4" xfId="46244"/>
    <cellStyle name="Porcentagem 6 12 4 2" xfId="46245"/>
    <cellStyle name="Porcentagem 6 12 4 3" xfId="46246"/>
    <cellStyle name="Porcentagem 6 12 4 4" xfId="46247"/>
    <cellStyle name="Porcentagem 6 12 5" xfId="46248"/>
    <cellStyle name="Porcentagem 6 12 5 2" xfId="46249"/>
    <cellStyle name="Porcentagem 6 12 5 3" xfId="46250"/>
    <cellStyle name="Porcentagem 6 12 6" xfId="46251"/>
    <cellStyle name="Porcentagem 6 12 7" xfId="8256"/>
    <cellStyle name="Porcentagem 6 12 8" xfId="24049"/>
    <cellStyle name="Porcentagem 6 13" xfId="46252"/>
    <cellStyle name="Porcentagem 6 13 2" xfId="46253"/>
    <cellStyle name="Porcentagem 6 13 2 2" xfId="46254"/>
    <cellStyle name="Porcentagem 6 13 2 3" xfId="46255"/>
    <cellStyle name="Porcentagem 6 13 2 4" xfId="46256"/>
    <cellStyle name="Porcentagem 6 13 3" xfId="33406"/>
    <cellStyle name="Porcentagem 6 13 3 2" xfId="2676"/>
    <cellStyle name="Porcentagem 6 13 3 3" xfId="5714"/>
    <cellStyle name="Porcentagem 6 13 3 4" xfId="5352"/>
    <cellStyle name="Porcentagem 6 13 4" xfId="33410"/>
    <cellStyle name="Porcentagem 6 13 4 2" xfId="3280"/>
    <cellStyle name="Porcentagem 6 13 4 3" xfId="703"/>
    <cellStyle name="Porcentagem 6 13 5" xfId="33414"/>
    <cellStyle name="Porcentagem 6 13 6" xfId="33418"/>
    <cellStyle name="Porcentagem 6 13 7" xfId="24059"/>
    <cellStyle name="Porcentagem 6 14" xfId="46257"/>
    <cellStyle name="Porcentagem 6 14 2" xfId="5168"/>
    <cellStyle name="Porcentagem 6 14 3" xfId="5187"/>
    <cellStyle name="Porcentagem 6 14 4" xfId="5205"/>
    <cellStyle name="Porcentagem 6 15" xfId="46259"/>
    <cellStyle name="Porcentagem 6 15 2" xfId="7869"/>
    <cellStyle name="Porcentagem 6 15 3" xfId="7884"/>
    <cellStyle name="Porcentagem 6 15 4" xfId="7896"/>
    <cellStyle name="Porcentagem 6 16" xfId="46260"/>
    <cellStyle name="Porcentagem 6 16 2" xfId="46261"/>
    <cellStyle name="Porcentagem 6 16 3" xfId="30463"/>
    <cellStyle name="Porcentagem 6 16 4" xfId="33422"/>
    <cellStyle name="Porcentagem 6 17" xfId="32828"/>
    <cellStyle name="Porcentagem 6 17 2" xfId="46262"/>
    <cellStyle name="Porcentagem 6 17 3" xfId="30471"/>
    <cellStyle name="Porcentagem 6 18" xfId="32832"/>
    <cellStyle name="Porcentagem 6 19" xfId="32834"/>
    <cellStyle name="Porcentagem 6 2" xfId="24138"/>
    <cellStyle name="Porcentagem 6 2 10" xfId="46264"/>
    <cellStyle name="Porcentagem 6 2 10 2" xfId="33970"/>
    <cellStyle name="Porcentagem 6 2 10 2 2" xfId="33972"/>
    <cellStyle name="Porcentagem 6 2 10 2 2 2" xfId="9178"/>
    <cellStyle name="Porcentagem 6 2 10 2 2 3" xfId="33974"/>
    <cellStyle name="Porcentagem 6 2 10 2 2 4" xfId="12566"/>
    <cellStyle name="Porcentagem 6 2 10 2 3" xfId="33976"/>
    <cellStyle name="Porcentagem 6 2 10 2 3 2" xfId="9256"/>
    <cellStyle name="Porcentagem 6 2 10 2 3 3" xfId="33978"/>
    <cellStyle name="Porcentagem 6 2 10 2 4" xfId="33980"/>
    <cellStyle name="Porcentagem 6 2 10 2 5" xfId="33982"/>
    <cellStyle name="Porcentagem 6 2 10 2 6" xfId="27109"/>
    <cellStyle name="Porcentagem 6 2 10 3" xfId="33985"/>
    <cellStyle name="Porcentagem 6 2 10 3 2" xfId="33987"/>
    <cellStyle name="Porcentagem 6 2 10 3 3" xfId="33989"/>
    <cellStyle name="Porcentagem 6 2 10 3 4" xfId="33991"/>
    <cellStyle name="Porcentagem 6 2 10 4" xfId="33993"/>
    <cellStyle name="Porcentagem 6 2 10 4 2" xfId="33995"/>
    <cellStyle name="Porcentagem 6 2 10 4 3" xfId="33997"/>
    <cellStyle name="Porcentagem 6 2 10 4 4" xfId="33999"/>
    <cellStyle name="Porcentagem 6 2 10 5" xfId="34001"/>
    <cellStyle name="Porcentagem 6 2 10 5 2" xfId="34003"/>
    <cellStyle name="Porcentagem 6 2 10 5 3" xfId="34005"/>
    <cellStyle name="Porcentagem 6 2 10 5 4" xfId="34007"/>
    <cellStyle name="Porcentagem 6 2 10 6" xfId="20838"/>
    <cellStyle name="Porcentagem 6 2 10 6 2" xfId="34009"/>
    <cellStyle name="Porcentagem 6 2 10 6 3" xfId="34011"/>
    <cellStyle name="Porcentagem 6 2 10 7" xfId="15989"/>
    <cellStyle name="Porcentagem 6 2 10 8" xfId="15994"/>
    <cellStyle name="Porcentagem 6 2 10 9" xfId="36630"/>
    <cellStyle name="Porcentagem 6 2 11" xfId="41603"/>
    <cellStyle name="Porcentagem 6 2 11 2" xfId="34020"/>
    <cellStyle name="Porcentagem 6 2 11 2 2" xfId="4336"/>
    <cellStyle name="Porcentagem 6 2 11 2 2 2" xfId="46265"/>
    <cellStyle name="Porcentagem 6 2 11 2 2 3" xfId="46266"/>
    <cellStyle name="Porcentagem 6 2 11 2 2 4" xfId="46267"/>
    <cellStyle name="Porcentagem 6 2 11 2 3" xfId="2556"/>
    <cellStyle name="Porcentagem 6 2 11 2 3 2" xfId="46268"/>
    <cellStyle name="Porcentagem 6 2 11 2 3 3" xfId="46269"/>
    <cellStyle name="Porcentagem 6 2 11 2 4" xfId="34022"/>
    <cellStyle name="Porcentagem 6 2 11 2 5" xfId="46270"/>
    <cellStyle name="Porcentagem 6 2 11 2 6" xfId="46271"/>
    <cellStyle name="Porcentagem 6 2 11 3" xfId="34024"/>
    <cellStyle name="Porcentagem 6 2 11 3 2" xfId="2877"/>
    <cellStyle name="Porcentagem 6 2 11 3 3" xfId="4362"/>
    <cellStyle name="Porcentagem 6 2 11 3 4" xfId="34027"/>
    <cellStyle name="Porcentagem 6 2 11 4" xfId="34029"/>
    <cellStyle name="Porcentagem 6 2 11 4 2" xfId="13270"/>
    <cellStyle name="Porcentagem 6 2 11 4 3" xfId="13279"/>
    <cellStyle name="Porcentagem 6 2 11 4 4" xfId="34032"/>
    <cellStyle name="Porcentagem 6 2 11 5" xfId="34034"/>
    <cellStyle name="Porcentagem 6 2 11 5 2" xfId="7533"/>
    <cellStyle name="Porcentagem 6 2 11 5 3" xfId="34037"/>
    <cellStyle name="Porcentagem 6 2 11 6" xfId="414"/>
    <cellStyle name="Porcentagem 6 2 11 7" xfId="20841"/>
    <cellStyle name="Porcentagem 6 2 11 8" xfId="34039"/>
    <cellStyle name="Porcentagem 6 2 12" xfId="41606"/>
    <cellStyle name="Porcentagem 6 2 12 2" xfId="34048"/>
    <cellStyle name="Porcentagem 6 2 12 2 2" xfId="17362"/>
    <cellStyle name="Porcentagem 6 2 12 2 3" xfId="34050"/>
    <cellStyle name="Porcentagem 6 2 12 2 4" xfId="43070"/>
    <cellStyle name="Porcentagem 6 2 12 3" xfId="34053"/>
    <cellStyle name="Porcentagem 6 2 12 3 2" xfId="46272"/>
    <cellStyle name="Porcentagem 6 2 12 3 3" xfId="43075"/>
    <cellStyle name="Porcentagem 6 2 12 3 4" xfId="43077"/>
    <cellStyle name="Porcentagem 6 2 12 4" xfId="34055"/>
    <cellStyle name="Porcentagem 6 2 12 4 2" xfId="46273"/>
    <cellStyle name="Porcentagem 6 2 12 4 3" xfId="46274"/>
    <cellStyle name="Porcentagem 6 2 12 5" xfId="34057"/>
    <cellStyle name="Porcentagem 6 2 12 6" xfId="46275"/>
    <cellStyle name="Porcentagem 6 2 12 7" xfId="40674"/>
    <cellStyle name="Porcentagem 6 2 13" xfId="41608"/>
    <cellStyle name="Porcentagem 6 2 13 2" xfId="34062"/>
    <cellStyle name="Porcentagem 6 2 13 3" xfId="34064"/>
    <cellStyle name="Porcentagem 6 2 13 4" xfId="46276"/>
    <cellStyle name="Porcentagem 6 2 14" xfId="46277"/>
    <cellStyle name="Porcentagem 6 2 14 2" xfId="32942"/>
    <cellStyle name="Porcentagem 6 2 14 3" xfId="34066"/>
    <cellStyle name="Porcentagem 6 2 14 4" xfId="46278"/>
    <cellStyle name="Porcentagem 6 2 15" xfId="46280"/>
    <cellStyle name="Porcentagem 6 2 15 2" xfId="34068"/>
    <cellStyle name="Porcentagem 6 2 15 3" xfId="34070"/>
    <cellStyle name="Porcentagem 6 2 15 4" xfId="46281"/>
    <cellStyle name="Porcentagem 6 2 16" xfId="46283"/>
    <cellStyle name="Porcentagem 6 2 16 2" xfId="34075"/>
    <cellStyle name="Porcentagem 6 2 16 3" xfId="46284"/>
    <cellStyle name="Porcentagem 6 2 17" xfId="46286"/>
    <cellStyle name="Porcentagem 6 2 18" xfId="46287"/>
    <cellStyle name="Porcentagem 6 2 19" xfId="46289"/>
    <cellStyle name="Porcentagem 6 2 2" xfId="19693"/>
    <cellStyle name="Porcentagem 6 2 2 10" xfId="46290"/>
    <cellStyle name="Porcentagem 6 2 2 10 2" xfId="46291"/>
    <cellStyle name="Porcentagem 6 2 2 10 3" xfId="46292"/>
    <cellStyle name="Porcentagem 6 2 2 10 4" xfId="46293"/>
    <cellStyle name="Porcentagem 6 2 2 11" xfId="46294"/>
    <cellStyle name="Porcentagem 6 2 2 11 2" xfId="46295"/>
    <cellStyle name="Porcentagem 6 2 2 11 3" xfId="46296"/>
    <cellStyle name="Porcentagem 6 2 2 12" xfId="314"/>
    <cellStyle name="Porcentagem 6 2 2 13" xfId="148"/>
    <cellStyle name="Porcentagem 6 2 2 14" xfId="472"/>
    <cellStyle name="Porcentagem 6 2 2 2" xfId="13212"/>
    <cellStyle name="Porcentagem 6 2 2 2 10" xfId="46298"/>
    <cellStyle name="Porcentagem 6 2 2 2 11" xfId="46300"/>
    <cellStyle name="Porcentagem 6 2 2 2 2" xfId="46301"/>
    <cellStyle name="Porcentagem 6 2 2 2 2 10" xfId="46303"/>
    <cellStyle name="Porcentagem 6 2 2 2 2 2" xfId="43680"/>
    <cellStyle name="Porcentagem 6 2 2 2 2 2 2" xfId="30148"/>
    <cellStyle name="Porcentagem 6 2 2 2 2 2 2 2" xfId="19713"/>
    <cellStyle name="Porcentagem 6 2 2 2 2 2 2 2 2" xfId="13705"/>
    <cellStyle name="Porcentagem 6 2 2 2 2 2 2 2 3" xfId="13736"/>
    <cellStyle name="Porcentagem 6 2 2 2 2 2 2 2 4" xfId="13758"/>
    <cellStyle name="Porcentagem 6 2 2 2 2 2 2 3" xfId="19719"/>
    <cellStyle name="Porcentagem 6 2 2 2 2 2 2 3 2" xfId="13959"/>
    <cellStyle name="Porcentagem 6 2 2 2 2 2 2 3 3" xfId="13985"/>
    <cellStyle name="Porcentagem 6 2 2 2 2 2 2 4" xfId="19725"/>
    <cellStyle name="Porcentagem 6 2 2 2 2 2 2 5" xfId="19731"/>
    <cellStyle name="Porcentagem 6 2 2 2 2 2 2 6" xfId="46304"/>
    <cellStyle name="Porcentagem 6 2 2 2 2 2 3" xfId="46305"/>
    <cellStyle name="Porcentagem 6 2 2 2 2 2 3 2" xfId="19763"/>
    <cellStyle name="Porcentagem 6 2 2 2 2 2 3 3" xfId="19769"/>
    <cellStyle name="Porcentagem 6 2 2 2 2 2 3 4" xfId="19775"/>
    <cellStyle name="Porcentagem 6 2 2 2 2 2 4" xfId="46306"/>
    <cellStyle name="Porcentagem 6 2 2 2 2 2 4 2" xfId="19817"/>
    <cellStyle name="Porcentagem 6 2 2 2 2 2 4 3" xfId="45706"/>
    <cellStyle name="Porcentagem 6 2 2 2 2 2 4 4" xfId="45708"/>
    <cellStyle name="Porcentagem 6 2 2 2 2 2 5" xfId="46307"/>
    <cellStyle name="Porcentagem 6 2 2 2 2 2 5 2" xfId="46308"/>
    <cellStyle name="Porcentagem 6 2 2 2 2 2 5 3" xfId="45712"/>
    <cellStyle name="Porcentagem 6 2 2 2 2 2 5 4" xfId="45714"/>
    <cellStyle name="Porcentagem 6 2 2 2 2 2 6" xfId="4696"/>
    <cellStyle name="Porcentagem 6 2 2 2 2 2 6 2" xfId="2922"/>
    <cellStyle name="Porcentagem 6 2 2 2 2 2 6 3" xfId="6681"/>
    <cellStyle name="Porcentagem 6 2 2 2 2 2 7" xfId="4701"/>
    <cellStyle name="Porcentagem 6 2 2 2 2 2 8" xfId="4712"/>
    <cellStyle name="Porcentagem 6 2 2 2 2 2 9" xfId="6839"/>
    <cellStyle name="Porcentagem 6 2 2 2 2 3" xfId="46309"/>
    <cellStyle name="Porcentagem 6 2 2 2 2 3 2" xfId="46310"/>
    <cellStyle name="Porcentagem 6 2 2 2 2 3 2 2" xfId="19891"/>
    <cellStyle name="Porcentagem 6 2 2 2 2 3 2 3" xfId="19894"/>
    <cellStyle name="Porcentagem 6 2 2 2 2 3 2 4" xfId="19900"/>
    <cellStyle name="Porcentagem 6 2 2 2 2 3 3" xfId="25543"/>
    <cellStyle name="Porcentagem 6 2 2 2 2 3 3 2" xfId="19920"/>
    <cellStyle name="Porcentagem 6 2 2 2 2 3 3 3" xfId="22529"/>
    <cellStyle name="Porcentagem 6 2 2 2 2 3 4" xfId="25545"/>
    <cellStyle name="Porcentagem 6 2 2 2 2 3 5" xfId="25549"/>
    <cellStyle name="Porcentagem 6 2 2 2 2 3 6" xfId="4733"/>
    <cellStyle name="Porcentagem 6 2 2 2 2 4" xfId="46311"/>
    <cellStyle name="Porcentagem 6 2 2 2 2 4 2" xfId="46312"/>
    <cellStyle name="Porcentagem 6 2 2 2 2 4 3" xfId="25555"/>
    <cellStyle name="Porcentagem 6 2 2 2 2 4 4" xfId="25557"/>
    <cellStyle name="Porcentagem 6 2 2 2 2 5" xfId="46313"/>
    <cellStyle name="Porcentagem 6 2 2 2 2 5 2" xfId="46314"/>
    <cellStyle name="Porcentagem 6 2 2 2 2 5 3" xfId="46315"/>
    <cellStyle name="Porcentagem 6 2 2 2 2 5 4" xfId="46316"/>
    <cellStyle name="Porcentagem 6 2 2 2 2 6" xfId="46317"/>
    <cellStyle name="Porcentagem 6 2 2 2 2 6 2" xfId="46318"/>
    <cellStyle name="Porcentagem 6 2 2 2 2 6 3" xfId="46319"/>
    <cellStyle name="Porcentagem 6 2 2 2 2 6 4" xfId="46320"/>
    <cellStyle name="Porcentagem 6 2 2 2 2 7" xfId="46321"/>
    <cellStyle name="Porcentagem 6 2 2 2 2 7 2" xfId="46322"/>
    <cellStyle name="Porcentagem 6 2 2 2 2 7 3" xfId="46323"/>
    <cellStyle name="Porcentagem 6 2 2 2 2 8" xfId="46324"/>
    <cellStyle name="Porcentagem 6 2 2 2 2 9" xfId="46325"/>
    <cellStyle name="Porcentagem 6 2 2 2 3" xfId="46326"/>
    <cellStyle name="Porcentagem 6 2 2 2 3 2" xfId="43739"/>
    <cellStyle name="Porcentagem 6 2 2 2 3 2 2" xfId="46327"/>
    <cellStyle name="Porcentagem 6 2 2 2 3 2 2 2" xfId="20131"/>
    <cellStyle name="Porcentagem 6 2 2 2 3 2 2 3" xfId="20141"/>
    <cellStyle name="Porcentagem 6 2 2 2 3 2 2 4" xfId="20147"/>
    <cellStyle name="Porcentagem 6 2 2 2 3 2 3" xfId="46328"/>
    <cellStyle name="Porcentagem 6 2 2 2 3 2 3 2" xfId="20164"/>
    <cellStyle name="Porcentagem 6 2 2 2 3 2 3 3" xfId="46329"/>
    <cellStyle name="Porcentagem 6 2 2 2 3 2 4" xfId="46330"/>
    <cellStyle name="Porcentagem 6 2 2 2 3 2 5" xfId="46331"/>
    <cellStyle name="Porcentagem 6 2 2 2 3 2 6" xfId="6719"/>
    <cellStyle name="Porcentagem 6 2 2 2 3 3" xfId="46332"/>
    <cellStyle name="Porcentagem 6 2 2 2 3 3 2" xfId="46333"/>
    <cellStyle name="Porcentagem 6 2 2 2 3 3 3" xfId="46334"/>
    <cellStyle name="Porcentagem 6 2 2 2 3 3 4" xfId="46335"/>
    <cellStyle name="Porcentagem 6 2 2 2 3 4" xfId="46336"/>
    <cellStyle name="Porcentagem 6 2 2 2 3 4 2" xfId="46337"/>
    <cellStyle name="Porcentagem 6 2 2 2 3 4 3" xfId="46338"/>
    <cellStyle name="Porcentagem 6 2 2 2 3 4 4" xfId="46339"/>
    <cellStyle name="Porcentagem 6 2 2 2 3 5" xfId="46340"/>
    <cellStyle name="Porcentagem 6 2 2 2 3 5 2" xfId="46341"/>
    <cellStyle name="Porcentagem 6 2 2 2 3 5 3" xfId="46342"/>
    <cellStyle name="Porcentagem 6 2 2 2 3 5 4" xfId="46343"/>
    <cellStyle name="Porcentagem 6 2 2 2 3 6" xfId="46344"/>
    <cellStyle name="Porcentagem 6 2 2 2 3 6 2" xfId="46345"/>
    <cellStyle name="Porcentagem 6 2 2 2 3 6 3" xfId="46346"/>
    <cellStyle name="Porcentagem 6 2 2 2 3 7" xfId="46347"/>
    <cellStyle name="Porcentagem 6 2 2 2 3 8" xfId="46348"/>
    <cellStyle name="Porcentagem 6 2 2 2 3 9" xfId="46349"/>
    <cellStyle name="Porcentagem 6 2 2 2 4" xfId="46350"/>
    <cellStyle name="Porcentagem 6 2 2 2 4 2" xfId="43771"/>
    <cellStyle name="Porcentagem 6 2 2 2 4 2 2" xfId="46352"/>
    <cellStyle name="Porcentagem 6 2 2 2 4 2 3" xfId="46354"/>
    <cellStyle name="Porcentagem 6 2 2 2 4 2 4" xfId="46356"/>
    <cellStyle name="Porcentagem 6 2 2 2 4 3" xfId="46357"/>
    <cellStyle name="Porcentagem 6 2 2 2 4 3 2" xfId="46359"/>
    <cellStyle name="Porcentagem 6 2 2 2 4 3 3" xfId="46360"/>
    <cellStyle name="Porcentagem 6 2 2 2 4 4" xfId="46361"/>
    <cellStyle name="Porcentagem 6 2 2 2 4 5" xfId="46362"/>
    <cellStyle name="Porcentagem 6 2 2 2 4 6" xfId="46363"/>
    <cellStyle name="Porcentagem 6 2 2 2 5" xfId="46364"/>
    <cellStyle name="Porcentagem 6 2 2 2 5 2" xfId="38161"/>
    <cellStyle name="Porcentagem 6 2 2 2 5 3" xfId="46365"/>
    <cellStyle name="Porcentagem 6 2 2 2 5 4" xfId="46366"/>
    <cellStyle name="Porcentagem 6 2 2 2 6" xfId="46367"/>
    <cellStyle name="Porcentagem 6 2 2 2 6 2" xfId="46368"/>
    <cellStyle name="Porcentagem 6 2 2 2 6 3" xfId="46369"/>
    <cellStyle name="Porcentagem 6 2 2 2 6 4" xfId="46370"/>
    <cellStyle name="Porcentagem 6 2 2 2 7" xfId="46371"/>
    <cellStyle name="Porcentagem 6 2 2 2 7 2" xfId="46372"/>
    <cellStyle name="Porcentagem 6 2 2 2 7 3" xfId="46373"/>
    <cellStyle name="Porcentagem 6 2 2 2 7 4" xfId="46374"/>
    <cellStyle name="Porcentagem 6 2 2 2 8" xfId="46375"/>
    <cellStyle name="Porcentagem 6 2 2 2 8 2" xfId="46376"/>
    <cellStyle name="Porcentagem 6 2 2 2 8 3" xfId="46377"/>
    <cellStyle name="Porcentagem 6 2 2 2 9" xfId="46378"/>
    <cellStyle name="Porcentagem 6 2 2 3" xfId="13222"/>
    <cellStyle name="Porcentagem 6 2 2 3 10" xfId="38406"/>
    <cellStyle name="Porcentagem 6 2 2 3 2" xfId="46379"/>
    <cellStyle name="Porcentagem 6 2 2 3 2 2" xfId="43877"/>
    <cellStyle name="Porcentagem 6 2 2 3 2 2 2" xfId="30243"/>
    <cellStyle name="Porcentagem 6 2 2 3 2 2 2 2" xfId="46380"/>
    <cellStyle name="Porcentagem 6 2 2 3 2 2 2 3" xfId="45779"/>
    <cellStyle name="Porcentagem 6 2 2 3 2 2 2 4" xfId="45781"/>
    <cellStyle name="Porcentagem 6 2 2 3 2 2 3" xfId="46381"/>
    <cellStyle name="Porcentagem 6 2 2 3 2 2 3 2" xfId="46382"/>
    <cellStyle name="Porcentagem 6 2 2 3 2 2 3 3" xfId="46383"/>
    <cellStyle name="Porcentagem 6 2 2 3 2 2 4" xfId="46384"/>
    <cellStyle name="Porcentagem 6 2 2 3 2 2 5" xfId="46385"/>
    <cellStyle name="Porcentagem 6 2 2 3 2 2 6" xfId="8454"/>
    <cellStyle name="Porcentagem 6 2 2 3 2 3" xfId="46386"/>
    <cellStyle name="Porcentagem 6 2 2 3 2 3 2" xfId="46387"/>
    <cellStyle name="Porcentagem 6 2 2 3 2 3 3" xfId="46388"/>
    <cellStyle name="Porcentagem 6 2 2 3 2 3 4" xfId="46389"/>
    <cellStyle name="Porcentagem 6 2 2 3 2 4" xfId="46390"/>
    <cellStyle name="Porcentagem 6 2 2 3 2 4 2" xfId="46391"/>
    <cellStyle name="Porcentagem 6 2 2 3 2 4 3" xfId="46392"/>
    <cellStyle name="Porcentagem 6 2 2 3 2 4 4" xfId="46393"/>
    <cellStyle name="Porcentagem 6 2 2 3 2 5" xfId="46394"/>
    <cellStyle name="Porcentagem 6 2 2 3 2 5 2" xfId="46395"/>
    <cellStyle name="Porcentagem 6 2 2 3 2 5 3" xfId="46396"/>
    <cellStyle name="Porcentagem 6 2 2 3 2 5 4" xfId="46397"/>
    <cellStyle name="Porcentagem 6 2 2 3 2 6" xfId="46398"/>
    <cellStyle name="Porcentagem 6 2 2 3 2 6 2" xfId="46399"/>
    <cellStyle name="Porcentagem 6 2 2 3 2 6 3" xfId="46400"/>
    <cellStyle name="Porcentagem 6 2 2 3 2 7" xfId="46401"/>
    <cellStyle name="Porcentagem 6 2 2 3 2 8" xfId="46402"/>
    <cellStyle name="Porcentagem 6 2 2 3 2 9" xfId="46403"/>
    <cellStyle name="Porcentagem 6 2 2 3 3" xfId="46404"/>
    <cellStyle name="Porcentagem 6 2 2 3 3 2" xfId="43938"/>
    <cellStyle name="Porcentagem 6 2 2 3 3 2 2" xfId="46406"/>
    <cellStyle name="Porcentagem 6 2 2 3 3 2 3" xfId="46408"/>
    <cellStyle name="Porcentagem 6 2 2 3 3 2 4" xfId="46410"/>
    <cellStyle name="Porcentagem 6 2 2 3 3 3" xfId="46411"/>
    <cellStyle name="Porcentagem 6 2 2 3 3 3 2" xfId="46413"/>
    <cellStyle name="Porcentagem 6 2 2 3 3 3 3" xfId="46415"/>
    <cellStyle name="Porcentagem 6 2 2 3 3 4" xfId="46416"/>
    <cellStyle name="Porcentagem 6 2 2 3 3 5" xfId="46417"/>
    <cellStyle name="Porcentagem 6 2 2 3 3 6" xfId="46418"/>
    <cellStyle name="Porcentagem 6 2 2 3 4" xfId="46419"/>
    <cellStyle name="Porcentagem 6 2 2 3 4 2" xfId="43973"/>
    <cellStyle name="Porcentagem 6 2 2 3 4 3" xfId="46421"/>
    <cellStyle name="Porcentagem 6 2 2 3 4 4" xfId="46422"/>
    <cellStyle name="Porcentagem 6 2 2 3 5" xfId="46423"/>
    <cellStyle name="Porcentagem 6 2 2 3 5 2" xfId="44002"/>
    <cellStyle name="Porcentagem 6 2 2 3 5 3" xfId="46424"/>
    <cellStyle name="Porcentagem 6 2 2 3 5 4" xfId="46425"/>
    <cellStyle name="Porcentagem 6 2 2 3 6" xfId="46426"/>
    <cellStyle name="Porcentagem 6 2 2 3 6 2" xfId="46427"/>
    <cellStyle name="Porcentagem 6 2 2 3 6 3" xfId="46428"/>
    <cellStyle name="Porcentagem 6 2 2 3 6 4" xfId="46429"/>
    <cellStyle name="Porcentagem 6 2 2 3 7" xfId="46405"/>
    <cellStyle name="Porcentagem 6 2 2 3 7 2" xfId="46430"/>
    <cellStyle name="Porcentagem 6 2 2 3 7 3" xfId="46431"/>
    <cellStyle name="Porcentagem 6 2 2 3 8" xfId="46407"/>
    <cellStyle name="Porcentagem 6 2 2 3 9" xfId="46409"/>
    <cellStyle name="Porcentagem 6 2 2 4" xfId="46433"/>
    <cellStyle name="Porcentagem 6 2 2 4 2" xfId="46434"/>
    <cellStyle name="Porcentagem 6 2 2 4 2 2" xfId="44083"/>
    <cellStyle name="Porcentagem 6 2 2 4 2 2 2" xfId="46435"/>
    <cellStyle name="Porcentagem 6 2 2 4 2 2 3" xfId="46436"/>
    <cellStyle name="Porcentagem 6 2 2 4 2 2 4" xfId="46437"/>
    <cellStyle name="Porcentagem 6 2 2 4 2 3" xfId="46438"/>
    <cellStyle name="Porcentagem 6 2 2 4 2 3 2" xfId="29714"/>
    <cellStyle name="Porcentagem 6 2 2 4 2 3 3" xfId="29716"/>
    <cellStyle name="Porcentagem 6 2 2 4 2 4" xfId="46439"/>
    <cellStyle name="Porcentagem 6 2 2 4 2 5" xfId="46440"/>
    <cellStyle name="Porcentagem 6 2 2 4 2 6" xfId="46441"/>
    <cellStyle name="Porcentagem 6 2 2 4 3" xfId="46442"/>
    <cellStyle name="Porcentagem 6 2 2 4 3 2" xfId="44099"/>
    <cellStyle name="Porcentagem 6 2 2 4 3 3" xfId="46443"/>
    <cellStyle name="Porcentagem 6 2 2 4 3 4" xfId="46444"/>
    <cellStyle name="Porcentagem 6 2 2 4 4" xfId="46445"/>
    <cellStyle name="Porcentagem 6 2 2 4 4 2" xfId="46446"/>
    <cellStyle name="Porcentagem 6 2 2 4 4 3" xfId="46447"/>
    <cellStyle name="Porcentagem 6 2 2 4 4 4" xfId="46448"/>
    <cellStyle name="Porcentagem 6 2 2 4 5" xfId="46449"/>
    <cellStyle name="Porcentagem 6 2 2 4 5 2" xfId="46450"/>
    <cellStyle name="Porcentagem 6 2 2 4 5 3" xfId="46451"/>
    <cellStyle name="Porcentagem 6 2 2 4 5 4" xfId="46452"/>
    <cellStyle name="Porcentagem 6 2 2 4 6" xfId="46453"/>
    <cellStyle name="Porcentagem 6 2 2 4 6 2" xfId="5087"/>
    <cellStyle name="Porcentagem 6 2 2 4 6 3" xfId="17909"/>
    <cellStyle name="Porcentagem 6 2 2 4 7" xfId="46412"/>
    <cellStyle name="Porcentagem 6 2 2 4 8" xfId="46414"/>
    <cellStyle name="Porcentagem 6 2 2 4 9" xfId="46454"/>
    <cellStyle name="Porcentagem 6 2 2 5" xfId="46457"/>
    <cellStyle name="Porcentagem 6 2 2 5 2" xfId="46458"/>
    <cellStyle name="Porcentagem 6 2 2 5 2 2" xfId="44162"/>
    <cellStyle name="Porcentagem 6 2 2 5 2 2 2" xfId="46459"/>
    <cellStyle name="Porcentagem 6 2 2 5 2 2 3" xfId="46460"/>
    <cellStyle name="Porcentagem 6 2 2 5 2 2 4" xfId="46461"/>
    <cellStyle name="Porcentagem 6 2 2 5 2 3" xfId="46462"/>
    <cellStyle name="Porcentagem 6 2 2 5 2 3 2" xfId="29811"/>
    <cellStyle name="Porcentagem 6 2 2 5 2 3 3" xfId="29814"/>
    <cellStyle name="Porcentagem 6 2 2 5 2 4" xfId="46463"/>
    <cellStyle name="Porcentagem 6 2 2 5 2 5" xfId="46464"/>
    <cellStyle name="Porcentagem 6 2 2 5 2 6" xfId="46465"/>
    <cellStyle name="Porcentagem 6 2 2 5 3" xfId="46466"/>
    <cellStyle name="Porcentagem 6 2 2 5 3 2" xfId="44177"/>
    <cellStyle name="Porcentagem 6 2 2 5 3 3" xfId="46467"/>
    <cellStyle name="Porcentagem 6 2 2 5 3 4" xfId="46468"/>
    <cellStyle name="Porcentagem 6 2 2 5 4" xfId="30337"/>
    <cellStyle name="Porcentagem 6 2 2 5 4 2" xfId="5255"/>
    <cellStyle name="Porcentagem 6 2 2 5 4 3" xfId="5485"/>
    <cellStyle name="Porcentagem 6 2 2 5 4 4" xfId="7846"/>
    <cellStyle name="Porcentagem 6 2 2 5 5" xfId="30368"/>
    <cellStyle name="Porcentagem 6 2 2 5 5 2" xfId="5509"/>
    <cellStyle name="Porcentagem 6 2 2 5 5 3" xfId="30382"/>
    <cellStyle name="Porcentagem 6 2 2 5 5 4" xfId="30389"/>
    <cellStyle name="Porcentagem 6 2 2 5 6" xfId="30404"/>
    <cellStyle name="Porcentagem 6 2 2 5 6 2" xfId="7858"/>
    <cellStyle name="Porcentagem 6 2 2 5 6 3" xfId="26809"/>
    <cellStyle name="Porcentagem 6 2 2 5 7" xfId="30418"/>
    <cellStyle name="Porcentagem 6 2 2 5 8" xfId="30422"/>
    <cellStyle name="Porcentagem 6 2 2 5 9" xfId="30425"/>
    <cellStyle name="Porcentagem 6 2 2 6" xfId="46470"/>
    <cellStyle name="Porcentagem 6 2 2 6 2" xfId="46471"/>
    <cellStyle name="Porcentagem 6 2 2 6 2 2" xfId="44195"/>
    <cellStyle name="Porcentagem 6 2 2 6 2 2 2" xfId="46472"/>
    <cellStyle name="Porcentagem 6 2 2 6 2 2 3" xfId="46474"/>
    <cellStyle name="Porcentagem 6 2 2 6 2 2 4" xfId="46476"/>
    <cellStyle name="Porcentagem 6 2 2 6 2 3" xfId="46477"/>
    <cellStyle name="Porcentagem 6 2 2 6 2 3 2" xfId="29861"/>
    <cellStyle name="Porcentagem 6 2 2 6 2 3 3" xfId="29864"/>
    <cellStyle name="Porcentagem 6 2 2 6 2 4" xfId="46478"/>
    <cellStyle name="Porcentagem 6 2 2 6 2 5" xfId="46479"/>
    <cellStyle name="Porcentagem 6 2 2 6 2 6" xfId="46480"/>
    <cellStyle name="Porcentagem 6 2 2 6 3" xfId="46481"/>
    <cellStyle name="Porcentagem 6 2 2 6 3 2" xfId="44199"/>
    <cellStyle name="Porcentagem 6 2 2 6 3 3" xfId="46482"/>
    <cellStyle name="Porcentagem 6 2 2 6 3 4" xfId="46483"/>
    <cellStyle name="Porcentagem 6 2 2 6 4" xfId="46484"/>
    <cellStyle name="Porcentagem 6 2 2 6 4 2" xfId="46485"/>
    <cellStyle name="Porcentagem 6 2 2 6 4 3" xfId="46486"/>
    <cellStyle name="Porcentagem 6 2 2 6 4 4" xfId="46487"/>
    <cellStyle name="Porcentagem 6 2 2 6 5" xfId="46488"/>
    <cellStyle name="Porcentagem 6 2 2 6 5 2" xfId="46489"/>
    <cellStyle name="Porcentagem 6 2 2 6 5 3" xfId="46490"/>
    <cellStyle name="Porcentagem 6 2 2 6 6" xfId="46491"/>
    <cellStyle name="Porcentagem 6 2 2 6 7" xfId="46492"/>
    <cellStyle name="Porcentagem 6 2 2 6 8" xfId="46493"/>
    <cellStyle name="Porcentagem 6 2 2 7" xfId="46494"/>
    <cellStyle name="Porcentagem 6 2 2 7 2" xfId="46495"/>
    <cellStyle name="Porcentagem 6 2 2 7 2 2" xfId="44221"/>
    <cellStyle name="Porcentagem 6 2 2 7 2 3" xfId="46496"/>
    <cellStyle name="Porcentagem 6 2 2 7 2 4" xfId="46497"/>
    <cellStyle name="Porcentagem 6 2 2 7 3" xfId="46498"/>
    <cellStyle name="Porcentagem 6 2 2 7 3 2" xfId="46499"/>
    <cellStyle name="Porcentagem 6 2 2 7 3 3" xfId="46500"/>
    <cellStyle name="Porcentagem 6 2 2 7 4" xfId="46501"/>
    <cellStyle name="Porcentagem 6 2 2 7 5" xfId="46502"/>
    <cellStyle name="Porcentagem 6 2 2 7 6" xfId="46503"/>
    <cellStyle name="Porcentagem 6 2 2 8" xfId="46504"/>
    <cellStyle name="Porcentagem 6 2 2 8 2" xfId="29133"/>
    <cellStyle name="Porcentagem 6 2 2 8 3" xfId="29135"/>
    <cellStyle name="Porcentagem 6 2 2 8 4" xfId="46505"/>
    <cellStyle name="Porcentagem 6 2 2 9" xfId="46506"/>
    <cellStyle name="Porcentagem 6 2 2 9 2" xfId="29178"/>
    <cellStyle name="Porcentagem 6 2 2 9 3" xfId="29180"/>
    <cellStyle name="Porcentagem 6 2 2 9 4" xfId="46507"/>
    <cellStyle name="Porcentagem 6 2 3" xfId="19701"/>
    <cellStyle name="Porcentagem 6 2 3 10" xfId="15944"/>
    <cellStyle name="Porcentagem 6 2 3 10 2" xfId="46508"/>
    <cellStyle name="Porcentagem 6 2 3 10 3" xfId="46509"/>
    <cellStyle name="Porcentagem 6 2 3 10 4" xfId="25289"/>
    <cellStyle name="Porcentagem 6 2 3 11" xfId="15953"/>
    <cellStyle name="Porcentagem 6 2 3 11 2" xfId="46510"/>
    <cellStyle name="Porcentagem 6 2 3 11 3" xfId="46511"/>
    <cellStyle name="Porcentagem 6 2 3 12" xfId="46514"/>
    <cellStyle name="Porcentagem 6 2 3 13" xfId="46517"/>
    <cellStyle name="Porcentagem 6 2 3 14" xfId="41749"/>
    <cellStyle name="Porcentagem 6 2 3 2" xfId="13396"/>
    <cellStyle name="Porcentagem 6 2 3 2 10" xfId="28876"/>
    <cellStyle name="Porcentagem 6 2 3 2 11" xfId="28976"/>
    <cellStyle name="Porcentagem 6 2 3 2 2" xfId="13405"/>
    <cellStyle name="Porcentagem 6 2 3 2 2 10" xfId="5134"/>
    <cellStyle name="Porcentagem 6 2 3 2 2 2" xfId="44321"/>
    <cellStyle name="Porcentagem 6 2 3 2 2 2 2" xfId="29440"/>
    <cellStyle name="Porcentagem 6 2 3 2 2 2 2 2" xfId="45231"/>
    <cellStyle name="Porcentagem 6 2 3 2 2 2 2 2 2" xfId="6124"/>
    <cellStyle name="Porcentagem 6 2 3 2 2 2 2 2 3" xfId="747"/>
    <cellStyle name="Porcentagem 6 2 3 2 2 2 2 2 4" xfId="5731"/>
    <cellStyle name="Porcentagem 6 2 3 2 2 2 2 3" xfId="2136"/>
    <cellStyle name="Porcentagem 6 2 3 2 2 2 2 3 2" xfId="6177"/>
    <cellStyle name="Porcentagem 6 2 3 2 2 2 2 3 3" xfId="8748"/>
    <cellStyle name="Porcentagem 6 2 3 2 2 2 2 4" xfId="8791"/>
    <cellStyle name="Porcentagem 6 2 3 2 2 2 2 5" xfId="4230"/>
    <cellStyle name="Porcentagem 6 2 3 2 2 2 2 6" xfId="5934"/>
    <cellStyle name="Porcentagem 6 2 3 2 2 2 3" xfId="46519"/>
    <cellStyle name="Porcentagem 6 2 3 2 2 2 3 2" xfId="45238"/>
    <cellStyle name="Porcentagem 6 2 3 2 2 2 3 3" xfId="4260"/>
    <cellStyle name="Porcentagem 6 2 3 2 2 2 3 4" xfId="9716"/>
    <cellStyle name="Porcentagem 6 2 3 2 2 2 4" xfId="46521"/>
    <cellStyle name="Porcentagem 6 2 3 2 2 2 4 2" xfId="46522"/>
    <cellStyle name="Porcentagem 6 2 3 2 2 2 4 3" xfId="2724"/>
    <cellStyle name="Porcentagem 6 2 3 2 2 2 4 4" xfId="9998"/>
    <cellStyle name="Porcentagem 6 2 3 2 2 2 5" xfId="46523"/>
    <cellStyle name="Porcentagem 6 2 3 2 2 2 5 2" xfId="46524"/>
    <cellStyle name="Porcentagem 6 2 3 2 2 2 5 3" xfId="10321"/>
    <cellStyle name="Porcentagem 6 2 3 2 2 2 5 4" xfId="10346"/>
    <cellStyle name="Porcentagem 6 2 3 2 2 2 6" xfId="17402"/>
    <cellStyle name="Porcentagem 6 2 3 2 2 2 6 2" xfId="3575"/>
    <cellStyle name="Porcentagem 6 2 3 2 2 2 6 3" xfId="3672"/>
    <cellStyle name="Porcentagem 6 2 3 2 2 2 7" xfId="10519"/>
    <cellStyle name="Porcentagem 6 2 3 2 2 2 8" xfId="10531"/>
    <cellStyle name="Porcentagem 6 2 3 2 2 2 9" xfId="17411"/>
    <cellStyle name="Porcentagem 6 2 3 2 2 3" xfId="46526"/>
    <cellStyle name="Porcentagem 6 2 3 2 2 3 2" xfId="45548"/>
    <cellStyle name="Porcentagem 6 2 3 2 2 3 2 2" xfId="45261"/>
    <cellStyle name="Porcentagem 6 2 3 2 2 3 2 3" xfId="9819"/>
    <cellStyle name="Porcentagem 6 2 3 2 2 3 2 4" xfId="11184"/>
    <cellStyle name="Porcentagem 6 2 3 2 2 3 3" xfId="45551"/>
    <cellStyle name="Porcentagem 6 2 3 2 2 3 3 2" xfId="46527"/>
    <cellStyle name="Porcentagem 6 2 3 2 2 3 3 3" xfId="45"/>
    <cellStyle name="Porcentagem 6 2 3 2 2 3 4" xfId="45553"/>
    <cellStyle name="Porcentagem 6 2 3 2 2 3 5" xfId="45555"/>
    <cellStyle name="Porcentagem 6 2 3 2 2 3 6" xfId="70"/>
    <cellStyle name="Porcentagem 6 2 3 2 2 4" xfId="46529"/>
    <cellStyle name="Porcentagem 6 2 3 2 2 4 2" xfId="45558"/>
    <cellStyle name="Porcentagem 6 2 3 2 2 4 3" xfId="45560"/>
    <cellStyle name="Porcentagem 6 2 3 2 2 4 4" xfId="46530"/>
    <cellStyle name="Porcentagem 6 2 3 2 2 5" xfId="46532"/>
    <cellStyle name="Porcentagem 6 2 3 2 2 5 2" xfId="45564"/>
    <cellStyle name="Porcentagem 6 2 3 2 2 5 3" xfId="45566"/>
    <cellStyle name="Porcentagem 6 2 3 2 2 5 4" xfId="46533"/>
    <cellStyle name="Porcentagem 6 2 3 2 2 6" xfId="46535"/>
    <cellStyle name="Porcentagem 6 2 3 2 2 6 2" xfId="45570"/>
    <cellStyle name="Porcentagem 6 2 3 2 2 6 3" xfId="46536"/>
    <cellStyle name="Porcentagem 6 2 3 2 2 6 4" xfId="46537"/>
    <cellStyle name="Porcentagem 6 2 3 2 2 7" xfId="46538"/>
    <cellStyle name="Porcentagem 6 2 3 2 2 7 2" xfId="46539"/>
    <cellStyle name="Porcentagem 6 2 3 2 2 7 3" xfId="46540"/>
    <cellStyle name="Porcentagem 6 2 3 2 2 8" xfId="46542"/>
    <cellStyle name="Porcentagem 6 2 3 2 2 9" xfId="46544"/>
    <cellStyle name="Porcentagem 6 2 3 2 3" xfId="13412"/>
    <cellStyle name="Porcentagem 6 2 3 2 3 2" xfId="44358"/>
    <cellStyle name="Porcentagem 6 2 3 2 3 2 2" xfId="46545"/>
    <cellStyle name="Porcentagem 6 2 3 2 3 2 2 2" xfId="45293"/>
    <cellStyle name="Porcentagem 6 2 3 2 3 2 2 3" xfId="46546"/>
    <cellStyle name="Porcentagem 6 2 3 2 3 2 2 4" xfId="46547"/>
    <cellStyle name="Porcentagem 6 2 3 2 3 2 3" xfId="46548"/>
    <cellStyle name="Porcentagem 6 2 3 2 3 2 3 2" xfId="46549"/>
    <cellStyle name="Porcentagem 6 2 3 2 3 2 3 3" xfId="46550"/>
    <cellStyle name="Porcentagem 6 2 3 2 3 2 4" xfId="46551"/>
    <cellStyle name="Porcentagem 6 2 3 2 3 2 5" xfId="46552"/>
    <cellStyle name="Porcentagem 6 2 3 2 3 2 6" xfId="17570"/>
    <cellStyle name="Porcentagem 6 2 3 2 3 3" xfId="46554"/>
    <cellStyle name="Porcentagem 6 2 3 2 3 3 2" xfId="45577"/>
    <cellStyle name="Porcentagem 6 2 3 2 3 3 3" xfId="45579"/>
    <cellStyle name="Porcentagem 6 2 3 2 3 3 4" xfId="46555"/>
    <cellStyle name="Porcentagem 6 2 3 2 3 4" xfId="46557"/>
    <cellStyle name="Porcentagem 6 2 3 2 3 4 2" xfId="45582"/>
    <cellStyle name="Porcentagem 6 2 3 2 3 4 3" xfId="46558"/>
    <cellStyle name="Porcentagem 6 2 3 2 3 4 4" xfId="46559"/>
    <cellStyle name="Porcentagem 6 2 3 2 3 5" xfId="46560"/>
    <cellStyle name="Porcentagem 6 2 3 2 3 5 2" xfId="46561"/>
    <cellStyle name="Porcentagem 6 2 3 2 3 5 3" xfId="46562"/>
    <cellStyle name="Porcentagem 6 2 3 2 3 5 4" xfId="46563"/>
    <cellStyle name="Porcentagem 6 2 3 2 3 6" xfId="46564"/>
    <cellStyle name="Porcentagem 6 2 3 2 3 6 2" xfId="46565"/>
    <cellStyle name="Porcentagem 6 2 3 2 3 6 3" xfId="46566"/>
    <cellStyle name="Porcentagem 6 2 3 2 3 7" xfId="46567"/>
    <cellStyle name="Porcentagem 6 2 3 2 3 8" xfId="46569"/>
    <cellStyle name="Porcentagem 6 2 3 2 3 9" xfId="46571"/>
    <cellStyle name="Porcentagem 6 2 3 2 4" xfId="13419"/>
    <cellStyle name="Porcentagem 6 2 3 2 4 2" xfId="46573"/>
    <cellStyle name="Porcentagem 6 2 3 2 4 2 2" xfId="46574"/>
    <cellStyle name="Porcentagem 6 2 3 2 4 2 3" xfId="46575"/>
    <cellStyle name="Porcentagem 6 2 3 2 4 2 4" xfId="46576"/>
    <cellStyle name="Porcentagem 6 2 3 2 4 3" xfId="46578"/>
    <cellStyle name="Porcentagem 6 2 3 2 4 3 2" xfId="46579"/>
    <cellStyle name="Porcentagem 6 2 3 2 4 3 3" xfId="46580"/>
    <cellStyle name="Porcentagem 6 2 3 2 4 4" xfId="46582"/>
    <cellStyle name="Porcentagem 6 2 3 2 4 5" xfId="46583"/>
    <cellStyle name="Porcentagem 6 2 3 2 4 6" xfId="46584"/>
    <cellStyle name="Porcentagem 6 2 3 2 5" xfId="46587"/>
    <cellStyle name="Porcentagem 6 2 3 2 5 2" xfId="46590"/>
    <cellStyle name="Porcentagem 6 2 3 2 5 3" xfId="46593"/>
    <cellStyle name="Porcentagem 6 2 3 2 5 4" xfId="46595"/>
    <cellStyle name="Porcentagem 6 2 3 2 6" xfId="46598"/>
    <cellStyle name="Porcentagem 6 2 3 2 6 2" xfId="46600"/>
    <cellStyle name="Porcentagem 6 2 3 2 6 3" xfId="46602"/>
    <cellStyle name="Porcentagem 6 2 3 2 6 4" xfId="46604"/>
    <cellStyle name="Porcentagem 6 2 3 2 7" xfId="46607"/>
    <cellStyle name="Porcentagem 6 2 3 2 7 2" xfId="46609"/>
    <cellStyle name="Porcentagem 6 2 3 2 7 3" xfId="46611"/>
    <cellStyle name="Porcentagem 6 2 3 2 7 4" xfId="46613"/>
    <cellStyle name="Porcentagem 6 2 3 2 8" xfId="46616"/>
    <cellStyle name="Porcentagem 6 2 3 2 8 2" xfId="46618"/>
    <cellStyle name="Porcentagem 6 2 3 2 8 3" xfId="46620"/>
    <cellStyle name="Porcentagem 6 2 3 2 9" xfId="46622"/>
    <cellStyle name="Porcentagem 6 2 3 3" xfId="3011"/>
    <cellStyle name="Porcentagem 6 2 3 3 10" xfId="46623"/>
    <cellStyle name="Porcentagem 6 2 3 3 2" xfId="13425"/>
    <cellStyle name="Porcentagem 6 2 3 3 2 2" xfId="44423"/>
    <cellStyle name="Porcentagem 6 2 3 3 2 2 2" xfId="31342"/>
    <cellStyle name="Porcentagem 6 2 3 3 2 2 2 2" xfId="46624"/>
    <cellStyle name="Porcentagem 6 2 3 3 2 2 2 3" xfId="46625"/>
    <cellStyle name="Porcentagem 6 2 3 3 2 2 2 4" xfId="46626"/>
    <cellStyle name="Porcentagem 6 2 3 3 2 2 3" xfId="2240"/>
    <cellStyle name="Porcentagem 6 2 3 3 2 2 3 2" xfId="46627"/>
    <cellStyle name="Porcentagem 6 2 3 3 2 2 3 3" xfId="46628"/>
    <cellStyle name="Porcentagem 6 2 3 3 2 2 4" xfId="15985"/>
    <cellStyle name="Porcentagem 6 2 3 3 2 2 5" xfId="16001"/>
    <cellStyle name="Porcentagem 6 2 3 3 2 2 6" xfId="16008"/>
    <cellStyle name="Porcentagem 6 2 3 3 2 3" xfId="46630"/>
    <cellStyle name="Porcentagem 6 2 3 3 2 3 2" xfId="46631"/>
    <cellStyle name="Porcentagem 6 2 3 3 2 3 3" xfId="3991"/>
    <cellStyle name="Porcentagem 6 2 3 3 2 3 4" xfId="16044"/>
    <cellStyle name="Porcentagem 6 2 3 3 2 4" xfId="46633"/>
    <cellStyle name="Porcentagem 6 2 3 3 2 4 2" xfId="46634"/>
    <cellStyle name="Porcentagem 6 2 3 3 2 4 3" xfId="46635"/>
    <cellStyle name="Porcentagem 6 2 3 3 2 4 4" xfId="46636"/>
    <cellStyle name="Porcentagem 6 2 3 3 2 5" xfId="46637"/>
    <cellStyle name="Porcentagem 6 2 3 3 2 5 2" xfId="46638"/>
    <cellStyle name="Porcentagem 6 2 3 3 2 5 3" xfId="46639"/>
    <cellStyle name="Porcentagem 6 2 3 3 2 5 4" xfId="46640"/>
    <cellStyle name="Porcentagem 6 2 3 3 2 6" xfId="46641"/>
    <cellStyle name="Porcentagem 6 2 3 3 2 6 2" xfId="46642"/>
    <cellStyle name="Porcentagem 6 2 3 3 2 6 3" xfId="46643"/>
    <cellStyle name="Porcentagem 6 2 3 3 2 7" xfId="46644"/>
    <cellStyle name="Porcentagem 6 2 3 3 2 8" xfId="46646"/>
    <cellStyle name="Porcentagem 6 2 3 3 2 9" xfId="46648"/>
    <cellStyle name="Porcentagem 6 2 3 3 3" xfId="13430"/>
    <cellStyle name="Porcentagem 6 2 3 3 3 2" xfId="46650"/>
    <cellStyle name="Porcentagem 6 2 3 3 3 2 2" xfId="46651"/>
    <cellStyle name="Porcentagem 6 2 3 3 3 2 3" xfId="2105"/>
    <cellStyle name="Porcentagem 6 2 3 3 3 2 4" xfId="17481"/>
    <cellStyle name="Porcentagem 6 2 3 3 3 3" xfId="46653"/>
    <cellStyle name="Porcentagem 6 2 3 3 3 3 2" xfId="46654"/>
    <cellStyle name="Porcentagem 6 2 3 3 3 3 3" xfId="17488"/>
    <cellStyle name="Porcentagem 6 2 3 3 3 4" xfId="46655"/>
    <cellStyle name="Porcentagem 6 2 3 3 3 5" xfId="46656"/>
    <cellStyle name="Porcentagem 6 2 3 3 3 6" xfId="46657"/>
    <cellStyle name="Porcentagem 6 2 3 3 4" xfId="24666"/>
    <cellStyle name="Porcentagem 6 2 3 3 4 2" xfId="46658"/>
    <cellStyle name="Porcentagem 6 2 3 3 4 3" xfId="46659"/>
    <cellStyle name="Porcentagem 6 2 3 3 4 4" xfId="46660"/>
    <cellStyle name="Porcentagem 6 2 3 3 5" xfId="46663"/>
    <cellStyle name="Porcentagem 6 2 3 3 5 2" xfId="46665"/>
    <cellStyle name="Porcentagem 6 2 3 3 5 3" xfId="46667"/>
    <cellStyle name="Porcentagem 6 2 3 3 5 4" xfId="46669"/>
    <cellStyle name="Porcentagem 6 2 3 3 6" xfId="46672"/>
    <cellStyle name="Porcentagem 6 2 3 3 6 2" xfId="46674"/>
    <cellStyle name="Porcentagem 6 2 3 3 6 3" xfId="46676"/>
    <cellStyle name="Porcentagem 6 2 3 3 6 4" xfId="46677"/>
    <cellStyle name="Porcentagem 6 2 3 3 7" xfId="46679"/>
    <cellStyle name="Porcentagem 6 2 3 3 7 2" xfId="46680"/>
    <cellStyle name="Porcentagem 6 2 3 3 7 3" xfId="46681"/>
    <cellStyle name="Porcentagem 6 2 3 3 8" xfId="46683"/>
    <cellStyle name="Porcentagem 6 2 3 3 9" xfId="10393"/>
    <cellStyle name="Porcentagem 6 2 3 4" xfId="2690"/>
    <cellStyle name="Porcentagem 6 2 3 4 2" xfId="129"/>
    <cellStyle name="Porcentagem 6 2 3 4 2 2" xfId="46685"/>
    <cellStyle name="Porcentagem 6 2 3 4 2 2 2" xfId="46687"/>
    <cellStyle name="Porcentagem 6 2 3 4 2 2 3" xfId="29256"/>
    <cellStyle name="Porcentagem 6 2 3 4 2 2 4" xfId="33225"/>
    <cellStyle name="Porcentagem 6 2 3 4 2 3" xfId="46689"/>
    <cellStyle name="Porcentagem 6 2 3 4 2 3 2" xfId="29265"/>
    <cellStyle name="Porcentagem 6 2 3 4 2 3 3" xfId="29269"/>
    <cellStyle name="Porcentagem 6 2 3 4 2 4" xfId="46691"/>
    <cellStyle name="Porcentagem 6 2 3 4 2 5" xfId="46693"/>
    <cellStyle name="Porcentagem 6 2 3 4 2 6" xfId="46695"/>
    <cellStyle name="Porcentagem 6 2 3 4 3" xfId="24671"/>
    <cellStyle name="Porcentagem 6 2 3 4 3 2" xfId="46697"/>
    <cellStyle name="Porcentagem 6 2 3 4 3 3" xfId="46699"/>
    <cellStyle name="Porcentagem 6 2 3 4 3 4" xfId="46701"/>
    <cellStyle name="Porcentagem 6 2 3 4 4" xfId="6479"/>
    <cellStyle name="Porcentagem 6 2 3 4 4 2" xfId="46703"/>
    <cellStyle name="Porcentagem 6 2 3 4 4 3" xfId="46705"/>
    <cellStyle name="Porcentagem 6 2 3 4 4 4" xfId="46707"/>
    <cellStyle name="Porcentagem 6 2 3 4 5" xfId="46709"/>
    <cellStyle name="Porcentagem 6 2 3 4 5 2" xfId="46711"/>
    <cellStyle name="Porcentagem 6 2 3 4 5 3" xfId="46713"/>
    <cellStyle name="Porcentagem 6 2 3 4 5 4" xfId="46715"/>
    <cellStyle name="Porcentagem 6 2 3 4 6" xfId="46717"/>
    <cellStyle name="Porcentagem 6 2 3 4 6 2" xfId="672"/>
    <cellStyle name="Porcentagem 6 2 3 4 6 3" xfId="24"/>
    <cellStyle name="Porcentagem 6 2 3 4 7" xfId="46719"/>
    <cellStyle name="Porcentagem 6 2 3 4 8" xfId="46720"/>
    <cellStyle name="Porcentagem 6 2 3 4 9" xfId="10405"/>
    <cellStyle name="Porcentagem 6 2 3 5" xfId="24678"/>
    <cellStyle name="Porcentagem 6 2 3 5 2" xfId="24683"/>
    <cellStyle name="Porcentagem 6 2 3 5 2 2" xfId="46722"/>
    <cellStyle name="Porcentagem 6 2 3 5 2 2 2" xfId="46723"/>
    <cellStyle name="Porcentagem 6 2 3 5 2 2 3" xfId="34343"/>
    <cellStyle name="Porcentagem 6 2 3 5 2 2 4" xfId="34345"/>
    <cellStyle name="Porcentagem 6 2 3 5 2 3" xfId="46724"/>
    <cellStyle name="Porcentagem 6 2 3 5 2 3 2" xfId="30003"/>
    <cellStyle name="Porcentagem 6 2 3 5 2 3 3" xfId="30005"/>
    <cellStyle name="Porcentagem 6 2 3 5 2 4" xfId="46725"/>
    <cellStyle name="Porcentagem 6 2 3 5 2 5" xfId="46726"/>
    <cellStyle name="Porcentagem 6 2 3 5 2 6" xfId="46727"/>
    <cellStyle name="Porcentagem 6 2 3 5 3" xfId="24697"/>
    <cellStyle name="Porcentagem 6 2 3 5 3 2" xfId="46728"/>
    <cellStyle name="Porcentagem 6 2 3 5 3 3" xfId="46729"/>
    <cellStyle name="Porcentagem 6 2 3 5 3 4" xfId="46730"/>
    <cellStyle name="Porcentagem 6 2 3 5 4" xfId="32150"/>
    <cellStyle name="Porcentagem 6 2 3 5 4 2" xfId="46731"/>
    <cellStyle name="Porcentagem 6 2 3 5 4 3" xfId="46732"/>
    <cellStyle name="Porcentagem 6 2 3 5 4 4" xfId="46733"/>
    <cellStyle name="Porcentagem 6 2 3 5 5" xfId="32153"/>
    <cellStyle name="Porcentagem 6 2 3 5 5 2" xfId="46734"/>
    <cellStyle name="Porcentagem 6 2 3 5 5 3" xfId="46735"/>
    <cellStyle name="Porcentagem 6 2 3 5 5 4" xfId="45599"/>
    <cellStyle name="Porcentagem 6 2 3 5 6" xfId="46738"/>
    <cellStyle name="Porcentagem 6 2 3 5 6 2" xfId="20801"/>
    <cellStyle name="Porcentagem 6 2 3 5 6 3" xfId="20849"/>
    <cellStyle name="Porcentagem 6 2 3 5 7" xfId="46741"/>
    <cellStyle name="Porcentagem 6 2 3 5 8" xfId="46742"/>
    <cellStyle name="Porcentagem 6 2 3 5 9" xfId="46743"/>
    <cellStyle name="Porcentagem 6 2 3 6" xfId="24705"/>
    <cellStyle name="Porcentagem 6 2 3 6 2" xfId="46745"/>
    <cellStyle name="Porcentagem 6 2 3 6 2 2" xfId="46747"/>
    <cellStyle name="Porcentagem 6 2 3 6 2 2 2" xfId="46748"/>
    <cellStyle name="Porcentagem 6 2 3 6 2 2 3" xfId="46750"/>
    <cellStyle name="Porcentagem 6 2 3 6 2 2 4" xfId="46752"/>
    <cellStyle name="Porcentagem 6 2 3 6 2 3" xfId="46753"/>
    <cellStyle name="Porcentagem 6 2 3 6 2 3 2" xfId="46754"/>
    <cellStyle name="Porcentagem 6 2 3 6 2 3 3" xfId="46755"/>
    <cellStyle name="Porcentagem 6 2 3 6 2 4" xfId="46756"/>
    <cellStyle name="Porcentagem 6 2 3 6 2 5" xfId="46757"/>
    <cellStyle name="Porcentagem 6 2 3 6 2 6" xfId="46758"/>
    <cellStyle name="Porcentagem 6 2 3 6 3" xfId="46760"/>
    <cellStyle name="Porcentagem 6 2 3 6 3 2" xfId="46761"/>
    <cellStyle name="Porcentagem 6 2 3 6 3 3" xfId="46762"/>
    <cellStyle name="Porcentagem 6 2 3 6 3 4" xfId="46763"/>
    <cellStyle name="Porcentagem 6 2 3 6 4" xfId="46765"/>
    <cellStyle name="Porcentagem 6 2 3 6 4 2" xfId="46766"/>
    <cellStyle name="Porcentagem 6 2 3 6 4 3" xfId="46767"/>
    <cellStyle name="Porcentagem 6 2 3 6 4 4" xfId="46768"/>
    <cellStyle name="Porcentagem 6 2 3 6 5" xfId="46770"/>
    <cellStyle name="Porcentagem 6 2 3 6 5 2" xfId="46771"/>
    <cellStyle name="Porcentagem 6 2 3 6 5 3" xfId="46772"/>
    <cellStyle name="Porcentagem 6 2 3 6 6" xfId="46774"/>
    <cellStyle name="Porcentagem 6 2 3 6 7" xfId="46776"/>
    <cellStyle name="Porcentagem 6 2 3 6 8" xfId="46777"/>
    <cellStyle name="Porcentagem 6 2 3 7" xfId="24710"/>
    <cellStyle name="Porcentagem 6 2 3 7 2" xfId="46779"/>
    <cellStyle name="Porcentagem 6 2 3 7 2 2" xfId="46780"/>
    <cellStyle name="Porcentagem 6 2 3 7 2 3" xfId="46781"/>
    <cellStyle name="Porcentagem 6 2 3 7 2 4" xfId="34441"/>
    <cellStyle name="Porcentagem 6 2 3 7 3" xfId="46783"/>
    <cellStyle name="Porcentagem 6 2 3 7 3 2" xfId="46784"/>
    <cellStyle name="Porcentagem 6 2 3 7 3 3" xfId="46785"/>
    <cellStyle name="Porcentagem 6 2 3 7 4" xfId="46786"/>
    <cellStyle name="Porcentagem 6 2 3 7 5" xfId="46788"/>
    <cellStyle name="Porcentagem 6 2 3 7 6" xfId="46790"/>
    <cellStyle name="Porcentagem 6 2 3 8" xfId="24715"/>
    <cellStyle name="Porcentagem 6 2 3 8 2" xfId="46791"/>
    <cellStyle name="Porcentagem 6 2 3 8 3" xfId="46792"/>
    <cellStyle name="Porcentagem 6 2 3 8 4" xfId="35745"/>
    <cellStyle name="Porcentagem 6 2 3 9" xfId="46794"/>
    <cellStyle name="Porcentagem 6 2 3 9 2" xfId="46795"/>
    <cellStyle name="Porcentagem 6 2 3 9 3" xfId="46796"/>
    <cellStyle name="Porcentagem 6 2 3 9 4" xfId="35755"/>
    <cellStyle name="Porcentagem 6 2 4" xfId="19710"/>
    <cellStyle name="Porcentagem 6 2 4 10" xfId="46797"/>
    <cellStyle name="Porcentagem 6 2 4 11" xfId="46798"/>
    <cellStyle name="Porcentagem 6 2 4 2" xfId="13702"/>
    <cellStyle name="Porcentagem 6 2 4 2 10" xfId="46799"/>
    <cellStyle name="Porcentagem 6 2 4 2 2" xfId="13712"/>
    <cellStyle name="Porcentagem 6 2 4 2 2 2" xfId="44587"/>
    <cellStyle name="Porcentagem 6 2 4 2 2 2 2" xfId="46800"/>
    <cellStyle name="Porcentagem 6 2 4 2 2 2 2 2" xfId="46801"/>
    <cellStyle name="Porcentagem 6 2 4 2 2 2 2 3" xfId="46802"/>
    <cellStyle name="Porcentagem 6 2 4 2 2 2 2 4" xfId="46803"/>
    <cellStyle name="Porcentagem 6 2 4 2 2 2 3" xfId="46804"/>
    <cellStyle name="Porcentagem 6 2 4 2 2 2 3 2" xfId="46805"/>
    <cellStyle name="Porcentagem 6 2 4 2 2 2 3 3" xfId="46806"/>
    <cellStyle name="Porcentagem 6 2 4 2 2 2 4" xfId="46807"/>
    <cellStyle name="Porcentagem 6 2 4 2 2 2 5" xfId="46808"/>
    <cellStyle name="Porcentagem 6 2 4 2 2 2 6" xfId="46809"/>
    <cellStyle name="Porcentagem 6 2 4 2 2 3" xfId="46810"/>
    <cellStyle name="Porcentagem 6 2 4 2 2 3 2" xfId="46811"/>
    <cellStyle name="Porcentagem 6 2 4 2 2 3 3" xfId="46812"/>
    <cellStyle name="Porcentagem 6 2 4 2 2 3 4" xfId="46813"/>
    <cellStyle name="Porcentagem 6 2 4 2 2 4" xfId="46814"/>
    <cellStyle name="Porcentagem 6 2 4 2 2 4 2" xfId="46815"/>
    <cellStyle name="Porcentagem 6 2 4 2 2 4 3" xfId="46816"/>
    <cellStyle name="Porcentagem 6 2 4 2 2 4 4" xfId="46817"/>
    <cellStyle name="Porcentagem 6 2 4 2 2 5" xfId="46818"/>
    <cellStyle name="Porcentagem 6 2 4 2 2 5 2" xfId="46819"/>
    <cellStyle name="Porcentagem 6 2 4 2 2 5 3" xfId="46820"/>
    <cellStyle name="Porcentagem 6 2 4 2 2 5 4" xfId="46821"/>
    <cellStyle name="Porcentagem 6 2 4 2 2 6" xfId="14779"/>
    <cellStyle name="Porcentagem 6 2 4 2 2 6 2" xfId="46822"/>
    <cellStyle name="Porcentagem 6 2 4 2 2 6 3" xfId="46823"/>
    <cellStyle name="Porcentagem 6 2 4 2 2 7" xfId="14787"/>
    <cellStyle name="Porcentagem 6 2 4 2 2 8" xfId="11426"/>
    <cellStyle name="Porcentagem 6 2 4 2 2 9" xfId="46824"/>
    <cellStyle name="Porcentagem 6 2 4 2 3" xfId="13720"/>
    <cellStyle name="Porcentagem 6 2 4 2 3 2" xfId="44620"/>
    <cellStyle name="Porcentagem 6 2 4 2 3 2 2" xfId="46825"/>
    <cellStyle name="Porcentagem 6 2 4 2 3 2 3" xfId="46826"/>
    <cellStyle name="Porcentagem 6 2 4 2 3 2 4" xfId="46827"/>
    <cellStyle name="Porcentagem 6 2 4 2 3 3" xfId="46828"/>
    <cellStyle name="Porcentagem 6 2 4 2 3 3 2" xfId="46829"/>
    <cellStyle name="Porcentagem 6 2 4 2 3 3 3" xfId="46830"/>
    <cellStyle name="Porcentagem 6 2 4 2 3 4" xfId="46831"/>
    <cellStyle name="Porcentagem 6 2 4 2 3 5" xfId="46832"/>
    <cellStyle name="Porcentagem 6 2 4 2 3 6" xfId="7959"/>
    <cellStyle name="Porcentagem 6 2 4 2 4" xfId="46833"/>
    <cellStyle name="Porcentagem 6 2 4 2 4 2" xfId="46834"/>
    <cellStyle name="Porcentagem 6 2 4 2 4 3" xfId="46835"/>
    <cellStyle name="Porcentagem 6 2 4 2 4 4" xfId="46836"/>
    <cellStyle name="Porcentagem 6 2 4 2 5" xfId="46838"/>
    <cellStyle name="Porcentagem 6 2 4 2 5 2" xfId="46840"/>
    <cellStyle name="Porcentagem 6 2 4 2 5 3" xfId="46842"/>
    <cellStyle name="Porcentagem 6 2 4 2 5 4" xfId="46844"/>
    <cellStyle name="Porcentagem 6 2 4 2 6" xfId="46846"/>
    <cellStyle name="Porcentagem 6 2 4 2 6 2" xfId="46848"/>
    <cellStyle name="Porcentagem 6 2 4 2 6 3" xfId="46850"/>
    <cellStyle name="Porcentagem 6 2 4 2 6 4" xfId="46851"/>
    <cellStyle name="Porcentagem 6 2 4 2 7" xfId="46853"/>
    <cellStyle name="Porcentagem 6 2 4 2 7 2" xfId="25770"/>
    <cellStyle name="Porcentagem 6 2 4 2 7 3" xfId="25782"/>
    <cellStyle name="Porcentagem 6 2 4 2 8" xfId="46855"/>
    <cellStyle name="Porcentagem 6 2 4 2 9" xfId="46857"/>
    <cellStyle name="Porcentagem 6 2 4 3" xfId="13733"/>
    <cellStyle name="Porcentagem 6 2 4 3 2" xfId="33923"/>
    <cellStyle name="Porcentagem 6 2 4 3 2 2" xfId="44679"/>
    <cellStyle name="Porcentagem 6 2 4 3 2 2 2" xfId="46858"/>
    <cellStyle name="Porcentagem 6 2 4 3 2 2 3" xfId="8763"/>
    <cellStyle name="Porcentagem 6 2 4 3 2 2 4" xfId="18197"/>
    <cellStyle name="Porcentagem 6 2 4 3 2 3" xfId="46859"/>
    <cellStyle name="Porcentagem 6 2 4 3 2 3 2" xfId="46860"/>
    <cellStyle name="Porcentagem 6 2 4 3 2 3 3" xfId="7460"/>
    <cellStyle name="Porcentagem 6 2 4 3 2 4" xfId="46861"/>
    <cellStyle name="Porcentagem 6 2 4 3 2 5" xfId="46862"/>
    <cellStyle name="Porcentagem 6 2 4 3 2 6" xfId="14877"/>
    <cellStyle name="Porcentagem 6 2 4 3 3" xfId="46864"/>
    <cellStyle name="Porcentagem 6 2 4 3 3 2" xfId="46865"/>
    <cellStyle name="Porcentagem 6 2 4 3 3 3" xfId="46866"/>
    <cellStyle name="Porcentagem 6 2 4 3 3 4" xfId="46867"/>
    <cellStyle name="Porcentagem 6 2 4 3 4" xfId="46869"/>
    <cellStyle name="Porcentagem 6 2 4 3 4 2" xfId="11495"/>
    <cellStyle name="Porcentagem 6 2 4 3 4 3" xfId="11501"/>
    <cellStyle name="Porcentagem 6 2 4 3 4 4" xfId="11514"/>
    <cellStyle name="Porcentagem 6 2 4 3 5" xfId="46871"/>
    <cellStyle name="Porcentagem 6 2 4 3 5 2" xfId="5191"/>
    <cellStyle name="Porcentagem 6 2 4 3 5 3" xfId="5213"/>
    <cellStyle name="Porcentagem 6 2 4 3 5 4" xfId="11529"/>
    <cellStyle name="Porcentagem 6 2 4 3 6" xfId="46873"/>
    <cellStyle name="Porcentagem 6 2 4 3 6 2" xfId="46874"/>
    <cellStyle name="Porcentagem 6 2 4 3 6 3" xfId="46875"/>
    <cellStyle name="Porcentagem 6 2 4 3 7" xfId="46877"/>
    <cellStyle name="Porcentagem 6 2 4 3 8" xfId="46878"/>
    <cellStyle name="Porcentagem 6 2 4 3 9" xfId="46879"/>
    <cellStyle name="Porcentagem 6 2 4 4" xfId="13755"/>
    <cellStyle name="Porcentagem 6 2 4 4 2" xfId="46881"/>
    <cellStyle name="Porcentagem 6 2 4 4 2 2" xfId="46882"/>
    <cellStyle name="Porcentagem 6 2 4 4 2 3" xfId="46883"/>
    <cellStyle name="Porcentagem 6 2 4 4 2 4" xfId="46884"/>
    <cellStyle name="Porcentagem 6 2 4 4 3" xfId="46886"/>
    <cellStyle name="Porcentagem 6 2 4 4 3 2" xfId="46887"/>
    <cellStyle name="Porcentagem 6 2 4 4 3 3" xfId="46888"/>
    <cellStyle name="Porcentagem 6 2 4 4 4" xfId="46889"/>
    <cellStyle name="Porcentagem 6 2 4 4 5" xfId="46891"/>
    <cellStyle name="Porcentagem 6 2 4 4 6" xfId="46893"/>
    <cellStyle name="Porcentagem 6 2 4 5" xfId="24719"/>
    <cellStyle name="Porcentagem 6 2 4 5 2" xfId="46894"/>
    <cellStyle name="Porcentagem 6 2 4 5 3" xfId="46895"/>
    <cellStyle name="Porcentagem 6 2 4 5 4" xfId="46896"/>
    <cellStyle name="Porcentagem 6 2 4 6" xfId="46898"/>
    <cellStyle name="Porcentagem 6 2 4 6 2" xfId="46899"/>
    <cellStyle name="Porcentagem 6 2 4 6 3" xfId="46900"/>
    <cellStyle name="Porcentagem 6 2 4 6 4" xfId="46901"/>
    <cellStyle name="Porcentagem 6 2 4 7" xfId="46903"/>
    <cellStyle name="Porcentagem 6 2 4 7 2" xfId="46904"/>
    <cellStyle name="Porcentagem 6 2 4 7 3" xfId="42543"/>
    <cellStyle name="Porcentagem 6 2 4 7 4" xfId="42554"/>
    <cellStyle name="Porcentagem 6 2 4 8" xfId="46905"/>
    <cellStyle name="Porcentagem 6 2 4 8 2" xfId="46906"/>
    <cellStyle name="Porcentagem 6 2 4 8 3" xfId="42571"/>
    <cellStyle name="Porcentagem 6 2 4 9" xfId="46907"/>
    <cellStyle name="Porcentagem 6 2 5" xfId="19716"/>
    <cellStyle name="Porcentagem 6 2 5 10" xfId="46908"/>
    <cellStyle name="Porcentagem 6 2 5 11" xfId="46909"/>
    <cellStyle name="Porcentagem 6 2 5 2" xfId="13955"/>
    <cellStyle name="Porcentagem 6 2 5 2 10" xfId="3340"/>
    <cellStyle name="Porcentagem 6 2 5 2 2" xfId="43060"/>
    <cellStyle name="Porcentagem 6 2 5 2 2 2" xfId="44835"/>
    <cellStyle name="Porcentagem 6 2 5 2 2 2 2" xfId="46910"/>
    <cellStyle name="Porcentagem 6 2 5 2 2 2 2 2" xfId="46911"/>
    <cellStyle name="Porcentagem 6 2 5 2 2 2 2 3" xfId="46912"/>
    <cellStyle name="Porcentagem 6 2 5 2 2 2 2 4" xfId="16866"/>
    <cellStyle name="Porcentagem 6 2 5 2 2 2 3" xfId="46913"/>
    <cellStyle name="Porcentagem 6 2 5 2 2 2 3 2" xfId="46914"/>
    <cellStyle name="Porcentagem 6 2 5 2 2 2 3 3" xfId="46915"/>
    <cellStyle name="Porcentagem 6 2 5 2 2 2 4" xfId="46916"/>
    <cellStyle name="Porcentagem 6 2 5 2 2 2 5" xfId="46917"/>
    <cellStyle name="Porcentagem 6 2 5 2 2 2 6" xfId="21375"/>
    <cellStyle name="Porcentagem 6 2 5 2 2 3" xfId="46918"/>
    <cellStyle name="Porcentagem 6 2 5 2 2 3 2" xfId="30761"/>
    <cellStyle name="Porcentagem 6 2 5 2 2 3 3" xfId="46919"/>
    <cellStyle name="Porcentagem 6 2 5 2 2 3 4" xfId="46920"/>
    <cellStyle name="Porcentagem 6 2 5 2 2 4" xfId="46921"/>
    <cellStyle name="Porcentagem 6 2 5 2 2 4 2" xfId="46922"/>
    <cellStyle name="Porcentagem 6 2 5 2 2 4 3" xfId="46923"/>
    <cellStyle name="Porcentagem 6 2 5 2 2 4 4" xfId="46924"/>
    <cellStyle name="Porcentagem 6 2 5 2 2 5" xfId="46925"/>
    <cellStyle name="Porcentagem 6 2 5 2 2 5 2" xfId="46926"/>
    <cellStyle name="Porcentagem 6 2 5 2 2 5 3" xfId="46927"/>
    <cellStyle name="Porcentagem 6 2 5 2 2 5 4" xfId="46928"/>
    <cellStyle name="Porcentagem 6 2 5 2 2 6" xfId="46929"/>
    <cellStyle name="Porcentagem 6 2 5 2 2 6 2" xfId="46930"/>
    <cellStyle name="Porcentagem 6 2 5 2 2 6 3" xfId="46931"/>
    <cellStyle name="Porcentagem 6 2 5 2 2 7" xfId="31951"/>
    <cellStyle name="Porcentagem 6 2 5 2 2 8" xfId="31954"/>
    <cellStyle name="Porcentagem 6 2 5 2 2 9" xfId="41165"/>
    <cellStyle name="Porcentagem 6 2 5 2 3" xfId="46932"/>
    <cellStyle name="Porcentagem 6 2 5 2 3 2" xfId="46933"/>
    <cellStyle name="Porcentagem 6 2 5 2 3 2 2" xfId="46934"/>
    <cellStyle name="Porcentagem 6 2 5 2 3 2 3" xfId="46935"/>
    <cellStyle name="Porcentagem 6 2 5 2 3 2 4" xfId="46936"/>
    <cellStyle name="Porcentagem 6 2 5 2 3 3" xfId="46937"/>
    <cellStyle name="Porcentagem 6 2 5 2 3 3 2" xfId="46938"/>
    <cellStyle name="Porcentagem 6 2 5 2 3 3 3" xfId="46939"/>
    <cellStyle name="Porcentagem 6 2 5 2 3 4" xfId="46940"/>
    <cellStyle name="Porcentagem 6 2 5 2 3 5" xfId="46941"/>
    <cellStyle name="Porcentagem 6 2 5 2 3 6" xfId="46942"/>
    <cellStyle name="Porcentagem 6 2 5 2 4" xfId="35738"/>
    <cellStyle name="Porcentagem 6 2 5 2 4 2" xfId="46943"/>
    <cellStyle name="Porcentagem 6 2 5 2 4 3" xfId="46944"/>
    <cellStyle name="Porcentagem 6 2 5 2 4 4" xfId="46945"/>
    <cellStyle name="Porcentagem 6 2 5 2 5" xfId="41389"/>
    <cellStyle name="Porcentagem 6 2 5 2 5 2" xfId="46946"/>
    <cellStyle name="Porcentagem 6 2 5 2 5 3" xfId="46947"/>
    <cellStyle name="Porcentagem 6 2 5 2 5 4" xfId="46948"/>
    <cellStyle name="Porcentagem 6 2 5 2 6" xfId="41392"/>
    <cellStyle name="Porcentagem 6 2 5 2 6 2" xfId="46949"/>
    <cellStyle name="Porcentagem 6 2 5 2 6 3" xfId="46950"/>
    <cellStyle name="Porcentagem 6 2 5 2 6 4" xfId="46951"/>
    <cellStyle name="Porcentagem 6 2 5 2 7" xfId="46953"/>
    <cellStyle name="Porcentagem 6 2 5 2 7 2" xfId="46954"/>
    <cellStyle name="Porcentagem 6 2 5 2 7 3" xfId="46955"/>
    <cellStyle name="Porcentagem 6 2 5 2 8" xfId="46957"/>
    <cellStyle name="Porcentagem 6 2 5 2 9" xfId="29466"/>
    <cellStyle name="Porcentagem 6 2 5 3" xfId="13981"/>
    <cellStyle name="Porcentagem 6 2 5 3 2" xfId="46958"/>
    <cellStyle name="Porcentagem 6 2 5 3 2 2" xfId="46959"/>
    <cellStyle name="Porcentagem 6 2 5 3 2 2 2" xfId="46960"/>
    <cellStyle name="Porcentagem 6 2 5 3 2 2 3" xfId="46961"/>
    <cellStyle name="Porcentagem 6 2 5 3 2 2 4" xfId="32427"/>
    <cellStyle name="Porcentagem 6 2 5 3 2 3" xfId="46962"/>
    <cellStyle name="Porcentagem 6 2 5 3 2 3 2" xfId="46963"/>
    <cellStyle name="Porcentagem 6 2 5 3 2 3 3" xfId="46964"/>
    <cellStyle name="Porcentagem 6 2 5 3 2 4" xfId="46965"/>
    <cellStyle name="Porcentagem 6 2 5 3 2 5" xfId="46966"/>
    <cellStyle name="Porcentagem 6 2 5 3 2 6" xfId="46967"/>
    <cellStyle name="Porcentagem 6 2 5 3 3" xfId="46968"/>
    <cellStyle name="Porcentagem 6 2 5 3 3 2" xfId="46969"/>
    <cellStyle name="Porcentagem 6 2 5 3 3 3" xfId="46970"/>
    <cellStyle name="Porcentagem 6 2 5 3 3 4" xfId="46971"/>
    <cellStyle name="Porcentagem 6 2 5 3 4" xfId="41395"/>
    <cellStyle name="Porcentagem 6 2 5 3 4 2" xfId="8637"/>
    <cellStyle name="Porcentagem 6 2 5 3 4 3" xfId="12312"/>
    <cellStyle name="Porcentagem 6 2 5 3 4 4" xfId="12316"/>
    <cellStyle name="Porcentagem 6 2 5 3 5" xfId="41398"/>
    <cellStyle name="Porcentagem 6 2 5 3 5 2" xfId="10539"/>
    <cellStyle name="Porcentagem 6 2 5 3 5 3" xfId="10553"/>
    <cellStyle name="Porcentagem 6 2 5 3 5 4" xfId="11851"/>
    <cellStyle name="Porcentagem 6 2 5 3 6" xfId="46973"/>
    <cellStyle name="Porcentagem 6 2 5 3 6 2" xfId="46974"/>
    <cellStyle name="Porcentagem 6 2 5 3 6 3" xfId="46975"/>
    <cellStyle name="Porcentagem 6 2 5 3 7" xfId="46976"/>
    <cellStyle name="Porcentagem 6 2 5 3 8" xfId="46977"/>
    <cellStyle name="Porcentagem 6 2 5 3 9" xfId="46978"/>
    <cellStyle name="Porcentagem 6 2 5 4" xfId="46980"/>
    <cellStyle name="Porcentagem 6 2 5 4 2" xfId="46982"/>
    <cellStyle name="Porcentagem 6 2 5 4 2 2" xfId="46983"/>
    <cellStyle name="Porcentagem 6 2 5 4 2 3" xfId="46984"/>
    <cellStyle name="Porcentagem 6 2 5 4 2 4" xfId="46985"/>
    <cellStyle name="Porcentagem 6 2 5 4 3" xfId="46986"/>
    <cellStyle name="Porcentagem 6 2 5 4 3 2" xfId="46987"/>
    <cellStyle name="Porcentagem 6 2 5 4 3 3" xfId="46988"/>
    <cellStyle name="Porcentagem 6 2 5 4 4" xfId="46989"/>
    <cellStyle name="Porcentagem 6 2 5 4 5" xfId="46990"/>
    <cellStyle name="Porcentagem 6 2 5 4 6" xfId="46991"/>
    <cellStyle name="Porcentagem 6 2 5 5" xfId="46993"/>
    <cellStyle name="Porcentagem 6 2 5 5 2" xfId="46994"/>
    <cellStyle name="Porcentagem 6 2 5 5 3" xfId="46995"/>
    <cellStyle name="Porcentagem 6 2 5 5 4" xfId="46996"/>
    <cellStyle name="Porcentagem 6 2 5 6" xfId="46997"/>
    <cellStyle name="Porcentagem 6 2 5 6 2" xfId="46998"/>
    <cellStyle name="Porcentagem 6 2 5 6 3" xfId="11636"/>
    <cellStyle name="Porcentagem 6 2 5 6 4" xfId="11641"/>
    <cellStyle name="Porcentagem 6 2 5 7" xfId="46999"/>
    <cellStyle name="Porcentagem 6 2 5 7 2" xfId="47000"/>
    <cellStyle name="Porcentagem 6 2 5 7 3" xfId="11506"/>
    <cellStyle name="Porcentagem 6 2 5 7 4" xfId="11644"/>
    <cellStyle name="Porcentagem 6 2 5 8" xfId="40394"/>
    <cellStyle name="Porcentagem 6 2 5 8 2" xfId="31499"/>
    <cellStyle name="Porcentagem 6 2 5 8 3" xfId="31502"/>
    <cellStyle name="Porcentagem 6 2 5 9" xfId="40407"/>
    <cellStyle name="Porcentagem 6 2 6" xfId="19722"/>
    <cellStyle name="Porcentagem 6 2 6 10" xfId="13252"/>
    <cellStyle name="Porcentagem 6 2 6 11" xfId="13269"/>
    <cellStyle name="Porcentagem 6 2 6 2" xfId="14127"/>
    <cellStyle name="Porcentagem 6 2 6 2 10" xfId="47001"/>
    <cellStyle name="Porcentagem 6 2 6 2 2" xfId="32473"/>
    <cellStyle name="Porcentagem 6 2 6 2 2 2" xfId="32475"/>
    <cellStyle name="Porcentagem 6 2 6 2 2 2 2" xfId="32478"/>
    <cellStyle name="Porcentagem 6 2 6 2 2 2 2 2" xfId="34638"/>
    <cellStyle name="Porcentagem 6 2 6 2 2 2 2 3" xfId="34640"/>
    <cellStyle name="Porcentagem 6 2 6 2 2 2 2 4" xfId="47002"/>
    <cellStyle name="Porcentagem 6 2 6 2 2 2 3" xfId="32480"/>
    <cellStyle name="Porcentagem 6 2 6 2 2 2 3 2" xfId="34645"/>
    <cellStyle name="Porcentagem 6 2 6 2 2 2 3 3" xfId="34647"/>
    <cellStyle name="Porcentagem 6 2 6 2 2 2 4" xfId="32484"/>
    <cellStyle name="Porcentagem 6 2 6 2 2 2 5" xfId="33242"/>
    <cellStyle name="Porcentagem 6 2 6 2 2 2 6" xfId="47003"/>
    <cellStyle name="Porcentagem 6 2 6 2 2 3" xfId="32488"/>
    <cellStyle name="Porcentagem 6 2 6 2 2 3 2" xfId="32490"/>
    <cellStyle name="Porcentagem 6 2 6 2 2 3 3" xfId="32492"/>
    <cellStyle name="Porcentagem 6 2 6 2 2 3 4" xfId="33247"/>
    <cellStyle name="Porcentagem 6 2 6 2 2 4" xfId="32496"/>
    <cellStyle name="Porcentagem 6 2 6 2 2 4 2" xfId="47004"/>
    <cellStyle name="Porcentagem 6 2 6 2 2 4 3" xfId="39882"/>
    <cellStyle name="Porcentagem 6 2 6 2 2 4 4" xfId="35574"/>
    <cellStyle name="Porcentagem 6 2 6 2 2 5" xfId="32498"/>
    <cellStyle name="Porcentagem 6 2 6 2 2 5 2" xfId="40738"/>
    <cellStyle name="Porcentagem 6 2 6 2 2 5 3" xfId="40740"/>
    <cellStyle name="Porcentagem 6 2 6 2 2 5 4" xfId="35581"/>
    <cellStyle name="Porcentagem 6 2 6 2 2 6" xfId="32105"/>
    <cellStyle name="Porcentagem 6 2 6 2 2 6 2" xfId="40745"/>
    <cellStyle name="Porcentagem 6 2 6 2 2 6 3" xfId="47005"/>
    <cellStyle name="Porcentagem 6 2 6 2 2 7" xfId="32108"/>
    <cellStyle name="Porcentagem 6 2 6 2 2 8" xfId="32111"/>
    <cellStyle name="Porcentagem 6 2 6 2 2 9" xfId="41189"/>
    <cellStyle name="Porcentagem 6 2 6 2 3" xfId="32503"/>
    <cellStyle name="Porcentagem 6 2 6 2 3 2" xfId="32505"/>
    <cellStyle name="Porcentagem 6 2 6 2 3 2 2" xfId="47006"/>
    <cellStyle name="Porcentagem 6 2 6 2 3 2 3" xfId="39893"/>
    <cellStyle name="Porcentagem 6 2 6 2 3 2 4" xfId="39895"/>
    <cellStyle name="Porcentagem 6 2 6 2 3 3" xfId="32507"/>
    <cellStyle name="Porcentagem 6 2 6 2 3 3 2" xfId="47007"/>
    <cellStyle name="Porcentagem 6 2 6 2 3 3 3" xfId="39898"/>
    <cellStyle name="Porcentagem 6 2 6 2 3 4" xfId="32509"/>
    <cellStyle name="Porcentagem 6 2 6 2 3 5" xfId="47008"/>
    <cellStyle name="Porcentagem 6 2 6 2 3 6" xfId="47009"/>
    <cellStyle name="Porcentagem 6 2 6 2 4" xfId="32511"/>
    <cellStyle name="Porcentagem 6 2 6 2 4 2" xfId="32513"/>
    <cellStyle name="Porcentagem 6 2 6 2 4 3" xfId="32515"/>
    <cellStyle name="Porcentagem 6 2 6 2 4 4" xfId="32517"/>
    <cellStyle name="Porcentagem 6 2 6 2 5" xfId="32519"/>
    <cellStyle name="Porcentagem 6 2 6 2 5 2" xfId="32521"/>
    <cellStyle name="Porcentagem 6 2 6 2 5 3" xfId="32524"/>
    <cellStyle name="Porcentagem 6 2 6 2 5 4" xfId="32527"/>
    <cellStyle name="Porcentagem 6 2 6 2 6" xfId="32529"/>
    <cellStyle name="Porcentagem 6 2 6 2 6 2" xfId="32531"/>
    <cellStyle name="Porcentagem 6 2 6 2 6 3" xfId="32534"/>
    <cellStyle name="Porcentagem 6 2 6 2 6 4" xfId="47010"/>
    <cellStyle name="Porcentagem 6 2 6 2 7" xfId="32536"/>
    <cellStyle name="Porcentagem 6 2 6 2 7 2" xfId="47011"/>
    <cellStyle name="Porcentagem 6 2 6 2 7 3" xfId="47012"/>
    <cellStyle name="Porcentagem 6 2 6 2 8" xfId="32538"/>
    <cellStyle name="Porcentagem 6 2 6 2 9" xfId="32540"/>
    <cellStyle name="Porcentagem 6 2 6 3" xfId="14139"/>
    <cellStyle name="Porcentagem 6 2 6 3 2" xfId="32544"/>
    <cellStyle name="Porcentagem 6 2 6 3 2 2" xfId="32547"/>
    <cellStyle name="Porcentagem 6 2 6 3 2 2 2" xfId="47013"/>
    <cellStyle name="Porcentagem 6 2 6 3 2 2 3" xfId="11420"/>
    <cellStyle name="Porcentagem 6 2 6 3 2 2 4" xfId="11430"/>
    <cellStyle name="Porcentagem 6 2 6 3 2 3" xfId="32549"/>
    <cellStyle name="Porcentagem 6 2 6 3 2 3 2" xfId="47014"/>
    <cellStyle name="Porcentagem 6 2 6 3 2 3 3" xfId="40033"/>
    <cellStyle name="Porcentagem 6 2 6 3 2 4" xfId="32551"/>
    <cellStyle name="Porcentagem 6 2 6 3 2 5" xfId="47015"/>
    <cellStyle name="Porcentagem 6 2 6 3 2 6" xfId="47016"/>
    <cellStyle name="Porcentagem 6 2 6 3 3" xfId="32554"/>
    <cellStyle name="Porcentagem 6 2 6 3 3 2" xfId="32556"/>
    <cellStyle name="Porcentagem 6 2 6 3 3 3" xfId="32558"/>
    <cellStyle name="Porcentagem 6 2 6 3 3 4" xfId="47017"/>
    <cellStyle name="Porcentagem 6 2 6 3 4" xfId="32560"/>
    <cellStyle name="Porcentagem 6 2 6 3 4 2" xfId="2176"/>
    <cellStyle name="Porcentagem 6 2 6 3 4 3" xfId="2193"/>
    <cellStyle name="Porcentagem 6 2 6 3 4 4" xfId="12717"/>
    <cellStyle name="Porcentagem 6 2 6 3 5" xfId="32562"/>
    <cellStyle name="Porcentagem 6 2 6 3 5 2" xfId="47018"/>
    <cellStyle name="Porcentagem 6 2 6 3 5 3" xfId="47019"/>
    <cellStyle name="Porcentagem 6 2 6 3 5 4" xfId="47020"/>
    <cellStyle name="Porcentagem 6 2 6 3 6" xfId="32564"/>
    <cellStyle name="Porcentagem 6 2 6 3 6 2" xfId="47021"/>
    <cellStyle name="Porcentagem 6 2 6 3 6 3" xfId="47022"/>
    <cellStyle name="Porcentagem 6 2 6 3 7" xfId="47023"/>
    <cellStyle name="Porcentagem 6 2 6 3 8" xfId="47024"/>
    <cellStyle name="Porcentagem 6 2 6 3 9" xfId="47025"/>
    <cellStyle name="Porcentagem 6 2 6 4" xfId="14155"/>
    <cellStyle name="Porcentagem 6 2 6 4 2" xfId="32567"/>
    <cellStyle name="Porcentagem 6 2 6 4 2 2" xfId="47026"/>
    <cellStyle name="Porcentagem 6 2 6 4 2 3" xfId="47027"/>
    <cellStyle name="Porcentagem 6 2 6 4 2 4" xfId="47028"/>
    <cellStyle name="Porcentagem 6 2 6 4 3" xfId="32570"/>
    <cellStyle name="Porcentagem 6 2 6 4 3 2" xfId="47029"/>
    <cellStyle name="Porcentagem 6 2 6 4 3 3" xfId="17702"/>
    <cellStyle name="Porcentagem 6 2 6 4 4" xfId="32572"/>
    <cellStyle name="Porcentagem 6 2 6 4 5" xfId="47030"/>
    <cellStyle name="Porcentagem 6 2 6 4 6" xfId="47031"/>
    <cellStyle name="Porcentagem 6 2 6 5" xfId="28353"/>
    <cellStyle name="Porcentagem 6 2 6 5 2" xfId="32575"/>
    <cellStyle name="Porcentagem 6 2 6 5 3" xfId="32577"/>
    <cellStyle name="Porcentagem 6 2 6 5 4" xfId="32579"/>
    <cellStyle name="Porcentagem 6 2 6 6" xfId="28356"/>
    <cellStyle name="Porcentagem 6 2 6 6 2" xfId="32581"/>
    <cellStyle name="Porcentagem 6 2 6 6 3" xfId="32583"/>
    <cellStyle name="Porcentagem 6 2 6 6 4" xfId="32585"/>
    <cellStyle name="Porcentagem 6 2 6 7" xfId="32587"/>
    <cellStyle name="Porcentagem 6 2 6 7 2" xfId="32589"/>
    <cellStyle name="Porcentagem 6 2 6 7 3" xfId="32591"/>
    <cellStyle name="Porcentagem 6 2 6 7 4" xfId="40209"/>
    <cellStyle name="Porcentagem 6 2 6 8" xfId="32594"/>
    <cellStyle name="Porcentagem 6 2 6 8 2" xfId="40430"/>
    <cellStyle name="Porcentagem 6 2 6 8 3" xfId="40432"/>
    <cellStyle name="Porcentagem 6 2 6 9" xfId="32597"/>
    <cellStyle name="Porcentagem 6 2 7" xfId="19728"/>
    <cellStyle name="Porcentagem 6 2 7 10" xfId="47032"/>
    <cellStyle name="Porcentagem 6 2 7 2" xfId="24731"/>
    <cellStyle name="Porcentagem 6 2 7 2 2" xfId="32601"/>
    <cellStyle name="Porcentagem 6 2 7 2 2 2" xfId="32603"/>
    <cellStyle name="Porcentagem 6 2 7 2 2 2 2" xfId="38462"/>
    <cellStyle name="Porcentagem 6 2 7 2 2 2 3" xfId="38464"/>
    <cellStyle name="Porcentagem 6 2 7 2 2 2 4" xfId="42385"/>
    <cellStyle name="Porcentagem 6 2 7 2 2 3" xfId="32605"/>
    <cellStyle name="Porcentagem 6 2 7 2 2 3 2" xfId="29631"/>
    <cellStyle name="Porcentagem 6 2 7 2 2 3 3" xfId="38467"/>
    <cellStyle name="Porcentagem 6 2 7 2 2 4" xfId="32608"/>
    <cellStyle name="Porcentagem 6 2 7 2 2 5" xfId="33872"/>
    <cellStyle name="Porcentagem 6 2 7 2 2 6" xfId="47033"/>
    <cellStyle name="Porcentagem 6 2 7 2 3" xfId="32613"/>
    <cellStyle name="Porcentagem 6 2 7 2 3 2" xfId="32615"/>
    <cellStyle name="Porcentagem 6 2 7 2 3 3" xfId="32617"/>
    <cellStyle name="Porcentagem 6 2 7 2 3 4" xfId="33874"/>
    <cellStyle name="Porcentagem 6 2 7 2 4" xfId="32620"/>
    <cellStyle name="Porcentagem 6 2 7 2 4 2" xfId="47034"/>
    <cellStyle name="Porcentagem 6 2 7 2 4 3" xfId="47035"/>
    <cellStyle name="Porcentagem 6 2 7 2 4 4" xfId="47036"/>
    <cellStyle name="Porcentagem 6 2 7 2 5" xfId="32622"/>
    <cellStyle name="Porcentagem 6 2 7 2 5 2" xfId="47037"/>
    <cellStyle name="Porcentagem 6 2 7 2 5 3" xfId="47038"/>
    <cellStyle name="Porcentagem 6 2 7 2 5 4" xfId="47039"/>
    <cellStyle name="Porcentagem 6 2 7 2 6" xfId="13295"/>
    <cellStyle name="Porcentagem 6 2 7 2 6 2" xfId="47040"/>
    <cellStyle name="Porcentagem 6 2 7 2 6 3" xfId="47041"/>
    <cellStyle name="Porcentagem 6 2 7 2 7" xfId="5529"/>
    <cellStyle name="Porcentagem 6 2 7 2 8" xfId="5560"/>
    <cellStyle name="Porcentagem 6 2 7 2 9" xfId="267"/>
    <cellStyle name="Porcentagem 6 2 7 3" xfId="24736"/>
    <cellStyle name="Porcentagem 6 2 7 3 2" xfId="32625"/>
    <cellStyle name="Porcentagem 6 2 7 3 2 2" xfId="47042"/>
    <cellStyle name="Porcentagem 6 2 7 3 2 3" xfId="33885"/>
    <cellStyle name="Porcentagem 6 2 7 3 2 4" xfId="33887"/>
    <cellStyle name="Porcentagem 6 2 7 3 3" xfId="32628"/>
    <cellStyle name="Porcentagem 6 2 7 3 3 2" xfId="47043"/>
    <cellStyle name="Porcentagem 6 2 7 3 3 3" xfId="33891"/>
    <cellStyle name="Porcentagem 6 2 7 3 4" xfId="32630"/>
    <cellStyle name="Porcentagem 6 2 7 3 5" xfId="47044"/>
    <cellStyle name="Porcentagem 6 2 7 3 6" xfId="13298"/>
    <cellStyle name="Porcentagem 6 2 7 4" xfId="28363"/>
    <cellStyle name="Porcentagem 6 2 7 4 2" xfId="32633"/>
    <cellStyle name="Porcentagem 6 2 7 4 3" xfId="18127"/>
    <cellStyle name="Porcentagem 6 2 7 4 4" xfId="18133"/>
    <cellStyle name="Porcentagem 6 2 7 5" xfId="1270"/>
    <cellStyle name="Porcentagem 6 2 7 5 2" xfId="10062"/>
    <cellStyle name="Porcentagem 6 2 7 5 3" xfId="10069"/>
    <cellStyle name="Porcentagem 6 2 7 5 4" xfId="10074"/>
    <cellStyle name="Porcentagem 6 2 7 6" xfId="1287"/>
    <cellStyle name="Porcentagem 6 2 7 6 2" xfId="10095"/>
    <cellStyle name="Porcentagem 6 2 7 6 3" xfId="13031"/>
    <cellStyle name="Porcentagem 6 2 7 6 4" xfId="47045"/>
    <cellStyle name="Porcentagem 6 2 7 7" xfId="13041"/>
    <cellStyle name="Porcentagem 6 2 7 7 2" xfId="10112"/>
    <cellStyle name="Porcentagem 6 2 7 7 3" xfId="18155"/>
    <cellStyle name="Porcentagem 6 2 7 8" xfId="13050"/>
    <cellStyle name="Porcentagem 6 2 7 9" xfId="13055"/>
    <cellStyle name="Porcentagem 6 2 8" xfId="32635"/>
    <cellStyle name="Porcentagem 6 2 8 2" xfId="24752"/>
    <cellStyle name="Porcentagem 6 2 8 2 2" xfId="32639"/>
    <cellStyle name="Porcentagem 6 2 8 2 2 2" xfId="47047"/>
    <cellStyle name="Porcentagem 6 2 8 2 2 3" xfId="34122"/>
    <cellStyle name="Porcentagem 6 2 8 2 2 4" xfId="34124"/>
    <cellStyle name="Porcentagem 6 2 8 2 3" xfId="32642"/>
    <cellStyle name="Porcentagem 6 2 8 2 3 2" xfId="47048"/>
    <cellStyle name="Porcentagem 6 2 8 2 3 3" xfId="34128"/>
    <cellStyle name="Porcentagem 6 2 8 2 4" xfId="32646"/>
    <cellStyle name="Porcentagem 6 2 8 2 5" xfId="32961"/>
    <cellStyle name="Porcentagem 6 2 8 2 6" xfId="13308"/>
    <cellStyle name="Porcentagem 6 2 8 3" xfId="32653"/>
    <cellStyle name="Porcentagem 6 2 8 3 2" xfId="32656"/>
    <cellStyle name="Porcentagem 6 2 8 3 3" xfId="32659"/>
    <cellStyle name="Porcentagem 6 2 8 3 4" xfId="32965"/>
    <cellStyle name="Porcentagem 6 2 8 4" xfId="32665"/>
    <cellStyle name="Porcentagem 6 2 8 4 2" xfId="47050"/>
    <cellStyle name="Porcentagem 6 2 8 4 3" xfId="32969"/>
    <cellStyle name="Porcentagem 6 2 8 4 4" xfId="32972"/>
    <cellStyle name="Porcentagem 6 2 8 5" xfId="13065"/>
    <cellStyle name="Porcentagem 6 2 8 5 2" xfId="47052"/>
    <cellStyle name="Porcentagem 6 2 8 5 3" xfId="47054"/>
    <cellStyle name="Porcentagem 6 2 8 5 4" xfId="47055"/>
    <cellStyle name="Porcentagem 6 2 8 6" xfId="13074"/>
    <cellStyle name="Porcentagem 6 2 8 6 2" xfId="47056"/>
    <cellStyle name="Porcentagem 6 2 8 6 3" xfId="47057"/>
    <cellStyle name="Porcentagem 6 2 8 7" xfId="13079"/>
    <cellStyle name="Porcentagem 6 2 8 8" xfId="40444"/>
    <cellStyle name="Porcentagem 6 2 8 9" xfId="40446"/>
    <cellStyle name="Porcentagem 6 2 9" xfId="32667"/>
    <cellStyle name="Porcentagem 6 2 9 2" xfId="25011"/>
    <cellStyle name="Porcentagem 6 2 9 2 2" xfId="47058"/>
    <cellStyle name="Porcentagem 6 2 9 2 2 2" xfId="47060"/>
    <cellStyle name="Porcentagem 6 2 9 2 2 3" xfId="47061"/>
    <cellStyle name="Porcentagem 6 2 9 2 2 4" xfId="47062"/>
    <cellStyle name="Porcentagem 6 2 9 2 3" xfId="33030"/>
    <cellStyle name="Porcentagem 6 2 9 2 3 2" xfId="47063"/>
    <cellStyle name="Porcentagem 6 2 9 2 3 3" xfId="47064"/>
    <cellStyle name="Porcentagem 6 2 9 2 4" xfId="33032"/>
    <cellStyle name="Porcentagem 6 2 9 2 5" xfId="33034"/>
    <cellStyle name="Porcentagem 6 2 9 2 6" xfId="47065"/>
    <cellStyle name="Porcentagem 6 2 9 3" xfId="32670"/>
    <cellStyle name="Porcentagem 6 2 9 3 2" xfId="47066"/>
    <cellStyle name="Porcentagem 6 2 9 3 3" xfId="33037"/>
    <cellStyle name="Porcentagem 6 2 9 3 4" xfId="33039"/>
    <cellStyle name="Porcentagem 6 2 9 4" xfId="32672"/>
    <cellStyle name="Porcentagem 6 2 9 4 2" xfId="47067"/>
    <cellStyle name="Porcentagem 6 2 9 4 3" xfId="47068"/>
    <cellStyle name="Porcentagem 6 2 9 4 4" xfId="47069"/>
    <cellStyle name="Porcentagem 6 2 9 5" xfId="13087"/>
    <cellStyle name="Porcentagem 6 2 9 5 2" xfId="47070"/>
    <cellStyle name="Porcentagem 6 2 9 5 3" xfId="47071"/>
    <cellStyle name="Porcentagem 6 2 9 5 4" xfId="47072"/>
    <cellStyle name="Porcentagem 6 2 9 6" xfId="13090"/>
    <cellStyle name="Porcentagem 6 2 9 6 2" xfId="47073"/>
    <cellStyle name="Porcentagem 6 2 9 6 3" xfId="47074"/>
    <cellStyle name="Porcentagem 6 2 9 7" xfId="13093"/>
    <cellStyle name="Porcentagem 6 2 9 8" xfId="35103"/>
    <cellStyle name="Porcentagem 6 2 9 9" xfId="28748"/>
    <cellStyle name="Porcentagem 6 20" xfId="46258"/>
    <cellStyle name="Porcentagem 6 3" xfId="47075"/>
    <cellStyle name="Porcentagem 6 3 10" xfId="47076"/>
    <cellStyle name="Porcentagem 6 3 10 2" xfId="34183"/>
    <cellStyle name="Porcentagem 6 3 10 3" xfId="34186"/>
    <cellStyle name="Porcentagem 6 3 10 4" xfId="47078"/>
    <cellStyle name="Porcentagem 6 3 11" xfId="47079"/>
    <cellStyle name="Porcentagem 6 3 11 2" xfId="34191"/>
    <cellStyle name="Porcentagem 6 3 11 3" xfId="47081"/>
    <cellStyle name="Porcentagem 6 3 12" xfId="47082"/>
    <cellStyle name="Porcentagem 6 3 13" xfId="47083"/>
    <cellStyle name="Porcentagem 6 3 14" xfId="47084"/>
    <cellStyle name="Porcentagem 6 3 2" xfId="19747"/>
    <cellStyle name="Porcentagem 6 3 2 10" xfId="40099"/>
    <cellStyle name="Porcentagem 6 3 2 11" xfId="40101"/>
    <cellStyle name="Porcentagem 6 3 2 2" xfId="15790"/>
    <cellStyle name="Porcentagem 6 3 2 2 10" xfId="47085"/>
    <cellStyle name="Porcentagem 6 3 2 2 2" xfId="47086"/>
    <cellStyle name="Porcentagem 6 3 2 2 2 2" xfId="37113"/>
    <cellStyle name="Porcentagem 6 3 2 2 2 2 2" xfId="37116"/>
    <cellStyle name="Porcentagem 6 3 2 2 2 2 2 2" xfId="47087"/>
    <cellStyle name="Porcentagem 6 3 2 2 2 2 2 3" xfId="47088"/>
    <cellStyle name="Porcentagem 6 3 2 2 2 2 2 4" xfId="14686"/>
    <cellStyle name="Porcentagem 6 3 2 2 2 2 3" xfId="34285"/>
    <cellStyle name="Porcentagem 6 3 2 2 2 2 3 2" xfId="47089"/>
    <cellStyle name="Porcentagem 6 3 2 2 2 2 3 3" xfId="47090"/>
    <cellStyle name="Porcentagem 6 3 2 2 2 2 4" xfId="34289"/>
    <cellStyle name="Porcentagem 6 3 2 2 2 2 5" xfId="47091"/>
    <cellStyle name="Porcentagem 6 3 2 2 2 2 6" xfId="47092"/>
    <cellStyle name="Porcentagem 6 3 2 2 2 3" xfId="37118"/>
    <cellStyle name="Porcentagem 6 3 2 2 2 3 2" xfId="37121"/>
    <cellStyle name="Porcentagem 6 3 2 2 2 3 3" xfId="34296"/>
    <cellStyle name="Porcentagem 6 3 2 2 2 3 4" xfId="34299"/>
    <cellStyle name="Porcentagem 6 3 2 2 2 4" xfId="37123"/>
    <cellStyle name="Porcentagem 6 3 2 2 2 4 2" xfId="37126"/>
    <cellStyle name="Porcentagem 6 3 2 2 2 4 3" xfId="34303"/>
    <cellStyle name="Porcentagem 6 3 2 2 2 4 4" xfId="47093"/>
    <cellStyle name="Porcentagem 6 3 2 2 2 5" xfId="37128"/>
    <cellStyle name="Porcentagem 6 3 2 2 2 5 2" xfId="47095"/>
    <cellStyle name="Porcentagem 6 3 2 2 2 5 3" xfId="47097"/>
    <cellStyle name="Porcentagem 6 3 2 2 2 5 4" xfId="47098"/>
    <cellStyle name="Porcentagem 6 3 2 2 2 6" xfId="33022"/>
    <cellStyle name="Porcentagem 6 3 2 2 2 6 2" xfId="47099"/>
    <cellStyle name="Porcentagem 6 3 2 2 2 6 3" xfId="47100"/>
    <cellStyle name="Porcentagem 6 3 2 2 2 7" xfId="33025"/>
    <cellStyle name="Porcentagem 6 3 2 2 2 8" xfId="47101"/>
    <cellStyle name="Porcentagem 6 3 2 2 2 9" xfId="47102"/>
    <cellStyle name="Porcentagem 6 3 2 2 3" xfId="47103"/>
    <cellStyle name="Porcentagem 6 3 2 2 3 2" xfId="37136"/>
    <cellStyle name="Porcentagem 6 3 2 2 3 2 2" xfId="37139"/>
    <cellStyle name="Porcentagem 6 3 2 2 3 2 3" xfId="34324"/>
    <cellStyle name="Porcentagem 6 3 2 2 3 2 4" xfId="47104"/>
    <cellStyle name="Porcentagem 6 3 2 2 3 3" xfId="37141"/>
    <cellStyle name="Porcentagem 6 3 2 2 3 3 2" xfId="47106"/>
    <cellStyle name="Porcentagem 6 3 2 2 3 3 3" xfId="47107"/>
    <cellStyle name="Porcentagem 6 3 2 2 3 4" xfId="37143"/>
    <cellStyle name="Porcentagem 6 3 2 2 3 5" xfId="37145"/>
    <cellStyle name="Porcentagem 6 3 2 2 3 6" xfId="47108"/>
    <cellStyle name="Porcentagem 6 3 2 2 4" xfId="47109"/>
    <cellStyle name="Porcentagem 6 3 2 2 4 2" xfId="37153"/>
    <cellStyle name="Porcentagem 6 3 2 2 4 3" xfId="29460"/>
    <cellStyle name="Porcentagem 6 3 2 2 4 4" xfId="47110"/>
    <cellStyle name="Porcentagem 6 3 2 2 5" xfId="47111"/>
    <cellStyle name="Porcentagem 6 3 2 2 5 2" xfId="37158"/>
    <cellStyle name="Porcentagem 6 3 2 2 5 3" xfId="37161"/>
    <cellStyle name="Porcentagem 6 3 2 2 5 4" xfId="47112"/>
    <cellStyle name="Porcentagem 6 3 2 2 6" xfId="47113"/>
    <cellStyle name="Porcentagem 6 3 2 2 6 2" xfId="47114"/>
    <cellStyle name="Porcentagem 6 3 2 2 6 3" xfId="47115"/>
    <cellStyle name="Porcentagem 6 3 2 2 6 4" xfId="47116"/>
    <cellStyle name="Porcentagem 6 3 2 2 7" xfId="47117"/>
    <cellStyle name="Porcentagem 6 3 2 2 7 2" xfId="47118"/>
    <cellStyle name="Porcentagem 6 3 2 2 7 3" xfId="47119"/>
    <cellStyle name="Porcentagem 6 3 2 2 8" xfId="47120"/>
    <cellStyle name="Porcentagem 6 3 2 2 9" xfId="39142"/>
    <cellStyle name="Porcentagem 6 3 2 3" xfId="9200"/>
    <cellStyle name="Porcentagem 6 3 2 3 2" xfId="47121"/>
    <cellStyle name="Porcentagem 6 3 2 3 2 2" xfId="28942"/>
    <cellStyle name="Porcentagem 6 3 2 3 2 2 2" xfId="47122"/>
    <cellStyle name="Porcentagem 6 3 2 3 2 2 3" xfId="47123"/>
    <cellStyle name="Porcentagem 6 3 2 3 2 2 4" xfId="47124"/>
    <cellStyle name="Porcentagem 6 3 2 3 2 3" xfId="28946"/>
    <cellStyle name="Porcentagem 6 3 2 3 2 3 2" xfId="47125"/>
    <cellStyle name="Porcentagem 6 3 2 3 2 3 3" xfId="47126"/>
    <cellStyle name="Porcentagem 6 3 2 3 2 4" xfId="47127"/>
    <cellStyle name="Porcentagem 6 3 2 3 2 5" xfId="47128"/>
    <cellStyle name="Porcentagem 6 3 2 3 2 6" xfId="47129"/>
    <cellStyle name="Porcentagem 6 3 2 3 3" xfId="47130"/>
    <cellStyle name="Porcentagem 6 3 2 3 3 2" xfId="37265"/>
    <cellStyle name="Porcentagem 6 3 2 3 3 3" xfId="37267"/>
    <cellStyle name="Porcentagem 6 3 2 3 3 4" xfId="47131"/>
    <cellStyle name="Porcentagem 6 3 2 3 4" xfId="47132"/>
    <cellStyle name="Porcentagem 6 3 2 3 4 2" xfId="37271"/>
    <cellStyle name="Porcentagem 6 3 2 3 4 3" xfId="47134"/>
    <cellStyle name="Porcentagem 6 3 2 3 4 4" xfId="40391"/>
    <cellStyle name="Porcentagem 6 3 2 3 5" xfId="47135"/>
    <cellStyle name="Porcentagem 6 3 2 3 5 2" xfId="47136"/>
    <cellStyle name="Porcentagem 6 3 2 3 5 3" xfId="47137"/>
    <cellStyle name="Porcentagem 6 3 2 3 5 4" xfId="47138"/>
    <cellStyle name="Porcentagem 6 3 2 3 6" xfId="47139"/>
    <cellStyle name="Porcentagem 6 3 2 3 6 2" xfId="47140"/>
    <cellStyle name="Porcentagem 6 3 2 3 6 3" xfId="47141"/>
    <cellStyle name="Porcentagem 6 3 2 3 7" xfId="47142"/>
    <cellStyle name="Porcentagem 6 3 2 3 8" xfId="47143"/>
    <cellStyle name="Porcentagem 6 3 2 3 9" xfId="39278"/>
    <cellStyle name="Porcentagem 6 3 2 4" xfId="47144"/>
    <cellStyle name="Porcentagem 6 3 2 4 2" xfId="40378"/>
    <cellStyle name="Porcentagem 6 3 2 4 2 2" xfId="37361"/>
    <cellStyle name="Porcentagem 6 3 2 4 2 3" xfId="37363"/>
    <cellStyle name="Porcentagem 6 3 2 4 2 4" xfId="47145"/>
    <cellStyle name="Porcentagem 6 3 2 4 3" xfId="47146"/>
    <cellStyle name="Porcentagem 6 3 2 4 3 2" xfId="37366"/>
    <cellStyle name="Porcentagem 6 3 2 4 3 3" xfId="37368"/>
    <cellStyle name="Porcentagem 6 3 2 4 4" xfId="47147"/>
    <cellStyle name="Porcentagem 6 3 2 4 5" xfId="47148"/>
    <cellStyle name="Porcentagem 6 3 2 4 6" xfId="29760"/>
    <cellStyle name="Porcentagem 6 3 2 5" xfId="47149"/>
    <cellStyle name="Porcentagem 6 3 2 5 2" xfId="47150"/>
    <cellStyle name="Porcentagem 6 3 2 5 3" xfId="47151"/>
    <cellStyle name="Porcentagem 6 3 2 5 4" xfId="47152"/>
    <cellStyle name="Porcentagem 6 3 2 6" xfId="47153"/>
    <cellStyle name="Porcentagem 6 3 2 6 2" xfId="47154"/>
    <cellStyle name="Porcentagem 6 3 2 6 3" xfId="47155"/>
    <cellStyle name="Porcentagem 6 3 2 6 4" xfId="47156"/>
    <cellStyle name="Porcentagem 6 3 2 7" xfId="47157"/>
    <cellStyle name="Porcentagem 6 3 2 7 2" xfId="47158"/>
    <cellStyle name="Porcentagem 6 3 2 7 3" xfId="47159"/>
    <cellStyle name="Porcentagem 6 3 2 7 4" xfId="47160"/>
    <cellStyle name="Porcentagem 6 3 2 8" xfId="47161"/>
    <cellStyle name="Porcentagem 6 3 2 8 2" xfId="47162"/>
    <cellStyle name="Porcentagem 6 3 2 8 3" xfId="47163"/>
    <cellStyle name="Porcentagem 6 3 2 9" xfId="47165"/>
    <cellStyle name="Porcentagem 6 3 3" xfId="19756"/>
    <cellStyle name="Porcentagem 6 3 3 10" xfId="47166"/>
    <cellStyle name="Porcentagem 6 3 3 2" xfId="15852"/>
    <cellStyle name="Porcentagem 6 3 3 2 2" xfId="24763"/>
    <cellStyle name="Porcentagem 6 3 3 2 2 2" xfId="37689"/>
    <cellStyle name="Porcentagem 6 3 3 2 2 2 2" xfId="47167"/>
    <cellStyle name="Porcentagem 6 3 3 2 2 2 3" xfId="1420"/>
    <cellStyle name="Porcentagem 6 3 3 2 2 2 4" xfId="1429"/>
    <cellStyle name="Porcentagem 6 3 3 2 2 3" xfId="37691"/>
    <cellStyle name="Porcentagem 6 3 3 2 2 3 2" xfId="47168"/>
    <cellStyle name="Porcentagem 6 3 3 2 2 3 3" xfId="4637"/>
    <cellStyle name="Porcentagem 6 3 3 2 2 4" xfId="47170"/>
    <cellStyle name="Porcentagem 6 3 3 2 2 5" xfId="47172"/>
    <cellStyle name="Porcentagem 6 3 3 2 2 6" xfId="47174"/>
    <cellStyle name="Porcentagem 6 3 3 2 3" xfId="24765"/>
    <cellStyle name="Porcentagem 6 3 3 2 3 2" xfId="37694"/>
    <cellStyle name="Porcentagem 6 3 3 2 3 3" xfId="47175"/>
    <cellStyle name="Porcentagem 6 3 3 2 3 4" xfId="47176"/>
    <cellStyle name="Porcentagem 6 3 3 2 4" xfId="47177"/>
    <cellStyle name="Porcentagem 6 3 3 2 4 2" xfId="47178"/>
    <cellStyle name="Porcentagem 6 3 3 2 4 3" xfId="47179"/>
    <cellStyle name="Porcentagem 6 3 3 2 4 4" xfId="47180"/>
    <cellStyle name="Porcentagem 6 3 3 2 5" xfId="47182"/>
    <cellStyle name="Porcentagem 6 3 3 2 5 2" xfId="47184"/>
    <cellStyle name="Porcentagem 6 3 3 2 5 3" xfId="47186"/>
    <cellStyle name="Porcentagem 6 3 3 2 5 4" xfId="47188"/>
    <cellStyle name="Porcentagem 6 3 3 2 6" xfId="47190"/>
    <cellStyle name="Porcentagem 6 3 3 2 6 2" xfId="47192"/>
    <cellStyle name="Porcentagem 6 3 3 2 6 3" xfId="47194"/>
    <cellStyle name="Porcentagem 6 3 3 2 7" xfId="47196"/>
    <cellStyle name="Porcentagem 6 3 3 2 8" xfId="47198"/>
    <cellStyle name="Porcentagem 6 3 3 2 9" xfId="7709"/>
    <cellStyle name="Porcentagem 6 3 3 3" xfId="9216"/>
    <cellStyle name="Porcentagem 6 3 3 3 2" xfId="47199"/>
    <cellStyle name="Porcentagem 6 3 3 3 2 2" xfId="20573"/>
    <cellStyle name="Porcentagem 6 3 3 3 2 3" xfId="20577"/>
    <cellStyle name="Porcentagem 6 3 3 3 2 4" xfId="47201"/>
    <cellStyle name="Porcentagem 6 3 3 3 3" xfId="47202"/>
    <cellStyle name="Porcentagem 6 3 3 3 3 2" xfId="47203"/>
    <cellStyle name="Porcentagem 6 3 3 3 3 3" xfId="47204"/>
    <cellStyle name="Porcentagem 6 3 3 3 4" xfId="47205"/>
    <cellStyle name="Porcentagem 6 3 3 3 5" xfId="47207"/>
    <cellStyle name="Porcentagem 6 3 3 3 6" xfId="47209"/>
    <cellStyle name="Porcentagem 6 3 3 4" xfId="10848"/>
    <cellStyle name="Porcentagem 6 3 3 4 2" xfId="27150"/>
    <cellStyle name="Porcentagem 6 3 3 4 3" xfId="27152"/>
    <cellStyle name="Porcentagem 6 3 3 4 4" xfId="47210"/>
    <cellStyle name="Porcentagem 6 3 3 5" xfId="10857"/>
    <cellStyle name="Porcentagem 6 3 3 5 2" xfId="27159"/>
    <cellStyle name="Porcentagem 6 3 3 5 3" xfId="47211"/>
    <cellStyle name="Porcentagem 6 3 3 5 4" xfId="47212"/>
    <cellStyle name="Porcentagem 6 3 3 6" xfId="47213"/>
    <cellStyle name="Porcentagem 6 3 3 6 2" xfId="42027"/>
    <cellStyle name="Porcentagem 6 3 3 6 3" xfId="47214"/>
    <cellStyle name="Porcentagem 6 3 3 6 4" xfId="47215"/>
    <cellStyle name="Porcentagem 6 3 3 7" xfId="47216"/>
    <cellStyle name="Porcentagem 6 3 3 7 2" xfId="47217"/>
    <cellStyle name="Porcentagem 6 3 3 7 3" xfId="47218"/>
    <cellStyle name="Porcentagem 6 3 3 8" xfId="47219"/>
    <cellStyle name="Porcentagem 6 3 3 9" xfId="47221"/>
    <cellStyle name="Porcentagem 6 3 4" xfId="19761"/>
    <cellStyle name="Porcentagem 6 3 4 2" xfId="15896"/>
    <cellStyle name="Porcentagem 6 3 4 2 2" xfId="47222"/>
    <cellStyle name="Porcentagem 6 3 4 2 2 2" xfId="37997"/>
    <cellStyle name="Porcentagem 6 3 4 2 2 3" xfId="27996"/>
    <cellStyle name="Porcentagem 6 3 4 2 2 4" xfId="27999"/>
    <cellStyle name="Porcentagem 6 3 4 2 3" xfId="47223"/>
    <cellStyle name="Porcentagem 6 3 4 2 3 2" xfId="38004"/>
    <cellStyle name="Porcentagem 6 3 4 2 3 3" xfId="47224"/>
    <cellStyle name="Porcentagem 6 3 4 2 4" xfId="47225"/>
    <cellStyle name="Porcentagem 6 3 4 2 5" xfId="47227"/>
    <cellStyle name="Porcentagem 6 3 4 2 6" xfId="47229"/>
    <cellStyle name="Porcentagem 6 3 4 3" xfId="9239"/>
    <cellStyle name="Porcentagem 6 3 4 3 2" xfId="47230"/>
    <cellStyle name="Porcentagem 6 3 4 3 3" xfId="47231"/>
    <cellStyle name="Porcentagem 6 3 4 3 4" xfId="47232"/>
    <cellStyle name="Porcentagem 6 3 4 4" xfId="47234"/>
    <cellStyle name="Porcentagem 6 3 4 4 2" xfId="47235"/>
    <cellStyle name="Porcentagem 6 3 4 4 3" xfId="47236"/>
    <cellStyle name="Porcentagem 6 3 4 4 4" xfId="47237"/>
    <cellStyle name="Porcentagem 6 3 4 5" xfId="47239"/>
    <cellStyle name="Porcentagem 6 3 4 5 2" xfId="47240"/>
    <cellStyle name="Porcentagem 6 3 4 5 3" xfId="47241"/>
    <cellStyle name="Porcentagem 6 3 4 5 4" xfId="47242"/>
    <cellStyle name="Porcentagem 6 3 4 6" xfId="47243"/>
    <cellStyle name="Porcentagem 6 3 4 6 2" xfId="47244"/>
    <cellStyle name="Porcentagem 6 3 4 6 3" xfId="47245"/>
    <cellStyle name="Porcentagem 6 3 4 7" xfId="47246"/>
    <cellStyle name="Porcentagem 6 3 4 8" xfId="47247"/>
    <cellStyle name="Porcentagem 6 3 4 9" xfId="47249"/>
    <cellStyle name="Porcentagem 6 3 5" xfId="19766"/>
    <cellStyle name="Porcentagem 6 3 5 2" xfId="16011"/>
    <cellStyle name="Porcentagem 6 3 5 2 2" xfId="47250"/>
    <cellStyle name="Porcentagem 6 3 5 2 2 2" xfId="5304"/>
    <cellStyle name="Porcentagem 6 3 5 2 2 3" xfId="47251"/>
    <cellStyle name="Porcentagem 6 3 5 2 2 4" xfId="7938"/>
    <cellStyle name="Porcentagem 6 3 5 2 3" xfId="47252"/>
    <cellStyle name="Porcentagem 6 3 5 2 3 2" xfId="47253"/>
    <cellStyle name="Porcentagem 6 3 5 2 3 3" xfId="47254"/>
    <cellStyle name="Porcentagem 6 3 5 2 4" xfId="47255"/>
    <cellStyle name="Porcentagem 6 3 5 2 5" xfId="47257"/>
    <cellStyle name="Porcentagem 6 3 5 2 6" xfId="47259"/>
    <cellStyle name="Porcentagem 6 3 5 3" xfId="16020"/>
    <cellStyle name="Porcentagem 6 3 5 3 2" xfId="47260"/>
    <cellStyle name="Porcentagem 6 3 5 3 3" xfId="47261"/>
    <cellStyle name="Porcentagem 6 3 5 3 4" xfId="47262"/>
    <cellStyle name="Porcentagem 6 3 5 4" xfId="47264"/>
    <cellStyle name="Porcentagem 6 3 5 4 2" xfId="47265"/>
    <cellStyle name="Porcentagem 6 3 5 4 3" xfId="47266"/>
    <cellStyle name="Porcentagem 6 3 5 4 4" xfId="47267"/>
    <cellStyle name="Porcentagem 6 3 5 5" xfId="47268"/>
    <cellStyle name="Porcentagem 6 3 5 5 2" xfId="47269"/>
    <cellStyle name="Porcentagem 6 3 5 5 3" xfId="47270"/>
    <cellStyle name="Porcentagem 6 3 5 5 4" xfId="47271"/>
    <cellStyle name="Porcentagem 6 3 5 6" xfId="47272"/>
    <cellStyle name="Porcentagem 6 3 5 6 2" xfId="47273"/>
    <cellStyle name="Porcentagem 6 3 5 6 3" xfId="47274"/>
    <cellStyle name="Porcentagem 6 3 5 7" xfId="47275"/>
    <cellStyle name="Porcentagem 6 3 5 8" xfId="40453"/>
    <cellStyle name="Porcentagem 6 3 5 9" xfId="40456"/>
    <cellStyle name="Porcentagem 6 3 6" xfId="19772"/>
    <cellStyle name="Porcentagem 6 3 6 2" xfId="24773"/>
    <cellStyle name="Porcentagem 6 3 6 2 2" xfId="32686"/>
    <cellStyle name="Porcentagem 6 3 6 2 2 2" xfId="3660"/>
    <cellStyle name="Porcentagem 6 3 6 2 2 3" xfId="10750"/>
    <cellStyle name="Porcentagem 6 3 6 2 2 4" xfId="10763"/>
    <cellStyle name="Porcentagem 6 3 6 2 3" xfId="32690"/>
    <cellStyle name="Porcentagem 6 3 6 2 3 2" xfId="3190"/>
    <cellStyle name="Porcentagem 6 3 6 2 3 3" xfId="32692"/>
    <cellStyle name="Porcentagem 6 3 6 2 4" xfId="32694"/>
    <cellStyle name="Porcentagem 6 3 6 2 5" xfId="32696"/>
    <cellStyle name="Porcentagem 6 3 6 2 6" xfId="32698"/>
    <cellStyle name="Porcentagem 6 3 6 3" xfId="24777"/>
    <cellStyle name="Porcentagem 6 3 6 3 2" xfId="32701"/>
    <cellStyle name="Porcentagem 6 3 6 3 3" xfId="32703"/>
    <cellStyle name="Porcentagem 6 3 6 3 4" xfId="32705"/>
    <cellStyle name="Porcentagem 6 3 6 4" xfId="32708"/>
    <cellStyle name="Porcentagem 6 3 6 4 2" xfId="32710"/>
    <cellStyle name="Porcentagem 6 3 6 4 3" xfId="32713"/>
    <cellStyle name="Porcentagem 6 3 6 4 4" xfId="32716"/>
    <cellStyle name="Porcentagem 6 3 6 5" xfId="32719"/>
    <cellStyle name="Porcentagem 6 3 6 5 2" xfId="32723"/>
    <cellStyle name="Porcentagem 6 3 6 5 3" xfId="32724"/>
    <cellStyle name="Porcentagem 6 3 6 6" xfId="32729"/>
    <cellStyle name="Porcentagem 6 3 6 7" xfId="32735"/>
    <cellStyle name="Porcentagem 6 3 6 8" xfId="32737"/>
    <cellStyle name="Porcentagem 6 3 7" xfId="19778"/>
    <cellStyle name="Porcentagem 6 3 7 2" xfId="24785"/>
    <cellStyle name="Porcentagem 6 3 7 2 2" xfId="32743"/>
    <cellStyle name="Porcentagem 6 3 7 2 3" xfId="32745"/>
    <cellStyle name="Porcentagem 6 3 7 2 4" xfId="32747"/>
    <cellStyle name="Porcentagem 6 3 7 3" xfId="26169"/>
    <cellStyle name="Porcentagem 6 3 7 3 2" xfId="32749"/>
    <cellStyle name="Porcentagem 6 3 7 3 3" xfId="32751"/>
    <cellStyle name="Porcentagem 6 3 7 4" xfId="26174"/>
    <cellStyle name="Porcentagem 6 3 7 5" xfId="13139"/>
    <cellStyle name="Porcentagem 6 3 7 6" xfId="13145"/>
    <cellStyle name="Porcentagem 6 3 8" xfId="26177"/>
    <cellStyle name="Porcentagem 6 3 8 2" xfId="25099"/>
    <cellStyle name="Porcentagem 6 3 8 3" xfId="26181"/>
    <cellStyle name="Porcentagem 6 3 8 4" xfId="32755"/>
    <cellStyle name="Porcentagem 6 3 9" xfId="26184"/>
    <cellStyle name="Porcentagem 6 3 9 2" xfId="32758"/>
    <cellStyle name="Porcentagem 6 3 9 3" xfId="32761"/>
    <cellStyle name="Porcentagem 6 3 9 4" xfId="32764"/>
    <cellStyle name="Porcentagem 6 4" xfId="47276"/>
    <cellStyle name="Porcentagem 6 4 10" xfId="15250"/>
    <cellStyle name="Porcentagem 6 4 10 2" xfId="15258"/>
    <cellStyle name="Porcentagem 6 4 10 3" xfId="15288"/>
    <cellStyle name="Porcentagem 6 4 10 4" xfId="15304"/>
    <cellStyle name="Porcentagem 6 4 11" xfId="15327"/>
    <cellStyle name="Porcentagem 6 4 11 2" xfId="15333"/>
    <cellStyle name="Porcentagem 6 4 11 3" xfId="15340"/>
    <cellStyle name="Porcentagem 6 4 12" xfId="15352"/>
    <cellStyle name="Porcentagem 6 4 13" xfId="2309"/>
    <cellStyle name="Porcentagem 6 4 14" xfId="2344"/>
    <cellStyle name="Porcentagem 6 4 2" xfId="19803"/>
    <cellStyle name="Porcentagem 6 4 2 10" xfId="47277"/>
    <cellStyle name="Porcentagem 6 4 2 11" xfId="47278"/>
    <cellStyle name="Porcentagem 6 4 2 2" xfId="20604"/>
    <cellStyle name="Porcentagem 6 4 2 2 10" xfId="47279"/>
    <cellStyle name="Porcentagem 6 4 2 2 2" xfId="47280"/>
    <cellStyle name="Porcentagem 6 4 2 2 2 2" xfId="35686"/>
    <cellStyle name="Porcentagem 6 4 2 2 2 2 2" xfId="47281"/>
    <cellStyle name="Porcentagem 6 4 2 2 2 2 2 2" xfId="32920"/>
    <cellStyle name="Porcentagem 6 4 2 2 2 2 2 3" xfId="32922"/>
    <cellStyle name="Porcentagem 6 4 2 2 2 2 2 4" xfId="32924"/>
    <cellStyle name="Porcentagem 6 4 2 2 2 2 3" xfId="47282"/>
    <cellStyle name="Porcentagem 6 4 2 2 2 2 3 2" xfId="29436"/>
    <cellStyle name="Porcentagem 6 4 2 2 2 2 3 3" xfId="47283"/>
    <cellStyle name="Porcentagem 6 4 2 2 2 2 4" xfId="47284"/>
    <cellStyle name="Porcentagem 6 4 2 2 2 2 5" xfId="47285"/>
    <cellStyle name="Porcentagem 6 4 2 2 2 2 6" xfId="47288"/>
    <cellStyle name="Porcentagem 6 4 2 2 2 3" xfId="4445"/>
    <cellStyle name="Porcentagem 6 4 2 2 2 3 2" xfId="47290"/>
    <cellStyle name="Porcentagem 6 4 2 2 2 3 3" xfId="47291"/>
    <cellStyle name="Porcentagem 6 4 2 2 2 3 4" xfId="47292"/>
    <cellStyle name="Porcentagem 6 4 2 2 2 4" xfId="47293"/>
    <cellStyle name="Porcentagem 6 4 2 2 2 4 2" xfId="46279"/>
    <cellStyle name="Porcentagem 6 4 2 2 2 4 3" xfId="46282"/>
    <cellStyle name="Porcentagem 6 4 2 2 2 4 4" xfId="46285"/>
    <cellStyle name="Porcentagem 6 4 2 2 2 5" xfId="47294"/>
    <cellStyle name="Porcentagem 6 4 2 2 2 5 2" xfId="47295"/>
    <cellStyle name="Porcentagem 6 4 2 2 2 5 3" xfId="47296"/>
    <cellStyle name="Porcentagem 6 4 2 2 2 5 4" xfId="47297"/>
    <cellStyle name="Porcentagem 6 4 2 2 2 6" xfId="47298"/>
    <cellStyle name="Porcentagem 6 4 2 2 2 6 2" xfId="47299"/>
    <cellStyle name="Porcentagem 6 4 2 2 2 6 3" xfId="47300"/>
    <cellStyle name="Porcentagem 6 4 2 2 2 7" xfId="47301"/>
    <cellStyle name="Porcentagem 6 4 2 2 2 8" xfId="47302"/>
    <cellStyle name="Porcentagem 6 4 2 2 2 9" xfId="32344"/>
    <cellStyle name="Porcentagem 6 4 2 2 3" xfId="47303"/>
    <cellStyle name="Porcentagem 6 4 2 2 3 2" xfId="35725"/>
    <cellStyle name="Porcentagem 6 4 2 2 3 2 2" xfId="47304"/>
    <cellStyle name="Porcentagem 6 4 2 2 3 2 3" xfId="47305"/>
    <cellStyle name="Porcentagem 6 4 2 2 3 2 4" xfId="47306"/>
    <cellStyle name="Porcentagem 6 4 2 2 3 3" xfId="1759"/>
    <cellStyle name="Porcentagem 6 4 2 2 3 3 2" xfId="47307"/>
    <cellStyle name="Porcentagem 6 4 2 2 3 3 3" xfId="47308"/>
    <cellStyle name="Porcentagem 6 4 2 2 3 4" xfId="47309"/>
    <cellStyle name="Porcentagem 6 4 2 2 3 5" xfId="47310"/>
    <cellStyle name="Porcentagem 6 4 2 2 3 6" xfId="47311"/>
    <cellStyle name="Porcentagem 6 4 2 2 4" xfId="47312"/>
    <cellStyle name="Porcentagem 6 4 2 2 4 2" xfId="47313"/>
    <cellStyle name="Porcentagem 6 4 2 2 4 3" xfId="47314"/>
    <cellStyle name="Porcentagem 6 4 2 2 4 4" xfId="47315"/>
    <cellStyle name="Porcentagem 6 4 2 2 5" xfId="47316"/>
    <cellStyle name="Porcentagem 6 4 2 2 5 2" xfId="38324"/>
    <cellStyle name="Porcentagem 6 4 2 2 5 3" xfId="47317"/>
    <cellStyle name="Porcentagem 6 4 2 2 5 4" xfId="47318"/>
    <cellStyle name="Porcentagem 6 4 2 2 6" xfId="47319"/>
    <cellStyle name="Porcentagem 6 4 2 2 6 2" xfId="47320"/>
    <cellStyle name="Porcentagem 6 4 2 2 6 3" xfId="47321"/>
    <cellStyle name="Porcentagem 6 4 2 2 6 4" xfId="47322"/>
    <cellStyle name="Porcentagem 6 4 2 2 7" xfId="47323"/>
    <cellStyle name="Porcentagem 6 4 2 2 7 2" xfId="47324"/>
    <cellStyle name="Porcentagem 6 4 2 2 7 3" xfId="47325"/>
    <cellStyle name="Porcentagem 6 4 2 2 8" xfId="47326"/>
    <cellStyle name="Porcentagem 6 4 2 2 9" xfId="39422"/>
    <cellStyle name="Porcentagem 6 4 2 3" xfId="20606"/>
    <cellStyle name="Porcentagem 6 4 2 3 2" xfId="47327"/>
    <cellStyle name="Porcentagem 6 4 2 3 2 2" xfId="35770"/>
    <cellStyle name="Porcentagem 6 4 2 3 2 2 2" xfId="47328"/>
    <cellStyle name="Porcentagem 6 4 2 3 2 2 3" xfId="47329"/>
    <cellStyle name="Porcentagem 6 4 2 3 2 2 4" xfId="47330"/>
    <cellStyle name="Porcentagem 6 4 2 3 2 3" xfId="35773"/>
    <cellStyle name="Porcentagem 6 4 2 3 2 3 2" xfId="47333"/>
    <cellStyle name="Porcentagem 6 4 2 3 2 3 3" xfId="47335"/>
    <cellStyle name="Porcentagem 6 4 2 3 2 4" xfId="47336"/>
    <cellStyle name="Porcentagem 6 4 2 3 2 5" xfId="47337"/>
    <cellStyle name="Porcentagem 6 4 2 3 2 6" xfId="47338"/>
    <cellStyle name="Porcentagem 6 4 2 3 3" xfId="47339"/>
    <cellStyle name="Porcentagem 6 4 2 3 3 2" xfId="47340"/>
    <cellStyle name="Porcentagem 6 4 2 3 3 3" xfId="47341"/>
    <cellStyle name="Porcentagem 6 4 2 3 3 4" xfId="47342"/>
    <cellStyle name="Porcentagem 6 4 2 3 4" xfId="47343"/>
    <cellStyle name="Porcentagem 6 4 2 3 4 2" xfId="47344"/>
    <cellStyle name="Porcentagem 6 4 2 3 4 3" xfId="47345"/>
    <cellStyle name="Porcentagem 6 4 2 3 4 4" xfId="47346"/>
    <cellStyle name="Porcentagem 6 4 2 3 5" xfId="47347"/>
    <cellStyle name="Porcentagem 6 4 2 3 5 2" xfId="40234"/>
    <cellStyle name="Porcentagem 6 4 2 3 5 3" xfId="47348"/>
    <cellStyle name="Porcentagem 6 4 2 3 5 4" xfId="47349"/>
    <cellStyle name="Porcentagem 6 4 2 3 6" xfId="47350"/>
    <cellStyle name="Porcentagem 6 4 2 3 6 2" xfId="47351"/>
    <cellStyle name="Porcentagem 6 4 2 3 6 3" xfId="47352"/>
    <cellStyle name="Porcentagem 6 4 2 3 7" xfId="47353"/>
    <cellStyle name="Porcentagem 6 4 2 3 8" xfId="47354"/>
    <cellStyle name="Porcentagem 6 4 2 3 9" xfId="39434"/>
    <cellStyle name="Porcentagem 6 4 2 4" xfId="47355"/>
    <cellStyle name="Porcentagem 6 4 2 4 2" xfId="47356"/>
    <cellStyle name="Porcentagem 6 4 2 4 2 2" xfId="4686"/>
    <cellStyle name="Porcentagem 6 4 2 4 2 3" xfId="47357"/>
    <cellStyle name="Porcentagem 6 4 2 4 2 4" xfId="47358"/>
    <cellStyle name="Porcentagem 6 4 2 4 3" xfId="47359"/>
    <cellStyle name="Porcentagem 6 4 2 4 3 2" xfId="47360"/>
    <cellStyle name="Porcentagem 6 4 2 4 3 3" xfId="47361"/>
    <cellStyle name="Porcentagem 6 4 2 4 4" xfId="47362"/>
    <cellStyle name="Porcentagem 6 4 2 4 5" xfId="47363"/>
    <cellStyle name="Porcentagem 6 4 2 4 6" xfId="29831"/>
    <cellStyle name="Porcentagem 6 4 2 5" xfId="47364"/>
    <cellStyle name="Porcentagem 6 4 2 5 2" xfId="47365"/>
    <cellStyle name="Porcentagem 6 4 2 5 3" xfId="47366"/>
    <cellStyle name="Porcentagem 6 4 2 5 4" xfId="3091"/>
    <cellStyle name="Porcentagem 6 4 2 6" xfId="47367"/>
    <cellStyle name="Porcentagem 6 4 2 6 2" xfId="47368"/>
    <cellStyle name="Porcentagem 6 4 2 6 3" xfId="47369"/>
    <cellStyle name="Porcentagem 6 4 2 6 4" xfId="47370"/>
    <cellStyle name="Porcentagem 6 4 2 7" xfId="45970"/>
    <cellStyle name="Porcentagem 6 4 2 7 2" xfId="47371"/>
    <cellStyle name="Porcentagem 6 4 2 7 3" xfId="47372"/>
    <cellStyle name="Porcentagem 6 4 2 7 4" xfId="47373"/>
    <cellStyle name="Porcentagem 6 4 2 8" xfId="45972"/>
    <cellStyle name="Porcentagem 6 4 2 8 2" xfId="47374"/>
    <cellStyle name="Porcentagem 6 4 2 8 3" xfId="47375"/>
    <cellStyle name="Porcentagem 6 4 2 9" xfId="45975"/>
    <cellStyle name="Porcentagem 6 4 3" xfId="19809"/>
    <cellStyle name="Porcentagem 6 4 3 10" xfId="47377"/>
    <cellStyle name="Porcentagem 6 4 3 2" xfId="24801"/>
    <cellStyle name="Porcentagem 6 4 3 2 2" xfId="47378"/>
    <cellStyle name="Porcentagem 6 4 3 2 2 2" xfId="35940"/>
    <cellStyle name="Porcentagem 6 4 3 2 2 2 2" xfId="47379"/>
    <cellStyle name="Porcentagem 6 4 3 2 2 2 3" xfId="47380"/>
    <cellStyle name="Porcentagem 6 4 3 2 2 2 4" xfId="47381"/>
    <cellStyle name="Porcentagem 6 4 3 2 2 3" xfId="35943"/>
    <cellStyle name="Porcentagem 6 4 3 2 2 3 2" xfId="47383"/>
    <cellStyle name="Porcentagem 6 4 3 2 2 3 3" xfId="47384"/>
    <cellStyle name="Porcentagem 6 4 3 2 2 4" xfId="47385"/>
    <cellStyle name="Porcentagem 6 4 3 2 2 5" xfId="47094"/>
    <cellStyle name="Porcentagem 6 4 3 2 2 6" xfId="47096"/>
    <cellStyle name="Porcentagem 6 4 3 2 3" xfId="39184"/>
    <cellStyle name="Porcentagem 6 4 3 2 3 2" xfId="35953"/>
    <cellStyle name="Porcentagem 6 4 3 2 3 3" xfId="35955"/>
    <cellStyle name="Porcentagem 6 4 3 2 3 4" xfId="47386"/>
    <cellStyle name="Porcentagem 6 4 3 2 4" xfId="39186"/>
    <cellStyle name="Porcentagem 6 4 3 2 4 2" xfId="47387"/>
    <cellStyle name="Porcentagem 6 4 3 2 4 3" xfId="47388"/>
    <cellStyle name="Porcentagem 6 4 3 2 4 4" xfId="47389"/>
    <cellStyle name="Porcentagem 6 4 3 2 5" xfId="39189"/>
    <cellStyle name="Porcentagem 6 4 3 2 5 2" xfId="47391"/>
    <cellStyle name="Porcentagem 6 4 3 2 5 3" xfId="47393"/>
    <cellStyle name="Porcentagem 6 4 3 2 5 4" xfId="47395"/>
    <cellStyle name="Porcentagem 6 4 3 2 6" xfId="47397"/>
    <cellStyle name="Porcentagem 6 4 3 2 6 2" xfId="47399"/>
    <cellStyle name="Porcentagem 6 4 3 2 6 3" xfId="47402"/>
    <cellStyle name="Porcentagem 6 4 3 2 7" xfId="47404"/>
    <cellStyle name="Porcentagem 6 4 3 2 8" xfId="47406"/>
    <cellStyle name="Porcentagem 6 4 3 2 9" xfId="39458"/>
    <cellStyle name="Porcentagem 6 4 3 3" xfId="24803"/>
    <cellStyle name="Porcentagem 6 4 3 3 2" xfId="47407"/>
    <cellStyle name="Porcentagem 6 4 3 3 2 2" xfId="36033"/>
    <cellStyle name="Porcentagem 6 4 3 3 2 3" xfId="36035"/>
    <cellStyle name="Porcentagem 6 4 3 3 2 4" xfId="47408"/>
    <cellStyle name="Porcentagem 6 4 3 3 3" xfId="39192"/>
    <cellStyle name="Porcentagem 6 4 3 3 3 2" xfId="47410"/>
    <cellStyle name="Porcentagem 6 4 3 3 3 3" xfId="47411"/>
    <cellStyle name="Porcentagem 6 4 3 3 4" xfId="39194"/>
    <cellStyle name="Porcentagem 6 4 3 3 5" xfId="39197"/>
    <cellStyle name="Porcentagem 6 4 3 3 6" xfId="47413"/>
    <cellStyle name="Porcentagem 6 4 3 4" xfId="47414"/>
    <cellStyle name="Porcentagem 6 4 3 4 2" xfId="47415"/>
    <cellStyle name="Porcentagem 6 4 3 4 3" xfId="39200"/>
    <cellStyle name="Porcentagem 6 4 3 4 4" xfId="36699"/>
    <cellStyle name="Porcentagem 6 4 3 5" xfId="47416"/>
    <cellStyle name="Porcentagem 6 4 3 5 2" xfId="47417"/>
    <cellStyle name="Porcentagem 6 4 3 5 3" xfId="39203"/>
    <cellStyle name="Porcentagem 6 4 3 5 4" xfId="36705"/>
    <cellStyle name="Porcentagem 6 4 3 6" xfId="47418"/>
    <cellStyle name="Porcentagem 6 4 3 6 2" xfId="47419"/>
    <cellStyle name="Porcentagem 6 4 3 6 3" xfId="47420"/>
    <cellStyle name="Porcentagem 6 4 3 6 4" xfId="36708"/>
    <cellStyle name="Porcentagem 6 4 3 7" xfId="45978"/>
    <cellStyle name="Porcentagem 6 4 3 7 2" xfId="47421"/>
    <cellStyle name="Porcentagem 6 4 3 7 3" xfId="47422"/>
    <cellStyle name="Porcentagem 6 4 3 8" xfId="45980"/>
    <cellStyle name="Porcentagem 6 4 3 9" xfId="45983"/>
    <cellStyle name="Porcentagem 6 4 4" xfId="19814"/>
    <cellStyle name="Porcentagem 6 4 4 2" xfId="24809"/>
    <cellStyle name="Porcentagem 6 4 4 2 2" xfId="47423"/>
    <cellStyle name="Porcentagem 6 4 4 2 2 2" xfId="36190"/>
    <cellStyle name="Porcentagem 6 4 4 2 2 3" xfId="36194"/>
    <cellStyle name="Porcentagem 6 4 4 2 2 4" xfId="47425"/>
    <cellStyle name="Porcentagem 6 4 4 2 3" xfId="47426"/>
    <cellStyle name="Porcentagem 6 4 4 2 3 2" xfId="47428"/>
    <cellStyle name="Porcentagem 6 4 4 2 3 3" xfId="47430"/>
    <cellStyle name="Porcentagem 6 4 4 2 4" xfId="47431"/>
    <cellStyle name="Porcentagem 6 4 4 2 5" xfId="47433"/>
    <cellStyle name="Porcentagem 6 4 4 2 6" xfId="47435"/>
    <cellStyle name="Porcentagem 6 4 4 3" xfId="47436"/>
    <cellStyle name="Porcentagem 6 4 4 3 2" xfId="47437"/>
    <cellStyle name="Porcentagem 6 4 4 3 3" xfId="47438"/>
    <cellStyle name="Porcentagem 6 4 4 3 4" xfId="47439"/>
    <cellStyle name="Porcentagem 6 4 4 4" xfId="47440"/>
    <cellStyle name="Porcentagem 6 4 4 4 2" xfId="47441"/>
    <cellStyle name="Porcentagem 6 4 4 4 3" xfId="47442"/>
    <cellStyle name="Porcentagem 6 4 4 4 4" xfId="36714"/>
    <cellStyle name="Porcentagem 6 4 4 5" xfId="47443"/>
    <cellStyle name="Porcentagem 6 4 4 5 2" xfId="47444"/>
    <cellStyle name="Porcentagem 6 4 4 5 3" xfId="47445"/>
    <cellStyle name="Porcentagem 6 4 4 5 4" xfId="36733"/>
    <cellStyle name="Porcentagem 6 4 4 6" xfId="47446"/>
    <cellStyle name="Porcentagem 6 4 4 6 2" xfId="47447"/>
    <cellStyle name="Porcentagem 6 4 4 6 3" xfId="47449"/>
    <cellStyle name="Porcentagem 6 4 4 7" xfId="45986"/>
    <cellStyle name="Porcentagem 6 4 4 8" xfId="45988"/>
    <cellStyle name="Porcentagem 6 4 4 9" xfId="45991"/>
    <cellStyle name="Porcentagem 6 4 5" xfId="20610"/>
    <cellStyle name="Porcentagem 6 4 5 2" xfId="47450"/>
    <cellStyle name="Porcentagem 6 4 5 2 2" xfId="47451"/>
    <cellStyle name="Porcentagem 6 4 5 2 2 2" xfId="6275"/>
    <cellStyle name="Porcentagem 6 4 5 2 2 3" xfId="9373"/>
    <cellStyle name="Porcentagem 6 4 5 2 2 4" xfId="801"/>
    <cellStyle name="Porcentagem 6 4 5 2 3" xfId="47452"/>
    <cellStyle name="Porcentagem 6 4 5 2 3 2" xfId="6311"/>
    <cellStyle name="Porcentagem 6 4 5 2 3 3" xfId="27959"/>
    <cellStyle name="Porcentagem 6 4 5 2 4" xfId="47453"/>
    <cellStyle name="Porcentagem 6 4 5 2 5" xfId="47454"/>
    <cellStyle name="Porcentagem 6 4 5 2 6" xfId="47455"/>
    <cellStyle name="Porcentagem 6 4 5 3" xfId="47456"/>
    <cellStyle name="Porcentagem 6 4 5 3 2" xfId="47457"/>
    <cellStyle name="Porcentagem 6 4 5 3 3" xfId="47458"/>
    <cellStyle name="Porcentagem 6 4 5 3 4" xfId="47459"/>
    <cellStyle name="Porcentagem 6 4 5 4" xfId="47460"/>
    <cellStyle name="Porcentagem 6 4 5 4 2" xfId="47461"/>
    <cellStyle name="Porcentagem 6 4 5 4 3" xfId="47462"/>
    <cellStyle name="Porcentagem 6 4 5 4 4" xfId="36757"/>
    <cellStyle name="Porcentagem 6 4 5 5" xfId="47463"/>
    <cellStyle name="Porcentagem 6 4 5 5 2" xfId="47464"/>
    <cellStyle name="Porcentagem 6 4 5 5 3" xfId="47465"/>
    <cellStyle name="Porcentagem 6 4 5 5 4" xfId="36762"/>
    <cellStyle name="Porcentagem 6 4 5 6" xfId="47466"/>
    <cellStyle name="Porcentagem 6 4 5 6 2" xfId="47467"/>
    <cellStyle name="Porcentagem 6 4 5 6 3" xfId="47468"/>
    <cellStyle name="Porcentagem 6 4 5 7" xfId="45994"/>
    <cellStyle name="Porcentagem 6 4 5 8" xfId="40473"/>
    <cellStyle name="Porcentagem 6 4 5 9" xfId="25882"/>
    <cellStyle name="Porcentagem 6 4 6" xfId="4061"/>
    <cellStyle name="Porcentagem 6 4 6 2" xfId="2854"/>
    <cellStyle name="Porcentagem 6 4 6 2 2" xfId="3335"/>
    <cellStyle name="Porcentagem 6 4 6 2 2 2" xfId="4538"/>
    <cellStyle name="Porcentagem 6 4 6 2 2 3" xfId="7188"/>
    <cellStyle name="Porcentagem 6 4 6 2 2 4" xfId="11139"/>
    <cellStyle name="Porcentagem 6 4 6 2 3" xfId="4767"/>
    <cellStyle name="Porcentagem 6 4 6 2 3 2" xfId="6724"/>
    <cellStyle name="Porcentagem 6 4 6 2 3 3" xfId="18008"/>
    <cellStyle name="Porcentagem 6 4 6 2 4" xfId="4781"/>
    <cellStyle name="Porcentagem 6 4 6 2 5" xfId="16129"/>
    <cellStyle name="Porcentagem 6 4 6 2 6" xfId="927"/>
    <cellStyle name="Porcentagem 6 4 6 3" xfId="23832"/>
    <cellStyle name="Porcentagem 6 4 6 3 2" xfId="32772"/>
    <cellStyle name="Porcentagem 6 4 6 3 3" xfId="1933"/>
    <cellStyle name="Porcentagem 6 4 6 3 4" xfId="45375"/>
    <cellStyle name="Porcentagem 6 4 6 4" xfId="23837"/>
    <cellStyle name="Porcentagem 6 4 6 4 2" xfId="38708"/>
    <cellStyle name="Porcentagem 6 4 6 4 3" xfId="38712"/>
    <cellStyle name="Porcentagem 6 4 6 4 4" xfId="36781"/>
    <cellStyle name="Porcentagem 6 4 6 5" xfId="32776"/>
    <cellStyle name="Porcentagem 6 4 6 5 2" xfId="38735"/>
    <cellStyle name="Porcentagem 6 4 6 5 3" xfId="38741"/>
    <cellStyle name="Porcentagem 6 4 6 6" xfId="32778"/>
    <cellStyle name="Porcentagem 6 4 6 7" xfId="47469"/>
    <cellStyle name="Porcentagem 6 4 6 8" xfId="40478"/>
    <cellStyle name="Porcentagem 6 4 7" xfId="22448"/>
    <cellStyle name="Porcentagem 6 4 7 2" xfId="23840"/>
    <cellStyle name="Porcentagem 6 4 7 2 2" xfId="47470"/>
    <cellStyle name="Porcentagem 6 4 7 2 3" xfId="47471"/>
    <cellStyle name="Porcentagem 6 4 7 2 4" xfId="47472"/>
    <cellStyle name="Porcentagem 6 4 7 3" xfId="23843"/>
    <cellStyle name="Porcentagem 6 4 7 3 2" xfId="47473"/>
    <cellStyle name="Porcentagem 6 4 7 3 3" xfId="47474"/>
    <cellStyle name="Porcentagem 6 4 7 4" xfId="2043"/>
    <cellStyle name="Porcentagem 6 4 7 5" xfId="47475"/>
    <cellStyle name="Porcentagem 6 4 7 6" xfId="47476"/>
    <cellStyle name="Porcentagem 6 4 8" xfId="23846"/>
    <cellStyle name="Porcentagem 6 4 8 2" xfId="32780"/>
    <cellStyle name="Porcentagem 6 4 8 3" xfId="32782"/>
    <cellStyle name="Porcentagem 6 4 8 4" xfId="32784"/>
    <cellStyle name="Porcentagem 6 4 9" xfId="23850"/>
    <cellStyle name="Porcentagem 6 4 9 2" xfId="32786"/>
    <cellStyle name="Porcentagem 6 4 9 3" xfId="32788"/>
    <cellStyle name="Porcentagem 6 4 9 4" xfId="32790"/>
    <cellStyle name="Porcentagem 6 5" xfId="47477"/>
    <cellStyle name="Porcentagem 6 5 10" xfId="47478"/>
    <cellStyle name="Porcentagem 6 5 11" xfId="47479"/>
    <cellStyle name="Porcentagem 6 5 2" xfId="19834"/>
    <cellStyle name="Porcentagem 6 5 2 10" xfId="47480"/>
    <cellStyle name="Porcentagem 6 5 2 2" xfId="46541"/>
    <cellStyle name="Porcentagem 6 5 2 2 2" xfId="47481"/>
    <cellStyle name="Porcentagem 6 5 2 2 2 2" xfId="32162"/>
    <cellStyle name="Porcentagem 6 5 2 2 2 2 2" xfId="32165"/>
    <cellStyle name="Porcentagem 6 5 2 2 2 2 3" xfId="32183"/>
    <cellStyle name="Porcentagem 6 5 2 2 2 2 4" xfId="20775"/>
    <cellStyle name="Porcentagem 6 5 2 2 2 3" xfId="15717"/>
    <cellStyle name="Porcentagem 6 5 2 2 2 3 2" xfId="22831"/>
    <cellStyle name="Porcentagem 6 5 2 2 2 3 3" xfId="32201"/>
    <cellStyle name="Porcentagem 6 5 2 2 2 4" xfId="15728"/>
    <cellStyle name="Porcentagem 6 5 2 2 2 5" xfId="15735"/>
    <cellStyle name="Porcentagem 6 5 2 2 2 6" xfId="47482"/>
    <cellStyle name="Porcentagem 6 5 2 2 3" xfId="47483"/>
    <cellStyle name="Porcentagem 6 5 2 2 3 2" xfId="32235"/>
    <cellStyle name="Porcentagem 6 5 2 2 3 3" xfId="15749"/>
    <cellStyle name="Porcentagem 6 5 2 2 3 4" xfId="15758"/>
    <cellStyle name="Porcentagem 6 5 2 2 4" xfId="47484"/>
    <cellStyle name="Porcentagem 6 5 2 2 4 2" xfId="47485"/>
    <cellStyle name="Porcentagem 6 5 2 2 4 3" xfId="15771"/>
    <cellStyle name="Porcentagem 6 5 2 2 4 4" xfId="15776"/>
    <cellStyle name="Porcentagem 6 5 2 2 5" xfId="47486"/>
    <cellStyle name="Porcentagem 6 5 2 2 5 2" xfId="45217"/>
    <cellStyle name="Porcentagem 6 5 2 2 5 3" xfId="15798"/>
    <cellStyle name="Porcentagem 6 5 2 2 5 4" xfId="15803"/>
    <cellStyle name="Porcentagem 6 5 2 2 6" xfId="17522"/>
    <cellStyle name="Porcentagem 6 5 2 2 6 2" xfId="45221"/>
    <cellStyle name="Porcentagem 6 5 2 2 6 3" xfId="47487"/>
    <cellStyle name="Porcentagem 6 5 2 2 7" xfId="17526"/>
    <cellStyle name="Porcentagem 6 5 2 2 8" xfId="17530"/>
    <cellStyle name="Porcentagem 6 5 2 2 9" xfId="22781"/>
    <cellStyle name="Porcentagem 6 5 2 3" xfId="46543"/>
    <cellStyle name="Porcentagem 6 5 2 3 2" xfId="47488"/>
    <cellStyle name="Porcentagem 6 5 2 3 2 2" xfId="32316"/>
    <cellStyle name="Porcentagem 6 5 2 3 2 3" xfId="15808"/>
    <cellStyle name="Porcentagem 6 5 2 3 2 4" xfId="15818"/>
    <cellStyle name="Porcentagem 6 5 2 3 3" xfId="47489"/>
    <cellStyle name="Porcentagem 6 5 2 3 3 2" xfId="47490"/>
    <cellStyle name="Porcentagem 6 5 2 3 3 3" xfId="287"/>
    <cellStyle name="Porcentagem 6 5 2 3 4" xfId="47491"/>
    <cellStyle name="Porcentagem 6 5 2 3 5" xfId="47492"/>
    <cellStyle name="Porcentagem 6 5 2 3 6" xfId="47493"/>
    <cellStyle name="Porcentagem 6 5 2 4" xfId="12222"/>
    <cellStyle name="Porcentagem 6 5 2 4 2" xfId="47494"/>
    <cellStyle name="Porcentagem 6 5 2 4 3" xfId="47495"/>
    <cellStyle name="Porcentagem 6 5 2 4 4" xfId="47496"/>
    <cellStyle name="Porcentagem 6 5 2 5" xfId="12228"/>
    <cellStyle name="Porcentagem 6 5 2 5 2" xfId="47497"/>
    <cellStyle name="Porcentagem 6 5 2 5 3" xfId="47498"/>
    <cellStyle name="Porcentagem 6 5 2 5 4" xfId="47499"/>
    <cellStyle name="Porcentagem 6 5 2 6" xfId="47500"/>
    <cellStyle name="Porcentagem 6 5 2 6 2" xfId="47501"/>
    <cellStyle name="Porcentagem 6 5 2 6 3" xfId="47502"/>
    <cellStyle name="Porcentagem 6 5 2 6 4" xfId="47503"/>
    <cellStyle name="Porcentagem 6 5 2 7" xfId="46003"/>
    <cellStyle name="Porcentagem 6 5 2 7 2" xfId="47504"/>
    <cellStyle name="Porcentagem 6 5 2 7 3" xfId="47505"/>
    <cellStyle name="Porcentagem 6 5 2 8" xfId="46005"/>
    <cellStyle name="Porcentagem 6 5 2 9" xfId="47507"/>
    <cellStyle name="Porcentagem 6 5 3" xfId="20640"/>
    <cellStyle name="Porcentagem 6 5 3 2" xfId="46568"/>
    <cellStyle name="Porcentagem 6 5 3 2 2" xfId="47508"/>
    <cellStyle name="Porcentagem 6 5 3 2 2 2" xfId="33535"/>
    <cellStyle name="Porcentagem 6 5 3 2 2 3" xfId="33549"/>
    <cellStyle name="Porcentagem 6 5 3 2 2 4" xfId="47509"/>
    <cellStyle name="Porcentagem 6 5 3 2 3" xfId="47510"/>
    <cellStyle name="Porcentagem 6 5 3 2 3 2" xfId="33562"/>
    <cellStyle name="Porcentagem 6 5 3 2 3 3" xfId="33566"/>
    <cellStyle name="Porcentagem 6 5 3 2 4" xfId="47511"/>
    <cellStyle name="Porcentagem 6 5 3 2 5" xfId="47513"/>
    <cellStyle name="Porcentagem 6 5 3 2 6" xfId="47515"/>
    <cellStyle name="Porcentagem 6 5 3 3" xfId="46570"/>
    <cellStyle name="Porcentagem 6 5 3 3 2" xfId="47516"/>
    <cellStyle name="Porcentagem 6 5 3 3 3" xfId="47517"/>
    <cellStyle name="Porcentagem 6 5 3 3 4" xfId="47518"/>
    <cellStyle name="Porcentagem 6 5 3 4" xfId="47519"/>
    <cellStyle name="Porcentagem 6 5 3 4 2" xfId="47520"/>
    <cellStyle name="Porcentagem 6 5 3 4 3" xfId="47521"/>
    <cellStyle name="Porcentagem 6 5 3 4 4" xfId="36848"/>
    <cellStyle name="Porcentagem 6 5 3 5" xfId="47522"/>
    <cellStyle name="Porcentagem 6 5 3 5 2" xfId="47523"/>
    <cellStyle name="Porcentagem 6 5 3 5 3" xfId="47524"/>
    <cellStyle name="Porcentagem 6 5 3 5 4" xfId="20911"/>
    <cellStyle name="Porcentagem 6 5 3 6" xfId="47525"/>
    <cellStyle name="Porcentagem 6 5 3 6 2" xfId="47526"/>
    <cellStyle name="Porcentagem 6 5 3 6 3" xfId="47527"/>
    <cellStyle name="Porcentagem 6 5 3 7" xfId="47528"/>
    <cellStyle name="Porcentagem 6 5 3 8" xfId="47529"/>
    <cellStyle name="Porcentagem 6 5 3 9" xfId="47531"/>
    <cellStyle name="Porcentagem 6 5 4" xfId="20642"/>
    <cellStyle name="Porcentagem 6 5 4 2" xfId="47532"/>
    <cellStyle name="Porcentagem 6 5 4 2 2" xfId="34606"/>
    <cellStyle name="Porcentagem 6 5 4 2 3" xfId="34626"/>
    <cellStyle name="Porcentagem 6 5 4 2 4" xfId="47533"/>
    <cellStyle name="Porcentagem 6 5 4 3" xfId="47534"/>
    <cellStyle name="Porcentagem 6 5 4 3 2" xfId="47535"/>
    <cellStyle name="Porcentagem 6 5 4 3 3" xfId="47537"/>
    <cellStyle name="Porcentagem 6 5 4 4" xfId="47538"/>
    <cellStyle name="Porcentagem 6 5 4 5" xfId="47539"/>
    <cellStyle name="Porcentagem 6 5 4 6" xfId="47540"/>
    <cellStyle name="Porcentagem 6 5 5" xfId="22454"/>
    <cellStyle name="Porcentagem 6 5 5 2" xfId="47541"/>
    <cellStyle name="Porcentagem 6 5 5 3" xfId="47542"/>
    <cellStyle name="Porcentagem 6 5 5 4" xfId="47543"/>
    <cellStyle name="Porcentagem 6 5 6" xfId="22457"/>
    <cellStyle name="Porcentagem 6 5 6 2" xfId="32798"/>
    <cellStyle name="Porcentagem 6 5 6 3" xfId="32803"/>
    <cellStyle name="Porcentagem 6 5 6 4" xfId="32807"/>
    <cellStyle name="Porcentagem 6 5 7" xfId="26195"/>
    <cellStyle name="Porcentagem 6 5 7 2" xfId="28063"/>
    <cellStyle name="Porcentagem 6 5 7 3" xfId="32813"/>
    <cellStyle name="Porcentagem 6 5 7 4" xfId="32815"/>
    <cellStyle name="Porcentagem 6 5 8" xfId="26198"/>
    <cellStyle name="Porcentagem 6 5 8 2" xfId="32819"/>
    <cellStyle name="Porcentagem 6 5 8 3" xfId="32823"/>
    <cellStyle name="Porcentagem 6 5 9" xfId="26201"/>
    <cellStyle name="Porcentagem 6 6" xfId="47545"/>
    <cellStyle name="Porcentagem 6 6 10" xfId="47546"/>
    <cellStyle name="Porcentagem 6 6 11" xfId="47547"/>
    <cellStyle name="Porcentagem 6 6 2" xfId="19854"/>
    <cellStyle name="Porcentagem 6 6 2 10" xfId="47549"/>
    <cellStyle name="Porcentagem 6 6 2 2" xfId="46645"/>
    <cellStyle name="Porcentagem 6 6 2 2 2" xfId="27329"/>
    <cellStyle name="Porcentagem 6 6 2 2 2 2" xfId="37577"/>
    <cellStyle name="Porcentagem 6 6 2 2 2 2 2" xfId="24584"/>
    <cellStyle name="Porcentagem 6 6 2 2 2 2 3" xfId="4428"/>
    <cellStyle name="Porcentagem 6 6 2 2 2 2 4" xfId="11091"/>
    <cellStyle name="Porcentagem 6 6 2 2 2 3" xfId="19977"/>
    <cellStyle name="Porcentagem 6 6 2 2 2 3 2" xfId="15504"/>
    <cellStyle name="Porcentagem 6 6 2 2 2 3 3" xfId="60"/>
    <cellStyle name="Porcentagem 6 6 2 2 2 4" xfId="19982"/>
    <cellStyle name="Porcentagem 6 6 2 2 2 5" xfId="19986"/>
    <cellStyle name="Porcentagem 6 6 2 2 2 6" xfId="27072"/>
    <cellStyle name="Porcentagem 6 6 2 2 3" xfId="27333"/>
    <cellStyle name="Porcentagem 6 6 2 2 3 2" xfId="47550"/>
    <cellStyle name="Porcentagem 6 6 2 2 3 3" xfId="5504"/>
    <cellStyle name="Porcentagem 6 6 2 2 3 4" xfId="19990"/>
    <cellStyle name="Porcentagem 6 6 2 2 4" xfId="47551"/>
    <cellStyle name="Porcentagem 6 6 2 2 4 2" xfId="47552"/>
    <cellStyle name="Porcentagem 6 6 2 2 4 3" xfId="19996"/>
    <cellStyle name="Porcentagem 6 6 2 2 4 4" xfId="20000"/>
    <cellStyle name="Porcentagem 6 6 2 2 5" xfId="47553"/>
    <cellStyle name="Porcentagem 6 6 2 2 5 2" xfId="47554"/>
    <cellStyle name="Porcentagem 6 6 2 2 5 3" xfId="47555"/>
    <cellStyle name="Porcentagem 6 6 2 2 5 4" xfId="47556"/>
    <cellStyle name="Porcentagem 6 6 2 2 6" xfId="18855"/>
    <cellStyle name="Porcentagem 6 6 2 2 6 2" xfId="19418"/>
    <cellStyle name="Porcentagem 6 6 2 2 6 3" xfId="19422"/>
    <cellStyle name="Porcentagem 6 6 2 2 7" xfId="18859"/>
    <cellStyle name="Porcentagem 6 6 2 2 8" xfId="18863"/>
    <cellStyle name="Porcentagem 6 6 2 2 9" xfId="23166"/>
    <cellStyle name="Porcentagem 6 6 2 3" xfId="46647"/>
    <cellStyle name="Porcentagem 6 6 2 3 2" xfId="27339"/>
    <cellStyle name="Porcentagem 6 6 2 3 2 2" xfId="47557"/>
    <cellStyle name="Porcentagem 6 6 2 3 2 3" xfId="20036"/>
    <cellStyle name="Porcentagem 6 6 2 3 2 4" xfId="20043"/>
    <cellStyle name="Porcentagem 6 6 2 3 3" xfId="47558"/>
    <cellStyle name="Porcentagem 6 6 2 3 3 2" xfId="45606"/>
    <cellStyle name="Porcentagem 6 6 2 3 3 3" xfId="2552"/>
    <cellStyle name="Porcentagem 6 6 2 3 4" xfId="47559"/>
    <cellStyle name="Porcentagem 6 6 2 3 5" xfId="47560"/>
    <cellStyle name="Porcentagem 6 6 2 3 6" xfId="47561"/>
    <cellStyle name="Porcentagem 6 6 2 4" xfId="47562"/>
    <cellStyle name="Porcentagem 6 6 2 4 2" xfId="47563"/>
    <cellStyle name="Porcentagem 6 6 2 4 3" xfId="47564"/>
    <cellStyle name="Porcentagem 6 6 2 4 4" xfId="47565"/>
    <cellStyle name="Porcentagem 6 6 2 5" xfId="47566"/>
    <cellStyle name="Porcentagem 6 6 2 5 2" xfId="47567"/>
    <cellStyle name="Porcentagem 6 6 2 5 3" xfId="47568"/>
    <cellStyle name="Porcentagem 6 6 2 5 4" xfId="47569"/>
    <cellStyle name="Porcentagem 6 6 2 6" xfId="47570"/>
    <cellStyle name="Porcentagem 6 6 2 6 2" xfId="47571"/>
    <cellStyle name="Porcentagem 6 6 2 6 3" xfId="47572"/>
    <cellStyle name="Porcentagem 6 6 2 6 4" xfId="47573"/>
    <cellStyle name="Porcentagem 6 6 2 7" xfId="47574"/>
    <cellStyle name="Porcentagem 6 6 2 7 2" xfId="47575"/>
    <cellStyle name="Porcentagem 6 6 2 7 3" xfId="47576"/>
    <cellStyle name="Porcentagem 6 6 2 8" xfId="47577"/>
    <cellStyle name="Porcentagem 6 6 2 9" xfId="11678"/>
    <cellStyle name="Porcentagem 6 6 3" xfId="20656"/>
    <cellStyle name="Porcentagem 6 6 3 2" xfId="47578"/>
    <cellStyle name="Porcentagem 6 6 3 2 2" xfId="47580"/>
    <cellStyle name="Porcentagem 6 6 3 2 2 2" xfId="47581"/>
    <cellStyle name="Porcentagem 6 6 3 2 2 3" xfId="47582"/>
    <cellStyle name="Porcentagem 6 6 3 2 2 4" xfId="47583"/>
    <cellStyle name="Porcentagem 6 6 3 2 3" xfId="43586"/>
    <cellStyle name="Porcentagem 6 6 3 2 3 2" xfId="47584"/>
    <cellStyle name="Porcentagem 6 6 3 2 3 3" xfId="47585"/>
    <cellStyle name="Porcentagem 6 6 3 2 4" xfId="43588"/>
    <cellStyle name="Porcentagem 6 6 3 2 5" xfId="47586"/>
    <cellStyle name="Porcentagem 6 6 3 2 6" xfId="47587"/>
    <cellStyle name="Porcentagem 6 6 3 3" xfId="47588"/>
    <cellStyle name="Porcentagem 6 6 3 3 2" xfId="47589"/>
    <cellStyle name="Porcentagem 6 6 3 3 3" xfId="47590"/>
    <cellStyle name="Porcentagem 6 6 3 3 4" xfId="47591"/>
    <cellStyle name="Porcentagem 6 6 3 4" xfId="47592"/>
    <cellStyle name="Porcentagem 6 6 3 4 2" xfId="47593"/>
    <cellStyle name="Porcentagem 6 6 3 4 3" xfId="47594"/>
    <cellStyle name="Porcentagem 6 6 3 4 4" xfId="37166"/>
    <cellStyle name="Porcentagem 6 6 3 5" xfId="47595"/>
    <cellStyle name="Porcentagem 6 6 3 5 2" xfId="47596"/>
    <cellStyle name="Porcentagem 6 6 3 5 3" xfId="47597"/>
    <cellStyle name="Porcentagem 6 6 3 5 4" xfId="21476"/>
    <cellStyle name="Porcentagem 6 6 3 6" xfId="47598"/>
    <cellStyle name="Porcentagem 6 6 3 6 2" xfId="47599"/>
    <cellStyle name="Porcentagem 6 6 3 6 3" xfId="47600"/>
    <cellStyle name="Porcentagem 6 6 3 7" xfId="47601"/>
    <cellStyle name="Porcentagem 6 6 3 8" xfId="47602"/>
    <cellStyle name="Porcentagem 6 6 3 9" xfId="11689"/>
    <cellStyle name="Porcentagem 6 6 4" xfId="2917"/>
    <cellStyle name="Porcentagem 6 6 4 2" xfId="2836"/>
    <cellStyle name="Porcentagem 6 6 4 2 2" xfId="47604"/>
    <cellStyle name="Porcentagem 6 6 4 2 3" xfId="47606"/>
    <cellStyle name="Porcentagem 6 6 4 2 4" xfId="47607"/>
    <cellStyle name="Porcentagem 6 6 4 3" xfId="47608"/>
    <cellStyle name="Porcentagem 6 6 4 3 2" xfId="47609"/>
    <cellStyle name="Porcentagem 6 6 4 3 3" xfId="47611"/>
    <cellStyle name="Porcentagem 6 6 4 4" xfId="47612"/>
    <cellStyle name="Porcentagem 6 6 4 5" xfId="47613"/>
    <cellStyle name="Porcentagem 6 6 4 6" xfId="47614"/>
    <cellStyle name="Porcentagem 6 6 5" xfId="34392"/>
    <cellStyle name="Porcentagem 6 6 5 2" xfId="47615"/>
    <cellStyle name="Porcentagem 6 6 5 3" xfId="47616"/>
    <cellStyle name="Porcentagem 6 6 5 4" xfId="47617"/>
    <cellStyle name="Porcentagem 6 6 6" xfId="6687"/>
    <cellStyle name="Porcentagem 6 6 6 2" xfId="6701"/>
    <cellStyle name="Porcentagem 6 6 6 3" xfId="2663"/>
    <cellStyle name="Porcentagem 6 6 6 4" xfId="4550"/>
    <cellStyle name="Porcentagem 6 6 7" xfId="6709"/>
    <cellStyle name="Porcentagem 6 6 7 2" xfId="3888"/>
    <cellStyle name="Porcentagem 6 6 7 3" xfId="1734"/>
    <cellStyle name="Porcentagem 6 6 7 4" xfId="6729"/>
    <cellStyle name="Porcentagem 6 6 8" xfId="6734"/>
    <cellStyle name="Porcentagem 6 6 8 2" xfId="32842"/>
    <cellStyle name="Porcentagem 6 6 8 3" xfId="32844"/>
    <cellStyle name="Porcentagem 6 6 9" xfId="6745"/>
    <cellStyle name="Porcentagem 6 7" xfId="42455"/>
    <cellStyle name="Porcentagem 6 7 10" xfId="47620"/>
    <cellStyle name="Porcentagem 6 7 11" xfId="47622"/>
    <cellStyle name="Porcentagem 6 7 2" xfId="42457"/>
    <cellStyle name="Porcentagem 6 7 2 10" xfId="47623"/>
    <cellStyle name="Porcentagem 6 7 2 2" xfId="42459"/>
    <cellStyle name="Porcentagem 6 7 2 2 2" xfId="47624"/>
    <cellStyle name="Porcentagem 6 7 2 2 2 2" xfId="37825"/>
    <cellStyle name="Porcentagem 6 7 2 2 2 2 2" xfId="7718"/>
    <cellStyle name="Porcentagem 6 7 2 2 2 2 3" xfId="2908"/>
    <cellStyle name="Porcentagem 6 7 2 2 2 2 4" xfId="31910"/>
    <cellStyle name="Porcentagem 6 7 2 2 2 3" xfId="37827"/>
    <cellStyle name="Porcentagem 6 7 2 2 2 3 2" xfId="7742"/>
    <cellStyle name="Porcentagem 6 7 2 2 2 3 3" xfId="47625"/>
    <cellStyle name="Porcentagem 6 7 2 2 2 4" xfId="47626"/>
    <cellStyle name="Porcentagem 6 7 2 2 2 5" xfId="47627"/>
    <cellStyle name="Porcentagem 6 7 2 2 2 6" xfId="28433"/>
    <cellStyle name="Porcentagem 6 7 2 2 3" xfId="47628"/>
    <cellStyle name="Porcentagem 6 7 2 2 3 2" xfId="47629"/>
    <cellStyle name="Porcentagem 6 7 2 2 3 3" xfId="47630"/>
    <cellStyle name="Porcentagem 6 7 2 2 3 4" xfId="47631"/>
    <cellStyle name="Porcentagem 6 7 2 2 4" xfId="47632"/>
    <cellStyle name="Porcentagem 6 7 2 2 4 2" xfId="47633"/>
    <cellStyle name="Porcentagem 6 7 2 2 4 3" xfId="47634"/>
    <cellStyle name="Porcentagem 6 7 2 2 4 4" xfId="47635"/>
    <cellStyle name="Porcentagem 6 7 2 2 5" xfId="18480"/>
    <cellStyle name="Porcentagem 6 7 2 2 5 2" xfId="47636"/>
    <cellStyle name="Porcentagem 6 7 2 2 5 3" xfId="47637"/>
    <cellStyle name="Porcentagem 6 7 2 2 5 4" xfId="47638"/>
    <cellStyle name="Porcentagem 6 7 2 2 6" xfId="14268"/>
    <cellStyle name="Porcentagem 6 7 2 2 6 2" xfId="47639"/>
    <cellStyle name="Porcentagem 6 7 2 2 6 3" xfId="47640"/>
    <cellStyle name="Porcentagem 6 7 2 2 7" xfId="47641"/>
    <cellStyle name="Porcentagem 6 7 2 2 8" xfId="47642"/>
    <cellStyle name="Porcentagem 6 7 2 2 9" xfId="13782"/>
    <cellStyle name="Porcentagem 6 7 2 3" xfId="42461"/>
    <cellStyle name="Porcentagem 6 7 2 3 2" xfId="47643"/>
    <cellStyle name="Porcentagem 6 7 2 3 2 2" xfId="47644"/>
    <cellStyle name="Porcentagem 6 7 2 3 2 3" xfId="47645"/>
    <cellStyle name="Porcentagem 6 7 2 3 2 4" xfId="47646"/>
    <cellStyle name="Porcentagem 6 7 2 3 3" xfId="47648"/>
    <cellStyle name="Porcentagem 6 7 2 3 3 2" xfId="45699"/>
    <cellStyle name="Porcentagem 6 7 2 3 3 3" xfId="45701"/>
    <cellStyle name="Porcentagem 6 7 2 3 4" xfId="47650"/>
    <cellStyle name="Porcentagem 6 7 2 3 5" xfId="47651"/>
    <cellStyle name="Porcentagem 6 7 2 3 6" xfId="47652"/>
    <cellStyle name="Porcentagem 6 7 2 4" xfId="42464"/>
    <cellStyle name="Porcentagem 6 7 2 4 2" xfId="47653"/>
    <cellStyle name="Porcentagem 6 7 2 4 3" xfId="47654"/>
    <cellStyle name="Porcentagem 6 7 2 4 4" xfId="47655"/>
    <cellStyle name="Porcentagem 6 7 2 5" xfId="47656"/>
    <cellStyle name="Porcentagem 6 7 2 5 2" xfId="17094"/>
    <cellStyle name="Porcentagem 6 7 2 5 3" xfId="17099"/>
    <cellStyle name="Porcentagem 6 7 2 5 4" xfId="21669"/>
    <cellStyle name="Porcentagem 6 7 2 6" xfId="47657"/>
    <cellStyle name="Porcentagem 6 7 2 6 2" xfId="47658"/>
    <cellStyle name="Porcentagem 6 7 2 6 3" xfId="47659"/>
    <cellStyle name="Porcentagem 6 7 2 6 4" xfId="47660"/>
    <cellStyle name="Porcentagem 6 7 2 7" xfId="47661"/>
    <cellStyle name="Porcentagem 6 7 2 7 2" xfId="47662"/>
    <cellStyle name="Porcentagem 6 7 2 7 3" xfId="47663"/>
    <cellStyle name="Porcentagem 6 7 2 8" xfId="47664"/>
    <cellStyle name="Porcentagem 6 7 2 9" xfId="47666"/>
    <cellStyle name="Porcentagem 6 7 3" xfId="42466"/>
    <cellStyle name="Porcentagem 6 7 3 2" xfId="42469"/>
    <cellStyle name="Porcentagem 6 7 3 2 2" xfId="47669"/>
    <cellStyle name="Porcentagem 6 7 3 2 2 2" xfId="23197"/>
    <cellStyle name="Porcentagem 6 7 3 2 2 3" xfId="23349"/>
    <cellStyle name="Porcentagem 6 7 3 2 2 4" xfId="23539"/>
    <cellStyle name="Porcentagem 6 7 3 2 3" xfId="47672"/>
    <cellStyle name="Porcentagem 6 7 3 2 3 2" xfId="8269"/>
    <cellStyle name="Porcentagem 6 7 3 2 3 3" xfId="8283"/>
    <cellStyle name="Porcentagem 6 7 3 2 4" xfId="47675"/>
    <cellStyle name="Porcentagem 6 7 3 2 5" xfId="47676"/>
    <cellStyle name="Porcentagem 6 7 3 2 6" xfId="47677"/>
    <cellStyle name="Porcentagem 6 7 3 3" xfId="42472"/>
    <cellStyle name="Porcentagem 6 7 3 3 2" xfId="47679"/>
    <cellStyle name="Porcentagem 6 7 3 3 3" xfId="47681"/>
    <cellStyle name="Porcentagem 6 7 3 3 4" xfId="47682"/>
    <cellStyle name="Porcentagem 6 7 3 4" xfId="47684"/>
    <cellStyle name="Porcentagem 6 7 3 4 2" xfId="47685"/>
    <cellStyle name="Porcentagem 6 7 3 4 3" xfId="47686"/>
    <cellStyle name="Porcentagem 6 7 3 4 4" xfId="37279"/>
    <cellStyle name="Porcentagem 6 7 3 5" xfId="47688"/>
    <cellStyle name="Porcentagem 6 7 3 5 2" xfId="47689"/>
    <cellStyle name="Porcentagem 6 7 3 5 3" xfId="47690"/>
    <cellStyle name="Porcentagem 6 7 3 5 4" xfId="37308"/>
    <cellStyle name="Porcentagem 6 7 3 6" xfId="47692"/>
    <cellStyle name="Porcentagem 6 7 3 6 2" xfId="47693"/>
    <cellStyle name="Porcentagem 6 7 3 6 3" xfId="47694"/>
    <cellStyle name="Porcentagem 6 7 3 7" xfId="47695"/>
    <cellStyle name="Porcentagem 6 7 3 8" xfId="47696"/>
    <cellStyle name="Porcentagem 6 7 3 9" xfId="47698"/>
    <cellStyle name="Porcentagem 6 7 4" xfId="42474"/>
    <cellStyle name="Porcentagem 6 7 4 2" xfId="47699"/>
    <cellStyle name="Porcentagem 6 7 4 2 2" xfId="3408"/>
    <cellStyle name="Porcentagem 6 7 4 2 3" xfId="47700"/>
    <cellStyle name="Porcentagem 6 7 4 2 4" xfId="47701"/>
    <cellStyle name="Porcentagem 6 7 4 3" xfId="47702"/>
    <cellStyle name="Porcentagem 6 7 4 3 2" xfId="47703"/>
    <cellStyle name="Porcentagem 6 7 4 3 3" xfId="47705"/>
    <cellStyle name="Porcentagem 6 7 4 4" xfId="47706"/>
    <cellStyle name="Porcentagem 6 7 4 5" xfId="47707"/>
    <cellStyle name="Porcentagem 6 7 4 6" xfId="47708"/>
    <cellStyle name="Porcentagem 6 7 5" xfId="42476"/>
    <cellStyle name="Porcentagem 6 7 5 2" xfId="47709"/>
    <cellStyle name="Porcentagem 6 7 5 3" xfId="47710"/>
    <cellStyle name="Porcentagem 6 7 5 4" xfId="47711"/>
    <cellStyle name="Porcentagem 6 7 6" xfId="6798"/>
    <cellStyle name="Porcentagem 6 7 6 2" xfId="28581"/>
    <cellStyle name="Porcentagem 6 7 6 3" xfId="32850"/>
    <cellStyle name="Porcentagem 6 7 6 4" xfId="32853"/>
    <cellStyle name="Porcentagem 6 7 7" xfId="6806"/>
    <cellStyle name="Porcentagem 6 7 7 2" xfId="32856"/>
    <cellStyle name="Porcentagem 6 7 7 3" xfId="32860"/>
    <cellStyle name="Porcentagem 6 7 7 4" xfId="47713"/>
    <cellStyle name="Porcentagem 6 7 8" xfId="1300"/>
    <cellStyle name="Porcentagem 6 7 8 2" xfId="47716"/>
    <cellStyle name="Porcentagem 6 7 8 3" xfId="47719"/>
    <cellStyle name="Porcentagem 6 7 9" xfId="32862"/>
    <cellStyle name="Porcentagem 6 8" xfId="42478"/>
    <cellStyle name="Porcentagem 6 8 10" xfId="47720"/>
    <cellStyle name="Porcentagem 6 8 2" xfId="42480"/>
    <cellStyle name="Porcentagem 6 8 2 2" xfId="47721"/>
    <cellStyle name="Porcentagem 6 8 2 2 2" xfId="47722"/>
    <cellStyle name="Porcentagem 6 8 2 2 2 2" xfId="47723"/>
    <cellStyle name="Porcentagem 6 8 2 2 2 3" xfId="24411"/>
    <cellStyle name="Porcentagem 6 8 2 2 2 4" xfId="24416"/>
    <cellStyle name="Porcentagem 6 8 2 2 3" xfId="47724"/>
    <cellStyle name="Porcentagem 6 8 2 2 3 2" xfId="47725"/>
    <cellStyle name="Porcentagem 6 8 2 2 3 3" xfId="24420"/>
    <cellStyle name="Porcentagem 6 8 2 2 4" xfId="47726"/>
    <cellStyle name="Porcentagem 6 8 2 2 5" xfId="4027"/>
    <cellStyle name="Porcentagem 6 8 2 2 6" xfId="4324"/>
    <cellStyle name="Porcentagem 6 8 2 3" xfId="47727"/>
    <cellStyle name="Porcentagem 6 8 2 3 2" xfId="47728"/>
    <cellStyle name="Porcentagem 6 8 2 3 3" xfId="47729"/>
    <cellStyle name="Porcentagem 6 8 2 3 4" xfId="47730"/>
    <cellStyle name="Porcentagem 6 8 2 4" xfId="47731"/>
    <cellStyle name="Porcentagem 6 8 2 4 2" xfId="47732"/>
    <cellStyle name="Porcentagem 6 8 2 4 3" xfId="47733"/>
    <cellStyle name="Porcentagem 6 8 2 4 4" xfId="47734"/>
    <cellStyle name="Porcentagem 6 8 2 5" xfId="1415"/>
    <cellStyle name="Porcentagem 6 8 2 5 2" xfId="17408"/>
    <cellStyle name="Porcentagem 6 8 2 5 3" xfId="5827"/>
    <cellStyle name="Porcentagem 6 8 2 5 4" xfId="44650"/>
    <cellStyle name="Porcentagem 6 8 2 6" xfId="4960"/>
    <cellStyle name="Porcentagem 6 8 2 6 2" xfId="47735"/>
    <cellStyle name="Porcentagem 6 8 2 6 3" xfId="47736"/>
    <cellStyle name="Porcentagem 6 8 2 7" xfId="34215"/>
    <cellStyle name="Porcentagem 6 8 2 8" xfId="34217"/>
    <cellStyle name="Porcentagem 6 8 2 9" xfId="11932"/>
    <cellStyle name="Porcentagem 6 8 3" xfId="42482"/>
    <cellStyle name="Porcentagem 6 8 3 2" xfId="47738"/>
    <cellStyle name="Porcentagem 6 8 3 2 2" xfId="47739"/>
    <cellStyle name="Porcentagem 6 8 3 2 3" xfId="47740"/>
    <cellStyle name="Porcentagem 6 8 3 2 4" xfId="47741"/>
    <cellStyle name="Porcentagem 6 8 3 3" xfId="47742"/>
    <cellStyle name="Porcentagem 6 8 3 3 2" xfId="47743"/>
    <cellStyle name="Porcentagem 6 8 3 3 3" xfId="47744"/>
    <cellStyle name="Porcentagem 6 8 3 4" xfId="47745"/>
    <cellStyle name="Porcentagem 6 8 3 5" xfId="47746"/>
    <cellStyle name="Porcentagem 6 8 3 6" xfId="47747"/>
    <cellStyle name="Porcentagem 6 8 4" xfId="42484"/>
    <cellStyle name="Porcentagem 6 8 4 2" xfId="47748"/>
    <cellStyle name="Porcentagem 6 8 4 3" xfId="47749"/>
    <cellStyle name="Porcentagem 6 8 4 4" xfId="47750"/>
    <cellStyle name="Porcentagem 6 8 5" xfId="47751"/>
    <cellStyle name="Porcentagem 6 8 5 2" xfId="45611"/>
    <cellStyle name="Porcentagem 6 8 5 3" xfId="45613"/>
    <cellStyle name="Porcentagem 6 8 5 4" xfId="45615"/>
    <cellStyle name="Porcentagem 6 8 6" xfId="6831"/>
    <cellStyle name="Porcentagem 6 8 6 2" xfId="45626"/>
    <cellStyle name="Porcentagem 6 8 6 3" xfId="47753"/>
    <cellStyle name="Porcentagem 6 8 6 4" xfId="47755"/>
    <cellStyle name="Porcentagem 6 8 7" xfId="17581"/>
    <cellStyle name="Porcentagem 6 8 7 2" xfId="47757"/>
    <cellStyle name="Porcentagem 6 8 7 3" xfId="47759"/>
    <cellStyle name="Porcentagem 6 8 8" xfId="17588"/>
    <cellStyle name="Porcentagem 6 8 9" xfId="47760"/>
    <cellStyle name="Porcentagem 6 9" xfId="42486"/>
    <cellStyle name="Porcentagem 6 9 2" xfId="42488"/>
    <cellStyle name="Porcentagem 6 9 2 2" xfId="47761"/>
    <cellStyle name="Porcentagem 6 9 2 2 2" xfId="47762"/>
    <cellStyle name="Porcentagem 6 9 2 2 3" xfId="47763"/>
    <cellStyle name="Porcentagem 6 9 2 2 4" xfId="47764"/>
    <cellStyle name="Porcentagem 6 9 2 3" xfId="47765"/>
    <cellStyle name="Porcentagem 6 9 2 3 2" xfId="47766"/>
    <cellStyle name="Porcentagem 6 9 2 3 3" xfId="47767"/>
    <cellStyle name="Porcentagem 6 9 2 4" xfId="8406"/>
    <cellStyle name="Porcentagem 6 9 2 5" xfId="1921"/>
    <cellStyle name="Porcentagem 6 9 2 6" xfId="7819"/>
    <cellStyle name="Porcentagem 6 9 3" xfId="42490"/>
    <cellStyle name="Porcentagem 6 9 3 2" xfId="47768"/>
    <cellStyle name="Porcentagem 6 9 3 3" xfId="47769"/>
    <cellStyle name="Porcentagem 6 9 3 4" xfId="8469"/>
    <cellStyle name="Porcentagem 6 9 4" xfId="42492"/>
    <cellStyle name="Porcentagem 6 9 4 2" xfId="47770"/>
    <cellStyle name="Porcentagem 6 9 4 3" xfId="47771"/>
    <cellStyle name="Porcentagem 6 9 4 4" xfId="18583"/>
    <cellStyle name="Porcentagem 6 9 5" xfId="47772"/>
    <cellStyle name="Porcentagem 6 9 5 2" xfId="45653"/>
    <cellStyle name="Porcentagem 6 9 5 3" xfId="47773"/>
    <cellStyle name="Porcentagem 6 9 5 4" xfId="20393"/>
    <cellStyle name="Porcentagem 6 9 6" xfId="6852"/>
    <cellStyle name="Porcentagem 6 9 6 2" xfId="18608"/>
    <cellStyle name="Porcentagem 6 9 6 3" xfId="20420"/>
    <cellStyle name="Porcentagem 6 9 7" xfId="16666"/>
    <cellStyle name="Porcentagem 6 9 8" xfId="17600"/>
    <cellStyle name="Porcentagem 6 9 9" xfId="24141"/>
    <cellStyle name="Porcentagem 7" xfId="795"/>
    <cellStyle name="Porcentagem 7 2" xfId="47774"/>
    <cellStyle name="Porcentagem 7 3" xfId="47775"/>
    <cellStyle name="Porcentagem 8" xfId="595"/>
    <cellStyle name="Porcentagem 9" xfId="731"/>
    <cellStyle name="Result" xfId="47776"/>
    <cellStyle name="Result2" xfId="1229"/>
    <cellStyle name="Saída 2" xfId="47777"/>
    <cellStyle name="Saída 2 2" xfId="26694"/>
    <cellStyle name="Sep. milhar [0]" xfId="47779"/>
    <cellStyle name="Separador de m" xfId="8008"/>
    <cellStyle name="Separador de milhares 2" xfId="47780"/>
    <cellStyle name="Separador de milhares 2 2" xfId="47781"/>
    <cellStyle name="Separador de milhares 2 2 2" xfId="47782"/>
    <cellStyle name="Separador de milhares 2 2 2 2" xfId="47783"/>
    <cellStyle name="Separador de milhares 2 2 3" xfId="11293"/>
    <cellStyle name="Separador de milhares 2 2 4" xfId="11303"/>
    <cellStyle name="Separador de milhares 2 3" xfId="47784"/>
    <cellStyle name="Separador de milhares 2 3 2" xfId="47786"/>
    <cellStyle name="Separador de milhares 2 4" xfId="47787"/>
    <cellStyle name="Separador de milhares 2 5" xfId="47788"/>
    <cellStyle name="Separador de milhares 3" xfId="47789"/>
    <cellStyle name="Separador de milhares 4" xfId="47790"/>
    <cellStyle name="Sepavador de milhares [0]_Pasta2" xfId="35434"/>
    <cellStyle name="Standard_RP100_01 (metr.)" xfId="47791"/>
    <cellStyle name="Texto de Aviso 2" xfId="47792"/>
    <cellStyle name="Texto de Aviso 2 2" xfId="45146"/>
    <cellStyle name="Texto Explicativo 2" xfId="47793"/>
    <cellStyle name="Texto Explicativo 2 2" xfId="47794"/>
    <cellStyle name="Título 1 2" xfId="16325"/>
    <cellStyle name="Título 1 2 2" xfId="44134"/>
    <cellStyle name="Título 2 2" xfId="16340"/>
    <cellStyle name="Título 2 2 2" xfId="36860"/>
    <cellStyle name="Título 3 2" xfId="15082"/>
    <cellStyle name="Título 3 2 2" xfId="31554"/>
    <cellStyle name="Título 4 2" xfId="31561"/>
    <cellStyle name="Título 4 2 2" xfId="47796"/>
    <cellStyle name="Titulo1" xfId="13018"/>
    <cellStyle name="Titulo2" xfId="26574"/>
    <cellStyle name="Vírgula" xfId="22" builtinId="3"/>
    <cellStyle name="Vírgula 10" xfId="47797"/>
    <cellStyle name="Vírgula 10 10" xfId="12198"/>
    <cellStyle name="Vírgula 10 10 2" xfId="28247"/>
    <cellStyle name="Vírgula 10 10 2 2" xfId="42975"/>
    <cellStyle name="Vírgula 10 10 2 2 2" xfId="47798"/>
    <cellStyle name="Vírgula 10 10 2 2 3" xfId="47799"/>
    <cellStyle name="Vírgula 10 10 2 2 4" xfId="47800"/>
    <cellStyle name="Vírgula 10 10 2 3" xfId="42978"/>
    <cellStyle name="Vírgula 10 10 2 3 2" xfId="11880"/>
    <cellStyle name="Vírgula 10 10 2 3 3" xfId="11896"/>
    <cellStyle name="Vírgula 10 10 2 4" xfId="47802"/>
    <cellStyle name="Vírgula 10 10 2 5" xfId="47803"/>
    <cellStyle name="Vírgula 10 10 2 6" xfId="47804"/>
    <cellStyle name="Vírgula 10 10 3" xfId="28249"/>
    <cellStyle name="Vírgula 10 10 3 2" xfId="47805"/>
    <cellStyle name="Vírgula 10 10 3 3" xfId="47806"/>
    <cellStyle name="Vírgula 10 10 3 4" xfId="47807"/>
    <cellStyle name="Vírgula 10 10 4" xfId="19941"/>
    <cellStyle name="Vírgula 10 10 4 2" xfId="15040"/>
    <cellStyle name="Vírgula 10 10 4 3" xfId="4331"/>
    <cellStyle name="Vírgula 10 10 4 4" xfId="2542"/>
    <cellStyle name="Vírgula 10 10 5" xfId="47808"/>
    <cellStyle name="Vírgula 10 10 5 2" xfId="15049"/>
    <cellStyle name="Vírgula 10 10 5 3" xfId="47809"/>
    <cellStyle name="Vírgula 10 10 5 4" xfId="47810"/>
    <cellStyle name="Vírgula 10 10 6" xfId="47811"/>
    <cellStyle name="Vírgula 10 10 6 2" xfId="15055"/>
    <cellStyle name="Vírgula 10 10 6 3" xfId="38554"/>
    <cellStyle name="Vírgula 10 10 7" xfId="47812"/>
    <cellStyle name="Vírgula 10 10 8" xfId="47813"/>
    <cellStyle name="Vírgula 10 10 9" xfId="22624"/>
    <cellStyle name="Vírgula 10 11" xfId="4927"/>
    <cellStyle name="Vírgula 10 11 2" xfId="28256"/>
    <cellStyle name="Vírgula 10 11 2 2" xfId="47815"/>
    <cellStyle name="Vírgula 10 11 2 2 2" xfId="17663"/>
    <cellStyle name="Vírgula 10 11 2 2 3" xfId="47816"/>
    <cellStyle name="Vírgula 10 11 2 2 4" xfId="47817"/>
    <cellStyle name="Vírgula 10 11 2 3" xfId="47818"/>
    <cellStyle name="Vírgula 10 11 2 3 2" xfId="7658"/>
    <cellStyle name="Vírgula 10 11 2 3 3" xfId="7667"/>
    <cellStyle name="Vírgula 10 11 2 4" xfId="47819"/>
    <cellStyle name="Vírgula 10 11 2 5" xfId="47820"/>
    <cellStyle name="Vírgula 10 11 2 6" xfId="47821"/>
    <cellStyle name="Vírgula 10 11 3" xfId="47822"/>
    <cellStyle name="Vírgula 10 11 3 2" xfId="47823"/>
    <cellStyle name="Vírgula 10 11 3 3" xfId="47824"/>
    <cellStyle name="Vírgula 10 11 3 4" xfId="7722"/>
    <cellStyle name="Vírgula 10 11 4" xfId="47825"/>
    <cellStyle name="Vírgula 10 11 4 2" xfId="15095"/>
    <cellStyle name="Vírgula 10 11 4 3" xfId="47826"/>
    <cellStyle name="Vírgula 10 11 4 4" xfId="47828"/>
    <cellStyle name="Vírgula 10 11 5" xfId="47829"/>
    <cellStyle name="Vírgula 10 11 5 2" xfId="47830"/>
    <cellStyle name="Vírgula 10 11 5 3" xfId="47831"/>
    <cellStyle name="Vírgula 10 11 5 4" xfId="47832"/>
    <cellStyle name="Vírgula 10 11 6" xfId="47833"/>
    <cellStyle name="Vírgula 10 11 6 2" xfId="47834"/>
    <cellStyle name="Vírgula 10 11 6 3" xfId="47835"/>
    <cellStyle name="Vírgula 10 11 7" xfId="47836"/>
    <cellStyle name="Vírgula 10 11 8" xfId="47837"/>
    <cellStyle name="Vírgula 10 11 9" xfId="47838"/>
    <cellStyle name="Vírgula 10 12" xfId="31573"/>
    <cellStyle name="Vírgula 10 12 2" xfId="5027"/>
    <cellStyle name="Vírgula 10 12 2 2" xfId="47839"/>
    <cellStyle name="Vírgula 10 12 2 2 2" xfId="45890"/>
    <cellStyle name="Vírgula 10 12 2 2 3" xfId="47840"/>
    <cellStyle name="Vírgula 10 12 2 2 4" xfId="47841"/>
    <cellStyle name="Vírgula 10 12 2 3" xfId="47842"/>
    <cellStyle name="Vírgula 10 12 2 3 2" xfId="47843"/>
    <cellStyle name="Vírgula 10 12 2 3 3" xfId="47844"/>
    <cellStyle name="Vírgula 10 12 2 4" xfId="47845"/>
    <cellStyle name="Vírgula 10 12 2 5" xfId="47846"/>
    <cellStyle name="Vírgula 10 12 2 6" xfId="47847"/>
    <cellStyle name="Vírgula 10 12 3" xfId="47848"/>
    <cellStyle name="Vírgula 10 12 3 2" xfId="47849"/>
    <cellStyle name="Vírgula 10 12 3 3" xfId="47850"/>
    <cellStyle name="Vírgula 10 12 3 4" xfId="47851"/>
    <cellStyle name="Vírgula 10 12 4" xfId="5052"/>
    <cellStyle name="Vírgula 10 12 4 2" xfId="47852"/>
    <cellStyle name="Vírgula 10 12 4 3" xfId="47853"/>
    <cellStyle name="Vírgula 10 12 4 4" xfId="47854"/>
    <cellStyle name="Vírgula 10 12 5" xfId="5337"/>
    <cellStyle name="Vírgula 10 12 5 2" xfId="47855"/>
    <cellStyle name="Vírgula 10 12 5 3" xfId="47856"/>
    <cellStyle name="Vírgula 10 12 6" xfId="7836"/>
    <cellStyle name="Vírgula 10 12 7" xfId="31398"/>
    <cellStyle name="Vírgula 10 12 8" xfId="31400"/>
    <cellStyle name="Vírgula 10 13" xfId="47858"/>
    <cellStyle name="Vírgula 10 13 2" xfId="47859"/>
    <cellStyle name="Vírgula 10 13 2 2" xfId="40476"/>
    <cellStyle name="Vírgula 10 13 2 3" xfId="32028"/>
    <cellStyle name="Vírgula 10 13 2 4" xfId="32032"/>
    <cellStyle name="Vírgula 10 13 3" xfId="47860"/>
    <cellStyle name="Vírgula 10 13 3 2" xfId="31974"/>
    <cellStyle name="Vírgula 10 13 3 3" xfId="32041"/>
    <cellStyle name="Vírgula 10 13 3 4" xfId="47861"/>
    <cellStyle name="Vírgula 10 13 4" xfId="5084"/>
    <cellStyle name="Vírgula 10 13 4 2" xfId="40483"/>
    <cellStyle name="Vírgula 10 13 4 3" xfId="32048"/>
    <cellStyle name="Vírgula 10 13 5" xfId="14486"/>
    <cellStyle name="Vírgula 10 13 6" xfId="47862"/>
    <cellStyle name="Vírgula 10 13 7" xfId="31404"/>
    <cellStyle name="Vírgula 10 14" xfId="5100"/>
    <cellStyle name="Vírgula 10 14 2" xfId="47863"/>
    <cellStyle name="Vírgula 10 14 3" xfId="47864"/>
    <cellStyle name="Vírgula 10 14 4" xfId="47865"/>
    <cellStyle name="Vírgula 10 15" xfId="5139"/>
    <cellStyle name="Vírgula 10 15 2" xfId="47866"/>
    <cellStyle name="Vírgula 10 15 3" xfId="47867"/>
    <cellStyle name="Vírgula 10 15 4" xfId="47868"/>
    <cellStyle name="Vírgula 10 16" xfId="5170"/>
    <cellStyle name="Vírgula 10 16 2" xfId="47869"/>
    <cellStyle name="Vírgula 10 16 3" xfId="47870"/>
    <cellStyle name="Vírgula 10 16 4" xfId="47871"/>
    <cellStyle name="Vírgula 10 17" xfId="47872"/>
    <cellStyle name="Vírgula 10 17 2" xfId="47873"/>
    <cellStyle name="Vírgula 10 17 3" xfId="47874"/>
    <cellStyle name="Vírgula 10 18" xfId="5209"/>
    <cellStyle name="Vírgula 10 19" xfId="11525"/>
    <cellStyle name="Vírgula 10 2" xfId="47875"/>
    <cellStyle name="Vírgula 10 2 10" xfId="47876"/>
    <cellStyle name="Vírgula 10 2 10 2" xfId="15464"/>
    <cellStyle name="Vírgula 10 2 10 2 2" xfId="4827"/>
    <cellStyle name="Vírgula 10 2 10 2 2 2" xfId="4836"/>
    <cellStyle name="Vírgula 10 2 10 2 2 3" xfId="4855"/>
    <cellStyle name="Vírgula 10 2 10 2 2 4" xfId="47878"/>
    <cellStyle name="Vírgula 10 2 10 2 3" xfId="4873"/>
    <cellStyle name="Vírgula 10 2 10 2 3 2" xfId="47879"/>
    <cellStyle name="Vírgula 10 2 10 2 3 3" xfId="47881"/>
    <cellStyle name="Vírgula 10 2 10 2 4" xfId="47882"/>
    <cellStyle name="Vírgula 10 2 10 2 5" xfId="47883"/>
    <cellStyle name="Vírgula 10 2 10 2 6" xfId="47884"/>
    <cellStyle name="Vírgula 10 2 10 3" xfId="15467"/>
    <cellStyle name="Vírgula 10 2 10 3 2" xfId="47885"/>
    <cellStyle name="Vírgula 10 2 10 3 3" xfId="43232"/>
    <cellStyle name="Vírgula 10 2 10 3 4" xfId="43234"/>
    <cellStyle name="Vírgula 10 2 10 4" xfId="15470"/>
    <cellStyle name="Vírgula 10 2 10 4 2" xfId="47886"/>
    <cellStyle name="Vírgula 10 2 10 4 3" xfId="47887"/>
    <cellStyle name="Vírgula 10 2 10 4 4" xfId="47888"/>
    <cellStyle name="Vírgula 10 2 10 5" xfId="47889"/>
    <cellStyle name="Vírgula 10 2 10 5 2" xfId="47890"/>
    <cellStyle name="Vírgula 10 2 10 5 3" xfId="47891"/>
    <cellStyle name="Vírgula 10 2 10 5 4" xfId="47892"/>
    <cellStyle name="Vírgula 10 2 10 6" xfId="12246"/>
    <cellStyle name="Vírgula 10 2 10 6 2" xfId="41010"/>
    <cellStyle name="Vírgula 10 2 10 6 3" xfId="41012"/>
    <cellStyle name="Vírgula 10 2 10 7" xfId="12257"/>
    <cellStyle name="Vírgula 10 2 10 8" xfId="44069"/>
    <cellStyle name="Vírgula 10 2 10 9" xfId="47893"/>
    <cellStyle name="Vírgula 10 2 11" xfId="47894"/>
    <cellStyle name="Vírgula 10 2 11 2" xfId="15514"/>
    <cellStyle name="Vírgula 10 2 11 2 2" xfId="47895"/>
    <cellStyle name="Vírgula 10 2 11 2 2 2" xfId="30741"/>
    <cellStyle name="Vírgula 10 2 11 2 2 3" xfId="30743"/>
    <cellStyle name="Vírgula 10 2 11 2 2 4" xfId="33686"/>
    <cellStyle name="Vírgula 10 2 11 2 3" xfId="47896"/>
    <cellStyle name="Vírgula 10 2 11 2 3 2" xfId="47897"/>
    <cellStyle name="Vírgula 10 2 11 2 3 3" xfId="33695"/>
    <cellStyle name="Vírgula 10 2 11 2 4" xfId="40159"/>
    <cellStyle name="Vírgula 10 2 11 2 5" xfId="40161"/>
    <cellStyle name="Vírgula 10 2 11 2 6" xfId="40163"/>
    <cellStyle name="Vírgula 10 2 11 3" xfId="15541"/>
    <cellStyle name="Vírgula 10 2 11 3 2" xfId="47898"/>
    <cellStyle name="Vírgula 10 2 11 3 3" xfId="47899"/>
    <cellStyle name="Vírgula 10 2 11 3 4" xfId="40165"/>
    <cellStyle name="Vírgula 10 2 11 4" xfId="15546"/>
    <cellStyle name="Vírgula 10 2 11 4 2" xfId="47900"/>
    <cellStyle name="Vírgula 10 2 11 4 3" xfId="47901"/>
    <cellStyle name="Vírgula 10 2 11 4 4" xfId="2592"/>
    <cellStyle name="Vírgula 10 2 11 5" xfId="47902"/>
    <cellStyle name="Vírgula 10 2 11 5 2" xfId="47903"/>
    <cellStyle name="Vírgula 10 2 11 5 3" xfId="47904"/>
    <cellStyle name="Vírgula 10 2 11 6" xfId="44071"/>
    <cellStyle name="Vírgula 10 2 11 7" xfId="44073"/>
    <cellStyle name="Vírgula 10 2 11 8" xfId="44075"/>
    <cellStyle name="Vírgula 10 2 12" xfId="47905"/>
    <cellStyle name="Vírgula 10 2 12 2" xfId="47906"/>
    <cellStyle name="Vírgula 10 2 12 2 2" xfId="16533"/>
    <cellStyle name="Vírgula 10 2 12 2 3" xfId="47907"/>
    <cellStyle name="Vírgula 10 2 12 2 4" xfId="40174"/>
    <cellStyle name="Vírgula 10 2 12 3" xfId="38417"/>
    <cellStyle name="Vírgula 10 2 12 3 2" xfId="47908"/>
    <cellStyle name="Vírgula 10 2 12 3 3" xfId="47909"/>
    <cellStyle name="Vírgula 10 2 12 3 4" xfId="40178"/>
    <cellStyle name="Vírgula 10 2 12 4" xfId="16544"/>
    <cellStyle name="Vírgula 10 2 12 4 2" xfId="47910"/>
    <cellStyle name="Vírgula 10 2 12 4 3" xfId="47911"/>
    <cellStyle name="Vírgula 10 2 12 5" xfId="16552"/>
    <cellStyle name="Vírgula 10 2 12 6" xfId="18050"/>
    <cellStyle name="Vírgula 10 2 12 7" xfId="44077"/>
    <cellStyle name="Vírgula 10 2 13" xfId="47912"/>
    <cellStyle name="Vírgula 10 2 13 2" xfId="47913"/>
    <cellStyle name="Vírgula 10 2 13 3" xfId="38420"/>
    <cellStyle name="Vírgula 10 2 13 4" xfId="18054"/>
    <cellStyle name="Vírgula 10 2 14" xfId="47914"/>
    <cellStyle name="Vírgula 10 2 14 2" xfId="47915"/>
    <cellStyle name="Vírgula 10 2 14 3" xfId="42325"/>
    <cellStyle name="Vírgula 10 2 14 4" xfId="42327"/>
    <cellStyle name="Vírgula 10 2 15" xfId="47916"/>
    <cellStyle name="Vírgula 10 2 15 2" xfId="47917"/>
    <cellStyle name="Vírgula 10 2 15 3" xfId="42330"/>
    <cellStyle name="Vírgula 10 2 15 4" xfId="42332"/>
    <cellStyle name="Vírgula 10 2 16" xfId="47918"/>
    <cellStyle name="Vírgula 10 2 16 2" xfId="47919"/>
    <cellStyle name="Vírgula 10 2 16 3" xfId="47920"/>
    <cellStyle name="Vírgula 10 2 17" xfId="47921"/>
    <cellStyle name="Vírgula 10 2 18" xfId="47922"/>
    <cellStyle name="Vírgula 10 2 19" xfId="35325"/>
    <cellStyle name="Vírgula 10 2 2" xfId="47923"/>
    <cellStyle name="Vírgula 10 2 2 10" xfId="33505"/>
    <cellStyle name="Vírgula 10 2 2 10 2" xfId="33507"/>
    <cellStyle name="Vírgula 10 2 2 10 3" xfId="33509"/>
    <cellStyle name="Vírgula 10 2 2 10 4" xfId="33511"/>
    <cellStyle name="Vírgula 10 2 2 11" xfId="33513"/>
    <cellStyle name="Vírgula 10 2 2 11 2" xfId="18204"/>
    <cellStyle name="Vírgula 10 2 2 11 3" xfId="14871"/>
    <cellStyle name="Vírgula 10 2 2 12" xfId="17658"/>
    <cellStyle name="Vírgula 10 2 2 13" xfId="17336"/>
    <cellStyle name="Vírgula 10 2 2 14" xfId="33528"/>
    <cellStyle name="Vírgula 10 2 2 2" xfId="29637"/>
    <cellStyle name="Vírgula 10 2 2 2 10" xfId="47925"/>
    <cellStyle name="Vírgula 10 2 2 2 11" xfId="21465"/>
    <cellStyle name="Vírgula 10 2 2 2 2" xfId="29641"/>
    <cellStyle name="Vírgula 10 2 2 2 2 10" xfId="13148"/>
    <cellStyle name="Vírgula 10 2 2 2 2 2" xfId="22647"/>
    <cellStyle name="Vírgula 10 2 2 2 2 2 2" xfId="35387"/>
    <cellStyle name="Vírgula 10 2 2 2 2 2 2 2" xfId="47926"/>
    <cellStyle name="Vírgula 10 2 2 2 2 2 2 2 2" xfId="14537"/>
    <cellStyle name="Vírgula 10 2 2 2 2 2 2 2 3" xfId="14543"/>
    <cellStyle name="Vírgula 10 2 2 2 2 2 2 2 4" xfId="25917"/>
    <cellStyle name="Vírgula 10 2 2 2 2 2 2 3" xfId="47927"/>
    <cellStyle name="Vírgula 10 2 2 2 2 2 2 3 2" xfId="14688"/>
    <cellStyle name="Vírgula 10 2 2 2 2 2 2 3 3" xfId="14694"/>
    <cellStyle name="Vírgula 10 2 2 2 2 2 2 4" xfId="47928"/>
    <cellStyle name="Vírgula 10 2 2 2 2 2 2 5" xfId="47929"/>
    <cellStyle name="Vírgula 10 2 2 2 2 2 2 6" xfId="47930"/>
    <cellStyle name="Vírgula 10 2 2 2 2 2 3" xfId="25453"/>
    <cellStyle name="Vírgula 10 2 2 2 2 2 3 2" xfId="47931"/>
    <cellStyle name="Vírgula 10 2 2 2 2 2 3 3" xfId="29618"/>
    <cellStyle name="Vírgula 10 2 2 2 2 2 3 4" xfId="29620"/>
    <cellStyle name="Vírgula 10 2 2 2 2 2 4" xfId="25458"/>
    <cellStyle name="Vírgula 10 2 2 2 2 2 4 2" xfId="47932"/>
    <cellStyle name="Vírgula 10 2 2 2 2 2 4 3" xfId="29624"/>
    <cellStyle name="Vírgula 10 2 2 2 2 2 4 4" xfId="29626"/>
    <cellStyle name="Vírgula 10 2 2 2 2 2 5" xfId="25464"/>
    <cellStyle name="Vírgula 10 2 2 2 2 2 5 2" xfId="47933"/>
    <cellStyle name="Vírgula 10 2 2 2 2 2 5 3" xfId="47934"/>
    <cellStyle name="Vírgula 10 2 2 2 2 2 5 4" xfId="47935"/>
    <cellStyle name="Vírgula 10 2 2 2 2 2 6" xfId="47937"/>
    <cellStyle name="Vírgula 10 2 2 2 2 2 6 2" xfId="47939"/>
    <cellStyle name="Vírgula 10 2 2 2 2 2 6 3" xfId="47941"/>
    <cellStyle name="Vírgula 10 2 2 2 2 2 7" xfId="47943"/>
    <cellStyle name="Vírgula 10 2 2 2 2 2 8" xfId="47945"/>
    <cellStyle name="Vírgula 10 2 2 2 2 2 9" xfId="47947"/>
    <cellStyle name="Vírgula 10 2 2 2 2 3" xfId="22650"/>
    <cellStyle name="Vírgula 10 2 2 2 2 3 2" xfId="35395"/>
    <cellStyle name="Vírgula 10 2 2 2 2 3 2 2" xfId="47948"/>
    <cellStyle name="Vírgula 10 2 2 2 2 3 2 3" xfId="47949"/>
    <cellStyle name="Vírgula 10 2 2 2 2 3 2 4" xfId="47950"/>
    <cellStyle name="Vírgula 10 2 2 2 2 3 3" xfId="25473"/>
    <cellStyle name="Vírgula 10 2 2 2 2 3 3 2" xfId="47951"/>
    <cellStyle name="Vírgula 10 2 2 2 2 3 3 3" xfId="47952"/>
    <cellStyle name="Vírgula 10 2 2 2 2 3 4" xfId="25477"/>
    <cellStyle name="Vírgula 10 2 2 2 2 3 5" xfId="47953"/>
    <cellStyle name="Vírgula 10 2 2 2 2 3 6" xfId="47955"/>
    <cellStyle name="Vírgula 10 2 2 2 2 4" xfId="36181"/>
    <cellStyle name="Vírgula 10 2 2 2 2 4 2" xfId="35408"/>
    <cellStyle name="Vírgula 10 2 2 2 2 4 3" xfId="22643"/>
    <cellStyle name="Vírgula 10 2 2 2 2 4 4" xfId="47956"/>
    <cellStyle name="Vírgula 10 2 2 2 2 5" xfId="36184"/>
    <cellStyle name="Vírgula 10 2 2 2 2 5 2" xfId="47957"/>
    <cellStyle name="Vírgula 10 2 2 2 2 5 3" xfId="47958"/>
    <cellStyle name="Vírgula 10 2 2 2 2 5 4" xfId="47959"/>
    <cellStyle name="Vírgula 10 2 2 2 2 6" xfId="36189"/>
    <cellStyle name="Vírgula 10 2 2 2 2 6 2" xfId="47960"/>
    <cellStyle name="Vírgula 10 2 2 2 2 6 3" xfId="47961"/>
    <cellStyle name="Vírgula 10 2 2 2 2 6 4" xfId="47962"/>
    <cellStyle name="Vírgula 10 2 2 2 2 7" xfId="36193"/>
    <cellStyle name="Vírgula 10 2 2 2 2 7 2" xfId="47963"/>
    <cellStyle name="Vírgula 10 2 2 2 2 7 3" xfId="47964"/>
    <cellStyle name="Vírgula 10 2 2 2 2 8" xfId="47424"/>
    <cellStyle name="Vírgula 10 2 2 2 2 9" xfId="47965"/>
    <cellStyle name="Vírgula 10 2 2 2 3" xfId="29643"/>
    <cellStyle name="Vírgula 10 2 2 2 3 2" xfId="22656"/>
    <cellStyle name="Vírgula 10 2 2 2 3 2 2" xfId="17277"/>
    <cellStyle name="Vírgula 10 2 2 2 3 2 2 2" xfId="17280"/>
    <cellStyle name="Vírgula 10 2 2 2 3 2 2 3" xfId="4043"/>
    <cellStyle name="Vírgula 10 2 2 2 3 2 2 4" xfId="17283"/>
    <cellStyle name="Vírgula 10 2 2 2 3 2 3" xfId="12783"/>
    <cellStyle name="Vírgula 10 2 2 2 3 2 3 2" xfId="9892"/>
    <cellStyle name="Vírgula 10 2 2 2 3 2 3 3" xfId="17286"/>
    <cellStyle name="Vírgula 10 2 2 2 3 2 4" xfId="12788"/>
    <cellStyle name="Vírgula 10 2 2 2 3 2 5" xfId="12793"/>
    <cellStyle name="Vírgula 10 2 2 2 3 2 6" xfId="17292"/>
    <cellStyle name="Vírgula 10 2 2 2 3 3" xfId="3508"/>
    <cellStyle name="Vírgula 10 2 2 2 3 3 2" xfId="17302"/>
    <cellStyle name="Vírgula 10 2 2 2 3 3 3" xfId="12798"/>
    <cellStyle name="Vírgula 10 2 2 2 3 3 4" xfId="12802"/>
    <cellStyle name="Vírgula 10 2 2 2 3 4" xfId="3535"/>
    <cellStyle name="Vírgula 10 2 2 2 3 4 2" xfId="17310"/>
    <cellStyle name="Vírgula 10 2 2 2 3 4 3" xfId="22705"/>
    <cellStyle name="Vírgula 10 2 2 2 3 4 4" xfId="22718"/>
    <cellStyle name="Vírgula 10 2 2 2 3 5" xfId="47966"/>
    <cellStyle name="Vírgula 10 2 2 2 3 5 2" xfId="17317"/>
    <cellStyle name="Vírgula 10 2 2 2 3 5 3" xfId="47967"/>
    <cellStyle name="Vírgula 10 2 2 2 3 5 4" xfId="47968"/>
    <cellStyle name="Vírgula 10 2 2 2 3 6" xfId="47427"/>
    <cellStyle name="Vírgula 10 2 2 2 3 6 2" xfId="46473"/>
    <cellStyle name="Vírgula 10 2 2 2 3 6 3" xfId="46475"/>
    <cellStyle name="Vírgula 10 2 2 2 3 7" xfId="47429"/>
    <cellStyle name="Vírgula 10 2 2 2 3 8" xfId="47969"/>
    <cellStyle name="Vírgula 10 2 2 2 3 9" xfId="47970"/>
    <cellStyle name="Vírgula 10 2 2 2 4" xfId="29646"/>
    <cellStyle name="Vírgula 10 2 2 2 4 2" xfId="36202"/>
    <cellStyle name="Vírgula 10 2 2 2 4 2 2" xfId="17476"/>
    <cellStyle name="Vírgula 10 2 2 2 4 2 3" xfId="12853"/>
    <cellStyle name="Vírgula 10 2 2 2 4 2 4" xfId="12859"/>
    <cellStyle name="Vírgula 10 2 2 2 4 3" xfId="47971"/>
    <cellStyle name="Vírgula 10 2 2 2 4 3 2" xfId="17503"/>
    <cellStyle name="Vírgula 10 2 2 2 4 3 3" xfId="17506"/>
    <cellStyle name="Vírgula 10 2 2 2 4 4" xfId="47972"/>
    <cellStyle name="Vírgula 10 2 2 2 4 5" xfId="47973"/>
    <cellStyle name="Vírgula 10 2 2 2 4 6" xfId="47974"/>
    <cellStyle name="Vírgula 10 2 2 2 5" xfId="47975"/>
    <cellStyle name="Vírgula 10 2 2 2 5 2" xfId="36206"/>
    <cellStyle name="Vírgula 10 2 2 2 5 3" xfId="47976"/>
    <cellStyle name="Vírgula 10 2 2 2 5 4" xfId="47977"/>
    <cellStyle name="Vírgula 10 2 2 2 6" xfId="47978"/>
    <cellStyle name="Vírgula 10 2 2 2 6 2" xfId="36210"/>
    <cellStyle name="Vírgula 10 2 2 2 6 3" xfId="47979"/>
    <cellStyle name="Vírgula 10 2 2 2 6 4" xfId="47980"/>
    <cellStyle name="Vírgula 10 2 2 2 7" xfId="47981"/>
    <cellStyle name="Vírgula 10 2 2 2 7 2" xfId="47983"/>
    <cellStyle name="Vírgula 10 2 2 2 7 3" xfId="47985"/>
    <cellStyle name="Vírgula 10 2 2 2 7 4" xfId="47987"/>
    <cellStyle name="Vírgula 10 2 2 2 8" xfId="47988"/>
    <cellStyle name="Vírgula 10 2 2 2 8 2" xfId="47990"/>
    <cellStyle name="Vírgula 10 2 2 2 8 3" xfId="47991"/>
    <cellStyle name="Vírgula 10 2 2 2 9" xfId="47992"/>
    <cellStyle name="Vírgula 10 2 2 3" xfId="3978"/>
    <cellStyle name="Vírgula 10 2 2 3 10" xfId="47993"/>
    <cellStyle name="Vírgula 10 2 2 3 2" xfId="29648"/>
    <cellStyle name="Vírgula 10 2 2 3 2 2" xfId="36228"/>
    <cellStyle name="Vírgula 10 2 2 3 2 2 2" xfId="47995"/>
    <cellStyle name="Vírgula 10 2 2 3 2 2 2 2" xfId="47996"/>
    <cellStyle name="Vírgula 10 2 2 3 2 2 2 3" xfId="47997"/>
    <cellStyle name="Vírgula 10 2 2 3 2 2 2 4" xfId="47998"/>
    <cellStyle name="Vírgula 10 2 2 3 2 2 3" xfId="48000"/>
    <cellStyle name="Vírgula 10 2 2 3 2 2 3 2" xfId="48001"/>
    <cellStyle name="Vírgula 10 2 2 3 2 2 3 3" xfId="29895"/>
    <cellStyle name="Vírgula 10 2 2 3 2 2 4" xfId="48003"/>
    <cellStyle name="Vírgula 10 2 2 3 2 2 5" xfId="48004"/>
    <cellStyle name="Vírgula 10 2 2 3 2 2 6" xfId="48006"/>
    <cellStyle name="Vírgula 10 2 2 3 2 3" xfId="36231"/>
    <cellStyle name="Vírgula 10 2 2 3 2 3 2" xfId="48008"/>
    <cellStyle name="Vírgula 10 2 2 3 2 3 3" xfId="48010"/>
    <cellStyle name="Vírgula 10 2 2 3 2 3 4" xfId="48011"/>
    <cellStyle name="Vírgula 10 2 2 3 2 4" xfId="36234"/>
    <cellStyle name="Vírgula 10 2 2 3 2 4 2" xfId="48012"/>
    <cellStyle name="Vírgula 10 2 2 3 2 4 3" xfId="48013"/>
    <cellStyle name="Vírgula 10 2 2 3 2 4 4" xfId="48014"/>
    <cellStyle name="Vírgula 10 2 2 3 2 5" xfId="48016"/>
    <cellStyle name="Vírgula 10 2 2 3 2 5 2" xfId="48017"/>
    <cellStyle name="Vírgula 10 2 2 3 2 5 3" xfId="48018"/>
    <cellStyle name="Vírgula 10 2 2 3 2 5 4" xfId="48019"/>
    <cellStyle name="Vírgula 10 2 2 3 2 6" xfId="48021"/>
    <cellStyle name="Vírgula 10 2 2 3 2 6 2" xfId="48022"/>
    <cellStyle name="Vírgula 10 2 2 3 2 6 3" xfId="48023"/>
    <cellStyle name="Vírgula 10 2 2 3 2 7" xfId="48024"/>
    <cellStyle name="Vírgula 10 2 2 3 2 8" xfId="48025"/>
    <cellStyle name="Vírgula 10 2 2 3 2 9" xfId="48026"/>
    <cellStyle name="Vírgula 10 2 2 3 3" xfId="29650"/>
    <cellStyle name="Vírgula 10 2 2 3 3 2" xfId="36242"/>
    <cellStyle name="Vírgula 10 2 2 3 3 2 2" xfId="18468"/>
    <cellStyle name="Vírgula 10 2 2 3 3 2 3" xfId="13059"/>
    <cellStyle name="Vírgula 10 2 2 3 3 2 4" xfId="13068"/>
    <cellStyle name="Vírgula 10 2 2 3 3 3" xfId="48028"/>
    <cellStyle name="Vírgula 10 2 2 3 3 3 2" xfId="18482"/>
    <cellStyle name="Vírgula 10 2 2 3 3 3 3" xfId="13085"/>
    <cellStyle name="Vírgula 10 2 2 3 3 4" xfId="48029"/>
    <cellStyle name="Vírgula 10 2 2 3 3 5" xfId="48030"/>
    <cellStyle name="Vírgula 10 2 2 3 3 6" xfId="48031"/>
    <cellStyle name="Vírgula 10 2 2 3 4" xfId="29652"/>
    <cellStyle name="Vírgula 10 2 2 3 4 2" xfId="16070"/>
    <cellStyle name="Vírgula 10 2 2 3 4 3" xfId="16080"/>
    <cellStyle name="Vírgula 10 2 2 3 4 4" xfId="16085"/>
    <cellStyle name="Vírgula 10 2 2 3 5" xfId="48032"/>
    <cellStyle name="Vírgula 10 2 2 3 5 2" xfId="5649"/>
    <cellStyle name="Vírgula 10 2 2 3 5 3" xfId="16104"/>
    <cellStyle name="Vírgula 10 2 2 3 5 4" xfId="48033"/>
    <cellStyle name="Vírgula 10 2 2 3 6" xfId="48034"/>
    <cellStyle name="Vírgula 10 2 2 3 6 2" xfId="16116"/>
    <cellStyle name="Vírgula 10 2 2 3 6 3" xfId="16118"/>
    <cellStyle name="Vírgula 10 2 2 3 6 4" xfId="48035"/>
    <cellStyle name="Vírgula 10 2 2 3 7" xfId="48036"/>
    <cellStyle name="Vírgula 10 2 2 3 7 2" xfId="4786"/>
    <cellStyle name="Vírgula 10 2 2 3 7 3" xfId="16127"/>
    <cellStyle name="Vírgula 10 2 2 3 8" xfId="48037"/>
    <cellStyle name="Vírgula 10 2 2 3 9" xfId="43170"/>
    <cellStyle name="Vírgula 10 2 2 4" xfId="4003"/>
    <cellStyle name="Vírgula 10 2 2 4 2" xfId="29654"/>
    <cellStyle name="Vírgula 10 2 2 4 2 2" xfId="36263"/>
    <cellStyle name="Vírgula 10 2 2 4 2 2 2" xfId="48038"/>
    <cellStyle name="Vírgula 10 2 2 4 2 2 3" xfId="48039"/>
    <cellStyle name="Vírgula 10 2 2 4 2 2 4" xfId="2976"/>
    <cellStyle name="Vírgula 10 2 2 4 2 3" xfId="48041"/>
    <cellStyle name="Vírgula 10 2 2 4 2 3 2" xfId="48042"/>
    <cellStyle name="Vírgula 10 2 2 4 2 3 3" xfId="48043"/>
    <cellStyle name="Vírgula 10 2 2 4 2 4" xfId="48044"/>
    <cellStyle name="Vírgula 10 2 2 4 2 5" xfId="48045"/>
    <cellStyle name="Vírgula 10 2 2 4 2 6" xfId="48046"/>
    <cellStyle name="Vírgula 10 2 2 4 3" xfId="29656"/>
    <cellStyle name="Vírgula 10 2 2 4 3 2" xfId="48047"/>
    <cellStyle name="Vírgula 10 2 2 4 3 3" xfId="48048"/>
    <cellStyle name="Vírgula 10 2 2 4 3 4" xfId="20706"/>
    <cellStyle name="Vírgula 10 2 2 4 4" xfId="48049"/>
    <cellStyle name="Vírgula 10 2 2 4 4 2" xfId="16154"/>
    <cellStyle name="Vírgula 10 2 2 4 4 3" xfId="16158"/>
    <cellStyle name="Vírgula 10 2 2 4 4 4" xfId="13768"/>
    <cellStyle name="Vírgula 10 2 2 4 5" xfId="48050"/>
    <cellStyle name="Vírgula 10 2 2 4 5 2" xfId="16166"/>
    <cellStyle name="Vírgula 10 2 2 4 5 3" xfId="48051"/>
    <cellStyle name="Vírgula 10 2 2 4 5 4" xfId="13810"/>
    <cellStyle name="Vírgula 10 2 2 4 6" xfId="48052"/>
    <cellStyle name="Vírgula 10 2 2 4 6 2" xfId="24835"/>
    <cellStyle name="Vírgula 10 2 2 4 6 3" xfId="48053"/>
    <cellStyle name="Vírgula 10 2 2 4 7" xfId="48054"/>
    <cellStyle name="Vírgula 10 2 2 4 8" xfId="48055"/>
    <cellStyle name="Vírgula 10 2 2 4 9" xfId="43182"/>
    <cellStyle name="Vírgula 10 2 2 5" xfId="3268"/>
    <cellStyle name="Vírgula 10 2 2 5 2" xfId="48057"/>
    <cellStyle name="Vírgula 10 2 2 5 2 2" xfId="37866"/>
    <cellStyle name="Vírgula 10 2 2 5 2 2 2" xfId="43837"/>
    <cellStyle name="Vírgula 10 2 2 5 2 2 3" xfId="48058"/>
    <cellStyle name="Vírgula 10 2 2 5 2 2 4" xfId="6033"/>
    <cellStyle name="Vírgula 10 2 2 5 2 3" xfId="37869"/>
    <cellStyle name="Vírgula 10 2 2 5 2 3 2" xfId="48059"/>
    <cellStyle name="Vírgula 10 2 2 5 2 3 3" xfId="48060"/>
    <cellStyle name="Vírgula 10 2 2 5 2 4" xfId="48061"/>
    <cellStyle name="Vírgula 10 2 2 5 2 5" xfId="48062"/>
    <cellStyle name="Vírgula 10 2 2 5 2 6" xfId="48063"/>
    <cellStyle name="Vírgula 10 2 2 5 3" xfId="48065"/>
    <cellStyle name="Vírgula 10 2 2 5 3 2" xfId="33257"/>
    <cellStyle name="Vírgula 10 2 2 5 3 3" xfId="33262"/>
    <cellStyle name="Vírgula 10 2 2 5 3 4" xfId="20733"/>
    <cellStyle name="Vírgula 10 2 2 5 4" xfId="48067"/>
    <cellStyle name="Vírgula 10 2 2 5 4 2" xfId="48068"/>
    <cellStyle name="Vírgula 10 2 2 5 4 3" xfId="48069"/>
    <cellStyle name="Vírgula 10 2 2 5 4 4" xfId="13854"/>
    <cellStyle name="Vírgula 10 2 2 5 5" xfId="48071"/>
    <cellStyle name="Vírgula 10 2 2 5 5 2" xfId="48072"/>
    <cellStyle name="Vírgula 10 2 2 5 5 3" xfId="48073"/>
    <cellStyle name="Vírgula 10 2 2 5 5 4" xfId="48074"/>
    <cellStyle name="Vírgula 10 2 2 5 6" xfId="48075"/>
    <cellStyle name="Vírgula 10 2 2 5 6 2" xfId="48076"/>
    <cellStyle name="Vírgula 10 2 2 5 6 3" xfId="48077"/>
    <cellStyle name="Vírgula 10 2 2 5 7" xfId="48078"/>
    <cellStyle name="Vírgula 10 2 2 5 8" xfId="48079"/>
    <cellStyle name="Vírgula 10 2 2 5 9" xfId="43187"/>
    <cellStyle name="Vírgula 10 2 2 6" xfId="29658"/>
    <cellStyle name="Vírgula 10 2 2 6 2" xfId="48082"/>
    <cellStyle name="Vírgula 10 2 2 6 2 2" xfId="37962"/>
    <cellStyle name="Vírgula 10 2 2 6 2 2 2" xfId="48083"/>
    <cellStyle name="Vírgula 10 2 2 6 2 2 3" xfId="48084"/>
    <cellStyle name="Vírgula 10 2 2 6 2 2 4" xfId="4221"/>
    <cellStyle name="Vírgula 10 2 2 6 2 3" xfId="8328"/>
    <cellStyle name="Vírgula 10 2 2 6 2 3 2" xfId="48085"/>
    <cellStyle name="Vírgula 10 2 2 6 2 3 3" xfId="48086"/>
    <cellStyle name="Vírgula 10 2 2 6 2 4" xfId="48087"/>
    <cellStyle name="Vírgula 10 2 2 6 2 5" xfId="8334"/>
    <cellStyle name="Vírgula 10 2 2 6 2 6" xfId="11570"/>
    <cellStyle name="Vírgula 10 2 2 6 3" xfId="48089"/>
    <cellStyle name="Vírgula 10 2 2 6 3 2" xfId="48090"/>
    <cellStyle name="Vírgula 10 2 2 6 3 3" xfId="48091"/>
    <cellStyle name="Vírgula 10 2 2 6 3 4" xfId="48092"/>
    <cellStyle name="Vírgula 10 2 2 6 4" xfId="48093"/>
    <cellStyle name="Vírgula 10 2 2 6 4 2" xfId="48094"/>
    <cellStyle name="Vírgula 10 2 2 6 4 3" xfId="48095"/>
    <cellStyle name="Vírgula 10 2 2 6 4 4" xfId="7412"/>
    <cellStyle name="Vírgula 10 2 2 6 5" xfId="48096"/>
    <cellStyle name="Vírgula 10 2 2 6 5 2" xfId="48097"/>
    <cellStyle name="Vírgula 10 2 2 6 5 3" xfId="48098"/>
    <cellStyle name="Vírgula 10 2 2 6 6" xfId="48099"/>
    <cellStyle name="Vírgula 10 2 2 6 7" xfId="48100"/>
    <cellStyle name="Vírgula 10 2 2 6 8" xfId="48101"/>
    <cellStyle name="Vírgula 10 2 2 7" xfId="5899"/>
    <cellStyle name="Vírgula 10 2 2 7 2" xfId="48103"/>
    <cellStyle name="Vírgula 10 2 2 7 2 2" xfId="48104"/>
    <cellStyle name="Vírgula 10 2 2 7 2 3" xfId="48105"/>
    <cellStyle name="Vírgula 10 2 2 7 2 4" xfId="33779"/>
    <cellStyle name="Vírgula 10 2 2 7 3" xfId="48107"/>
    <cellStyle name="Vírgula 10 2 2 7 3 2" xfId="48108"/>
    <cellStyle name="Vírgula 10 2 2 7 3 3" xfId="48109"/>
    <cellStyle name="Vírgula 10 2 2 7 4" xfId="48110"/>
    <cellStyle name="Vírgula 10 2 2 7 5" xfId="48111"/>
    <cellStyle name="Vírgula 10 2 2 7 6" xfId="48112"/>
    <cellStyle name="Vírgula 10 2 2 8" xfId="11149"/>
    <cellStyle name="Vírgula 10 2 2 8 2" xfId="11158"/>
    <cellStyle name="Vírgula 10 2 2 8 3" xfId="12933"/>
    <cellStyle name="Vírgula 10 2 2 8 4" xfId="12941"/>
    <cellStyle name="Vírgula 10 2 2 9" xfId="27855"/>
    <cellStyle name="Vírgula 10 2 2 9 2" xfId="2635"/>
    <cellStyle name="Vírgula 10 2 2 9 3" xfId="8820"/>
    <cellStyle name="Vírgula 10 2 2 9 4" xfId="8830"/>
    <cellStyle name="Vírgula 10 2 3" xfId="48113"/>
    <cellStyle name="Vírgula 10 2 3 10" xfId="48115"/>
    <cellStyle name="Vírgula 10 2 3 10 2" xfId="45208"/>
    <cellStyle name="Vírgula 10 2 3 10 3" xfId="45210"/>
    <cellStyle name="Vírgula 10 2 3 10 4" xfId="16110"/>
    <cellStyle name="Vírgula 10 2 3 11" xfId="48116"/>
    <cellStyle name="Vírgula 10 2 3 11 2" xfId="29733"/>
    <cellStyle name="Vírgula 10 2 3 11 3" xfId="29742"/>
    <cellStyle name="Vírgula 10 2 3 12" xfId="48117"/>
    <cellStyle name="Vírgula 10 2 3 13" xfId="48118"/>
    <cellStyle name="Vírgula 10 2 3 14" xfId="48119"/>
    <cellStyle name="Vírgula 10 2 3 2" xfId="24360"/>
    <cellStyle name="Vírgula 10 2 3 2 10" xfId="41873"/>
    <cellStyle name="Vírgula 10 2 3 2 11" xfId="41875"/>
    <cellStyle name="Vírgula 10 2 3 2 2" xfId="19686"/>
    <cellStyle name="Vírgula 10 2 3 2 2 10" xfId="27647"/>
    <cellStyle name="Vírgula 10 2 3 2 2 2" xfId="22708"/>
    <cellStyle name="Vírgula 10 2 3 2 2 2 2" xfId="34839"/>
    <cellStyle name="Vírgula 10 2 3 2 2 2 2 2" xfId="48120"/>
    <cellStyle name="Vírgula 10 2 3 2 2 2 2 2 2" xfId="48121"/>
    <cellStyle name="Vírgula 10 2 3 2 2 2 2 2 3" xfId="28102"/>
    <cellStyle name="Vírgula 10 2 3 2 2 2 2 2 4" xfId="27143"/>
    <cellStyle name="Vírgula 10 2 3 2 2 2 2 3" xfId="48123"/>
    <cellStyle name="Vírgula 10 2 3 2 2 2 2 3 2" xfId="48126"/>
    <cellStyle name="Vírgula 10 2 3 2 2 2 2 3 3" xfId="28107"/>
    <cellStyle name="Vírgula 10 2 3 2 2 2 2 4" xfId="48129"/>
    <cellStyle name="Vírgula 10 2 3 2 2 2 2 5" xfId="48132"/>
    <cellStyle name="Vírgula 10 2 3 2 2 2 2 6" xfId="48135"/>
    <cellStyle name="Vírgula 10 2 3 2 2 2 3" xfId="34843"/>
    <cellStyle name="Vírgula 10 2 3 2 2 2 3 2" xfId="48136"/>
    <cellStyle name="Vírgula 10 2 3 2 2 2 3 3" xfId="8835"/>
    <cellStyle name="Vírgula 10 2 3 2 2 2 3 4" xfId="30644"/>
    <cellStyle name="Vírgula 10 2 3 2 2 2 4" xfId="34847"/>
    <cellStyle name="Vírgula 10 2 3 2 2 2 4 2" xfId="48137"/>
    <cellStyle name="Vírgula 10 2 3 2 2 2 4 3" xfId="30652"/>
    <cellStyle name="Vírgula 10 2 3 2 2 2 4 4" xfId="30657"/>
    <cellStyle name="Vírgula 10 2 3 2 2 2 5" xfId="48138"/>
    <cellStyle name="Vírgula 10 2 3 2 2 2 5 2" xfId="32347"/>
    <cellStyle name="Vírgula 10 2 3 2 2 2 5 3" xfId="32351"/>
    <cellStyle name="Vírgula 10 2 3 2 2 2 5 4" xfId="32356"/>
    <cellStyle name="Vírgula 10 2 3 2 2 2 6" xfId="48140"/>
    <cellStyle name="Vírgula 10 2 3 2 2 2 6 2" xfId="32372"/>
    <cellStyle name="Vírgula 10 2 3 2 2 2 6 3" xfId="48143"/>
    <cellStyle name="Vírgula 10 2 3 2 2 2 7" xfId="48145"/>
    <cellStyle name="Vírgula 10 2 3 2 2 2 8" xfId="48147"/>
    <cellStyle name="Vírgula 10 2 3 2 2 2 9" xfId="48149"/>
    <cellStyle name="Vírgula 10 2 3 2 2 3" xfId="22713"/>
    <cellStyle name="Vírgula 10 2 3 2 2 3 2" xfId="29330"/>
    <cellStyle name="Vírgula 10 2 3 2 2 3 2 2" xfId="29335"/>
    <cellStyle name="Vírgula 10 2 3 2 2 3 2 3" xfId="29338"/>
    <cellStyle name="Vírgula 10 2 3 2 2 3 2 4" xfId="48152"/>
    <cellStyle name="Vírgula 10 2 3 2 2 3 3" xfId="29340"/>
    <cellStyle name="Vírgula 10 2 3 2 2 3 3 2" xfId="48153"/>
    <cellStyle name="Vírgula 10 2 3 2 2 3 3 3" xfId="48155"/>
    <cellStyle name="Vírgula 10 2 3 2 2 3 4" xfId="34851"/>
    <cellStyle name="Vírgula 10 2 3 2 2 3 5" xfId="48156"/>
    <cellStyle name="Vírgula 10 2 3 2 2 3 6" xfId="48158"/>
    <cellStyle name="Vírgula 10 2 3 2 2 4" xfId="1075"/>
    <cellStyle name="Vírgula 10 2 3 2 2 4 2" xfId="1096"/>
    <cellStyle name="Vírgula 10 2 3 2 2 4 3" xfId="15416"/>
    <cellStyle name="Vírgula 10 2 3 2 2 4 4" xfId="15425"/>
    <cellStyle name="Vírgula 10 2 3 2 2 5" xfId="5674"/>
    <cellStyle name="Vírgula 10 2 3 2 2 5 2" xfId="1990"/>
    <cellStyle name="Vírgula 10 2 3 2 2 5 3" xfId="4088"/>
    <cellStyle name="Vírgula 10 2 3 2 2 5 4" xfId="48159"/>
    <cellStyle name="Vírgula 10 2 3 2 2 6" xfId="6274"/>
    <cellStyle name="Vírgula 10 2 3 2 2 6 2" xfId="48160"/>
    <cellStyle name="Vírgula 10 2 3 2 2 6 3" xfId="48161"/>
    <cellStyle name="Vírgula 10 2 3 2 2 6 4" xfId="48162"/>
    <cellStyle name="Vírgula 10 2 3 2 2 7" xfId="9372"/>
    <cellStyle name="Vírgula 10 2 3 2 2 7 2" xfId="48163"/>
    <cellStyle name="Vírgula 10 2 3 2 2 7 3" xfId="48164"/>
    <cellStyle name="Vírgula 10 2 3 2 2 8" xfId="800"/>
    <cellStyle name="Vírgula 10 2 3 2 2 9" xfId="27954"/>
    <cellStyle name="Vírgula 10 2 3 2 3" xfId="24363"/>
    <cellStyle name="Vírgula 10 2 3 2 3 2" xfId="22725"/>
    <cellStyle name="Vírgula 10 2 3 2 3 2 2" xfId="4794"/>
    <cellStyle name="Vírgula 10 2 3 2 3 2 2 2" xfId="48165"/>
    <cellStyle name="Vírgula 10 2 3 2 3 2 2 3" xfId="48167"/>
    <cellStyle name="Vírgula 10 2 3 2 3 2 2 4" xfId="48170"/>
    <cellStyle name="Vírgula 10 2 3 2 3 2 3" xfId="4831"/>
    <cellStyle name="Vírgula 10 2 3 2 3 2 3 2" xfId="48171"/>
    <cellStyle name="Vírgula 10 2 3 2 3 2 3 3" xfId="4851"/>
    <cellStyle name="Vírgula 10 2 3 2 3 2 4" xfId="4876"/>
    <cellStyle name="Vírgula 10 2 3 2 3 2 5" xfId="48172"/>
    <cellStyle name="Vírgula 10 2 3 2 3 2 6" xfId="48174"/>
    <cellStyle name="Vírgula 10 2 3 2 3 3" xfId="3058"/>
    <cellStyle name="Vírgula 10 2 3 2 3 3 2" xfId="3085"/>
    <cellStyle name="Vírgula 10 2 3 2 3 3 3" xfId="3103"/>
    <cellStyle name="Vírgula 10 2 3 2 3 3 4" xfId="3118"/>
    <cellStyle name="Vírgula 10 2 3 2 3 4" xfId="1199"/>
    <cellStyle name="Vírgula 10 2 3 2 3 4 2" xfId="1239"/>
    <cellStyle name="Vírgula 10 2 3 2 3 4 3" xfId="34876"/>
    <cellStyle name="Vírgula 10 2 3 2 3 4 4" xfId="40298"/>
    <cellStyle name="Vírgula 10 2 3 2 3 5" xfId="3389"/>
    <cellStyle name="Vírgula 10 2 3 2 3 5 2" xfId="409"/>
    <cellStyle name="Vírgula 10 2 3 2 3 5 3" xfId="40300"/>
    <cellStyle name="Vírgula 10 2 3 2 3 5 4" xfId="48176"/>
    <cellStyle name="Vírgula 10 2 3 2 3 6" xfId="6310"/>
    <cellStyle name="Vírgula 10 2 3 2 3 6 2" xfId="46749"/>
    <cellStyle name="Vírgula 10 2 3 2 3 6 3" xfId="46751"/>
    <cellStyle name="Vírgula 10 2 3 2 3 7" xfId="27958"/>
    <cellStyle name="Vírgula 10 2 3 2 3 8" xfId="27964"/>
    <cellStyle name="Vírgula 10 2 3 2 3 9" xfId="27968"/>
    <cellStyle name="Vírgula 10 2 3 2 4" xfId="29676"/>
    <cellStyle name="Vírgula 10 2 3 2 4 2" xfId="5622"/>
    <cellStyle name="Vírgula 10 2 3 2 4 2 2" xfId="34891"/>
    <cellStyle name="Vírgula 10 2 3 2 4 2 3" xfId="15518"/>
    <cellStyle name="Vírgula 10 2 3 2 4 2 4" xfId="15526"/>
    <cellStyle name="Vírgula 10 2 3 2 4 3" xfId="2616"/>
    <cellStyle name="Vírgula 10 2 3 2 4 3 2" xfId="34894"/>
    <cellStyle name="Vírgula 10 2 3 2 4 3 3" xfId="16502"/>
    <cellStyle name="Vírgula 10 2 3 2 4 4" xfId="1340"/>
    <cellStyle name="Vírgula 10 2 3 2 4 5" xfId="6323"/>
    <cellStyle name="Vírgula 10 2 3 2 4 6" xfId="2473"/>
    <cellStyle name="Vírgula 10 2 3 2 5" xfId="48177"/>
    <cellStyle name="Vírgula 10 2 3 2 5 2" xfId="4485"/>
    <cellStyle name="Vírgula 10 2 3 2 5 3" xfId="34917"/>
    <cellStyle name="Vírgula 10 2 3 2 5 4" xfId="689"/>
    <cellStyle name="Vírgula 10 2 3 2 6" xfId="48178"/>
    <cellStyle name="Vírgula 10 2 3 2 6 2" xfId="5403"/>
    <cellStyle name="Vírgula 10 2 3 2 6 3" xfId="34938"/>
    <cellStyle name="Vírgula 10 2 3 2 6 4" xfId="17548"/>
    <cellStyle name="Vírgula 10 2 3 2 7" xfId="6970"/>
    <cellStyle name="Vírgula 10 2 3 2 7 2" xfId="5818"/>
    <cellStyle name="Vírgula 10 2 3 2 7 3" xfId="217"/>
    <cellStyle name="Vírgula 10 2 3 2 7 4" xfId="48180"/>
    <cellStyle name="Vírgula 10 2 3 2 8" xfId="6976"/>
    <cellStyle name="Vírgula 10 2 3 2 8 2" xfId="34948"/>
    <cellStyle name="Vírgula 10 2 3 2 8 3" xfId="40328"/>
    <cellStyle name="Vírgula 10 2 3 2 9" xfId="48181"/>
    <cellStyle name="Vírgula 10 2 3 3" xfId="2289"/>
    <cellStyle name="Vírgula 10 2 3 3 10" xfId="30991"/>
    <cellStyle name="Vírgula 10 2 3 3 2" xfId="29678"/>
    <cellStyle name="Vírgula 10 2 3 3 2 2" xfId="27092"/>
    <cellStyle name="Vírgula 10 2 3 3 2 2 2" xfId="27096"/>
    <cellStyle name="Vírgula 10 2 3 3 2 2 2 2" xfId="48182"/>
    <cellStyle name="Vírgula 10 2 3 3 2 2 2 3" xfId="48184"/>
    <cellStyle name="Vírgula 10 2 3 3 2 2 2 4" xfId="48186"/>
    <cellStyle name="Vírgula 10 2 3 3 2 2 3" xfId="27112"/>
    <cellStyle name="Vírgula 10 2 3 3 2 2 3 2" xfId="48187"/>
    <cellStyle name="Vírgula 10 2 3 3 2 2 3 3" xfId="20013"/>
    <cellStyle name="Vírgula 10 2 3 3 2 2 4" xfId="27115"/>
    <cellStyle name="Vírgula 10 2 3 3 2 2 5" xfId="48188"/>
    <cellStyle name="Vírgula 10 2 3 3 2 2 6" xfId="48190"/>
    <cellStyle name="Vírgula 10 2 3 3 2 3" xfId="27133"/>
    <cellStyle name="Vírgula 10 2 3 3 2 3 2" xfId="27137"/>
    <cellStyle name="Vírgula 10 2 3 3 2 3 3" xfId="27165"/>
    <cellStyle name="Vírgula 10 2 3 3 2 3 4" xfId="27171"/>
    <cellStyle name="Vírgula 10 2 3 3 2 4" xfId="6385"/>
    <cellStyle name="Vírgula 10 2 3 3 2 4 2" xfId="7917"/>
    <cellStyle name="Vírgula 10 2 3 3 2 4 3" xfId="15264"/>
    <cellStyle name="Vírgula 10 2 3 3 2 4 4" xfId="15273"/>
    <cellStyle name="Vírgula 10 2 3 3 2 5" xfId="338"/>
    <cellStyle name="Vírgula 10 2 3 3 2 5 2" xfId="27184"/>
    <cellStyle name="Vírgula 10 2 3 3 2 5 3" xfId="4352"/>
    <cellStyle name="Vírgula 10 2 3 3 2 5 4" xfId="48191"/>
    <cellStyle name="Vírgula 10 2 3 3 2 6" xfId="6395"/>
    <cellStyle name="Vírgula 10 2 3 3 2 6 2" xfId="48192"/>
    <cellStyle name="Vírgula 10 2 3 3 2 6 3" xfId="48193"/>
    <cellStyle name="Vírgula 10 2 3 3 2 7" xfId="34957"/>
    <cellStyle name="Vírgula 10 2 3 3 2 8" xfId="30822"/>
    <cellStyle name="Vírgula 10 2 3 3 2 9" xfId="30824"/>
    <cellStyle name="Vírgula 10 2 3 3 3" xfId="29680"/>
    <cellStyle name="Vírgula 10 2 3 3 3 2" xfId="27445"/>
    <cellStyle name="Vírgula 10 2 3 3 3 2 2" xfId="27449"/>
    <cellStyle name="Vírgula 10 2 3 3 3 2 3" xfId="27454"/>
    <cellStyle name="Vírgula 10 2 3 3 3 2 4" xfId="27461"/>
    <cellStyle name="Vírgula 10 2 3 3 3 3" xfId="27473"/>
    <cellStyle name="Vírgula 10 2 3 3 3 3 2" xfId="27476"/>
    <cellStyle name="Vírgula 10 2 3 3 3 3 3" xfId="27490"/>
    <cellStyle name="Vírgula 10 2 3 3 3 4" xfId="6421"/>
    <cellStyle name="Vírgula 10 2 3 3 3 5" xfId="6430"/>
    <cellStyle name="Vírgula 10 2 3 3 3 6" xfId="6437"/>
    <cellStyle name="Vírgula 10 2 3 3 4" xfId="48194"/>
    <cellStyle name="Vírgula 10 2 3 3 4 2" xfId="6612"/>
    <cellStyle name="Vírgula 10 2 3 3 4 3" xfId="16196"/>
    <cellStyle name="Vírgula 10 2 3 3 4 4" xfId="6448"/>
    <cellStyle name="Vírgula 10 2 3 3 5" xfId="48195"/>
    <cellStyle name="Vírgula 10 2 3 3 5 2" xfId="6888"/>
    <cellStyle name="Vírgula 10 2 3 3 5 3" xfId="27705"/>
    <cellStyle name="Vírgula 10 2 3 3 5 4" xfId="17930"/>
    <cellStyle name="Vírgula 10 2 3 3 6" xfId="48196"/>
    <cellStyle name="Vírgula 10 2 3 3 6 2" xfId="6978"/>
    <cellStyle name="Vírgula 10 2 3 3 6 3" xfId="27788"/>
    <cellStyle name="Vírgula 10 2 3 3 6 4" xfId="27795"/>
    <cellStyle name="Vírgula 10 2 3 3 7" xfId="48197"/>
    <cellStyle name="Vírgula 10 2 3 3 7 2" xfId="7076"/>
    <cellStyle name="Vírgula 10 2 3 3 7 3" xfId="48199"/>
    <cellStyle name="Vírgula 10 2 3 3 8" xfId="48200"/>
    <cellStyle name="Vírgula 10 2 3 3 9" xfId="43195"/>
    <cellStyle name="Vírgula 10 2 3 4" xfId="2327"/>
    <cellStyle name="Vírgula 10 2 3 4 2" xfId="48201"/>
    <cellStyle name="Vírgula 10 2 3 4 2 2" xfId="28029"/>
    <cellStyle name="Vírgula 10 2 3 4 2 2 2" xfId="28443"/>
    <cellStyle name="Vírgula 10 2 3 4 2 2 3" xfId="28447"/>
    <cellStyle name="Vírgula 10 2 3 4 2 2 4" xfId="5943"/>
    <cellStyle name="Vírgula 10 2 3 4 2 3" xfId="28453"/>
    <cellStyle name="Vírgula 10 2 3 4 2 3 2" xfId="28456"/>
    <cellStyle name="Vírgula 10 2 3 4 2 3 3" xfId="28463"/>
    <cellStyle name="Vírgula 10 2 3 4 2 4" xfId="17944"/>
    <cellStyle name="Vírgula 10 2 3 4 2 5" xfId="17948"/>
    <cellStyle name="Vírgula 10 2 3 4 2 6" xfId="17953"/>
    <cellStyle name="Vírgula 10 2 3 4 3" xfId="48202"/>
    <cellStyle name="Vírgula 10 2 3 4 3 2" xfId="28047"/>
    <cellStyle name="Vírgula 10 2 3 4 3 3" xfId="28549"/>
    <cellStyle name="Vírgula 10 2 3 4 3 4" xfId="17958"/>
    <cellStyle name="Vírgula 10 2 3 4 4" xfId="48203"/>
    <cellStyle name="Vírgula 10 2 3 4 4 2" xfId="7104"/>
    <cellStyle name="Vírgula 10 2 3 4 4 3" xfId="48204"/>
    <cellStyle name="Vírgula 10 2 3 4 4 4" xfId="14003"/>
    <cellStyle name="Vírgula 10 2 3 4 5" xfId="1781"/>
    <cellStyle name="Vírgula 10 2 3 4 5 2" xfId="7111"/>
    <cellStyle name="Vírgula 10 2 3 4 5 3" xfId="48205"/>
    <cellStyle name="Vírgula 10 2 3 4 5 4" xfId="48207"/>
    <cellStyle name="Vírgula 10 2 3 4 6" xfId="1799"/>
    <cellStyle name="Vírgula 10 2 3 4 6 2" xfId="28710"/>
    <cellStyle name="Vírgula 10 2 3 4 6 3" xfId="48208"/>
    <cellStyle name="Vírgula 10 2 3 4 7" xfId="48209"/>
    <cellStyle name="Vírgula 10 2 3 4 8" xfId="48210"/>
    <cellStyle name="Vírgula 10 2 3 4 9" xfId="43208"/>
    <cellStyle name="Vírgula 10 2 3 5" xfId="2367"/>
    <cellStyle name="Vírgula 10 2 3 5 2" xfId="48212"/>
    <cellStyle name="Vírgula 10 2 3 5 2 2" xfId="35025"/>
    <cellStyle name="Vírgula 10 2 3 5 2 2 2" xfId="35028"/>
    <cellStyle name="Vírgula 10 2 3 5 2 2 3" xfId="35030"/>
    <cellStyle name="Vírgula 10 2 3 5 2 2 4" xfId="8955"/>
    <cellStyle name="Vírgula 10 2 3 5 2 3" xfId="35032"/>
    <cellStyle name="Vírgula 10 2 3 5 2 3 2" xfId="35035"/>
    <cellStyle name="Vírgula 10 2 3 5 2 3 3" xfId="35037"/>
    <cellStyle name="Vírgula 10 2 3 5 2 4" xfId="16619"/>
    <cellStyle name="Vírgula 10 2 3 5 2 5" xfId="16622"/>
    <cellStyle name="Vírgula 10 2 3 5 2 6" xfId="17977"/>
    <cellStyle name="Vírgula 10 2 3 5 3" xfId="48214"/>
    <cellStyle name="Vírgula 10 2 3 5 3 2" xfId="33363"/>
    <cellStyle name="Vírgula 10 2 3 5 3 3" xfId="33368"/>
    <cellStyle name="Vírgula 10 2 3 5 3 4" xfId="17985"/>
    <cellStyle name="Vírgula 10 2 3 5 4" xfId="48215"/>
    <cellStyle name="Vírgula 10 2 3 5 4 2" xfId="7559"/>
    <cellStyle name="Vírgula 10 2 3 5 4 3" xfId="48216"/>
    <cellStyle name="Vírgula 10 2 3 5 4 4" xfId="48217"/>
    <cellStyle name="Vírgula 10 2 3 5 5" xfId="48218"/>
    <cellStyle name="Vírgula 10 2 3 5 5 2" xfId="7599"/>
    <cellStyle name="Vírgula 10 2 3 5 5 3" xfId="48219"/>
    <cellStyle name="Vírgula 10 2 3 5 5 4" xfId="48220"/>
    <cellStyle name="Vírgula 10 2 3 5 6" xfId="48221"/>
    <cellStyle name="Vírgula 10 2 3 5 6 2" xfId="33382"/>
    <cellStyle name="Vírgula 10 2 3 5 6 3" xfId="48224"/>
    <cellStyle name="Vírgula 10 2 3 5 7" xfId="48225"/>
    <cellStyle name="Vírgula 10 2 3 5 8" xfId="48226"/>
    <cellStyle name="Vírgula 10 2 3 5 9" xfId="43213"/>
    <cellStyle name="Vírgula 10 2 3 6" xfId="29684"/>
    <cellStyle name="Vírgula 10 2 3 6 2" xfId="48228"/>
    <cellStyle name="Vírgula 10 2 3 6 2 2" xfId="35114"/>
    <cellStyle name="Vírgula 10 2 3 6 2 2 2" xfId="35116"/>
    <cellStyle name="Vírgula 10 2 3 6 2 2 3" xfId="35118"/>
    <cellStyle name="Vírgula 10 2 3 6 2 2 4" xfId="9797"/>
    <cellStyle name="Vírgula 10 2 3 6 2 3" xfId="35120"/>
    <cellStyle name="Vírgula 10 2 3 6 2 3 2" xfId="35122"/>
    <cellStyle name="Vírgula 10 2 3 6 2 3 3" xfId="35124"/>
    <cellStyle name="Vírgula 10 2 3 6 2 4" xfId="35126"/>
    <cellStyle name="Vírgula 10 2 3 6 2 5" xfId="8254"/>
    <cellStyle name="Vírgula 10 2 3 6 2 6" xfId="24047"/>
    <cellStyle name="Vírgula 10 2 3 6 3" xfId="48229"/>
    <cellStyle name="Vírgula 10 2 3 6 3 2" xfId="33408"/>
    <cellStyle name="Vírgula 10 2 3 6 3 3" xfId="33412"/>
    <cellStyle name="Vírgula 10 2 3 6 3 4" xfId="33416"/>
    <cellStyle name="Vírgula 10 2 3 6 4" xfId="48230"/>
    <cellStyle name="Vírgula 10 2 3 6 4 2" xfId="5202"/>
    <cellStyle name="Vírgula 10 2 3 6 4 3" xfId="30448"/>
    <cellStyle name="Vírgula 10 2 3 6 4 4" xfId="30450"/>
    <cellStyle name="Vírgula 10 2 3 6 5" xfId="48231"/>
    <cellStyle name="Vírgula 10 2 3 6 5 2" xfId="7893"/>
    <cellStyle name="Vírgula 10 2 3 6 5 3" xfId="30456"/>
    <cellStyle name="Vírgula 10 2 3 6 6" xfId="18119"/>
    <cellStyle name="Vírgula 10 2 3 6 7" xfId="18122"/>
    <cellStyle name="Vírgula 10 2 3 6 8" xfId="41227"/>
    <cellStyle name="Vírgula 10 2 3 7" xfId="19224"/>
    <cellStyle name="Vírgula 10 2 3 7 2" xfId="40651"/>
    <cellStyle name="Vírgula 10 2 3 7 2 2" xfId="41195"/>
    <cellStyle name="Vírgula 10 2 3 7 2 3" xfId="41200"/>
    <cellStyle name="Vírgula 10 2 3 7 2 4" xfId="32187"/>
    <cellStyle name="Vírgula 10 2 3 7 3" xfId="41203"/>
    <cellStyle name="Vírgula 10 2 3 7 3 2" xfId="33439"/>
    <cellStyle name="Vírgula 10 2 3 7 3 3" xfId="33443"/>
    <cellStyle name="Vírgula 10 2 3 7 4" xfId="41205"/>
    <cellStyle name="Vírgula 10 2 3 7 5" xfId="41207"/>
    <cellStyle name="Vírgula 10 2 3 7 6" xfId="41213"/>
    <cellStyle name="Vírgula 10 2 3 8" xfId="27858"/>
    <cellStyle name="Vírgula 10 2 3 8 2" xfId="1284"/>
    <cellStyle name="Vírgula 10 2 3 8 3" xfId="13038"/>
    <cellStyle name="Vírgula 10 2 3 8 4" xfId="13046"/>
    <cellStyle name="Vírgula 10 2 3 9" xfId="48232"/>
    <cellStyle name="Vírgula 10 2 3 9 2" xfId="13070"/>
    <cellStyle name="Vírgula 10 2 3 9 3" xfId="41263"/>
    <cellStyle name="Vírgula 10 2 3 9 4" xfId="41268"/>
    <cellStyle name="Vírgula 10 2 4" xfId="48233"/>
    <cellStyle name="Vírgula 10 2 4 10" xfId="48234"/>
    <cellStyle name="Vírgula 10 2 4 11" xfId="48235"/>
    <cellStyle name="Vírgula 10 2 4 2" xfId="24368"/>
    <cellStyle name="Vírgula 10 2 4 2 10" xfId="48236"/>
    <cellStyle name="Vírgula 10 2 4 2 2" xfId="48237"/>
    <cellStyle name="Vírgula 10 2 4 2 2 2" xfId="36347"/>
    <cellStyle name="Vírgula 10 2 4 2 2 2 2" xfId="36351"/>
    <cellStyle name="Vírgula 10 2 4 2 2 2 2 2" xfId="2068"/>
    <cellStyle name="Vírgula 10 2 4 2 2 2 2 3" xfId="43943"/>
    <cellStyle name="Vírgula 10 2 4 2 2 2 2 4" xfId="43946"/>
    <cellStyle name="Vírgula 10 2 4 2 2 2 3" xfId="36354"/>
    <cellStyle name="Vírgula 10 2 4 2 2 2 3 2" xfId="818"/>
    <cellStyle name="Vírgula 10 2 4 2 2 2 3 3" xfId="43951"/>
    <cellStyle name="Vírgula 10 2 4 2 2 2 4" xfId="36357"/>
    <cellStyle name="Vírgula 10 2 4 2 2 2 5" xfId="43956"/>
    <cellStyle name="Vírgula 10 2 4 2 2 2 6" xfId="43962"/>
    <cellStyle name="Vírgula 10 2 4 2 2 3" xfId="36360"/>
    <cellStyle name="Vírgula 10 2 4 2 2 3 2" xfId="36365"/>
    <cellStyle name="Vírgula 10 2 4 2 2 3 3" xfId="36369"/>
    <cellStyle name="Vírgula 10 2 4 2 2 3 4" xfId="36373"/>
    <cellStyle name="Vírgula 10 2 4 2 2 4" xfId="6691"/>
    <cellStyle name="Vírgula 10 2 4 2 2 4 2" xfId="9684"/>
    <cellStyle name="Vírgula 10 2 4 2 2 4 3" xfId="9695"/>
    <cellStyle name="Vírgula 10 2 4 2 2 4 4" xfId="44006"/>
    <cellStyle name="Vírgula 10 2 4 2 2 5" xfId="2653"/>
    <cellStyle name="Vírgula 10 2 4 2 2 5 2" xfId="44017"/>
    <cellStyle name="Vírgula 10 2 4 2 2 5 3" xfId="44021"/>
    <cellStyle name="Vírgula 10 2 4 2 2 5 4" xfId="44026"/>
    <cellStyle name="Vírgula 10 2 4 2 2 6" xfId="4537"/>
    <cellStyle name="Vírgula 10 2 4 2 2 6 2" xfId="4225"/>
    <cellStyle name="Vírgula 10 2 4 2 2 6 3" xfId="5929"/>
    <cellStyle name="Vírgula 10 2 4 2 2 7" xfId="7187"/>
    <cellStyle name="Vírgula 10 2 4 2 2 8" xfId="11138"/>
    <cellStyle name="Vírgula 10 2 4 2 2 9" xfId="14162"/>
    <cellStyle name="Vírgula 10 2 4 2 3" xfId="48238"/>
    <cellStyle name="Vírgula 10 2 4 2 3 2" xfId="36383"/>
    <cellStyle name="Vírgula 10 2 4 2 3 2 2" xfId="21076"/>
    <cellStyle name="Vírgula 10 2 4 2 3 2 3" xfId="21086"/>
    <cellStyle name="Vírgula 10 2 4 2 3 2 4" xfId="21093"/>
    <cellStyle name="Vírgula 10 2 4 2 3 3" xfId="36387"/>
    <cellStyle name="Vírgula 10 2 4 2 3 3 2" xfId="21113"/>
    <cellStyle name="Vírgula 10 2 4 2 3 3 3" xfId="21117"/>
    <cellStyle name="Vírgula 10 2 4 2 3 4" xfId="3883"/>
    <cellStyle name="Vírgula 10 2 4 2 3 5" xfId="44104"/>
    <cellStyle name="Vírgula 10 2 4 2 3 6" xfId="6723"/>
    <cellStyle name="Vírgula 10 2 4 2 4" xfId="48239"/>
    <cellStyle name="Vírgula 10 2 4 2 4 2" xfId="8515"/>
    <cellStyle name="Vírgula 10 2 4 2 4 3" xfId="44179"/>
    <cellStyle name="Vírgula 10 2 4 2 4 4" xfId="44181"/>
    <cellStyle name="Vírgula 10 2 4 2 5" xfId="48240"/>
    <cellStyle name="Vírgula 10 2 4 2 5 2" xfId="8648"/>
    <cellStyle name="Vírgula 10 2 4 2 5 3" xfId="44203"/>
    <cellStyle name="Vírgula 10 2 4 2 5 4" xfId="44207"/>
    <cellStyle name="Vírgula 10 2 4 2 6" xfId="48241"/>
    <cellStyle name="Vírgula 10 2 4 2 6 2" xfId="1539"/>
    <cellStyle name="Vírgula 10 2 4 2 6 3" xfId="44229"/>
    <cellStyle name="Vírgula 10 2 4 2 6 4" xfId="44234"/>
    <cellStyle name="Vírgula 10 2 4 2 7" xfId="48242"/>
    <cellStyle name="Vírgula 10 2 4 2 7 2" xfId="8779"/>
    <cellStyle name="Vírgula 10 2 4 2 7 3" xfId="39209"/>
    <cellStyle name="Vírgula 10 2 4 2 8" xfId="48243"/>
    <cellStyle name="Vírgula 10 2 4 2 9" xfId="48244"/>
    <cellStyle name="Vírgula 10 2 4 3" xfId="2403"/>
    <cellStyle name="Vírgula 10 2 4 3 2" xfId="38663"/>
    <cellStyle name="Vírgula 10 2 4 3 2 2" xfId="36429"/>
    <cellStyle name="Vírgula 10 2 4 3 2 2 2" xfId="25599"/>
    <cellStyle name="Vírgula 10 2 4 3 2 2 3" xfId="11315"/>
    <cellStyle name="Vírgula 10 2 4 3 2 2 4" xfId="1012"/>
    <cellStyle name="Vírgula 10 2 4 3 2 3" xfId="36436"/>
    <cellStyle name="Vírgula 10 2 4 3 2 3 2" xfId="25646"/>
    <cellStyle name="Vírgula 10 2 4 3 2 3 3" xfId="12515"/>
    <cellStyle name="Vírgula 10 2 4 3 2 4" xfId="19283"/>
    <cellStyle name="Vírgula 10 2 4 3 2 5" xfId="44444"/>
    <cellStyle name="Vírgula 10 2 4 3 2 6" xfId="19292"/>
    <cellStyle name="Vírgula 10 2 4 3 3" xfId="38665"/>
    <cellStyle name="Vírgula 10 2 4 3 3 2" xfId="36452"/>
    <cellStyle name="Vírgula 10 2 4 3 3 3" xfId="44451"/>
    <cellStyle name="Vírgula 10 2 4 3 3 4" xfId="44454"/>
    <cellStyle name="Vírgula 10 2 4 3 4" xfId="38667"/>
    <cellStyle name="Vírgula 10 2 4 3 4 2" xfId="9352"/>
    <cellStyle name="Vírgula 10 2 4 3 4 3" xfId="44461"/>
    <cellStyle name="Vírgula 10 2 4 3 4 4" xfId="44464"/>
    <cellStyle name="Vírgula 10 2 4 3 5" xfId="38669"/>
    <cellStyle name="Vírgula 10 2 4 3 5 2" xfId="9522"/>
    <cellStyle name="Vírgula 10 2 4 3 5 3" xfId="44482"/>
    <cellStyle name="Vírgula 10 2 4 3 5 4" xfId="44486"/>
    <cellStyle name="Vírgula 10 2 4 3 6" xfId="48245"/>
    <cellStyle name="Vírgula 10 2 4 3 6 2" xfId="44498"/>
    <cellStyle name="Vírgula 10 2 4 3 6 3" xfId="44501"/>
    <cellStyle name="Vírgula 10 2 4 3 7" xfId="28880"/>
    <cellStyle name="Vírgula 10 2 4 3 8" xfId="28892"/>
    <cellStyle name="Vírgula 10 2 4 3 9" xfId="28899"/>
    <cellStyle name="Vírgula 10 2 4 4" xfId="918"/>
    <cellStyle name="Vírgula 10 2 4 4 2" xfId="38672"/>
    <cellStyle name="Vírgula 10 2 4 4 2 2" xfId="36471"/>
    <cellStyle name="Vírgula 10 2 4 4 2 3" xfId="44705"/>
    <cellStyle name="Vírgula 10 2 4 4 2 4" xfId="44712"/>
    <cellStyle name="Vírgula 10 2 4 4 3" xfId="19633"/>
    <cellStyle name="Vírgula 10 2 4 4 3 2" xfId="19638"/>
    <cellStyle name="Vírgula 10 2 4 4 3 3" xfId="19642"/>
    <cellStyle name="Vírgula 10 2 4 4 4" xfId="19646"/>
    <cellStyle name="Vírgula 10 2 4 4 5" xfId="19652"/>
    <cellStyle name="Vírgula 10 2 4 4 6" xfId="150"/>
    <cellStyle name="Vírgula 10 2 4 5" xfId="48246"/>
    <cellStyle name="Vírgula 10 2 4 5 2" xfId="30770"/>
    <cellStyle name="Vírgula 10 2 4 5 3" xfId="36497"/>
    <cellStyle name="Vírgula 10 2 4 5 4" xfId="48247"/>
    <cellStyle name="Vírgula 10 2 4 6" xfId="48248"/>
    <cellStyle name="Vírgula 10 2 4 6 2" xfId="38677"/>
    <cellStyle name="Vírgula 10 2 4 6 3" xfId="38679"/>
    <cellStyle name="Vírgula 10 2 4 6 4" xfId="48249"/>
    <cellStyle name="Vírgula 10 2 4 7" xfId="48250"/>
    <cellStyle name="Vírgula 10 2 4 7 2" xfId="38683"/>
    <cellStyle name="Vírgula 10 2 4 7 3" xfId="41357"/>
    <cellStyle name="Vírgula 10 2 4 7 4" xfId="41363"/>
    <cellStyle name="Vírgula 10 2 4 8" xfId="48251"/>
    <cellStyle name="Vírgula 10 2 4 8 2" xfId="41410"/>
    <cellStyle name="Vírgula 10 2 4 8 3" xfId="41416"/>
    <cellStyle name="Vírgula 10 2 4 9" xfId="48252"/>
    <cellStyle name="Vírgula 10 2 5" xfId="48253"/>
    <cellStyle name="Vírgula 10 2 5 10" xfId="2606"/>
    <cellStyle name="Vírgula 10 2 5 11" xfId="12530"/>
    <cellStyle name="Vírgula 10 2 5 2" xfId="24376"/>
    <cellStyle name="Vírgula 10 2 5 2 10" xfId="48254"/>
    <cellStyle name="Vírgula 10 2 5 2 2" xfId="44646"/>
    <cellStyle name="Vírgula 10 2 5 2 2 2" xfId="36501"/>
    <cellStyle name="Vírgula 10 2 5 2 2 2 2" xfId="48255"/>
    <cellStyle name="Vírgula 10 2 5 2 2 2 2 2" xfId="33496"/>
    <cellStyle name="Vírgula 10 2 5 2 2 2 2 3" xfId="33498"/>
    <cellStyle name="Vírgula 10 2 5 2 2 2 2 4" xfId="48256"/>
    <cellStyle name="Vírgula 10 2 5 2 2 2 3" xfId="48257"/>
    <cellStyle name="Vírgula 10 2 5 2 2 2 3 2" xfId="10560"/>
    <cellStyle name="Vírgula 10 2 5 2 2 2 3 3" xfId="48258"/>
    <cellStyle name="Vírgula 10 2 5 2 2 2 4" xfId="48259"/>
    <cellStyle name="Vírgula 10 2 5 2 2 2 5" xfId="48260"/>
    <cellStyle name="Vírgula 10 2 5 2 2 2 6" xfId="48262"/>
    <cellStyle name="Vírgula 10 2 5 2 2 3" xfId="36503"/>
    <cellStyle name="Vírgula 10 2 5 2 2 3 2" xfId="48263"/>
    <cellStyle name="Vírgula 10 2 5 2 2 3 3" xfId="48264"/>
    <cellStyle name="Vírgula 10 2 5 2 2 3 4" xfId="48265"/>
    <cellStyle name="Vírgula 10 2 5 2 2 4" xfId="19611"/>
    <cellStyle name="Vírgula 10 2 5 2 2 4 2" xfId="48266"/>
    <cellStyle name="Vírgula 10 2 5 2 2 4 3" xfId="48267"/>
    <cellStyle name="Vírgula 10 2 5 2 2 4 4" xfId="48268"/>
    <cellStyle name="Vírgula 10 2 5 2 2 5" xfId="48269"/>
    <cellStyle name="Vírgula 10 2 5 2 2 5 2" xfId="48270"/>
    <cellStyle name="Vírgula 10 2 5 2 2 5 3" xfId="20091"/>
    <cellStyle name="Vírgula 10 2 5 2 2 5 4" xfId="39933"/>
    <cellStyle name="Vírgula 10 2 5 2 2 6" xfId="48271"/>
    <cellStyle name="Vírgula 10 2 5 2 2 6 2" xfId="48272"/>
    <cellStyle name="Vírgula 10 2 5 2 2 6 3" xfId="48273"/>
    <cellStyle name="Vírgula 10 2 5 2 2 7" xfId="48274"/>
    <cellStyle name="Vírgula 10 2 5 2 2 8" xfId="48276"/>
    <cellStyle name="Vírgula 10 2 5 2 2 9" xfId="48278"/>
    <cellStyle name="Vírgula 10 2 5 2 3" xfId="44648"/>
    <cellStyle name="Vírgula 10 2 5 2 3 2" xfId="36508"/>
    <cellStyle name="Vírgula 10 2 5 2 3 2 2" xfId="48279"/>
    <cellStyle name="Vírgula 10 2 5 2 3 2 3" xfId="48280"/>
    <cellStyle name="Vírgula 10 2 5 2 3 2 4" xfId="48281"/>
    <cellStyle name="Vírgula 10 2 5 2 3 3" xfId="48282"/>
    <cellStyle name="Vírgula 10 2 5 2 3 3 2" xfId="48283"/>
    <cellStyle name="Vírgula 10 2 5 2 3 3 3" xfId="48284"/>
    <cellStyle name="Vírgula 10 2 5 2 3 4" xfId="48285"/>
    <cellStyle name="Vírgula 10 2 5 2 3 5" xfId="48286"/>
    <cellStyle name="Vírgula 10 2 5 2 3 6" xfId="48287"/>
    <cellStyle name="Vírgula 10 2 5 2 4" xfId="48288"/>
    <cellStyle name="Vírgula 10 2 5 2 4 2" xfId="11547"/>
    <cellStyle name="Vírgula 10 2 5 2 4 3" xfId="48289"/>
    <cellStyle name="Vírgula 10 2 5 2 4 4" xfId="48290"/>
    <cellStyle name="Vírgula 10 2 5 2 5" xfId="48291"/>
    <cellStyle name="Vírgula 10 2 5 2 5 2" xfId="11706"/>
    <cellStyle name="Vírgula 10 2 5 2 5 3" xfId="48292"/>
    <cellStyle name="Vírgula 10 2 5 2 5 4" xfId="48293"/>
    <cellStyle name="Vírgula 10 2 5 2 6" xfId="48294"/>
    <cellStyle name="Vírgula 10 2 5 2 6 2" xfId="48295"/>
    <cellStyle name="Vírgula 10 2 5 2 6 3" xfId="48296"/>
    <cellStyle name="Vírgula 10 2 5 2 6 4" xfId="48297"/>
    <cellStyle name="Vírgula 10 2 5 2 7" xfId="25761"/>
    <cellStyle name="Vírgula 10 2 5 2 7 2" xfId="10592"/>
    <cellStyle name="Vírgula 10 2 5 2 7 3" xfId="48298"/>
    <cellStyle name="Vírgula 10 2 5 2 8" xfId="25769"/>
    <cellStyle name="Vírgula 10 2 5 2 9" xfId="25781"/>
    <cellStyle name="Vírgula 10 2 5 3" xfId="48299"/>
    <cellStyle name="Vírgula 10 2 5 3 2" xfId="38692"/>
    <cellStyle name="Vírgula 10 2 5 3 2 2" xfId="28564"/>
    <cellStyle name="Vírgula 10 2 5 3 2 2 2" xfId="48301"/>
    <cellStyle name="Vírgula 10 2 5 3 2 2 3" xfId="48303"/>
    <cellStyle name="Vírgula 10 2 5 3 2 2 4" xfId="48305"/>
    <cellStyle name="Vírgula 10 2 5 3 2 3" xfId="48308"/>
    <cellStyle name="Vírgula 10 2 5 3 2 3 2" xfId="48311"/>
    <cellStyle name="Vírgula 10 2 5 3 2 3 3" xfId="48314"/>
    <cellStyle name="Vírgula 10 2 5 3 2 4" xfId="48316"/>
    <cellStyle name="Vírgula 10 2 5 3 2 5" xfId="48318"/>
    <cellStyle name="Vírgula 10 2 5 3 2 6" xfId="48320"/>
    <cellStyle name="Vírgula 10 2 5 3 3" xfId="38695"/>
    <cellStyle name="Vírgula 10 2 5 3 3 2" xfId="48322"/>
    <cellStyle name="Vírgula 10 2 5 3 3 3" xfId="48324"/>
    <cellStyle name="Vírgula 10 2 5 3 3 4" xfId="48326"/>
    <cellStyle name="Vírgula 10 2 5 3 4" xfId="48327"/>
    <cellStyle name="Vírgula 10 2 5 3 4 2" xfId="48329"/>
    <cellStyle name="Vírgula 10 2 5 3 4 3" xfId="48331"/>
    <cellStyle name="Vírgula 10 2 5 3 4 4" xfId="48333"/>
    <cellStyle name="Vírgula 10 2 5 3 5" xfId="48334"/>
    <cellStyle name="Vírgula 10 2 5 3 5 2" xfId="48336"/>
    <cellStyle name="Vírgula 10 2 5 3 5 3" xfId="48338"/>
    <cellStyle name="Vírgula 10 2 5 3 5 4" xfId="48340"/>
    <cellStyle name="Vírgula 10 2 5 3 6" xfId="48341"/>
    <cellStyle name="Vírgula 10 2 5 3 6 2" xfId="48343"/>
    <cellStyle name="Vírgula 10 2 5 3 6 3" xfId="48345"/>
    <cellStyle name="Vírgula 10 2 5 3 7" xfId="25807"/>
    <cellStyle name="Vírgula 10 2 5 3 8" xfId="25816"/>
    <cellStyle name="Vírgula 10 2 5 3 9" xfId="25825"/>
    <cellStyle name="Vírgula 10 2 5 4" xfId="48346"/>
    <cellStyle name="Vírgula 10 2 5 4 2" xfId="38700"/>
    <cellStyle name="Vírgula 10 2 5 4 2 2" xfId="48348"/>
    <cellStyle name="Vírgula 10 2 5 4 2 3" xfId="21230"/>
    <cellStyle name="Vírgula 10 2 5 4 2 4" xfId="21233"/>
    <cellStyle name="Vírgula 10 2 5 4 3" xfId="48349"/>
    <cellStyle name="Vírgula 10 2 5 4 3 2" xfId="34733"/>
    <cellStyle name="Vírgula 10 2 5 4 3 3" xfId="21244"/>
    <cellStyle name="Vírgula 10 2 5 4 4" xfId="48350"/>
    <cellStyle name="Vírgula 10 2 5 4 5" xfId="48352"/>
    <cellStyle name="Vírgula 10 2 5 4 6" xfId="48354"/>
    <cellStyle name="Vírgula 10 2 5 5" xfId="48355"/>
    <cellStyle name="Vírgula 10 2 5 5 2" xfId="48356"/>
    <cellStyle name="Vírgula 10 2 5 5 3" xfId="48357"/>
    <cellStyle name="Vírgula 10 2 5 5 4" xfId="48358"/>
    <cellStyle name="Vírgula 10 2 5 6" xfId="48359"/>
    <cellStyle name="Vírgula 10 2 5 6 2" xfId="48360"/>
    <cellStyle name="Vírgula 10 2 5 6 3" xfId="48361"/>
    <cellStyle name="Vírgula 10 2 5 6 4" xfId="48362"/>
    <cellStyle name="Vírgula 10 2 5 7" xfId="48363"/>
    <cellStyle name="Vírgula 10 2 5 7 2" xfId="41551"/>
    <cellStyle name="Vírgula 10 2 5 7 3" xfId="41559"/>
    <cellStyle name="Vírgula 10 2 5 7 4" xfId="41567"/>
    <cellStyle name="Vírgula 10 2 5 8" xfId="48364"/>
    <cellStyle name="Vírgula 10 2 5 8 2" xfId="41592"/>
    <cellStyle name="Vírgula 10 2 5 8 3" xfId="41600"/>
    <cellStyle name="Vírgula 10 2 5 9" xfId="48365"/>
    <cellStyle name="Vírgula 10 2 6" xfId="48366"/>
    <cellStyle name="Vírgula 10 2 6 10" xfId="19659"/>
    <cellStyle name="Vírgula 10 2 6 11" xfId="19662"/>
    <cellStyle name="Vírgula 10 2 6 2" xfId="4854"/>
    <cellStyle name="Vírgula 10 2 6 2 10" xfId="27514"/>
    <cellStyle name="Vírgula 10 2 6 2 2" xfId="44723"/>
    <cellStyle name="Vírgula 10 2 6 2 2 2" xfId="36538"/>
    <cellStyle name="Vírgula 10 2 6 2 2 2 2" xfId="48367"/>
    <cellStyle name="Vírgula 10 2 6 2 2 2 2 2" xfId="11643"/>
    <cellStyle name="Vírgula 10 2 6 2 2 2 2 3" xfId="42602"/>
    <cellStyle name="Vírgula 10 2 6 2 2 2 2 4" xfId="42604"/>
    <cellStyle name="Vírgula 10 2 6 2 2 2 3" xfId="35790"/>
    <cellStyle name="Vírgula 10 2 6 2 2 2 3 2" xfId="40400"/>
    <cellStyle name="Vírgula 10 2 6 2 2 2 3 3" xfId="40403"/>
    <cellStyle name="Vírgula 10 2 6 2 2 2 4" xfId="35792"/>
    <cellStyle name="Vírgula 10 2 6 2 2 2 5" xfId="35795"/>
    <cellStyle name="Vírgula 10 2 6 2 2 2 6" xfId="48368"/>
    <cellStyle name="Vírgula 10 2 6 2 2 3" xfId="40205"/>
    <cellStyle name="Vírgula 10 2 6 2 2 3 2" xfId="40207"/>
    <cellStyle name="Vírgula 10 2 6 2 2 3 3" xfId="35798"/>
    <cellStyle name="Vírgula 10 2 6 2 2 3 4" xfId="35801"/>
    <cellStyle name="Vírgula 10 2 6 2 2 4" xfId="20034"/>
    <cellStyle name="Vírgula 10 2 6 2 2 4 2" xfId="40236"/>
    <cellStyle name="Vírgula 10 2 6 2 2 4 3" xfId="35808"/>
    <cellStyle name="Vírgula 10 2 6 2 2 4 4" xfId="35811"/>
    <cellStyle name="Vírgula 10 2 6 2 2 5" xfId="20041"/>
    <cellStyle name="Vírgula 10 2 6 2 2 5 2" xfId="40241"/>
    <cellStyle name="Vírgula 10 2 6 2 2 5 3" xfId="32470"/>
    <cellStyle name="Vírgula 10 2 6 2 2 5 4" xfId="32500"/>
    <cellStyle name="Vírgula 10 2 6 2 2 6" xfId="20047"/>
    <cellStyle name="Vírgula 10 2 6 2 2 6 2" xfId="40243"/>
    <cellStyle name="Vírgula 10 2 6 2 2 6 3" xfId="32542"/>
    <cellStyle name="Vírgula 10 2 6 2 2 7" xfId="20782"/>
    <cellStyle name="Vírgula 10 2 6 2 2 8" xfId="27125"/>
    <cellStyle name="Vírgula 10 2 6 2 2 9" xfId="27129"/>
    <cellStyle name="Vírgula 10 2 6 2 3" xfId="5290"/>
    <cellStyle name="Vírgula 10 2 6 2 3 2" xfId="48369"/>
    <cellStyle name="Vírgula 10 2 6 2 3 2 2" xfId="48370"/>
    <cellStyle name="Vírgula 10 2 6 2 3 2 3" xfId="35827"/>
    <cellStyle name="Vírgula 10 2 6 2 3 2 4" xfId="35829"/>
    <cellStyle name="Vírgula 10 2 6 2 3 3" xfId="40252"/>
    <cellStyle name="Vírgula 10 2 6 2 3 3 2" xfId="40254"/>
    <cellStyle name="Vírgula 10 2 6 2 3 3 3" xfId="35833"/>
    <cellStyle name="Vírgula 10 2 6 2 3 4" xfId="2550"/>
    <cellStyle name="Vírgula 10 2 6 2 3 5" xfId="20050"/>
    <cellStyle name="Vírgula 10 2 6 2 3 6" xfId="40262"/>
    <cellStyle name="Vírgula 10 2 6 2 4" xfId="5297"/>
    <cellStyle name="Vírgula 10 2 6 2 4 2" xfId="48371"/>
    <cellStyle name="Vírgula 10 2 6 2 4 3" xfId="40268"/>
    <cellStyle name="Vírgula 10 2 6 2 4 4" xfId="40270"/>
    <cellStyle name="Vírgula 10 2 6 2 5" xfId="7925"/>
    <cellStyle name="Vírgula 10 2 6 2 5 2" xfId="48372"/>
    <cellStyle name="Vírgula 10 2 6 2 5 3" xfId="40277"/>
    <cellStyle name="Vírgula 10 2 6 2 5 4" xfId="40279"/>
    <cellStyle name="Vírgula 10 2 6 2 6" xfId="48373"/>
    <cellStyle name="Vírgula 10 2 6 2 6 2" xfId="48374"/>
    <cellStyle name="Vírgula 10 2 6 2 6 3" xfId="40284"/>
    <cellStyle name="Vírgula 10 2 6 2 6 4" xfId="40286"/>
    <cellStyle name="Vírgula 10 2 6 2 7" xfId="48375"/>
    <cellStyle name="Vírgula 10 2 6 2 7 2" xfId="48376"/>
    <cellStyle name="Vírgula 10 2 6 2 7 3" xfId="40290"/>
    <cellStyle name="Vírgula 10 2 6 2 8" xfId="48377"/>
    <cellStyle name="Vírgula 10 2 6 2 9" xfId="48378"/>
    <cellStyle name="Vírgula 10 2 6 3" xfId="47877"/>
    <cellStyle name="Vírgula 10 2 6 3 2" xfId="48379"/>
    <cellStyle name="Vírgula 10 2 6 3 2 2" xfId="48381"/>
    <cellStyle name="Vírgula 10 2 6 3 2 2 2" xfId="48383"/>
    <cellStyle name="Vírgula 10 2 6 3 2 2 3" xfId="36048"/>
    <cellStyle name="Vírgula 10 2 6 3 2 2 4" xfId="36051"/>
    <cellStyle name="Vírgula 10 2 6 3 2 3" xfId="48385"/>
    <cellStyle name="Vírgula 10 2 6 3 2 3 2" xfId="47287"/>
    <cellStyle name="Vírgula 10 2 6 3 2 3 3" xfId="36057"/>
    <cellStyle name="Vírgula 10 2 6 3 2 4" xfId="48387"/>
    <cellStyle name="Vírgula 10 2 6 3 2 5" xfId="48389"/>
    <cellStyle name="Vírgula 10 2 6 3 2 6" xfId="48391"/>
    <cellStyle name="Vírgula 10 2 6 3 3" xfId="4969"/>
    <cellStyle name="Vírgula 10 2 6 3 3 2" xfId="48393"/>
    <cellStyle name="Vírgula 10 2 6 3 3 3" xfId="48395"/>
    <cellStyle name="Vírgula 10 2 6 3 3 4" xfId="48397"/>
    <cellStyle name="Vírgula 10 2 6 3 4" xfId="4983"/>
    <cellStyle name="Vírgula 10 2 6 3 4 2" xfId="48399"/>
    <cellStyle name="Vírgula 10 2 6 3 4 3" xfId="48401"/>
    <cellStyle name="Vírgula 10 2 6 3 4 4" xfId="48403"/>
    <cellStyle name="Vírgula 10 2 6 3 5" xfId="5002"/>
    <cellStyle name="Vírgula 10 2 6 3 5 2" xfId="48405"/>
    <cellStyle name="Vírgula 10 2 6 3 5 3" xfId="48407"/>
    <cellStyle name="Vírgula 10 2 6 3 5 4" xfId="48409"/>
    <cellStyle name="Vírgula 10 2 6 3 6" xfId="48410"/>
    <cellStyle name="Vírgula 10 2 6 3 6 2" xfId="48412"/>
    <cellStyle name="Vírgula 10 2 6 3 6 3" xfId="48414"/>
    <cellStyle name="Vírgula 10 2 6 3 7" xfId="25964"/>
    <cellStyle name="Vírgula 10 2 6 3 8" xfId="25968"/>
    <cellStyle name="Vírgula 10 2 6 3 9" xfId="29010"/>
    <cellStyle name="Vírgula 10 2 6 4" xfId="48415"/>
    <cellStyle name="Vírgula 10 2 6 4 2" xfId="48416"/>
    <cellStyle name="Vírgula 10 2 6 4 2 2" xfId="48418"/>
    <cellStyle name="Vírgula 10 2 6 4 2 3" xfId="21407"/>
    <cellStyle name="Vírgula 10 2 6 4 2 4" xfId="21410"/>
    <cellStyle name="Vírgula 10 2 6 4 3" xfId="5043"/>
    <cellStyle name="Vírgula 10 2 6 4 3 2" xfId="34814"/>
    <cellStyle name="Vírgula 10 2 6 4 3 3" xfId="21419"/>
    <cellStyle name="Vírgula 10 2 6 4 4" xfId="5323"/>
    <cellStyle name="Vírgula 10 2 6 4 5" xfId="7825"/>
    <cellStyle name="Vírgula 10 2 6 4 6" xfId="37808"/>
    <cellStyle name="Vírgula 10 2 6 5" xfId="48419"/>
    <cellStyle name="Vírgula 10 2 6 5 2" xfId="48420"/>
    <cellStyle name="Vírgula 10 2 6 5 3" xfId="5093"/>
    <cellStyle name="Vírgula 10 2 6 5 4" xfId="7943"/>
    <cellStyle name="Vírgula 10 2 6 6" xfId="48421"/>
    <cellStyle name="Vírgula 10 2 6 6 2" xfId="48422"/>
    <cellStyle name="Vírgula 10 2 6 6 3" xfId="48423"/>
    <cellStyle name="Vírgula 10 2 6 6 4" xfId="48424"/>
    <cellStyle name="Vírgula 10 2 6 7" xfId="48425"/>
    <cellStyle name="Vírgula 10 2 6 7 2" xfId="41678"/>
    <cellStyle name="Vírgula 10 2 6 7 3" xfId="41689"/>
    <cellStyle name="Vírgula 10 2 6 7 4" xfId="41700"/>
    <cellStyle name="Vírgula 10 2 6 8" xfId="48426"/>
    <cellStyle name="Vírgula 10 2 6 8 2" xfId="41726"/>
    <cellStyle name="Vírgula 10 2 6 8 3" xfId="41737"/>
    <cellStyle name="Vírgula 10 2 6 9" xfId="48427"/>
    <cellStyle name="Vírgula 10 2 7" xfId="48428"/>
    <cellStyle name="Vírgula 10 2 7 10" xfId="34586"/>
    <cellStyle name="Vírgula 10 2 7 2" xfId="47880"/>
    <cellStyle name="Vírgula 10 2 7 2 2" xfId="48429"/>
    <cellStyle name="Vírgula 10 2 7 2 2 2" xfId="21324"/>
    <cellStyle name="Vírgula 10 2 7 2 2 2 2" xfId="47448"/>
    <cellStyle name="Vírgula 10 2 7 2 2 2 3" xfId="36738"/>
    <cellStyle name="Vírgula 10 2 7 2 2 2 4" xfId="36740"/>
    <cellStyle name="Vírgula 10 2 7 2 2 3" xfId="42740"/>
    <cellStyle name="Vírgula 10 2 7 2 2 3 2" xfId="42742"/>
    <cellStyle name="Vírgula 10 2 7 2 2 3 3" xfId="36743"/>
    <cellStyle name="Vírgula 10 2 7 2 2 4" xfId="42748"/>
    <cellStyle name="Vírgula 10 2 7 2 2 5" xfId="42751"/>
    <cellStyle name="Vírgula 10 2 7 2 2 6" xfId="42754"/>
    <cellStyle name="Vírgula 10 2 7 2 3" xfId="5446"/>
    <cellStyle name="Vírgula 10 2 7 2 3 2" xfId="48430"/>
    <cellStyle name="Vírgula 10 2 7 2 3 3" xfId="42769"/>
    <cellStyle name="Vírgula 10 2 7 2 3 4" xfId="42772"/>
    <cellStyle name="Vírgula 10 2 7 2 4" xfId="5461"/>
    <cellStyle name="Vírgula 10 2 7 2 4 2" xfId="48431"/>
    <cellStyle name="Vírgula 10 2 7 2 4 3" xfId="42777"/>
    <cellStyle name="Vírgula 10 2 7 2 4 4" xfId="42779"/>
    <cellStyle name="Vírgula 10 2 7 2 5" xfId="11673"/>
    <cellStyle name="Vírgula 10 2 7 2 5 2" xfId="48432"/>
    <cellStyle name="Vírgula 10 2 7 2 5 3" xfId="42782"/>
    <cellStyle name="Vírgula 10 2 7 2 5 4" xfId="42784"/>
    <cellStyle name="Vírgula 10 2 7 2 6" xfId="48433"/>
    <cellStyle name="Vírgula 10 2 7 2 6 2" xfId="48434"/>
    <cellStyle name="Vírgula 10 2 7 2 6 3" xfId="42787"/>
    <cellStyle name="Vírgula 10 2 7 2 7" xfId="23868"/>
    <cellStyle name="Vírgula 10 2 7 2 8" xfId="23873"/>
    <cellStyle name="Vírgula 10 2 7 2 9" xfId="25981"/>
    <cellStyle name="Vírgula 10 2 7 3" xfId="48435"/>
    <cellStyle name="Vírgula 10 2 7 3 2" xfId="48436"/>
    <cellStyle name="Vírgula 10 2 7 3 2 2" xfId="48438"/>
    <cellStyle name="Vírgula 10 2 7 3 2 3" xfId="48440"/>
    <cellStyle name="Vírgula 10 2 7 3 2 4" xfId="48442"/>
    <cellStyle name="Vírgula 10 2 7 3 3" xfId="5244"/>
    <cellStyle name="Vírgula 10 2 7 3 3 2" xfId="48444"/>
    <cellStyle name="Vírgula 10 2 7 3 3 3" xfId="48446"/>
    <cellStyle name="Vírgula 10 2 7 3 4" xfId="5473"/>
    <cellStyle name="Vírgula 10 2 7 3 5" xfId="11682"/>
    <cellStyle name="Vírgula 10 2 7 3 6" xfId="48447"/>
    <cellStyle name="Vírgula 10 2 7 4" xfId="48448"/>
    <cellStyle name="Vírgula 10 2 7 4 2" xfId="48449"/>
    <cellStyle name="Vírgula 10 2 7 4 3" xfId="5493"/>
    <cellStyle name="Vírgula 10 2 7 4 4" xfId="8057"/>
    <cellStyle name="Vírgula 10 2 7 5" xfId="48450"/>
    <cellStyle name="Vírgula 10 2 7 5 2" xfId="6658"/>
    <cellStyle name="Vírgula 10 2 7 5 3" xfId="7852"/>
    <cellStyle name="Vírgula 10 2 7 5 4" xfId="11702"/>
    <cellStyle name="Vírgula 10 2 7 6" xfId="48451"/>
    <cellStyle name="Vírgula 10 2 7 6 2" xfId="48452"/>
    <cellStyle name="Vírgula 10 2 7 6 3" xfId="48453"/>
    <cellStyle name="Vírgula 10 2 7 6 4" xfId="48454"/>
    <cellStyle name="Vírgula 10 2 7 7" xfId="48455"/>
    <cellStyle name="Vírgula 10 2 7 7 2" xfId="41825"/>
    <cellStyle name="Vírgula 10 2 7 7 3" xfId="41835"/>
    <cellStyle name="Vírgula 10 2 7 8" xfId="48456"/>
    <cellStyle name="Vírgula 10 2 7 9" xfId="48458"/>
    <cellStyle name="Vírgula 10 2 8" xfId="48459"/>
    <cellStyle name="Vírgula 10 2 8 2" xfId="40055"/>
    <cellStyle name="Vírgula 10 2 8 2 2" xfId="48460"/>
    <cellStyle name="Vírgula 10 2 8 2 2 2" xfId="48461"/>
    <cellStyle name="Vírgula 10 2 8 2 2 3" xfId="43506"/>
    <cellStyle name="Vírgula 10 2 8 2 2 4" xfId="43508"/>
    <cellStyle name="Vírgula 10 2 8 2 3" xfId="7004"/>
    <cellStyle name="Vírgula 10 2 8 2 3 2" xfId="48462"/>
    <cellStyle name="Vírgula 10 2 8 2 3 3" xfId="43515"/>
    <cellStyle name="Vírgula 10 2 8 2 4" xfId="7012"/>
    <cellStyle name="Vírgula 10 2 8 2 5" xfId="11808"/>
    <cellStyle name="Vírgula 10 2 8 2 6" xfId="48463"/>
    <cellStyle name="Vírgula 10 2 8 3" xfId="40057"/>
    <cellStyle name="Vírgula 10 2 8 3 2" xfId="48464"/>
    <cellStyle name="Vírgula 10 2 8 3 3" xfId="7911"/>
    <cellStyle name="Vírgula 10 2 8 3 4" xfId="8096"/>
    <cellStyle name="Vírgula 10 2 8 4" xfId="40059"/>
    <cellStyle name="Vírgula 10 2 8 4 2" xfId="48465"/>
    <cellStyle name="Vírgula 10 2 8 4 3" xfId="2540"/>
    <cellStyle name="Vírgula 10 2 8 4 4" xfId="11060"/>
    <cellStyle name="Vírgula 10 2 8 5" xfId="48466"/>
    <cellStyle name="Vírgula 10 2 8 5 2" xfId="20670"/>
    <cellStyle name="Vírgula 10 2 8 5 3" xfId="11071"/>
    <cellStyle name="Vírgula 10 2 8 5 4" xfId="11833"/>
    <cellStyle name="Vírgula 10 2 8 6" xfId="48467"/>
    <cellStyle name="Vírgula 10 2 8 6 2" xfId="48468"/>
    <cellStyle name="Vírgula 10 2 8 6 3" xfId="48469"/>
    <cellStyle name="Vírgula 10 2 8 7" xfId="48470"/>
    <cellStyle name="Vírgula 10 2 8 8" xfId="48471"/>
    <cellStyle name="Vírgula 10 2 8 9" xfId="48472"/>
    <cellStyle name="Vírgula 10 2 9" xfId="48473"/>
    <cellStyle name="Vírgula 10 2 9 2" xfId="40061"/>
    <cellStyle name="Vírgula 10 2 9 2 2" xfId="48474"/>
    <cellStyle name="Vírgula 10 2 9 2 2 2" xfId="7663"/>
    <cellStyle name="Vírgula 10 2 9 2 2 3" xfId="7673"/>
    <cellStyle name="Vírgula 10 2 9 2 2 4" xfId="44249"/>
    <cellStyle name="Vírgula 10 2 9 2 3" xfId="159"/>
    <cellStyle name="Vírgula 10 2 9 2 3 2" xfId="21786"/>
    <cellStyle name="Vírgula 10 2 9 2 3 3" xfId="22162"/>
    <cellStyle name="Vírgula 10 2 9 2 4" xfId="7683"/>
    <cellStyle name="Vírgula 10 2 9 2 5" xfId="7693"/>
    <cellStyle name="Vírgula 10 2 9 2 6" xfId="14233"/>
    <cellStyle name="Vírgula 10 2 9 3" xfId="48475"/>
    <cellStyle name="Vírgula 10 2 9 3 2" xfId="48476"/>
    <cellStyle name="Vírgula 10 2 9 3 3" xfId="7712"/>
    <cellStyle name="Vírgula 10 2 9 3 4" xfId="2899"/>
    <cellStyle name="Vírgula 10 2 9 4" xfId="48477"/>
    <cellStyle name="Vírgula 10 2 9 4 2" xfId="48478"/>
    <cellStyle name="Vírgula 10 2 9 4 3" xfId="7738"/>
    <cellStyle name="Vírgula 10 2 9 4 4" xfId="11947"/>
    <cellStyle name="Vírgula 10 2 9 5" xfId="48479"/>
    <cellStyle name="Vírgula 10 2 9 5 2" xfId="48480"/>
    <cellStyle name="Vírgula 10 2 9 5 3" xfId="48481"/>
    <cellStyle name="Vírgula 10 2 9 5 4" xfId="48482"/>
    <cellStyle name="Vírgula 10 2 9 6" xfId="48483"/>
    <cellStyle name="Vírgula 10 2 9 6 2" xfId="48484"/>
    <cellStyle name="Vírgula 10 2 9 6 3" xfId="48485"/>
    <cellStyle name="Vírgula 10 2 9 7" xfId="48486"/>
    <cellStyle name="Vírgula 10 2 9 8" xfId="48487"/>
    <cellStyle name="Vírgula 10 2 9 9" xfId="48488"/>
    <cellStyle name="Vírgula 10 20" xfId="5138"/>
    <cellStyle name="Vírgula 10 3" xfId="48489"/>
    <cellStyle name="Vírgula 10 3 10" xfId="22575"/>
    <cellStyle name="Vírgula 10 3 10 2" xfId="48490"/>
    <cellStyle name="Vírgula 10 3 10 3" xfId="48491"/>
    <cellStyle name="Vírgula 10 3 10 4" xfId="48492"/>
    <cellStyle name="Vírgula 10 3 11" xfId="22577"/>
    <cellStyle name="Vírgula 10 3 11 2" xfId="48493"/>
    <cellStyle name="Vírgula 10 3 11 3" xfId="48494"/>
    <cellStyle name="Vírgula 10 3 12" xfId="48495"/>
    <cellStyle name="Vírgula 10 3 13" xfId="48496"/>
    <cellStyle name="Vírgula 10 3 14" xfId="48497"/>
    <cellStyle name="Vírgula 10 3 2" xfId="22150"/>
    <cellStyle name="Vírgula 10 3 2 10" xfId="33381"/>
    <cellStyle name="Vírgula 10 3 2 11" xfId="48223"/>
    <cellStyle name="Vírgula 10 3 2 2" xfId="26113"/>
    <cellStyle name="Vírgula 10 3 2 2 10" xfId="48498"/>
    <cellStyle name="Vírgula 10 3 2 2 2" xfId="29908"/>
    <cellStyle name="Vírgula 10 3 2 2 2 2" xfId="23069"/>
    <cellStyle name="Vírgula 10 3 2 2 2 2 2" xfId="37174"/>
    <cellStyle name="Vírgula 10 3 2 2 2 2 2 2" xfId="48499"/>
    <cellStyle name="Vírgula 10 3 2 2 2 2 2 3" xfId="48500"/>
    <cellStyle name="Vírgula 10 3 2 2 2 2 2 4" xfId="48501"/>
    <cellStyle name="Vírgula 10 3 2 2 2 2 3" xfId="37176"/>
    <cellStyle name="Vírgula 10 3 2 2 2 2 3 2" xfId="48503"/>
    <cellStyle name="Vírgula 10 3 2 2 2 2 3 3" xfId="47059"/>
    <cellStyle name="Vírgula 10 3 2 2 2 2 4" xfId="3471"/>
    <cellStyle name="Vírgula 10 3 2 2 2 2 5" xfId="48504"/>
    <cellStyle name="Vírgula 10 3 2 2 2 2 6" xfId="48506"/>
    <cellStyle name="Vírgula 10 3 2 2 2 3" xfId="23074"/>
    <cellStyle name="Vírgula 10 3 2 2 2 3 2" xfId="37178"/>
    <cellStyle name="Vírgula 10 3 2 2 2 3 3" xfId="37180"/>
    <cellStyle name="Vírgula 10 3 2 2 2 3 4" xfId="10646"/>
    <cellStyle name="Vírgula 10 3 2 2 2 4" xfId="37184"/>
    <cellStyle name="Vírgula 10 3 2 2 2 4 2" xfId="37186"/>
    <cellStyle name="Vírgula 10 3 2 2 2 4 3" xfId="37188"/>
    <cellStyle name="Vírgula 10 3 2 2 2 4 4" xfId="21652"/>
    <cellStyle name="Vírgula 10 3 2 2 2 5" xfId="37190"/>
    <cellStyle name="Vírgula 10 3 2 2 2 5 2" xfId="48508"/>
    <cellStyle name="Vírgula 10 3 2 2 2 5 3" xfId="48510"/>
    <cellStyle name="Vírgula 10 3 2 2 2 5 4" xfId="48512"/>
    <cellStyle name="Vírgula 10 3 2 2 2 6" xfId="34610"/>
    <cellStyle name="Vírgula 10 3 2 2 2 6 2" xfId="26438"/>
    <cellStyle name="Vírgula 10 3 2 2 2 6 3" xfId="12329"/>
    <cellStyle name="Vírgula 10 3 2 2 2 7" xfId="34617"/>
    <cellStyle name="Vírgula 10 3 2 2 2 8" xfId="48513"/>
    <cellStyle name="Vírgula 10 3 2 2 2 9" xfId="48515"/>
    <cellStyle name="Vírgula 10 3 2 2 3" xfId="29910"/>
    <cellStyle name="Vírgula 10 3 2 2 3 2" xfId="23084"/>
    <cellStyle name="Vírgula 10 3 2 2 3 2 2" xfId="48516"/>
    <cellStyle name="Vírgula 10 3 2 2 3 2 3" xfId="48517"/>
    <cellStyle name="Vírgula 10 3 2 2 3 2 4" xfId="48518"/>
    <cellStyle name="Vírgula 10 3 2 2 3 3" xfId="37200"/>
    <cellStyle name="Vírgula 10 3 2 2 3 3 2" xfId="48519"/>
    <cellStyle name="Vírgula 10 3 2 2 3 3 3" xfId="48520"/>
    <cellStyle name="Vírgula 10 3 2 2 3 4" xfId="37204"/>
    <cellStyle name="Vírgula 10 3 2 2 3 5" xfId="48521"/>
    <cellStyle name="Vírgula 10 3 2 2 3 6" xfId="48522"/>
    <cellStyle name="Vírgula 10 3 2 2 4" xfId="29912"/>
    <cellStyle name="Vírgula 10 3 2 2 4 2" xfId="37209"/>
    <cellStyle name="Vírgula 10 3 2 2 4 3" xfId="48523"/>
    <cellStyle name="Vírgula 10 3 2 2 4 4" xfId="48524"/>
    <cellStyle name="Vírgula 10 3 2 2 5" xfId="43433"/>
    <cellStyle name="Vírgula 10 3 2 2 5 2" xfId="37213"/>
    <cellStyle name="Vírgula 10 3 2 2 5 3" xfId="48525"/>
    <cellStyle name="Vírgula 10 3 2 2 5 4" xfId="48526"/>
    <cellStyle name="Vírgula 10 3 2 2 6" xfId="48527"/>
    <cellStyle name="Vírgula 10 3 2 2 6 2" xfId="37217"/>
    <cellStyle name="Vírgula 10 3 2 2 6 3" xfId="48528"/>
    <cellStyle name="Vírgula 10 3 2 2 6 4" xfId="48529"/>
    <cellStyle name="Vírgula 10 3 2 2 7" xfId="22836"/>
    <cellStyle name="Vírgula 10 3 2 2 7 2" xfId="25563"/>
    <cellStyle name="Vírgula 10 3 2 2 7 3" xfId="48530"/>
    <cellStyle name="Vírgula 10 3 2 2 8" xfId="1510"/>
    <cellStyle name="Vírgula 10 3 2 2 9" xfId="48531"/>
    <cellStyle name="Vírgula 10 3 2 3" xfId="29915"/>
    <cellStyle name="Vírgula 10 3 2 3 2" xfId="29918"/>
    <cellStyle name="Vírgula 10 3 2 3 2 2" xfId="37232"/>
    <cellStyle name="Vírgula 10 3 2 3 2 2 2" xfId="48532"/>
    <cellStyle name="Vírgula 10 3 2 3 2 2 3" xfId="48533"/>
    <cellStyle name="Vírgula 10 3 2 3 2 2 4" xfId="48534"/>
    <cellStyle name="Vírgula 10 3 2 3 2 3" xfId="37235"/>
    <cellStyle name="Vírgula 10 3 2 3 2 3 2" xfId="48535"/>
    <cellStyle name="Vírgula 10 3 2 3 2 3 3" xfId="48536"/>
    <cellStyle name="Vírgula 10 3 2 3 2 4" xfId="37237"/>
    <cellStyle name="Vírgula 10 3 2 3 2 5" xfId="48537"/>
    <cellStyle name="Vírgula 10 3 2 3 2 6" xfId="48538"/>
    <cellStyle name="Vírgula 10 3 2 3 3" xfId="29920"/>
    <cellStyle name="Vírgula 10 3 2 3 3 2" xfId="37242"/>
    <cellStyle name="Vírgula 10 3 2 3 3 3" xfId="48539"/>
    <cellStyle name="Vírgula 10 3 2 3 3 4" xfId="48540"/>
    <cellStyle name="Vírgula 10 3 2 3 4" xfId="29349"/>
    <cellStyle name="Vírgula 10 3 2 3 4 2" xfId="16262"/>
    <cellStyle name="Vírgula 10 3 2 3 4 3" xfId="16272"/>
    <cellStyle name="Vírgula 10 3 2 3 4 4" xfId="16277"/>
    <cellStyle name="Vírgula 10 3 2 3 5" xfId="29352"/>
    <cellStyle name="Vírgula 10 3 2 3 5 2" xfId="16289"/>
    <cellStyle name="Vírgula 10 3 2 3 5 3" xfId="16294"/>
    <cellStyle name="Vírgula 10 3 2 3 5 4" xfId="48541"/>
    <cellStyle name="Vírgula 10 3 2 3 6" xfId="29354"/>
    <cellStyle name="Vírgula 10 3 2 3 6 2" xfId="16302"/>
    <cellStyle name="Vírgula 10 3 2 3 6 3" xfId="16304"/>
    <cellStyle name="Vírgula 10 3 2 3 7" xfId="29356"/>
    <cellStyle name="Vírgula 10 3 2 3 8" xfId="29358"/>
    <cellStyle name="Vírgula 10 3 2 3 9" xfId="48542"/>
    <cellStyle name="Vírgula 10 3 2 4" xfId="29922"/>
    <cellStyle name="Vírgula 10 3 2 4 2" xfId="8805"/>
    <cellStyle name="Vírgula 10 3 2 4 2 2" xfId="26880"/>
    <cellStyle name="Vírgula 10 3 2 4 2 3" xfId="26883"/>
    <cellStyle name="Vírgula 10 3 2 4 2 4" xfId="48543"/>
    <cellStyle name="Vírgula 10 3 2 4 3" xfId="8870"/>
    <cellStyle name="Vírgula 10 3 2 4 3 2" xfId="48544"/>
    <cellStyle name="Vírgula 10 3 2 4 3 3" xfId="48545"/>
    <cellStyle name="Vírgula 10 3 2 4 4" xfId="26885"/>
    <cellStyle name="Vírgula 10 3 2 4 5" xfId="26891"/>
    <cellStyle name="Vírgula 10 3 2 4 6" xfId="29361"/>
    <cellStyle name="Vírgula 10 3 2 5" xfId="29924"/>
    <cellStyle name="Vírgula 10 3 2 5 2" xfId="2964"/>
    <cellStyle name="Vírgula 10 3 2 5 3" xfId="5640"/>
    <cellStyle name="Vírgula 10 3 2 5 4" xfId="5661"/>
    <cellStyle name="Vírgula 10 3 2 6" xfId="29926"/>
    <cellStyle name="Vírgula 10 3 2 6 2" xfId="48547"/>
    <cellStyle name="Vírgula 10 3 2 6 3" xfId="48548"/>
    <cellStyle name="Vírgula 10 3 2 6 4" xfId="29367"/>
    <cellStyle name="Vírgula 10 3 2 7" xfId="29928"/>
    <cellStyle name="Vírgula 10 3 2 7 2" xfId="48549"/>
    <cellStyle name="Vírgula 10 3 2 7 3" xfId="48550"/>
    <cellStyle name="Vírgula 10 3 2 7 4" xfId="29373"/>
    <cellStyle name="Vírgula 10 3 2 8" xfId="48551"/>
    <cellStyle name="Vírgula 10 3 2 8 2" xfId="1895"/>
    <cellStyle name="Vírgula 10 3 2 8 3" xfId="48552"/>
    <cellStyle name="Vírgula 10 3 2 9" xfId="48554"/>
    <cellStyle name="Vírgula 10 3 3" xfId="48555"/>
    <cellStyle name="Vírgula 10 3 3 10" xfId="48556"/>
    <cellStyle name="Vírgula 10 3 3 2" xfId="24392"/>
    <cellStyle name="Vírgula 10 3 3 2 2" xfId="14333"/>
    <cellStyle name="Vírgula 10 3 3 2 2 2" xfId="23111"/>
    <cellStyle name="Vírgula 10 3 3 2 2 2 2" xfId="37285"/>
    <cellStyle name="Vírgula 10 3 3 2 2 2 3" xfId="37287"/>
    <cellStyle name="Vírgula 10 3 3 2 2 2 4" xfId="6663"/>
    <cellStyle name="Vírgula 10 3 3 2 2 3" xfId="23114"/>
    <cellStyle name="Vírgula 10 3 3 2 2 3 2" xfId="37289"/>
    <cellStyle name="Vírgula 10 3 3 2 2 3 3" xfId="37291"/>
    <cellStyle name="Vírgula 10 3 3 2 2 4" xfId="37293"/>
    <cellStyle name="Vírgula 10 3 3 2 2 5" xfId="37297"/>
    <cellStyle name="Vírgula 10 3 3 2 2 6" xfId="37300"/>
    <cellStyle name="Vírgula 10 3 3 2 3" xfId="14338"/>
    <cellStyle name="Vírgula 10 3 3 2 3 2" xfId="23123"/>
    <cellStyle name="Vírgula 10 3 3 2 3 3" xfId="37318"/>
    <cellStyle name="Vírgula 10 3 3 2 3 4" xfId="37320"/>
    <cellStyle name="Vírgula 10 3 3 2 4" xfId="29939"/>
    <cellStyle name="Vírgula 10 3 3 2 4 2" xfId="238"/>
    <cellStyle name="Vírgula 10 3 3 2 4 3" xfId="48557"/>
    <cellStyle name="Vírgula 10 3 3 2 4 4" xfId="48558"/>
    <cellStyle name="Vírgula 10 3 3 2 5" xfId="48559"/>
    <cellStyle name="Vírgula 10 3 3 2 5 2" xfId="17152"/>
    <cellStyle name="Vírgula 10 3 3 2 5 3" xfId="48560"/>
    <cellStyle name="Vírgula 10 3 3 2 5 4" xfId="48561"/>
    <cellStyle name="Vírgula 10 3 3 2 6" xfId="48562"/>
    <cellStyle name="Vírgula 10 3 3 2 6 2" xfId="17223"/>
    <cellStyle name="Vírgula 10 3 3 2 6 3" xfId="47548"/>
    <cellStyle name="Vírgula 10 3 3 2 7" xfId="48563"/>
    <cellStyle name="Vírgula 10 3 3 2 8" xfId="48564"/>
    <cellStyle name="Vírgula 10 3 3 2 9" xfId="48565"/>
    <cellStyle name="Vírgula 10 3 3 3" xfId="4254"/>
    <cellStyle name="Vírgula 10 3 3 3 2" xfId="29941"/>
    <cellStyle name="Vírgula 10 3 3 3 2 2" xfId="37339"/>
    <cellStyle name="Vírgula 10 3 3 3 2 3" xfId="37342"/>
    <cellStyle name="Vírgula 10 3 3 3 2 4" xfId="37344"/>
    <cellStyle name="Vírgula 10 3 3 3 3" xfId="29943"/>
    <cellStyle name="Vírgula 10 3 3 3 3 2" xfId="37352"/>
    <cellStyle name="Vírgula 10 3 3 3 3 3" xfId="48566"/>
    <cellStyle name="Vírgula 10 3 3 3 4" xfId="29380"/>
    <cellStyle name="Vírgula 10 3 3 3 5" xfId="29382"/>
    <cellStyle name="Vírgula 10 3 3 3 6" xfId="29385"/>
    <cellStyle name="Vírgula 10 3 3 4" xfId="9711"/>
    <cellStyle name="Vírgula 10 3 3 4 2" xfId="622"/>
    <cellStyle name="Vírgula 10 3 3 4 3" xfId="48567"/>
    <cellStyle name="Vírgula 10 3 3 4 4" xfId="29390"/>
    <cellStyle name="Vírgula 10 3 3 5" xfId="7198"/>
    <cellStyle name="Vírgula 10 3 3 5 2" xfId="48568"/>
    <cellStyle name="Vírgula 10 3 3 5 3" xfId="48569"/>
    <cellStyle name="Vírgula 10 3 3 5 4" xfId="29395"/>
    <cellStyle name="Vírgula 10 3 3 6" xfId="29945"/>
    <cellStyle name="Vírgula 10 3 3 6 2" xfId="48570"/>
    <cellStyle name="Vírgula 10 3 3 6 3" xfId="48571"/>
    <cellStyle name="Vírgula 10 3 3 6 4" xfId="29400"/>
    <cellStyle name="Vírgula 10 3 3 7" xfId="48572"/>
    <cellStyle name="Vírgula 10 3 3 7 2" xfId="42037"/>
    <cellStyle name="Vírgula 10 3 3 7 3" xfId="42041"/>
    <cellStyle name="Vírgula 10 3 3 8" xfId="48573"/>
    <cellStyle name="Vírgula 10 3 3 9" xfId="48574"/>
    <cellStyle name="Vírgula 10 3 4" xfId="48575"/>
    <cellStyle name="Vírgula 10 3 4 2" xfId="24403"/>
    <cellStyle name="Vírgula 10 3 4 2 2" xfId="19364"/>
    <cellStyle name="Vírgula 10 3 4 2 2 2" xfId="37384"/>
    <cellStyle name="Vírgula 10 3 4 2 2 3" xfId="37390"/>
    <cellStyle name="Vírgula 10 3 4 2 2 4" xfId="37395"/>
    <cellStyle name="Vírgula 10 3 4 2 3" xfId="22371"/>
    <cellStyle name="Vírgula 10 3 4 2 3 2" xfId="35901"/>
    <cellStyle name="Vírgula 10 3 4 2 3 3" xfId="35905"/>
    <cellStyle name="Vírgula 10 3 4 2 4" xfId="48576"/>
    <cellStyle name="Vírgula 10 3 4 2 5" xfId="48577"/>
    <cellStyle name="Vírgula 10 3 4 2 6" xfId="48578"/>
    <cellStyle name="Vírgula 10 3 4 3" xfId="2718"/>
    <cellStyle name="Vírgula 10 3 4 3 2" xfId="38720"/>
    <cellStyle name="Vírgula 10 3 4 3 3" xfId="38722"/>
    <cellStyle name="Vírgula 10 3 4 3 4" xfId="29407"/>
    <cellStyle name="Vírgula 10 3 4 4" xfId="29951"/>
    <cellStyle name="Vírgula 10 3 4 4 2" xfId="38724"/>
    <cellStyle name="Vírgula 10 3 4 4 3" xfId="48579"/>
    <cellStyle name="Vírgula 10 3 4 4 4" xfId="29411"/>
    <cellStyle name="Vírgula 10 3 4 5" xfId="48580"/>
    <cellStyle name="Vírgula 10 3 4 5 2" xfId="48581"/>
    <cellStyle name="Vírgula 10 3 4 5 3" xfId="48582"/>
    <cellStyle name="Vírgula 10 3 4 5 4" xfId="29416"/>
    <cellStyle name="Vírgula 10 3 4 6" xfId="48583"/>
    <cellStyle name="Vírgula 10 3 4 6 2" xfId="48584"/>
    <cellStyle name="Vírgula 10 3 4 6 3" xfId="48585"/>
    <cellStyle name="Vírgula 10 3 4 7" xfId="48586"/>
    <cellStyle name="Vírgula 10 3 4 8" xfId="31881"/>
    <cellStyle name="Vírgula 10 3 4 9" xfId="31885"/>
    <cellStyle name="Vírgula 10 3 5" xfId="48587"/>
    <cellStyle name="Vírgula 10 3 5 2" xfId="24414"/>
    <cellStyle name="Vírgula 10 3 5 2 2" xfId="22230"/>
    <cellStyle name="Vírgula 10 3 5 2 2 2" xfId="37473"/>
    <cellStyle name="Vírgula 10 3 5 2 2 3" xfId="37475"/>
    <cellStyle name="Vírgula 10 3 5 2 2 4" xfId="37477"/>
    <cellStyle name="Vírgula 10 3 5 2 3" xfId="22233"/>
    <cellStyle name="Vírgula 10 3 5 2 3 2" xfId="37481"/>
    <cellStyle name="Vírgula 10 3 5 2 3 3" xfId="48588"/>
    <cellStyle name="Vírgula 10 3 5 2 4" xfId="48589"/>
    <cellStyle name="Vírgula 10 3 5 2 5" xfId="48590"/>
    <cellStyle name="Vírgula 10 3 5 2 6" xfId="48591"/>
    <cellStyle name="Vírgula 10 3 5 3" xfId="48593"/>
    <cellStyle name="Vírgula 10 3 5 3 2" xfId="48594"/>
    <cellStyle name="Vírgula 10 3 5 3 3" xfId="48595"/>
    <cellStyle name="Vírgula 10 3 5 3 4" xfId="48596"/>
    <cellStyle name="Vírgula 10 3 5 4" xfId="48598"/>
    <cellStyle name="Vírgula 10 3 5 4 2" xfId="48599"/>
    <cellStyle name="Vírgula 10 3 5 4 3" xfId="48600"/>
    <cellStyle name="Vírgula 10 3 5 4 4" xfId="48601"/>
    <cellStyle name="Vírgula 10 3 5 5" xfId="48602"/>
    <cellStyle name="Vírgula 10 3 5 5 2" xfId="48603"/>
    <cellStyle name="Vírgula 10 3 5 5 3" xfId="48604"/>
    <cellStyle name="Vírgula 10 3 5 5 4" xfId="48605"/>
    <cellStyle name="Vírgula 10 3 5 6" xfId="48606"/>
    <cellStyle name="Vírgula 10 3 5 6 2" xfId="45843"/>
    <cellStyle name="Vírgula 10 3 5 6 3" xfId="45845"/>
    <cellStyle name="Vírgula 10 3 5 7" xfId="48607"/>
    <cellStyle name="Vírgula 10 3 5 8" xfId="31896"/>
    <cellStyle name="Vírgula 10 3 5 9" xfId="31898"/>
    <cellStyle name="Vírgula 10 3 6" xfId="48608"/>
    <cellStyle name="Vírgula 10 3 6 2" xfId="24423"/>
    <cellStyle name="Vírgula 10 3 6 2 2" xfId="3601"/>
    <cellStyle name="Vírgula 10 3 6 2 2 2" xfId="37507"/>
    <cellStyle name="Vírgula 10 3 6 2 2 3" xfId="48610"/>
    <cellStyle name="Vírgula 10 3 6 2 2 4" xfId="48612"/>
    <cellStyle name="Vírgula 10 3 6 2 3" xfId="3631"/>
    <cellStyle name="Vírgula 10 3 6 2 3 2" xfId="48613"/>
    <cellStyle name="Vírgula 10 3 6 2 3 3" xfId="48615"/>
    <cellStyle name="Vírgula 10 3 6 2 4" xfId="3650"/>
    <cellStyle name="Vírgula 10 3 6 2 5" xfId="10741"/>
    <cellStyle name="Vírgula 10 3 6 2 6" xfId="48616"/>
    <cellStyle name="Vírgula 10 3 6 3" xfId="48617"/>
    <cellStyle name="Vírgula 10 3 6 3 2" xfId="41332"/>
    <cellStyle name="Vírgula 10 3 6 3 3" xfId="3692"/>
    <cellStyle name="Vírgula 10 3 6 3 4" xfId="3180"/>
    <cellStyle name="Vírgula 10 3 6 4" xfId="48618"/>
    <cellStyle name="Vírgula 10 3 6 4 2" xfId="48619"/>
    <cellStyle name="Vírgula 10 3 6 4 3" xfId="3750"/>
    <cellStyle name="Vírgula 10 3 6 4 4" xfId="10769"/>
    <cellStyle name="Vírgula 10 3 6 5" xfId="48620"/>
    <cellStyle name="Vírgula 10 3 6 5 2" xfId="48621"/>
    <cellStyle name="Vírgula 10 3 6 5 3" xfId="10780"/>
    <cellStyle name="Vírgula 10 3 6 6" xfId="48622"/>
    <cellStyle name="Vírgula 10 3 6 7" xfId="48623"/>
    <cellStyle name="Vírgula 10 3 6 8" xfId="31902"/>
    <cellStyle name="Vírgula 10 3 7" xfId="48624"/>
    <cellStyle name="Vírgula 10 3 7 2" xfId="48626"/>
    <cellStyle name="Vírgula 10 3 7 2 2" xfId="48627"/>
    <cellStyle name="Vírgula 10 3 7 2 3" xfId="10920"/>
    <cellStyle name="Vírgula 10 3 7 2 4" xfId="10926"/>
    <cellStyle name="Vírgula 10 3 7 3" xfId="48628"/>
    <cellStyle name="Vírgula 10 3 7 3 2" xfId="16687"/>
    <cellStyle name="Vírgula 10 3 7 3 3" xfId="10939"/>
    <cellStyle name="Vírgula 10 3 7 4" xfId="48629"/>
    <cellStyle name="Vírgula 10 3 7 5" xfId="48630"/>
    <cellStyle name="Vírgula 10 3 7 6" xfId="48631"/>
    <cellStyle name="Vírgula 10 3 8" xfId="48632"/>
    <cellStyle name="Vírgula 10 3 8 2" xfId="40075"/>
    <cellStyle name="Vírgula 10 3 8 3" xfId="48633"/>
    <cellStyle name="Vírgula 10 3 8 4" xfId="48634"/>
    <cellStyle name="Vírgula 10 3 9" xfId="48635"/>
    <cellStyle name="Vírgula 10 3 9 2" xfId="48636"/>
    <cellStyle name="Vírgula 10 3 9 3" xfId="48637"/>
    <cellStyle name="Vírgula 10 3 9 4" xfId="48638"/>
    <cellStyle name="Vírgula 10 4" xfId="28329"/>
    <cellStyle name="Vírgula 10 4 10" xfId="33212"/>
    <cellStyle name="Vírgula 10 4 10 2" xfId="41177"/>
    <cellStyle name="Vírgula 10 4 10 3" xfId="48639"/>
    <cellStyle name="Vírgula 10 4 10 4" xfId="48640"/>
    <cellStyle name="Vírgula 10 4 11" xfId="33214"/>
    <cellStyle name="Vírgula 10 4 11 2" xfId="48641"/>
    <cellStyle name="Vírgula 10 4 11 3" xfId="48642"/>
    <cellStyle name="Vírgula 10 4 12" xfId="33216"/>
    <cellStyle name="Vírgula 10 4 13" xfId="48643"/>
    <cellStyle name="Vírgula 10 4 14" xfId="48644"/>
    <cellStyle name="Vírgula 10 4 2" xfId="28633"/>
    <cellStyle name="Vírgula 10 4 2 10" xfId="48645"/>
    <cellStyle name="Vírgula 10 4 2 11" xfId="48646"/>
    <cellStyle name="Vírgula 10 4 2 2" xfId="30037"/>
    <cellStyle name="Vírgula 10 4 2 2 10" xfId="48647"/>
    <cellStyle name="Vírgula 10 4 2 2 2" xfId="48648"/>
    <cellStyle name="Vírgula 10 4 2 2 2 2" xfId="37702"/>
    <cellStyle name="Vírgula 10 4 2 2 2 2 2" xfId="48649"/>
    <cellStyle name="Vírgula 10 4 2 2 2 2 2 2" xfId="48650"/>
    <cellStyle name="Vírgula 10 4 2 2 2 2 2 3" xfId="48651"/>
    <cellStyle name="Vírgula 10 4 2 2 2 2 2 4" xfId="29671"/>
    <cellStyle name="Vírgula 10 4 2 2 2 2 3" xfId="48652"/>
    <cellStyle name="Vírgula 10 4 2 2 2 2 3 2" xfId="19674"/>
    <cellStyle name="Vírgula 10 4 2 2 2 2 3 3" xfId="19678"/>
    <cellStyle name="Vírgula 10 4 2 2 2 2 4" xfId="48653"/>
    <cellStyle name="Vírgula 10 4 2 2 2 2 5" xfId="48654"/>
    <cellStyle name="Vírgula 10 4 2 2 2 2 6" xfId="48655"/>
    <cellStyle name="Vírgula 10 4 2 2 2 3" xfId="48656"/>
    <cellStyle name="Vírgula 10 4 2 2 2 3 2" xfId="48657"/>
    <cellStyle name="Vírgula 10 4 2 2 2 3 3" xfId="48658"/>
    <cellStyle name="Vírgula 10 4 2 2 2 3 4" xfId="18219"/>
    <cellStyle name="Vírgula 10 4 2 2 2 4" xfId="48659"/>
    <cellStyle name="Vírgula 10 4 2 2 2 4 2" xfId="48660"/>
    <cellStyle name="Vírgula 10 4 2 2 2 4 3" xfId="48661"/>
    <cellStyle name="Vírgula 10 4 2 2 2 4 4" xfId="23255"/>
    <cellStyle name="Vírgula 10 4 2 2 2 5" xfId="48662"/>
    <cellStyle name="Vírgula 10 4 2 2 2 5 2" xfId="48663"/>
    <cellStyle name="Vírgula 10 4 2 2 2 5 3" xfId="48664"/>
    <cellStyle name="Vírgula 10 4 2 2 2 5 4" xfId="48665"/>
    <cellStyle name="Vírgula 10 4 2 2 2 6" xfId="48666"/>
    <cellStyle name="Vírgula 10 4 2 2 2 6 2" xfId="44335"/>
    <cellStyle name="Vírgula 10 4 2 2 2 6 3" xfId="44337"/>
    <cellStyle name="Vírgula 10 4 2 2 2 7" xfId="48667"/>
    <cellStyle name="Vírgula 10 4 2 2 2 8" xfId="48668"/>
    <cellStyle name="Vírgula 10 4 2 2 2 9" xfId="48669"/>
    <cellStyle name="Vírgula 10 4 2 2 3" xfId="48670"/>
    <cellStyle name="Vírgula 10 4 2 2 3 2" xfId="5547"/>
    <cellStyle name="Vírgula 10 4 2 2 3 2 2" xfId="36960"/>
    <cellStyle name="Vírgula 10 4 2 2 3 2 3" xfId="48671"/>
    <cellStyle name="Vírgula 10 4 2 2 3 2 4" xfId="48672"/>
    <cellStyle name="Vírgula 10 4 2 2 3 3" xfId="5554"/>
    <cellStyle name="Vírgula 10 4 2 2 3 3 2" xfId="48673"/>
    <cellStyle name="Vírgula 10 4 2 2 3 3 3" xfId="48674"/>
    <cellStyle name="Vírgula 10 4 2 2 3 4" xfId="48675"/>
    <cellStyle name="Vírgula 10 4 2 2 3 5" xfId="48676"/>
    <cellStyle name="Vírgula 10 4 2 2 3 6" xfId="48677"/>
    <cellStyle name="Vírgula 10 4 2 2 4" xfId="48678"/>
    <cellStyle name="Vírgula 10 4 2 2 4 2" xfId="5575"/>
    <cellStyle name="Vírgula 10 4 2 2 4 3" xfId="48679"/>
    <cellStyle name="Vírgula 10 4 2 2 4 4" xfId="48680"/>
    <cellStyle name="Vírgula 10 4 2 2 5" xfId="48681"/>
    <cellStyle name="Vírgula 10 4 2 2 5 2" xfId="48682"/>
    <cellStyle name="Vírgula 10 4 2 2 5 3" xfId="38257"/>
    <cellStyle name="Vírgula 10 4 2 2 5 4" xfId="38297"/>
    <cellStyle name="Vírgula 10 4 2 2 6" xfId="48683"/>
    <cellStyle name="Vírgula 10 4 2 2 6 2" xfId="48684"/>
    <cellStyle name="Vírgula 10 4 2 2 6 3" xfId="34276"/>
    <cellStyle name="Vírgula 10 4 2 2 6 4" xfId="34280"/>
    <cellStyle name="Vírgula 10 4 2 2 7" xfId="48685"/>
    <cellStyle name="Vírgula 10 4 2 2 7 2" xfId="48686"/>
    <cellStyle name="Vírgula 10 4 2 2 7 3" xfId="34316"/>
    <cellStyle name="Vírgula 10 4 2 2 8" xfId="48687"/>
    <cellStyle name="Vírgula 10 4 2 2 9" xfId="48688"/>
    <cellStyle name="Vírgula 10 4 2 3" xfId="48689"/>
    <cellStyle name="Vírgula 10 4 2 3 2" xfId="48690"/>
    <cellStyle name="Vírgula 10 4 2 3 2 2" xfId="48691"/>
    <cellStyle name="Vírgula 10 4 2 3 2 2 2" xfId="48692"/>
    <cellStyle name="Vírgula 10 4 2 3 2 2 3" xfId="48693"/>
    <cellStyle name="Vírgula 10 4 2 3 2 2 4" xfId="48694"/>
    <cellStyle name="Vírgula 10 4 2 3 2 3" xfId="48695"/>
    <cellStyle name="Vírgula 10 4 2 3 2 3 2" xfId="48696"/>
    <cellStyle name="Vírgula 10 4 2 3 2 3 3" xfId="48697"/>
    <cellStyle name="Vírgula 10 4 2 3 2 4" xfId="48698"/>
    <cellStyle name="Vírgula 10 4 2 3 2 5" xfId="48699"/>
    <cellStyle name="Vírgula 10 4 2 3 2 6" xfId="48700"/>
    <cellStyle name="Vírgula 10 4 2 3 3" xfId="48701"/>
    <cellStyle name="Vírgula 10 4 2 3 3 2" xfId="48702"/>
    <cellStyle name="Vírgula 10 4 2 3 3 3" xfId="46297"/>
    <cellStyle name="Vírgula 10 4 2 3 3 4" xfId="46299"/>
    <cellStyle name="Vírgula 10 4 2 3 4" xfId="48703"/>
    <cellStyle name="Vírgula 10 4 2 3 4 2" xfId="8141"/>
    <cellStyle name="Vírgula 10 4 2 3 4 3" xfId="8151"/>
    <cellStyle name="Vírgula 10 4 2 3 4 4" xfId="16310"/>
    <cellStyle name="Vírgula 10 4 2 3 5" xfId="48704"/>
    <cellStyle name="Vírgula 10 4 2 3 5 2" xfId="162"/>
    <cellStyle name="Vírgula 10 4 2 3 5 3" xfId="7688"/>
    <cellStyle name="Vírgula 10 4 2 3 5 4" xfId="38380"/>
    <cellStyle name="Vírgula 10 4 2 3 6" xfId="48705"/>
    <cellStyle name="Vírgula 10 4 2 3 6 2" xfId="7716"/>
    <cellStyle name="Vírgula 10 4 2 3 6 3" xfId="2904"/>
    <cellStyle name="Vírgula 10 4 2 3 7" xfId="48706"/>
    <cellStyle name="Vírgula 10 4 2 3 8" xfId="48707"/>
    <cellStyle name="Vírgula 10 4 2 3 9" xfId="48708"/>
    <cellStyle name="Vírgula 10 4 2 4" xfId="48709"/>
    <cellStyle name="Vírgula 10 4 2 4 2" xfId="26983"/>
    <cellStyle name="Vírgula 10 4 2 4 2 2" xfId="48710"/>
    <cellStyle name="Vírgula 10 4 2 4 2 3" xfId="48711"/>
    <cellStyle name="Vírgula 10 4 2 4 2 4" xfId="48712"/>
    <cellStyle name="Vírgula 10 4 2 4 3" xfId="48713"/>
    <cellStyle name="Vírgula 10 4 2 4 3 2" xfId="48714"/>
    <cellStyle name="Vírgula 10 4 2 4 3 3" xfId="48715"/>
    <cellStyle name="Vírgula 10 4 2 4 4" xfId="48716"/>
    <cellStyle name="Vírgula 10 4 2 4 5" xfId="48717"/>
    <cellStyle name="Vírgula 10 4 2 4 6" xfId="48718"/>
    <cellStyle name="Vírgula 10 4 2 5" xfId="48719"/>
    <cellStyle name="Vírgula 10 4 2 5 2" xfId="48721"/>
    <cellStyle name="Vírgula 10 4 2 5 3" xfId="48723"/>
    <cellStyle name="Vírgula 10 4 2 5 4" xfId="48724"/>
    <cellStyle name="Vírgula 10 4 2 6" xfId="48725"/>
    <cellStyle name="Vírgula 10 4 2 6 2" xfId="48727"/>
    <cellStyle name="Vírgula 10 4 2 6 3" xfId="48728"/>
    <cellStyle name="Vírgula 10 4 2 6 4" xfId="48729"/>
    <cellStyle name="Vírgula 10 4 2 7" xfId="48730"/>
    <cellStyle name="Vírgula 10 4 2 7 2" xfId="48731"/>
    <cellStyle name="Vírgula 10 4 2 7 3" xfId="48732"/>
    <cellStyle name="Vírgula 10 4 2 7 4" xfId="48733"/>
    <cellStyle name="Vírgula 10 4 2 8" xfId="48734"/>
    <cellStyle name="Vírgula 10 4 2 8 2" xfId="13468"/>
    <cellStyle name="Vírgula 10 4 2 8 3" xfId="13480"/>
    <cellStyle name="Vírgula 10 4 2 9" xfId="48735"/>
    <cellStyle name="Vírgula 10 4 3" xfId="48736"/>
    <cellStyle name="Vírgula 10 4 3 10" xfId="43856"/>
    <cellStyle name="Vírgula 10 4 3 2" xfId="24439"/>
    <cellStyle name="Vírgula 10 4 3 2 2" xfId="48737"/>
    <cellStyle name="Vírgula 10 4 3 2 2 2" xfId="37730"/>
    <cellStyle name="Vírgula 10 4 3 2 2 2 2" xfId="48739"/>
    <cellStyle name="Vírgula 10 4 3 2 2 2 3" xfId="48741"/>
    <cellStyle name="Vírgula 10 4 3 2 2 2 4" xfId="48742"/>
    <cellStyle name="Vírgula 10 4 3 2 2 3" xfId="48743"/>
    <cellStyle name="Vírgula 10 4 3 2 2 3 2" xfId="48745"/>
    <cellStyle name="Vírgula 10 4 3 2 2 3 3" xfId="48746"/>
    <cellStyle name="Vírgula 10 4 3 2 2 4" xfId="770"/>
    <cellStyle name="Vírgula 10 4 3 2 2 5" xfId="836"/>
    <cellStyle name="Vírgula 10 4 3 2 2 6" xfId="784"/>
    <cellStyle name="Vírgula 10 4 3 2 3" xfId="48747"/>
    <cellStyle name="Vírgula 10 4 3 2 3 2" xfId="48748"/>
    <cellStyle name="Vírgula 10 4 3 2 3 3" xfId="48749"/>
    <cellStyle name="Vírgula 10 4 3 2 3 4" xfId="4124"/>
    <cellStyle name="Vírgula 10 4 3 2 4" xfId="48750"/>
    <cellStyle name="Vírgula 10 4 3 2 4 2" xfId="48751"/>
    <cellStyle name="Vírgula 10 4 3 2 4 3" xfId="4182"/>
    <cellStyle name="Vírgula 10 4 3 2 4 4" xfId="5957"/>
    <cellStyle name="Vírgula 10 4 3 2 5" xfId="48752"/>
    <cellStyle name="Vírgula 10 4 3 2 5 2" xfId="48753"/>
    <cellStyle name="Vírgula 10 4 3 2 5 3" xfId="39076"/>
    <cellStyle name="Vírgula 10 4 3 2 5 4" xfId="22081"/>
    <cellStyle name="Vírgula 10 4 3 2 6" xfId="48754"/>
    <cellStyle name="Vírgula 10 4 3 2 6 2" xfId="48756"/>
    <cellStyle name="Vírgula 10 4 3 2 6 3" xfId="39084"/>
    <cellStyle name="Vírgula 10 4 3 2 7" xfId="48757"/>
    <cellStyle name="Vírgula 10 4 3 2 8" xfId="48758"/>
    <cellStyle name="Vírgula 10 4 3 2 9" xfId="48759"/>
    <cellStyle name="Vírgula 10 4 3 3" xfId="48760"/>
    <cellStyle name="Vírgula 10 4 3 3 2" xfId="48761"/>
    <cellStyle name="Vírgula 10 4 3 3 2 2" xfId="2629"/>
    <cellStyle name="Vírgula 10 4 3 3 2 3" xfId="5517"/>
    <cellStyle name="Vírgula 10 4 3 3 2 4" xfId="5524"/>
    <cellStyle name="Vírgula 10 4 3 3 3" xfId="48762"/>
    <cellStyle name="Vírgula 10 4 3 3 3 2" xfId="48763"/>
    <cellStyle name="Vírgula 10 4 3 3 3 3" xfId="48764"/>
    <cellStyle name="Vírgula 10 4 3 3 4" xfId="48765"/>
    <cellStyle name="Vírgula 10 4 3 3 5" xfId="48766"/>
    <cellStyle name="Vírgula 10 4 3 3 6" xfId="48767"/>
    <cellStyle name="Vírgula 10 4 3 4" xfId="48768"/>
    <cellStyle name="Vírgula 10 4 3 4 2" xfId="48769"/>
    <cellStyle name="Vírgula 10 4 3 4 3" xfId="48770"/>
    <cellStyle name="Vírgula 10 4 3 4 4" xfId="48771"/>
    <cellStyle name="Vírgula 10 4 3 5" xfId="48772"/>
    <cellStyle name="Vírgula 10 4 3 5 2" xfId="48773"/>
    <cellStyle name="Vírgula 10 4 3 5 3" xfId="48774"/>
    <cellStyle name="Vírgula 10 4 3 5 4" xfId="48775"/>
    <cellStyle name="Vírgula 10 4 3 6" xfId="48776"/>
    <cellStyle name="Vírgula 10 4 3 6 2" xfId="48777"/>
    <cellStyle name="Vírgula 10 4 3 6 3" xfId="48778"/>
    <cellStyle name="Vírgula 10 4 3 6 4" xfId="48779"/>
    <cellStyle name="Vírgula 10 4 3 7" xfId="48780"/>
    <cellStyle name="Vírgula 10 4 3 7 2" xfId="42288"/>
    <cellStyle name="Vírgula 10 4 3 7 3" xfId="42294"/>
    <cellStyle name="Vírgula 10 4 3 8" xfId="48781"/>
    <cellStyle name="Vírgula 10 4 3 9" xfId="48782"/>
    <cellStyle name="Vírgula 10 4 4" xfId="48783"/>
    <cellStyle name="Vírgula 10 4 4 2" xfId="23907"/>
    <cellStyle name="Vírgula 10 4 4 2 2" xfId="48784"/>
    <cellStyle name="Vírgula 10 4 4 2 2 2" xfId="37761"/>
    <cellStyle name="Vírgula 10 4 4 2 2 3" xfId="39714"/>
    <cellStyle name="Vírgula 10 4 4 2 2 4" xfId="48785"/>
    <cellStyle name="Vírgula 10 4 4 2 3" xfId="39227"/>
    <cellStyle name="Vírgula 10 4 4 2 3 2" xfId="26843"/>
    <cellStyle name="Vírgula 10 4 4 2 3 3" xfId="48786"/>
    <cellStyle name="Vírgula 10 4 4 2 4" xfId="39229"/>
    <cellStyle name="Vírgula 10 4 4 2 5" xfId="48787"/>
    <cellStyle name="Vírgula 10 4 4 2 6" xfId="48788"/>
    <cellStyle name="Vírgula 10 4 4 3" xfId="48789"/>
    <cellStyle name="Vírgula 10 4 4 3 2" xfId="48790"/>
    <cellStyle name="Vírgula 10 4 4 3 3" xfId="48791"/>
    <cellStyle name="Vírgula 10 4 4 3 4" xfId="48792"/>
    <cellStyle name="Vírgula 10 4 4 4" xfId="8970"/>
    <cellStyle name="Vírgula 10 4 4 4 2" xfId="8973"/>
    <cellStyle name="Vírgula 10 4 4 4 3" xfId="8991"/>
    <cellStyle name="Vírgula 10 4 4 4 4" xfId="9003"/>
    <cellStyle name="Vírgula 10 4 4 5" xfId="9020"/>
    <cellStyle name="Vírgula 10 4 4 5 2" xfId="9025"/>
    <cellStyle name="Vírgula 10 4 4 5 3" xfId="9030"/>
    <cellStyle name="Vírgula 10 4 4 5 4" xfId="9036"/>
    <cellStyle name="Vírgula 10 4 4 6" xfId="9044"/>
    <cellStyle name="Vírgula 10 4 4 6 2" xfId="9050"/>
    <cellStyle name="Vírgula 10 4 4 6 3" xfId="9056"/>
    <cellStyle name="Vírgula 10 4 4 7" xfId="124"/>
    <cellStyle name="Vírgula 10 4 4 8" xfId="9064"/>
    <cellStyle name="Vírgula 10 4 4 9" xfId="4737"/>
    <cellStyle name="Vírgula 10 4 5" xfId="48793"/>
    <cellStyle name="Vírgula 10 4 5 2" xfId="48795"/>
    <cellStyle name="Vírgula 10 4 5 2 2" xfId="44955"/>
    <cellStyle name="Vírgula 10 4 5 2 2 2" xfId="48796"/>
    <cellStyle name="Vírgula 10 4 5 2 2 3" xfId="48797"/>
    <cellStyle name="Vírgula 10 4 5 2 2 4" xfId="48798"/>
    <cellStyle name="Vírgula 10 4 5 2 3" xfId="48799"/>
    <cellStyle name="Vírgula 10 4 5 2 3 2" xfId="48800"/>
    <cellStyle name="Vírgula 10 4 5 2 3 3" xfId="48801"/>
    <cellStyle name="Vírgula 10 4 5 2 4" xfId="48802"/>
    <cellStyle name="Vírgula 10 4 5 2 5" xfId="48803"/>
    <cellStyle name="Vírgula 10 4 5 2 6" xfId="48804"/>
    <cellStyle name="Vírgula 10 4 5 3" xfId="48805"/>
    <cellStyle name="Vírgula 10 4 5 3 2" xfId="48806"/>
    <cellStyle name="Vírgula 10 4 5 3 3" xfId="48807"/>
    <cellStyle name="Vírgula 10 4 5 3 4" xfId="48808"/>
    <cellStyle name="Vírgula 10 4 5 4" xfId="1330"/>
    <cellStyle name="Vírgula 10 4 5 4 2" xfId="9084"/>
    <cellStyle name="Vírgula 10 4 5 4 3" xfId="9089"/>
    <cellStyle name="Vírgula 10 4 5 4 4" xfId="9094"/>
    <cellStyle name="Vírgula 10 4 5 5" xfId="1336"/>
    <cellStyle name="Vírgula 10 4 5 5 2" xfId="9097"/>
    <cellStyle name="Vírgula 10 4 5 5 3" xfId="9104"/>
    <cellStyle name="Vírgula 10 4 5 5 4" xfId="48809"/>
    <cellStyle name="Vírgula 10 4 5 6" xfId="9108"/>
    <cellStyle name="Vírgula 10 4 5 6 2" xfId="48810"/>
    <cellStyle name="Vírgula 10 4 5 6 3" xfId="48811"/>
    <cellStyle name="Vírgula 10 4 5 7" xfId="9112"/>
    <cellStyle name="Vírgula 10 4 5 8" xfId="9116"/>
    <cellStyle name="Vírgula 10 4 5 9" xfId="31913"/>
    <cellStyle name="Vírgula 10 4 6" xfId="48812"/>
    <cellStyle name="Vírgula 10 4 6 2" xfId="48813"/>
    <cellStyle name="Vírgula 10 4 6 2 2" xfId="48814"/>
    <cellStyle name="Vírgula 10 4 6 2 2 2" xfId="48815"/>
    <cellStyle name="Vírgula 10 4 6 2 2 3" xfId="30044"/>
    <cellStyle name="Vírgula 10 4 6 2 2 4" xfId="23924"/>
    <cellStyle name="Vírgula 10 4 6 2 3" xfId="12728"/>
    <cellStyle name="Vírgula 10 4 6 2 3 2" xfId="48816"/>
    <cellStyle name="Vírgula 10 4 6 2 3 3" xfId="48818"/>
    <cellStyle name="Vírgula 10 4 6 2 4" xfId="12731"/>
    <cellStyle name="Vírgula 10 4 6 2 5" xfId="2483"/>
    <cellStyle name="Vírgula 10 4 6 2 6" xfId="48819"/>
    <cellStyle name="Vírgula 10 4 6 3" xfId="48820"/>
    <cellStyle name="Vírgula 10 4 6 3 2" xfId="48821"/>
    <cellStyle name="Vírgula 10 4 6 3 3" xfId="12739"/>
    <cellStyle name="Vírgula 10 4 6 3 4" xfId="12743"/>
    <cellStyle name="Vírgula 10 4 6 4" xfId="3440"/>
    <cellStyle name="Vírgula 10 4 6 4 2" xfId="48822"/>
    <cellStyle name="Vírgula 10 4 6 4 3" xfId="12753"/>
    <cellStyle name="Vírgula 10 4 6 4 4" xfId="12758"/>
    <cellStyle name="Vírgula 10 4 6 5" xfId="9124"/>
    <cellStyle name="Vírgula 10 4 6 5 2" xfId="48823"/>
    <cellStyle name="Vírgula 10 4 6 5 3" xfId="48824"/>
    <cellStyle name="Vírgula 10 4 6 6" xfId="3002"/>
    <cellStyle name="Vírgula 10 4 6 7" xfId="48825"/>
    <cellStyle name="Vírgula 10 4 6 8" xfId="48826"/>
    <cellStyle name="Vírgula 10 4 7" xfId="48827"/>
    <cellStyle name="Vírgula 10 4 7 2" xfId="48828"/>
    <cellStyle name="Vírgula 10 4 7 2 2" xfId="48829"/>
    <cellStyle name="Vírgula 10 4 7 2 3" xfId="12810"/>
    <cellStyle name="Vírgula 10 4 7 2 4" xfId="12812"/>
    <cellStyle name="Vírgula 10 4 7 3" xfId="48830"/>
    <cellStyle name="Vírgula 10 4 7 3 2" xfId="48831"/>
    <cellStyle name="Vírgula 10 4 7 3 3" xfId="12819"/>
    <cellStyle name="Vírgula 10 4 7 4" xfId="9128"/>
    <cellStyle name="Vírgula 10 4 7 5" xfId="9135"/>
    <cellStyle name="Vírgula 10 4 7 6" xfId="9143"/>
    <cellStyle name="Vírgula 10 4 8" xfId="48832"/>
    <cellStyle name="Vírgula 10 4 8 2" xfId="48833"/>
    <cellStyle name="Vírgula 10 4 8 3" xfId="48834"/>
    <cellStyle name="Vírgula 10 4 8 4" xfId="9148"/>
    <cellStyle name="Vírgula 10 4 9" xfId="48835"/>
    <cellStyle name="Vírgula 10 4 9 2" xfId="48836"/>
    <cellStyle name="Vírgula 10 4 9 3" xfId="48837"/>
    <cellStyle name="Vírgula 10 4 9 4" xfId="9164"/>
    <cellStyle name="Vírgula 10 5" xfId="28331"/>
    <cellStyle name="Vírgula 10 5 10" xfId="29967"/>
    <cellStyle name="Vírgula 10 5 11" xfId="48838"/>
    <cellStyle name="Vírgula 10 5 2" xfId="48839"/>
    <cellStyle name="Vírgula 10 5 2 10" xfId="12476"/>
    <cellStyle name="Vírgula 10 5 2 2" xfId="30169"/>
    <cellStyle name="Vírgula 10 5 2 2 2" xfId="48840"/>
    <cellStyle name="Vírgula 10 5 2 2 2 2" xfId="26707"/>
    <cellStyle name="Vírgula 10 5 2 2 2 2 2" xfId="48841"/>
    <cellStyle name="Vírgula 10 5 2 2 2 2 3" xfId="48842"/>
    <cellStyle name="Vírgula 10 5 2 2 2 2 4" xfId="48843"/>
    <cellStyle name="Vírgula 10 5 2 2 2 3" xfId="48844"/>
    <cellStyle name="Vírgula 10 5 2 2 2 3 2" xfId="48845"/>
    <cellStyle name="Vírgula 10 5 2 2 2 3 3" xfId="21046"/>
    <cellStyle name="Vírgula 10 5 2 2 2 4" xfId="45595"/>
    <cellStyle name="Vírgula 10 5 2 2 2 5" xfId="45643"/>
    <cellStyle name="Vírgula 10 5 2 2 2 6" xfId="45673"/>
    <cellStyle name="Vírgula 10 5 2 2 3" xfId="48846"/>
    <cellStyle name="Vírgula 10 5 2 2 3 2" xfId="2571"/>
    <cellStyle name="Vírgula 10 5 2 2 3 3" xfId="1631"/>
    <cellStyle name="Vírgula 10 5 2 2 3 4" xfId="45692"/>
    <cellStyle name="Vírgula 10 5 2 2 4" xfId="48847"/>
    <cellStyle name="Vírgula 10 5 2 2 4 2" xfId="6512"/>
    <cellStyle name="Vírgula 10 5 2 2 4 3" xfId="48848"/>
    <cellStyle name="Vírgula 10 5 2 2 4 4" xfId="45772"/>
    <cellStyle name="Vírgula 10 5 2 2 5" xfId="48849"/>
    <cellStyle name="Vírgula 10 5 2 2 5 2" xfId="48850"/>
    <cellStyle name="Vírgula 10 5 2 2 5 3" xfId="41087"/>
    <cellStyle name="Vírgula 10 5 2 2 5 4" xfId="41092"/>
    <cellStyle name="Vírgula 10 5 2 2 6" xfId="48851"/>
    <cellStyle name="Vírgula 10 5 2 2 6 2" xfId="48852"/>
    <cellStyle name="Vírgula 10 5 2 2 6 3" xfId="41105"/>
    <cellStyle name="Vírgula 10 5 2 2 7" xfId="48853"/>
    <cellStyle name="Vírgula 10 5 2 2 8" xfId="7427"/>
    <cellStyle name="Vírgula 10 5 2 2 9" xfId="7508"/>
    <cellStyle name="Vírgula 10 5 2 3" xfId="48854"/>
    <cellStyle name="Vírgula 10 5 2 3 2" xfId="48855"/>
    <cellStyle name="Vírgula 10 5 2 3 2 2" xfId="48856"/>
    <cellStyle name="Vírgula 10 5 2 3 2 3" xfId="48857"/>
    <cellStyle name="Vírgula 10 5 2 3 2 4" xfId="45956"/>
    <cellStyle name="Vírgula 10 5 2 3 3" xfId="48858"/>
    <cellStyle name="Vírgula 10 5 2 3 3 2" xfId="48859"/>
    <cellStyle name="Vírgula 10 5 2 3 3 3" xfId="48860"/>
    <cellStyle name="Vírgula 10 5 2 3 4" xfId="46351"/>
    <cellStyle name="Vírgula 10 5 2 3 5" xfId="46353"/>
    <cellStyle name="Vírgula 10 5 2 3 6" xfId="46355"/>
    <cellStyle name="Vírgula 10 5 2 4" xfId="48861"/>
    <cellStyle name="Vírgula 10 5 2 4 2" xfId="48863"/>
    <cellStyle name="Vírgula 10 5 2 4 3" xfId="48865"/>
    <cellStyle name="Vírgula 10 5 2 4 4" xfId="46358"/>
    <cellStyle name="Vírgula 10 5 2 5" xfId="48866"/>
    <cellStyle name="Vírgula 10 5 2 5 2" xfId="26719"/>
    <cellStyle name="Vírgula 10 5 2 5 3" xfId="26721"/>
    <cellStyle name="Vírgula 10 5 2 5 4" xfId="48867"/>
    <cellStyle name="Vírgula 10 5 2 6" xfId="42637"/>
    <cellStyle name="Vírgula 10 5 2 6 2" xfId="26730"/>
    <cellStyle name="Vírgula 10 5 2 6 3" xfId="48868"/>
    <cellStyle name="Vírgula 10 5 2 6 4" xfId="48869"/>
    <cellStyle name="Vírgula 10 5 2 7" xfId="42639"/>
    <cellStyle name="Vírgula 10 5 2 7 2" xfId="48870"/>
    <cellStyle name="Vírgula 10 5 2 7 3" xfId="48871"/>
    <cellStyle name="Vírgula 10 5 2 8" xfId="42641"/>
    <cellStyle name="Vírgula 10 5 2 9" xfId="48872"/>
    <cellStyle name="Vírgula 10 5 3" xfId="48873"/>
    <cellStyle name="Vírgula 10 5 3 2" xfId="24460"/>
    <cellStyle name="Vírgula 10 5 3 2 2" xfId="48874"/>
    <cellStyle name="Vírgula 10 5 3 2 2 2" xfId="38042"/>
    <cellStyle name="Vírgula 10 5 3 2 2 3" xfId="48875"/>
    <cellStyle name="Vírgula 10 5 3 2 2 4" xfId="48876"/>
    <cellStyle name="Vírgula 10 5 3 2 3" xfId="48877"/>
    <cellStyle name="Vírgula 10 5 3 2 3 2" xfId="48878"/>
    <cellStyle name="Vírgula 10 5 3 2 3 3" xfId="48879"/>
    <cellStyle name="Vírgula 10 5 3 2 4" xfId="48880"/>
    <cellStyle name="Vírgula 10 5 3 2 5" xfId="48881"/>
    <cellStyle name="Vírgula 10 5 3 2 6" xfId="48882"/>
    <cellStyle name="Vírgula 10 5 3 3" xfId="48883"/>
    <cellStyle name="Vírgula 10 5 3 3 2" xfId="48885"/>
    <cellStyle name="Vírgula 10 5 3 3 3" xfId="48887"/>
    <cellStyle name="Vírgula 10 5 3 3 4" xfId="48888"/>
    <cellStyle name="Vírgula 10 5 3 4" xfId="48889"/>
    <cellStyle name="Vírgula 10 5 3 4 2" xfId="48890"/>
    <cellStyle name="Vírgula 10 5 3 4 3" xfId="48891"/>
    <cellStyle name="Vírgula 10 5 3 4 4" xfId="48892"/>
    <cellStyle name="Vírgula 10 5 3 5" xfId="48893"/>
    <cellStyle name="Vírgula 10 5 3 5 2" xfId="48894"/>
    <cellStyle name="Vírgula 10 5 3 5 3" xfId="48895"/>
    <cellStyle name="Vírgula 10 5 3 5 4" xfId="48896"/>
    <cellStyle name="Vírgula 10 5 3 6" xfId="42644"/>
    <cellStyle name="Vírgula 10 5 3 6 2" xfId="48897"/>
    <cellStyle name="Vírgula 10 5 3 6 3" xfId="48898"/>
    <cellStyle name="Vírgula 10 5 3 7" xfId="42646"/>
    <cellStyle name="Vírgula 10 5 3 8" xfId="48899"/>
    <cellStyle name="Vírgula 10 5 3 9" xfId="48900"/>
    <cellStyle name="Vírgula 10 5 4" xfId="48901"/>
    <cellStyle name="Vírgula 10 5 4 2" xfId="11246"/>
    <cellStyle name="Vírgula 10 5 4 2 2" xfId="22337"/>
    <cellStyle name="Vírgula 10 5 4 2 3" xfId="38274"/>
    <cellStyle name="Vírgula 10 5 4 2 4" xfId="48902"/>
    <cellStyle name="Vírgula 10 5 4 3" xfId="48903"/>
    <cellStyle name="Vírgula 10 5 4 3 2" xfId="22348"/>
    <cellStyle name="Vírgula 10 5 4 3 3" xfId="38284"/>
    <cellStyle name="Vírgula 10 5 4 4" xfId="9183"/>
    <cellStyle name="Vírgula 10 5 4 5" xfId="9185"/>
    <cellStyle name="Vírgula 10 5 4 6" xfId="8937"/>
    <cellStyle name="Vírgula 10 5 5" xfId="48904"/>
    <cellStyle name="Vírgula 10 5 5 2" xfId="48905"/>
    <cellStyle name="Vírgula 10 5 5 3" xfId="48906"/>
    <cellStyle name="Vírgula 10 5 5 4" xfId="9194"/>
    <cellStyle name="Vírgula 10 5 6" xfId="48907"/>
    <cellStyle name="Vírgula 10 5 6 2" xfId="48908"/>
    <cellStyle name="Vírgula 10 5 6 3" xfId="48909"/>
    <cellStyle name="Vírgula 10 5 6 4" xfId="1521"/>
    <cellStyle name="Vírgula 10 5 7" xfId="48910"/>
    <cellStyle name="Vírgula 10 5 7 2" xfId="48911"/>
    <cellStyle name="Vírgula 10 5 7 3" xfId="48912"/>
    <cellStyle name="Vírgula 10 5 7 4" xfId="9226"/>
    <cellStyle name="Vírgula 10 5 8" xfId="48913"/>
    <cellStyle name="Vírgula 10 5 8 2" xfId="48914"/>
    <cellStyle name="Vírgula 10 5 8 3" xfId="48915"/>
    <cellStyle name="Vírgula 10 5 9" xfId="48916"/>
    <cellStyle name="Vírgula 10 6" xfId="48917"/>
    <cellStyle name="Vírgula 10 6 10" xfId="47647"/>
    <cellStyle name="Vírgula 10 6 11" xfId="47649"/>
    <cellStyle name="Vírgula 10 6 2" xfId="48918"/>
    <cellStyle name="Vírgula 10 6 2 10" xfId="48919"/>
    <cellStyle name="Vírgula 10 6 2 2" xfId="10793"/>
    <cellStyle name="Vírgula 10 6 2 2 2" xfId="46586"/>
    <cellStyle name="Vírgula 10 6 2 2 2 2" xfId="46589"/>
    <cellStyle name="Vírgula 10 6 2 2 2 2 2" xfId="48920"/>
    <cellStyle name="Vírgula 10 6 2 2 2 2 3" xfId="48921"/>
    <cellStyle name="Vírgula 10 6 2 2 2 2 4" xfId="48922"/>
    <cellStyle name="Vírgula 10 6 2 2 2 3" xfId="46592"/>
    <cellStyle name="Vírgula 10 6 2 2 2 3 2" xfId="48923"/>
    <cellStyle name="Vírgula 10 6 2 2 2 3 3" xfId="20963"/>
    <cellStyle name="Vírgula 10 6 2 2 2 4" xfId="46594"/>
    <cellStyle name="Vírgula 10 6 2 2 2 5" xfId="48924"/>
    <cellStyle name="Vírgula 10 6 2 2 2 6" xfId="48925"/>
    <cellStyle name="Vírgula 10 6 2 2 3" xfId="46597"/>
    <cellStyle name="Vírgula 10 6 2 2 3 2" xfId="46599"/>
    <cellStyle name="Vírgula 10 6 2 2 3 3" xfId="46601"/>
    <cellStyle name="Vírgula 10 6 2 2 3 4" xfId="46603"/>
    <cellStyle name="Vírgula 10 6 2 2 4" xfId="46606"/>
    <cellStyle name="Vírgula 10 6 2 2 4 2" xfId="46608"/>
    <cellStyle name="Vírgula 10 6 2 2 4 3" xfId="46610"/>
    <cellStyle name="Vírgula 10 6 2 2 4 4" xfId="46612"/>
    <cellStyle name="Vírgula 10 6 2 2 5" xfId="46615"/>
    <cellStyle name="Vírgula 10 6 2 2 5 2" xfId="46617"/>
    <cellStyle name="Vírgula 10 6 2 2 5 3" xfId="46619"/>
    <cellStyle name="Vírgula 10 6 2 2 5 4" xfId="48926"/>
    <cellStyle name="Vírgula 10 6 2 2 6" xfId="46621"/>
    <cellStyle name="Vírgula 10 6 2 2 6 2" xfId="46202"/>
    <cellStyle name="Vírgula 10 6 2 2 6 3" xfId="46223"/>
    <cellStyle name="Vírgula 10 6 2 2 7" xfId="48927"/>
    <cellStyle name="Vírgula 10 6 2 2 8" xfId="10038"/>
    <cellStyle name="Vírgula 10 6 2 2 9" xfId="10189"/>
    <cellStyle name="Vírgula 10 6 2 3" xfId="48928"/>
    <cellStyle name="Vírgula 10 6 2 3 2" xfId="46662"/>
    <cellStyle name="Vírgula 10 6 2 3 2 2" xfId="46664"/>
    <cellStyle name="Vírgula 10 6 2 3 2 3" xfId="46666"/>
    <cellStyle name="Vírgula 10 6 2 3 2 4" xfId="46668"/>
    <cellStyle name="Vírgula 10 6 2 3 3" xfId="46671"/>
    <cellStyle name="Vírgula 10 6 2 3 3 2" xfId="46673"/>
    <cellStyle name="Vírgula 10 6 2 3 3 3" xfId="46675"/>
    <cellStyle name="Vírgula 10 6 2 3 4" xfId="46678"/>
    <cellStyle name="Vírgula 10 6 2 3 5" xfId="46682"/>
    <cellStyle name="Vírgula 10 6 2 3 6" xfId="10392"/>
    <cellStyle name="Vírgula 10 6 2 4" xfId="48929"/>
    <cellStyle name="Vírgula 10 6 2 4 2" xfId="46708"/>
    <cellStyle name="Vírgula 10 6 2 4 3" xfId="46716"/>
    <cellStyle name="Vírgula 10 6 2 4 4" xfId="46718"/>
    <cellStyle name="Vírgula 10 6 2 5" xfId="48930"/>
    <cellStyle name="Vírgula 10 6 2 5 2" xfId="32152"/>
    <cellStyle name="Vírgula 10 6 2 5 3" xfId="46737"/>
    <cellStyle name="Vírgula 10 6 2 5 4" xfId="46740"/>
    <cellStyle name="Vírgula 10 6 2 6" xfId="48931"/>
    <cellStyle name="Vírgula 10 6 2 6 2" xfId="46769"/>
    <cellStyle name="Vírgula 10 6 2 6 3" xfId="46773"/>
    <cellStyle name="Vírgula 10 6 2 6 4" xfId="46775"/>
    <cellStyle name="Vírgula 10 6 2 7" xfId="48932"/>
    <cellStyle name="Vírgula 10 6 2 7 2" xfId="46787"/>
    <cellStyle name="Vírgula 10 6 2 7 3" xfId="46789"/>
    <cellStyle name="Vírgula 10 6 2 8" xfId="48933"/>
    <cellStyle name="Vírgula 10 6 2 9" xfId="48934"/>
    <cellStyle name="Vírgula 10 6 3" xfId="48935"/>
    <cellStyle name="Vírgula 10 6 3 2" xfId="21814"/>
    <cellStyle name="Vírgula 10 6 3 2 2" xfId="46837"/>
    <cellStyle name="Vírgula 10 6 3 2 2 2" xfId="46839"/>
    <cellStyle name="Vírgula 10 6 3 2 2 3" xfId="46841"/>
    <cellStyle name="Vírgula 10 6 3 2 2 4" xfId="46843"/>
    <cellStyle name="Vírgula 10 6 3 2 3" xfId="46845"/>
    <cellStyle name="Vírgula 10 6 3 2 3 2" xfId="46847"/>
    <cellStyle name="Vírgula 10 6 3 2 3 3" xfId="46849"/>
    <cellStyle name="Vírgula 10 6 3 2 4" xfId="46852"/>
    <cellStyle name="Vírgula 10 6 3 2 5" xfId="46854"/>
    <cellStyle name="Vírgula 10 6 3 2 6" xfId="46856"/>
    <cellStyle name="Vírgula 10 6 3 3" xfId="48936"/>
    <cellStyle name="Vírgula 10 6 3 3 2" xfId="46870"/>
    <cellStyle name="Vírgula 10 6 3 3 3" xfId="46872"/>
    <cellStyle name="Vírgula 10 6 3 3 4" xfId="46876"/>
    <cellStyle name="Vírgula 10 6 3 4" xfId="48937"/>
    <cellStyle name="Vírgula 10 6 3 4 2" xfId="46890"/>
    <cellStyle name="Vírgula 10 6 3 4 3" xfId="46892"/>
    <cellStyle name="Vírgula 10 6 3 4 4" xfId="48938"/>
    <cellStyle name="Vírgula 10 6 3 5" xfId="48939"/>
    <cellStyle name="Vírgula 10 6 3 5 2" xfId="48940"/>
    <cellStyle name="Vírgula 10 6 3 5 3" xfId="48941"/>
    <cellStyle name="Vírgula 10 6 3 5 4" xfId="48942"/>
    <cellStyle name="Vírgula 10 6 3 6" xfId="48943"/>
    <cellStyle name="Vírgula 10 6 3 6 2" xfId="48944"/>
    <cellStyle name="Vírgula 10 6 3 6 3" xfId="48945"/>
    <cellStyle name="Vírgula 10 6 3 7" xfId="48946"/>
    <cellStyle name="Vírgula 10 6 3 8" xfId="48947"/>
    <cellStyle name="Vírgula 10 6 3 9" xfId="48948"/>
    <cellStyle name="Vírgula 10 6 4" xfId="48949"/>
    <cellStyle name="Vírgula 10 6 4 2" xfId="30255"/>
    <cellStyle name="Vírgula 10 6 4 2 2" xfId="41388"/>
    <cellStyle name="Vírgula 10 6 4 2 3" xfId="41391"/>
    <cellStyle name="Vírgula 10 6 4 2 4" xfId="46952"/>
    <cellStyle name="Vírgula 10 6 4 3" xfId="48950"/>
    <cellStyle name="Vírgula 10 6 4 3 2" xfId="41397"/>
    <cellStyle name="Vírgula 10 6 4 3 3" xfId="46972"/>
    <cellStyle name="Vírgula 10 6 4 4" xfId="9261"/>
    <cellStyle name="Vírgula 10 6 4 5" xfId="9264"/>
    <cellStyle name="Vírgula 10 6 4 6" xfId="8241"/>
    <cellStyle name="Vírgula 10 6 5" xfId="48951"/>
    <cellStyle name="Vírgula 10 6 5 2" xfId="41006"/>
    <cellStyle name="Vírgula 10 6 5 3" xfId="41008"/>
    <cellStyle name="Vírgula 10 6 5 4" xfId="9267"/>
    <cellStyle name="Vírgula 10 6 6" xfId="48952"/>
    <cellStyle name="Vírgula 10 6 6 2" xfId="359"/>
    <cellStyle name="Vírgula 10 6 6 3" xfId="48953"/>
    <cellStyle name="Vírgula 10 6 6 4" xfId="48954"/>
    <cellStyle name="Vírgula 10 6 7" xfId="48955"/>
    <cellStyle name="Vírgula 10 6 7 2" xfId="48956"/>
    <cellStyle name="Vírgula 10 6 7 3" xfId="48957"/>
    <cellStyle name="Vírgula 10 6 7 4" xfId="48958"/>
    <cellStyle name="Vírgula 10 6 8" xfId="48959"/>
    <cellStyle name="Vírgula 10 6 8 2" xfId="48960"/>
    <cellStyle name="Vírgula 10 6 8 3" xfId="48961"/>
    <cellStyle name="Vírgula 10 6 9" xfId="48962"/>
    <cellStyle name="Vírgula 10 7" xfId="35637"/>
    <cellStyle name="Vírgula 10 7 10" xfId="25435"/>
    <cellStyle name="Vírgula 10 7 11" xfId="48963"/>
    <cellStyle name="Vírgula 10 7 2" xfId="48965"/>
    <cellStyle name="Vírgula 10 7 2 10" xfId="42615"/>
    <cellStyle name="Vírgula 10 7 2 2" xfId="30274"/>
    <cellStyle name="Vírgula 10 7 2 2 2" xfId="47181"/>
    <cellStyle name="Vírgula 10 7 2 2 2 2" xfId="47183"/>
    <cellStyle name="Vírgula 10 7 2 2 2 2 2" xfId="48966"/>
    <cellStyle name="Vírgula 10 7 2 2 2 2 3" xfId="48967"/>
    <cellStyle name="Vírgula 10 7 2 2 2 2 4" xfId="48968"/>
    <cellStyle name="Vírgula 10 7 2 2 2 3" xfId="47185"/>
    <cellStyle name="Vírgula 10 7 2 2 2 3 2" xfId="48969"/>
    <cellStyle name="Vírgula 10 7 2 2 2 3 3" xfId="48970"/>
    <cellStyle name="Vírgula 10 7 2 2 2 4" xfId="47187"/>
    <cellStyle name="Vírgula 10 7 2 2 2 5" xfId="36654"/>
    <cellStyle name="Vírgula 10 7 2 2 2 6" xfId="36657"/>
    <cellStyle name="Vírgula 10 7 2 2 3" xfId="47189"/>
    <cellStyle name="Vírgula 10 7 2 2 3 2" xfId="47191"/>
    <cellStyle name="Vírgula 10 7 2 2 3 3" xfId="47193"/>
    <cellStyle name="Vírgula 10 7 2 2 3 4" xfId="48971"/>
    <cellStyle name="Vírgula 10 7 2 2 4" xfId="47195"/>
    <cellStyle name="Vírgula 10 7 2 2 4 2" xfId="48972"/>
    <cellStyle name="Vírgula 10 7 2 2 4 3" xfId="48973"/>
    <cellStyle name="Vírgula 10 7 2 2 4 4" xfId="48974"/>
    <cellStyle name="Vírgula 10 7 2 2 5" xfId="47197"/>
    <cellStyle name="Vírgula 10 7 2 2 5 2" xfId="2470"/>
    <cellStyle name="Vírgula 10 7 2 2 5 3" xfId="48976"/>
    <cellStyle name="Vírgula 10 7 2 2 5 4" xfId="48978"/>
    <cellStyle name="Vírgula 10 7 2 2 6" xfId="7708"/>
    <cellStyle name="Vírgula 10 7 2 2 6 2" xfId="48980"/>
    <cellStyle name="Vírgula 10 7 2 2 6 3" xfId="48982"/>
    <cellStyle name="Vírgula 10 7 2 2 7" xfId="39297"/>
    <cellStyle name="Vírgula 10 7 2 2 8" xfId="11944"/>
    <cellStyle name="Vírgula 10 7 2 2 9" xfId="12978"/>
    <cellStyle name="Vírgula 10 7 2 3" xfId="48984"/>
    <cellStyle name="Vírgula 10 7 2 3 2" xfId="47206"/>
    <cellStyle name="Vírgula 10 7 2 3 2 2" xfId="48985"/>
    <cellStyle name="Vírgula 10 7 2 3 2 3" xfId="48986"/>
    <cellStyle name="Vírgula 10 7 2 3 2 4" xfId="48987"/>
    <cellStyle name="Vírgula 10 7 2 3 3" xfId="47208"/>
    <cellStyle name="Vírgula 10 7 2 3 3 2" xfId="46456"/>
    <cellStyle name="Vírgula 10 7 2 3 3 3" xfId="46469"/>
    <cellStyle name="Vírgula 10 7 2 3 4" xfId="48988"/>
    <cellStyle name="Vírgula 10 7 2 3 5" xfId="48989"/>
    <cellStyle name="Vírgula 10 7 2 3 6" xfId="7733"/>
    <cellStyle name="Vírgula 10 7 2 4" xfId="48991"/>
    <cellStyle name="Vírgula 10 7 2 4 2" xfId="48992"/>
    <cellStyle name="Vírgula 10 7 2 4 3" xfId="19310"/>
    <cellStyle name="Vírgula 10 7 2 4 4" xfId="7745"/>
    <cellStyle name="Vírgula 10 7 2 5" xfId="48993"/>
    <cellStyle name="Vírgula 10 7 2 5 2" xfId="48994"/>
    <cellStyle name="Vírgula 10 7 2 5 3" xfId="19318"/>
    <cellStyle name="Vírgula 10 7 2 5 4" xfId="7764"/>
    <cellStyle name="Vírgula 10 7 2 6" xfId="48995"/>
    <cellStyle name="Vírgula 10 7 2 6 2" xfId="48996"/>
    <cellStyle name="Vírgula 10 7 2 6 3" xfId="48997"/>
    <cellStyle name="Vírgula 10 7 2 6 4" xfId="48998"/>
    <cellStyle name="Vírgula 10 7 2 7" xfId="48999"/>
    <cellStyle name="Vírgula 10 7 2 7 2" xfId="49000"/>
    <cellStyle name="Vírgula 10 7 2 7 3" xfId="49001"/>
    <cellStyle name="Vírgula 10 7 2 8" xfId="49002"/>
    <cellStyle name="Vírgula 10 7 2 9" xfId="4932"/>
    <cellStyle name="Vírgula 10 7 3" xfId="49004"/>
    <cellStyle name="Vírgula 10 7 3 2" xfId="30277"/>
    <cellStyle name="Vírgula 10 7 3 2 2" xfId="47226"/>
    <cellStyle name="Vírgula 10 7 3 2 2 2" xfId="49005"/>
    <cellStyle name="Vírgula 10 7 3 2 2 3" xfId="49006"/>
    <cellStyle name="Vírgula 10 7 3 2 2 4" xfId="49007"/>
    <cellStyle name="Vírgula 10 7 3 2 3" xfId="47228"/>
    <cellStyle name="Vírgula 10 7 3 2 3 2" xfId="49008"/>
    <cellStyle name="Vírgula 10 7 3 2 3 3" xfId="49009"/>
    <cellStyle name="Vírgula 10 7 3 2 4" xfId="49010"/>
    <cellStyle name="Vírgula 10 7 3 2 5" xfId="49011"/>
    <cellStyle name="Vírgula 10 7 3 2 6" xfId="39311"/>
    <cellStyle name="Vírgula 10 7 3 3" xfId="49013"/>
    <cellStyle name="Vírgula 10 7 3 3 2" xfId="49014"/>
    <cellStyle name="Vírgula 10 7 3 3 3" xfId="49015"/>
    <cellStyle name="Vírgula 10 7 3 3 4" xfId="49016"/>
    <cellStyle name="Vírgula 10 7 3 4" xfId="49017"/>
    <cellStyle name="Vírgula 10 7 3 4 2" xfId="49018"/>
    <cellStyle name="Vírgula 10 7 3 4 3" xfId="49019"/>
    <cellStyle name="Vírgula 10 7 3 4 4" xfId="49020"/>
    <cellStyle name="Vírgula 10 7 3 5" xfId="49021"/>
    <cellStyle name="Vírgula 10 7 3 5 2" xfId="49022"/>
    <cellStyle name="Vírgula 10 7 3 5 3" xfId="49023"/>
    <cellStyle name="Vírgula 10 7 3 5 4" xfId="49024"/>
    <cellStyle name="Vírgula 10 7 3 6" xfId="49025"/>
    <cellStyle name="Vírgula 10 7 3 6 2" xfId="12125"/>
    <cellStyle name="Vírgula 10 7 3 6 3" xfId="12131"/>
    <cellStyle name="Vírgula 10 7 3 7" xfId="49026"/>
    <cellStyle name="Vírgula 10 7 3 8" xfId="49027"/>
    <cellStyle name="Vírgula 10 7 3 9" xfId="5217"/>
    <cellStyle name="Vírgula 10 7 4" xfId="49029"/>
    <cellStyle name="Vírgula 10 7 4 2" xfId="49030"/>
    <cellStyle name="Vírgula 10 7 4 2 2" xfId="47256"/>
    <cellStyle name="Vírgula 10 7 4 2 3" xfId="47258"/>
    <cellStyle name="Vírgula 10 7 4 2 4" xfId="28472"/>
    <cellStyle name="Vírgula 10 7 4 3" xfId="49031"/>
    <cellStyle name="Vírgula 10 7 4 3 2" xfId="49032"/>
    <cellStyle name="Vírgula 10 7 4 3 3" xfId="49033"/>
    <cellStyle name="Vírgula 10 7 4 4" xfId="49034"/>
    <cellStyle name="Vírgula 10 7 4 5" xfId="49035"/>
    <cellStyle name="Vírgula 10 7 4 6" xfId="49036"/>
    <cellStyle name="Vírgula 10 7 5" xfId="49038"/>
    <cellStyle name="Vírgula 10 7 5 2" xfId="45331"/>
    <cellStyle name="Vírgula 10 7 5 3" xfId="45333"/>
    <cellStyle name="Vírgula 10 7 5 4" xfId="20138"/>
    <cellStyle name="Vírgula 10 7 6" xfId="49040"/>
    <cellStyle name="Vírgula 10 7 6 2" xfId="45336"/>
    <cellStyle name="Vírgula 10 7 6 3" xfId="49041"/>
    <cellStyle name="Vírgula 10 7 6 4" xfId="20484"/>
    <cellStyle name="Vírgula 10 7 7" xfId="49042"/>
    <cellStyle name="Vírgula 10 7 7 2" xfId="49043"/>
    <cellStyle name="Vírgula 10 7 7 3" xfId="49044"/>
    <cellStyle name="Vírgula 10 7 7 4" xfId="49045"/>
    <cellStyle name="Vírgula 10 7 8" xfId="49046"/>
    <cellStyle name="Vírgula 10 7 8 2" xfId="31717"/>
    <cellStyle name="Vírgula 10 7 8 3" xfId="31722"/>
    <cellStyle name="Vírgula 10 7 9" xfId="49047"/>
    <cellStyle name="Vírgula 10 8" xfId="35640"/>
    <cellStyle name="Vírgula 10 8 10" xfId="22671"/>
    <cellStyle name="Vírgula 10 8 2" xfId="27659"/>
    <cellStyle name="Vírgula 10 8 2 2" xfId="27662"/>
    <cellStyle name="Vírgula 10 8 2 2 2" xfId="39188"/>
    <cellStyle name="Vírgula 10 8 2 2 2 2" xfId="47390"/>
    <cellStyle name="Vírgula 10 8 2 2 2 3" xfId="47392"/>
    <cellStyle name="Vírgula 10 8 2 2 2 4" xfId="47394"/>
    <cellStyle name="Vírgula 10 8 2 2 3" xfId="47396"/>
    <cellStyle name="Vírgula 10 8 2 2 3 2" xfId="47398"/>
    <cellStyle name="Vírgula 10 8 2 2 3 3" xfId="47401"/>
    <cellStyle name="Vírgula 10 8 2 2 4" xfId="47403"/>
    <cellStyle name="Vírgula 10 8 2 2 5" xfId="47405"/>
    <cellStyle name="Vírgula 10 8 2 2 6" xfId="39457"/>
    <cellStyle name="Vírgula 10 8 2 3" xfId="49048"/>
    <cellStyle name="Vírgula 10 8 2 3 2" xfId="39196"/>
    <cellStyle name="Vírgula 10 8 2 3 3" xfId="47412"/>
    <cellStyle name="Vírgula 10 8 2 3 4" xfId="30339"/>
    <cellStyle name="Vírgula 10 8 2 4" xfId="49049"/>
    <cellStyle name="Vírgula 10 8 2 4 2" xfId="21168"/>
    <cellStyle name="Vírgula 10 8 2 4 3" xfId="21173"/>
    <cellStyle name="Vírgula 10 8 2 4 4" xfId="21181"/>
    <cellStyle name="Vírgula 10 8 2 5" xfId="49050"/>
    <cellStyle name="Vírgula 10 8 2 5 2" xfId="21212"/>
    <cellStyle name="Vírgula 10 8 2 5 3" xfId="21216"/>
    <cellStyle name="Vírgula 10 8 2 5 4" xfId="21224"/>
    <cellStyle name="Vírgula 10 8 2 6" xfId="49051"/>
    <cellStyle name="Vírgula 10 8 2 6 2" xfId="21236"/>
    <cellStyle name="Vírgula 10 8 2 6 3" xfId="3374"/>
    <cellStyle name="Vírgula 10 8 2 7" xfId="49052"/>
    <cellStyle name="Vírgula 10 8 2 8" xfId="49054"/>
    <cellStyle name="Vírgula 10 8 2 9" xfId="5360"/>
    <cellStyle name="Vírgula 10 8 3" xfId="27667"/>
    <cellStyle name="Vírgula 10 8 3 2" xfId="49055"/>
    <cellStyle name="Vírgula 10 8 3 2 2" xfId="47432"/>
    <cellStyle name="Vírgula 10 8 3 2 3" xfId="47434"/>
    <cellStyle name="Vírgula 10 8 3 2 4" xfId="49056"/>
    <cellStyle name="Vírgula 10 8 3 3" xfId="49057"/>
    <cellStyle name="Vírgula 10 8 3 3 2" xfId="49058"/>
    <cellStyle name="Vírgula 10 8 3 3 3" xfId="49059"/>
    <cellStyle name="Vírgula 10 8 3 4" xfId="49060"/>
    <cellStyle name="Vírgula 10 8 3 5" xfId="49061"/>
    <cellStyle name="Vírgula 10 8 3 6" xfId="49062"/>
    <cellStyle name="Vírgula 10 8 4" xfId="49064"/>
    <cellStyle name="Vírgula 10 8 4 2" xfId="8198"/>
    <cellStyle name="Vírgula 10 8 4 3" xfId="49065"/>
    <cellStyle name="Vírgula 10 8 4 4" xfId="49066"/>
    <cellStyle name="Vírgula 10 8 5" xfId="49067"/>
    <cellStyle name="Vírgula 10 8 5 2" xfId="49068"/>
    <cellStyle name="Vírgula 10 8 5 3" xfId="49069"/>
    <cellStyle name="Vírgula 10 8 5 4" xfId="49070"/>
    <cellStyle name="Vírgula 10 8 6" xfId="49071"/>
    <cellStyle name="Vírgula 10 8 6 2" xfId="49072"/>
    <cellStyle name="Vírgula 10 8 6 3" xfId="49073"/>
    <cellStyle name="Vírgula 10 8 6 4" xfId="49074"/>
    <cellStyle name="Vírgula 10 8 7" xfId="49075"/>
    <cellStyle name="Vírgula 10 8 7 2" xfId="49076"/>
    <cellStyle name="Vírgula 10 8 7 3" xfId="49077"/>
    <cellStyle name="Vírgula 10 8 8" xfId="49078"/>
    <cellStyle name="Vírgula 10 8 9" xfId="49079"/>
    <cellStyle name="Vírgula 10 9" xfId="49082"/>
    <cellStyle name="Vírgula 10 9 2" xfId="21809"/>
    <cellStyle name="Vírgula 10 9 2 2" xfId="30326"/>
    <cellStyle name="Vírgula 10 9 2 2 2" xfId="47512"/>
    <cellStyle name="Vírgula 10 9 2 2 3" xfId="47514"/>
    <cellStyle name="Vírgula 10 9 2 2 4" xfId="49083"/>
    <cellStyle name="Vírgula 10 9 2 3" xfId="49085"/>
    <cellStyle name="Vírgula 10 9 2 3 2" xfId="49086"/>
    <cellStyle name="Vírgula 10 9 2 3 3" xfId="49087"/>
    <cellStyle name="Vírgula 10 9 2 4" xfId="49089"/>
    <cellStyle name="Vírgula 10 9 2 5" xfId="49090"/>
    <cellStyle name="Vírgula 10 9 2 6" xfId="49091"/>
    <cellStyle name="Vírgula 10 9 3" xfId="49093"/>
    <cellStyle name="Vírgula 10 9 3 2" xfId="49094"/>
    <cellStyle name="Vírgula 10 9 3 3" xfId="49095"/>
    <cellStyle name="Vírgula 10 9 3 4" xfId="49096"/>
    <cellStyle name="Vírgula 10 9 4" xfId="49098"/>
    <cellStyle name="Vírgula 10 9 4 2" xfId="3491"/>
    <cellStyle name="Vírgula 10 9 4 3" xfId="49099"/>
    <cellStyle name="Vírgula 10 9 4 4" xfId="49100"/>
    <cellStyle name="Vírgula 10 9 5" xfId="49101"/>
    <cellStyle name="Vírgula 10 9 5 2" xfId="49102"/>
    <cellStyle name="Vírgula 10 9 5 3" xfId="49103"/>
    <cellStyle name="Vírgula 10 9 5 4" xfId="49104"/>
    <cellStyle name="Vírgula 10 9 6" xfId="49105"/>
    <cellStyle name="Vírgula 10 9 6 2" xfId="49106"/>
    <cellStyle name="Vírgula 10 9 6 3" xfId="49107"/>
    <cellStyle name="Vírgula 10 9 7" xfId="49108"/>
    <cellStyle name="Vírgula 10 9 8" xfId="49109"/>
    <cellStyle name="Vírgula 10 9 9" xfId="49110"/>
    <cellStyle name="Vírgula 11" xfId="49111"/>
    <cellStyle name="Vírgula 11 2" xfId="40955"/>
    <cellStyle name="Vírgula 11 2 2" xfId="21767"/>
    <cellStyle name="Vírgula 11 3" xfId="40959"/>
    <cellStyle name="Vírgula 11 4" xfId="40965"/>
    <cellStyle name="Vírgula 12" xfId="49112"/>
    <cellStyle name="Vírgula 12 10" xfId="49113"/>
    <cellStyle name="Vírgula 12 10 2" xfId="49114"/>
    <cellStyle name="Vírgula 12 10 2 2" xfId="45468"/>
    <cellStyle name="Vírgula 12 10 2 2 2" xfId="49115"/>
    <cellStyle name="Vírgula 12 10 2 2 3" xfId="30830"/>
    <cellStyle name="Vírgula 12 10 2 2 4" xfId="27551"/>
    <cellStyle name="Vírgula 12 10 2 3" xfId="8148"/>
    <cellStyle name="Vírgula 12 10 2 3 2" xfId="42155"/>
    <cellStyle name="Vírgula 12 10 2 3 3" xfId="42157"/>
    <cellStyle name="Vírgula 12 10 2 4" xfId="16307"/>
    <cellStyle name="Vírgula 12 10 2 5" xfId="16314"/>
    <cellStyle name="Vírgula 12 10 2 6" xfId="49116"/>
    <cellStyle name="Vírgula 12 10 3" xfId="49117"/>
    <cellStyle name="Vírgula 12 10 3 2" xfId="49118"/>
    <cellStyle name="Vírgula 12 10 3 3" xfId="7686"/>
    <cellStyle name="Vírgula 12 10 3 4" xfId="20452"/>
    <cellStyle name="Vírgula 12 10 4" xfId="49119"/>
    <cellStyle name="Vírgula 12 10 4 2" xfId="49120"/>
    <cellStyle name="Vírgula 12 10 4 3" xfId="2901"/>
    <cellStyle name="Vírgula 12 10 4 4" xfId="21660"/>
    <cellStyle name="Vírgula 12 10 5" xfId="49121"/>
    <cellStyle name="Vírgula 12 10 5 2" xfId="49122"/>
    <cellStyle name="Vírgula 12 10 5 3" xfId="49123"/>
    <cellStyle name="Vírgula 12 10 5 4" xfId="49124"/>
    <cellStyle name="Vírgula 12 10 6" xfId="49125"/>
    <cellStyle name="Vírgula 12 10 6 2" xfId="49126"/>
    <cellStyle name="Vírgula 12 10 6 3" xfId="49127"/>
    <cellStyle name="Vírgula 12 10 7" xfId="49128"/>
    <cellStyle name="Vírgula 12 10 8" xfId="49129"/>
    <cellStyle name="Vírgula 12 10 9" xfId="40992"/>
    <cellStyle name="Vírgula 12 11" xfId="49130"/>
    <cellStyle name="Vírgula 12 11 2" xfId="49131"/>
    <cellStyle name="Vírgula 12 11 2 2" xfId="49132"/>
    <cellStyle name="Vírgula 12 11 2 2 2" xfId="49133"/>
    <cellStyle name="Vírgula 12 11 2 2 3" xfId="31111"/>
    <cellStyle name="Vírgula 12 11 2 2 4" xfId="34163"/>
    <cellStyle name="Vírgula 12 11 2 3" xfId="16492"/>
    <cellStyle name="Vírgula 12 11 2 3 2" xfId="42186"/>
    <cellStyle name="Vírgula 12 11 2 3 3" xfId="42189"/>
    <cellStyle name="Vírgula 12 11 2 4" xfId="21684"/>
    <cellStyle name="Vírgula 12 11 2 5" xfId="21688"/>
    <cellStyle name="Vírgula 12 11 2 6" xfId="25432"/>
    <cellStyle name="Vírgula 12 11 3" xfId="49134"/>
    <cellStyle name="Vírgula 12 11 3 2" xfId="49135"/>
    <cellStyle name="Vírgula 12 11 3 3" xfId="21694"/>
    <cellStyle name="Vírgula 12 11 3 4" xfId="21696"/>
    <cellStyle name="Vírgula 12 11 4" xfId="49136"/>
    <cellStyle name="Vírgula 12 11 4 2" xfId="49137"/>
    <cellStyle name="Vírgula 12 11 4 3" xfId="49138"/>
    <cellStyle name="Vírgula 12 11 4 4" xfId="35386"/>
    <cellStyle name="Vírgula 12 11 5" xfId="49139"/>
    <cellStyle name="Vírgula 12 11 5 2" xfId="30309"/>
    <cellStyle name="Vírgula 12 11 5 3" xfId="30312"/>
    <cellStyle name="Vírgula 12 11 6" xfId="49140"/>
    <cellStyle name="Vírgula 12 11 7" xfId="49141"/>
    <cellStyle name="Vírgula 12 11 8" xfId="49142"/>
    <cellStyle name="Vírgula 12 12" xfId="49144"/>
    <cellStyle name="Vírgula 12 12 2" xfId="17157"/>
    <cellStyle name="Vírgula 12 12 2 2" xfId="17159"/>
    <cellStyle name="Vírgula 12 12 2 3" xfId="17185"/>
    <cellStyle name="Vírgula 12 12 2 4" xfId="17198"/>
    <cellStyle name="Vírgula 12 12 3" xfId="10615"/>
    <cellStyle name="Vírgula 12 12 3 2" xfId="17226"/>
    <cellStyle name="Vírgula 12 12 3 3" xfId="17246"/>
    <cellStyle name="Vírgula 12 12 3 4" xfId="17255"/>
    <cellStyle name="Vírgula 12 12 4" xfId="10621"/>
    <cellStyle name="Vírgula 12 12 4 2" xfId="17269"/>
    <cellStyle name="Vírgula 12 12 4 3" xfId="17273"/>
    <cellStyle name="Vírgula 12 12 5" xfId="17294"/>
    <cellStyle name="Vírgula 12 12 6" xfId="17305"/>
    <cellStyle name="Vírgula 12 12 7" xfId="17313"/>
    <cellStyle name="Vírgula 12 13" xfId="49146"/>
    <cellStyle name="Vírgula 12 13 2" xfId="17424"/>
    <cellStyle name="Vírgula 12 13 3" xfId="17443"/>
    <cellStyle name="Vírgula 12 13 4" xfId="17452"/>
    <cellStyle name="Vírgula 12 14" xfId="49147"/>
    <cellStyle name="Vírgula 12 14 2" xfId="12102"/>
    <cellStyle name="Vírgula 12 14 3" xfId="10665"/>
    <cellStyle name="Vírgula 12 14 4" xfId="10677"/>
    <cellStyle name="Vírgula 12 15" xfId="49148"/>
    <cellStyle name="Vírgula 12 15 2" xfId="12112"/>
    <cellStyle name="Vírgula 12 15 3" xfId="12121"/>
    <cellStyle name="Vírgula 12 15 4" xfId="13525"/>
    <cellStyle name="Vírgula 12 16" xfId="39351"/>
    <cellStyle name="Vírgula 12 16 2" xfId="6255"/>
    <cellStyle name="Vírgula 12 16 3" xfId="6291"/>
    <cellStyle name="Vírgula 12 17" xfId="39353"/>
    <cellStyle name="Vírgula 12 18" xfId="39355"/>
    <cellStyle name="Vírgula 12 19" xfId="39358"/>
    <cellStyle name="Vírgula 12 2" xfId="40975"/>
    <cellStyle name="Vírgula 12 2 10" xfId="49149"/>
    <cellStyle name="Vírgula 12 2 10 2" xfId="49150"/>
    <cellStyle name="Vírgula 12 2 10 3" xfId="49151"/>
    <cellStyle name="Vírgula 12 2 10 4" xfId="49152"/>
    <cellStyle name="Vírgula 12 2 11" xfId="49153"/>
    <cellStyle name="Vírgula 12 2 11 2" xfId="49154"/>
    <cellStyle name="Vírgula 12 2 11 3" xfId="49155"/>
    <cellStyle name="Vírgula 12 2 12" xfId="49156"/>
    <cellStyle name="Vírgula 12 2 13" xfId="49157"/>
    <cellStyle name="Vírgula 12 2 14" xfId="49158"/>
    <cellStyle name="Vírgula 12 2 2" xfId="45297"/>
    <cellStyle name="Vírgula 12 2 2 10" xfId="49159"/>
    <cellStyle name="Vírgula 12 2 2 11" xfId="49160"/>
    <cellStyle name="Vírgula 12 2 2 2" xfId="20602"/>
    <cellStyle name="Vírgula 12 2 2 2 10" xfId="49162"/>
    <cellStyle name="Vírgula 12 2 2 2 2" xfId="49163"/>
    <cellStyle name="Vírgula 12 2 2 2 2 2" xfId="35683"/>
    <cellStyle name="Vírgula 12 2 2 2 2 2 2" xfId="49164"/>
    <cellStyle name="Vírgula 12 2 2 2 2 2 2 2" xfId="49165"/>
    <cellStyle name="Vírgula 12 2 2 2 2 2 2 3" xfId="49166"/>
    <cellStyle name="Vírgula 12 2 2 2 2 2 2 4" xfId="48125"/>
    <cellStyle name="Vírgula 12 2 2 2 2 2 3" xfId="43276"/>
    <cellStyle name="Vírgula 12 2 2 2 2 2 3 2" xfId="43278"/>
    <cellStyle name="Vírgula 12 2 2 2 2 2 3 3" xfId="43280"/>
    <cellStyle name="Vírgula 12 2 2 2 2 2 4" xfId="43285"/>
    <cellStyle name="Vírgula 12 2 2 2 2 2 5" xfId="43289"/>
    <cellStyle name="Vírgula 12 2 2 2 2 2 6" xfId="43291"/>
    <cellStyle name="Vírgula 12 2 2 2 2 3" xfId="4448"/>
    <cellStyle name="Vírgula 12 2 2 2 2 3 2" xfId="4245"/>
    <cellStyle name="Vírgula 12 2 2 2 2 3 3" xfId="2711"/>
    <cellStyle name="Vírgula 12 2 2 2 2 3 4" xfId="4305"/>
    <cellStyle name="Vírgula 12 2 2 2 2 4" xfId="4455"/>
    <cellStyle name="Vírgula 12 2 2 2 2 4 2" xfId="2938"/>
    <cellStyle name="Vírgula 12 2 2 2 2 4 3" xfId="2744"/>
    <cellStyle name="Vírgula 12 2 2 2 2 4 4" xfId="1"/>
    <cellStyle name="Vírgula 12 2 2 2 2 5" xfId="4462"/>
    <cellStyle name="Vírgula 12 2 2 2 2 5 2" xfId="4472"/>
    <cellStyle name="Vírgula 12 2 2 2 2 5 3" xfId="2750"/>
    <cellStyle name="Vírgula 12 2 2 2 2 5 4" xfId="43299"/>
    <cellStyle name="Vírgula 12 2 2 2 2 6" xfId="4478"/>
    <cellStyle name="Vírgula 12 2 2 2 2 6 2" xfId="49167"/>
    <cellStyle name="Vírgula 12 2 2 2 2 6 3" xfId="43304"/>
    <cellStyle name="Vírgula 12 2 2 2 2 7" xfId="4474"/>
    <cellStyle name="Vírgula 12 2 2 2 2 8" xfId="2753"/>
    <cellStyle name="Vírgula 12 2 2 2 2 9" xfId="49168"/>
    <cellStyle name="Vírgula 12 2 2 2 3" xfId="49169"/>
    <cellStyle name="Vírgula 12 2 2 2 3 2" xfId="44008"/>
    <cellStyle name="Vírgula 12 2 2 2 3 2 2" xfId="49170"/>
    <cellStyle name="Vírgula 12 2 2 2 3 2 3" xfId="43315"/>
    <cellStyle name="Vírgula 12 2 2 2 3 2 4" xfId="43317"/>
    <cellStyle name="Vírgula 12 2 2 2 3 3" xfId="1761"/>
    <cellStyle name="Vírgula 12 2 2 2 3 3 2" xfId="49171"/>
    <cellStyle name="Vírgula 12 2 2 2 3 3 3" xfId="43321"/>
    <cellStyle name="Vírgula 12 2 2 2 3 4" xfId="1783"/>
    <cellStyle name="Vírgula 12 2 2 2 3 5" xfId="4033"/>
    <cellStyle name="Vírgula 12 2 2 2 3 6" xfId="34099"/>
    <cellStyle name="Vírgula 12 2 2 2 4" xfId="49172"/>
    <cellStyle name="Vírgula 12 2 2 2 4 2" xfId="41381"/>
    <cellStyle name="Vírgula 12 2 2 2 4 3" xfId="3037"/>
    <cellStyle name="Vírgula 12 2 2 2 4 4" xfId="3044"/>
    <cellStyle name="Vírgula 12 2 2 2 5" xfId="49173"/>
    <cellStyle name="Vírgula 12 2 2 2 5 2" xfId="49174"/>
    <cellStyle name="Vírgula 12 2 2 2 5 3" xfId="4505"/>
    <cellStyle name="Vírgula 12 2 2 2 5 4" xfId="4522"/>
    <cellStyle name="Vírgula 12 2 2 2 6" xfId="49175"/>
    <cellStyle name="Vírgula 12 2 2 2 6 2" xfId="49176"/>
    <cellStyle name="Vírgula 12 2 2 2 6 3" xfId="2883"/>
    <cellStyle name="Vírgula 12 2 2 2 6 4" xfId="4533"/>
    <cellStyle name="Vírgula 12 2 2 2 7" xfId="49177"/>
    <cellStyle name="Vírgula 12 2 2 2 7 2" xfId="46956"/>
    <cellStyle name="Vírgula 12 2 2 2 7 3" xfId="29465"/>
    <cellStyle name="Vírgula 12 2 2 2 8" xfId="49178"/>
    <cellStyle name="Vírgula 12 2 2 2 9" xfId="49179"/>
    <cellStyle name="Vírgula 12 2 2 3" xfId="49180"/>
    <cellStyle name="Vírgula 12 2 2 3 2" xfId="49181"/>
    <cellStyle name="Vírgula 12 2 2 3 2 2" xfId="44024"/>
    <cellStyle name="Vírgula 12 2 2 3 2 2 2" xfId="49182"/>
    <cellStyle name="Vírgula 12 2 2 3 2 2 3" xfId="43386"/>
    <cellStyle name="Vírgula 12 2 2 3 2 2 4" xfId="43392"/>
    <cellStyle name="Vírgula 12 2 2 3 2 3" xfId="49183"/>
    <cellStyle name="Vírgula 12 2 2 3 2 3 2" xfId="49184"/>
    <cellStyle name="Vírgula 12 2 2 3 2 3 3" xfId="43399"/>
    <cellStyle name="Vírgula 12 2 2 3 2 4" xfId="49185"/>
    <cellStyle name="Vírgula 12 2 2 3 2 5" xfId="47046"/>
    <cellStyle name="Vírgula 12 2 2 3 2 6" xfId="34121"/>
    <cellStyle name="Vírgula 12 2 2 3 3" xfId="49186"/>
    <cellStyle name="Vírgula 12 2 2 3 3 2" xfId="49187"/>
    <cellStyle name="Vírgula 12 2 2 3 3 3" xfId="49188"/>
    <cellStyle name="Vírgula 12 2 2 3 3 4" xfId="49189"/>
    <cellStyle name="Vírgula 12 2 2 3 4" xfId="49190"/>
    <cellStyle name="Vírgula 12 2 2 3 4 2" xfId="49191"/>
    <cellStyle name="Vírgula 12 2 2 3 4 3" xfId="49192"/>
    <cellStyle name="Vírgula 12 2 2 3 4 4" xfId="49193"/>
    <cellStyle name="Vírgula 12 2 2 3 5" xfId="49194"/>
    <cellStyle name="Vírgula 12 2 2 3 5 2" xfId="49195"/>
    <cellStyle name="Vírgula 12 2 2 3 5 3" xfId="49196"/>
    <cellStyle name="Vírgula 12 2 2 3 5 4" xfId="49197"/>
    <cellStyle name="Vírgula 12 2 2 3 6" xfId="49198"/>
    <cellStyle name="Vírgula 12 2 2 3 6 2" xfId="49199"/>
    <cellStyle name="Vírgula 12 2 2 3 6 3" xfId="49200"/>
    <cellStyle name="Vírgula 12 2 2 3 7" xfId="49201"/>
    <cellStyle name="Vírgula 12 2 2 3 8" xfId="49202"/>
    <cellStyle name="Vírgula 12 2 2 3 9" xfId="49203"/>
    <cellStyle name="Vírgula 12 2 2 4" xfId="49204"/>
    <cellStyle name="Vírgula 12 2 2 4 2" xfId="49205"/>
    <cellStyle name="Vírgula 12 2 2 4 2 2" xfId="4688"/>
    <cellStyle name="Vírgula 12 2 2 4 2 3" xfId="4729"/>
    <cellStyle name="Vírgula 12 2 2 4 2 4" xfId="2295"/>
    <cellStyle name="Vírgula 12 2 2 4 3" xfId="49206"/>
    <cellStyle name="Vírgula 12 2 2 4 3 2" xfId="4762"/>
    <cellStyle name="Vírgula 12 2 2 4 3 3" xfId="4777"/>
    <cellStyle name="Vírgula 12 2 2 4 4" xfId="49207"/>
    <cellStyle name="Vírgula 12 2 2 4 5" xfId="49208"/>
    <cellStyle name="Vírgula 12 2 2 4 6" xfId="49209"/>
    <cellStyle name="Vírgula 12 2 2 5" xfId="22874"/>
    <cellStyle name="Vírgula 12 2 2 5 2" xfId="1111"/>
    <cellStyle name="Vírgula 12 2 2 5 3" xfId="1122"/>
    <cellStyle name="Vírgula 12 2 2 5 4" xfId="49210"/>
    <cellStyle name="Vírgula 12 2 2 6" xfId="22876"/>
    <cellStyle name="Vírgula 12 2 2 6 2" xfId="49211"/>
    <cellStyle name="Vírgula 12 2 2 6 3" xfId="49212"/>
    <cellStyle name="Vírgula 12 2 2 6 4" xfId="49213"/>
    <cellStyle name="Vírgula 12 2 2 7" xfId="49214"/>
    <cellStyle name="Vírgula 12 2 2 7 2" xfId="46031"/>
    <cellStyle name="Vírgula 12 2 2 7 3" xfId="49215"/>
    <cellStyle name="Vírgula 12 2 2 7 4" xfId="49216"/>
    <cellStyle name="Vírgula 12 2 2 8" xfId="49217"/>
    <cellStyle name="Vírgula 12 2 2 8 2" xfId="49218"/>
    <cellStyle name="Vírgula 12 2 2 8 3" xfId="49219"/>
    <cellStyle name="Vírgula 12 2 2 9" xfId="25800"/>
    <cellStyle name="Vírgula 12 2 3" xfId="45299"/>
    <cellStyle name="Vírgula 12 2 3 10" xfId="49220"/>
    <cellStyle name="Vírgula 12 2 3 2" xfId="24799"/>
    <cellStyle name="Vírgula 12 2 3 2 2" xfId="49221"/>
    <cellStyle name="Vírgula 12 2 3 2 2 2" xfId="35938"/>
    <cellStyle name="Vírgula 12 2 3 2 2 2 2" xfId="49222"/>
    <cellStyle name="Vírgula 12 2 3 2 2 2 3" xfId="21011"/>
    <cellStyle name="Vírgula 12 2 3 2 2 2 4" xfId="21017"/>
    <cellStyle name="Vírgula 12 2 3 2 2 3" xfId="49223"/>
    <cellStyle name="Vírgula 12 2 3 2 2 3 2" xfId="49224"/>
    <cellStyle name="Vírgula 12 2 3 2 2 3 3" xfId="15297"/>
    <cellStyle name="Vírgula 12 2 3 2 2 4" xfId="49225"/>
    <cellStyle name="Vírgula 12 2 3 2 2 5" xfId="49226"/>
    <cellStyle name="Vírgula 12 2 3 2 2 6" xfId="34308"/>
    <cellStyle name="Vírgula 12 2 3 2 3" xfId="49228"/>
    <cellStyle name="Vírgula 12 2 3 2 3 2" xfId="49230"/>
    <cellStyle name="Vírgula 12 2 3 2 3 3" xfId="49232"/>
    <cellStyle name="Vírgula 12 2 3 2 3 4" xfId="49233"/>
    <cellStyle name="Vírgula 12 2 3 2 4" xfId="49235"/>
    <cellStyle name="Vírgula 12 2 3 2 4 2" xfId="49237"/>
    <cellStyle name="Vírgula 12 2 3 2 4 3" xfId="49238"/>
    <cellStyle name="Vírgula 12 2 3 2 4 4" xfId="49239"/>
    <cellStyle name="Vírgula 12 2 3 2 5" xfId="49241"/>
    <cellStyle name="Vírgula 12 2 3 2 5 2" xfId="49242"/>
    <cellStyle name="Vírgula 12 2 3 2 5 3" xfId="39321"/>
    <cellStyle name="Vírgula 12 2 3 2 5 4" xfId="39323"/>
    <cellStyle name="Vírgula 12 2 3 2 6" xfId="49243"/>
    <cellStyle name="Vírgula 12 2 3 2 6 2" xfId="49244"/>
    <cellStyle name="Vírgula 12 2 3 2 6 3" xfId="39326"/>
    <cellStyle name="Vírgula 12 2 3 2 7" xfId="2166"/>
    <cellStyle name="Vírgula 12 2 3 2 8" xfId="4434"/>
    <cellStyle name="Vírgula 12 2 3 2 9" xfId="49245"/>
    <cellStyle name="Vírgula 12 2 3 3" xfId="49246"/>
    <cellStyle name="Vírgula 12 2 3 3 2" xfId="49247"/>
    <cellStyle name="Vírgula 12 2 3 3 2 2" xfId="49248"/>
    <cellStyle name="Vírgula 12 2 3 3 2 3" xfId="49249"/>
    <cellStyle name="Vírgula 12 2 3 3 2 4" xfId="48502"/>
    <cellStyle name="Vírgula 12 2 3 3 3" xfId="49251"/>
    <cellStyle name="Vírgula 12 2 3 3 3 2" xfId="49252"/>
    <cellStyle name="Vírgula 12 2 3 3 3 3" xfId="49253"/>
    <cellStyle name="Vírgula 12 2 3 3 4" xfId="49255"/>
    <cellStyle name="Vírgula 12 2 3 3 5" xfId="49257"/>
    <cellStyle name="Vírgula 12 2 3 3 6" xfId="49258"/>
    <cellStyle name="Vírgula 12 2 3 4" xfId="49259"/>
    <cellStyle name="Vírgula 12 2 3 4 2" xfId="49260"/>
    <cellStyle name="Vírgula 12 2 3 4 3" xfId="49262"/>
    <cellStyle name="Vírgula 12 2 3 4 4" xfId="49264"/>
    <cellStyle name="Vírgula 12 2 3 5" xfId="49265"/>
    <cellStyle name="Vírgula 12 2 3 5 2" xfId="49267"/>
    <cellStyle name="Vírgula 12 2 3 5 3" xfId="49268"/>
    <cellStyle name="Vírgula 12 2 3 5 4" xfId="49269"/>
    <cellStyle name="Vírgula 12 2 3 6" xfId="49270"/>
    <cellStyle name="Vírgula 12 2 3 6 2" xfId="49271"/>
    <cellStyle name="Vírgula 12 2 3 6 3" xfId="49272"/>
    <cellStyle name="Vírgula 12 2 3 6 4" xfId="49273"/>
    <cellStyle name="Vírgula 12 2 3 7" xfId="49274"/>
    <cellStyle name="Vírgula 12 2 3 7 2" xfId="36321"/>
    <cellStyle name="Vírgula 12 2 3 7 3" xfId="43846"/>
    <cellStyle name="Vírgula 12 2 3 8" xfId="49275"/>
    <cellStyle name="Vírgula 12 2 3 9" xfId="25839"/>
    <cellStyle name="Vírgula 12 2 4" xfId="45301"/>
    <cellStyle name="Vírgula 12 2 4 2" xfId="24807"/>
    <cellStyle name="Vírgula 12 2 4 2 2" xfId="49276"/>
    <cellStyle name="Vírgula 12 2 4 2 2 2" xfId="36187"/>
    <cellStyle name="Vírgula 12 2 4 2 2 3" xfId="49277"/>
    <cellStyle name="Vírgula 12 2 4 2 2 4" xfId="49278"/>
    <cellStyle name="Vírgula 12 2 4 2 3" xfId="49279"/>
    <cellStyle name="Vírgula 12 2 4 2 3 2" xfId="49280"/>
    <cellStyle name="Vírgula 12 2 4 2 3 3" xfId="49281"/>
    <cellStyle name="Vírgula 12 2 4 2 4" xfId="49282"/>
    <cellStyle name="Vírgula 12 2 4 2 5" xfId="49283"/>
    <cellStyle name="Vírgula 12 2 4 2 6" xfId="49284"/>
    <cellStyle name="Vírgula 12 2 4 3" xfId="49285"/>
    <cellStyle name="Vírgula 12 2 4 3 2" xfId="49286"/>
    <cellStyle name="Vírgula 12 2 4 3 3" xfId="49287"/>
    <cellStyle name="Vírgula 12 2 4 3 4" xfId="49288"/>
    <cellStyle name="Vírgula 12 2 4 4" xfId="49289"/>
    <cellStyle name="Vírgula 12 2 4 4 2" xfId="49290"/>
    <cellStyle name="Vírgula 12 2 4 4 3" xfId="49291"/>
    <cellStyle name="Vírgula 12 2 4 4 4" xfId="49292"/>
    <cellStyle name="Vírgula 12 2 4 5" xfId="49293"/>
    <cellStyle name="Vírgula 12 2 4 5 2" xfId="49294"/>
    <cellStyle name="Vírgula 12 2 4 5 3" xfId="49295"/>
    <cellStyle name="Vírgula 12 2 4 5 4" xfId="49296"/>
    <cellStyle name="Vírgula 12 2 4 6" xfId="49297"/>
    <cellStyle name="Vírgula 12 2 4 6 2" xfId="49298"/>
    <cellStyle name="Vírgula 12 2 4 6 3" xfId="49299"/>
    <cellStyle name="Vírgula 12 2 4 7" xfId="49300"/>
    <cellStyle name="Vírgula 12 2 4 8" xfId="49301"/>
    <cellStyle name="Vírgula 12 2 4 9" xfId="25868"/>
    <cellStyle name="Vírgula 12 2 5" xfId="20608"/>
    <cellStyle name="Vírgula 12 2 5 2" xfId="36212"/>
    <cellStyle name="Vírgula 12 2 5 2 2" xfId="36214"/>
    <cellStyle name="Vírgula 12 2 5 2 2 2" xfId="6280"/>
    <cellStyle name="Vírgula 12 2 5 2 2 3" xfId="9377"/>
    <cellStyle name="Vírgula 12 2 5 2 2 4" xfId="804"/>
    <cellStyle name="Vírgula 12 2 5 2 3" xfId="36216"/>
    <cellStyle name="Vírgula 12 2 5 2 3 2" xfId="6314"/>
    <cellStyle name="Vírgula 12 2 5 2 3 3" xfId="27962"/>
    <cellStyle name="Vírgula 12 2 5 2 4" xfId="47982"/>
    <cellStyle name="Vírgula 12 2 5 2 5" xfId="47984"/>
    <cellStyle name="Vírgula 12 2 5 2 6" xfId="47986"/>
    <cellStyle name="Vírgula 12 2 5 3" xfId="36218"/>
    <cellStyle name="Vírgula 12 2 5 3 2" xfId="49302"/>
    <cellStyle name="Vírgula 12 2 5 3 3" xfId="49303"/>
    <cellStyle name="Vírgula 12 2 5 3 4" xfId="47989"/>
    <cellStyle name="Vírgula 12 2 5 4" xfId="36220"/>
    <cellStyle name="Vírgula 12 2 5 4 2" xfId="49304"/>
    <cellStyle name="Vírgula 12 2 5 4 3" xfId="49305"/>
    <cellStyle name="Vírgula 12 2 5 4 4" xfId="49306"/>
    <cellStyle name="Vírgula 12 2 5 5" xfId="49307"/>
    <cellStyle name="Vírgula 12 2 5 5 2" xfId="49308"/>
    <cellStyle name="Vírgula 12 2 5 5 3" xfId="49310"/>
    <cellStyle name="Vírgula 12 2 5 5 4" xfId="49312"/>
    <cellStyle name="Vírgula 12 2 5 6" xfId="49313"/>
    <cellStyle name="Vírgula 12 2 5 6 2" xfId="49314"/>
    <cellStyle name="Vírgula 12 2 5 6 3" xfId="49315"/>
    <cellStyle name="Vírgula 12 2 5 7" xfId="49316"/>
    <cellStyle name="Vírgula 12 2 5 8" xfId="49317"/>
    <cellStyle name="Vírgula 12 2 5 9" xfId="25885"/>
    <cellStyle name="Vírgula 12 2 6" xfId="4059"/>
    <cellStyle name="Vírgula 12 2 6 2" xfId="2851"/>
    <cellStyle name="Vírgula 12 2 6 2 2" xfId="49319"/>
    <cellStyle name="Vírgula 12 2 6 2 2 2" xfId="4542"/>
    <cellStyle name="Vírgula 12 2 6 2 2 3" xfId="7192"/>
    <cellStyle name="Vírgula 12 2 6 2 2 4" xfId="11142"/>
    <cellStyle name="Vírgula 12 2 6 2 3" xfId="4770"/>
    <cellStyle name="Vírgula 12 2 6 2 3 2" xfId="6721"/>
    <cellStyle name="Vírgula 12 2 6 2 3 3" xfId="49320"/>
    <cellStyle name="Vírgula 12 2 6 2 4" xfId="4785"/>
    <cellStyle name="Vírgula 12 2 6 2 5" xfId="16126"/>
    <cellStyle name="Vírgula 12 2 6 2 6" xfId="49321"/>
    <cellStyle name="Vírgula 12 2 6 3" xfId="23829"/>
    <cellStyle name="Vírgula 12 2 6 3 2" xfId="49322"/>
    <cellStyle name="Vírgula 12 2 6 3 3" xfId="1937"/>
    <cellStyle name="Vírgula 12 2 6 3 4" xfId="4801"/>
    <cellStyle name="Vírgula 12 2 6 4" xfId="23835"/>
    <cellStyle name="Vírgula 12 2 6 4 2" xfId="49323"/>
    <cellStyle name="Vírgula 12 2 6 4 3" xfId="49324"/>
    <cellStyle name="Vírgula 12 2 6 4 4" xfId="43172"/>
    <cellStyle name="Vírgula 12 2 6 5" xfId="49325"/>
    <cellStyle name="Vírgula 12 2 6 5 2" xfId="49326"/>
    <cellStyle name="Vírgula 12 2 6 5 3" xfId="49328"/>
    <cellStyle name="Vírgula 12 2 6 6" xfId="49329"/>
    <cellStyle name="Vírgula 12 2 6 7" xfId="49330"/>
    <cellStyle name="Vírgula 12 2 6 8" xfId="49331"/>
    <cellStyle name="Vírgula 12 2 7" xfId="49332"/>
    <cellStyle name="Vírgula 12 2 7 2" xfId="49333"/>
    <cellStyle name="Vírgula 12 2 7 2 2" xfId="49334"/>
    <cellStyle name="Vírgula 12 2 7 2 3" xfId="49335"/>
    <cellStyle name="Vírgula 12 2 7 2 4" xfId="49336"/>
    <cellStyle name="Vírgula 12 2 7 3" xfId="49337"/>
    <cellStyle name="Vírgula 12 2 7 3 2" xfId="49338"/>
    <cellStyle name="Vírgula 12 2 7 3 3" xfId="49339"/>
    <cellStyle name="Vírgula 12 2 7 4" xfId="2045"/>
    <cellStyle name="Vírgula 12 2 7 5" xfId="3816"/>
    <cellStyle name="Vírgula 12 2 7 6" xfId="4018"/>
    <cellStyle name="Vírgula 12 2 8" xfId="49340"/>
    <cellStyle name="Vírgula 12 2 8 2" xfId="49341"/>
    <cellStyle name="Vírgula 12 2 8 3" xfId="49342"/>
    <cellStyle name="Vírgula 12 2 8 4" xfId="49343"/>
    <cellStyle name="Vírgula 12 2 9" xfId="49344"/>
    <cellStyle name="Vírgula 12 2 9 2" xfId="49345"/>
    <cellStyle name="Vírgula 12 2 9 3" xfId="49346"/>
    <cellStyle name="Vírgula 12 2 9 4" xfId="49347"/>
    <cellStyle name="Vírgula 12 3" xfId="40979"/>
    <cellStyle name="Vírgula 12 3 10" xfId="40951"/>
    <cellStyle name="Vírgula 12 3 10 2" xfId="21749"/>
    <cellStyle name="Vírgula 12 3 10 3" xfId="21756"/>
    <cellStyle name="Vírgula 12 3 10 4" xfId="28989"/>
    <cellStyle name="Vírgula 12 3 11" xfId="40954"/>
    <cellStyle name="Vírgula 12 3 11 2" xfId="21766"/>
    <cellStyle name="Vírgula 12 3 11 3" xfId="29031"/>
    <cellStyle name="Vírgula 12 3 12" xfId="40958"/>
    <cellStyle name="Vírgula 12 3 13" xfId="40964"/>
    <cellStyle name="Vírgula 12 3 14" xfId="40967"/>
    <cellStyle name="Vírgula 12 3 2" xfId="19836"/>
    <cellStyle name="Vírgula 12 3 2 10" xfId="31433"/>
    <cellStyle name="Vírgula 12 3 2 11" xfId="31436"/>
    <cellStyle name="Vírgula 12 3 2 2" xfId="31593"/>
    <cellStyle name="Vírgula 12 3 2 2 10" xfId="32149"/>
    <cellStyle name="Vírgula 12 3 2 2 2" xfId="32155"/>
    <cellStyle name="Vírgula 12 3 2 2 2 2" xfId="32159"/>
    <cellStyle name="Vírgula 12 3 2 2 2 2 2" xfId="32167"/>
    <cellStyle name="Vírgula 12 3 2 2 2 2 2 2" xfId="32171"/>
    <cellStyle name="Vírgula 12 3 2 2 2 2 2 3" xfId="24145"/>
    <cellStyle name="Vírgula 12 3 2 2 2 2 2 4" xfId="24227"/>
    <cellStyle name="Vírgula 12 3 2 2 2 2 3" xfId="32185"/>
    <cellStyle name="Vírgula 12 3 2 2 2 2 3 2" xfId="32191"/>
    <cellStyle name="Vírgula 12 3 2 2 2 2 3 3" xfId="24313"/>
    <cellStyle name="Vírgula 12 3 2 2 2 2 4" xfId="20772"/>
    <cellStyle name="Vírgula 12 3 2 2 2 2 5" xfId="14086"/>
    <cellStyle name="Vírgula 12 3 2 2 2 2 6" xfId="14095"/>
    <cellStyle name="Vírgula 12 3 2 2 2 3" xfId="15721"/>
    <cellStyle name="Vírgula 12 3 2 2 2 3 2" xfId="22834"/>
    <cellStyle name="Vírgula 12 3 2 2 2 3 3" xfId="32203"/>
    <cellStyle name="Vírgula 12 3 2 2 2 3 4" xfId="20778"/>
    <cellStyle name="Vírgula 12 3 2 2 2 4" xfId="15725"/>
    <cellStyle name="Vírgula 12 3 2 2 2 4 2" xfId="32207"/>
    <cellStyle name="Vírgula 12 3 2 2 2 4 3" xfId="32209"/>
    <cellStyle name="Vírgula 12 3 2 2 2 4 4" xfId="32211"/>
    <cellStyle name="Vírgula 12 3 2 2 2 5" xfId="15732"/>
    <cellStyle name="Vírgula 12 3 2 2 2 5 2" xfId="32216"/>
    <cellStyle name="Vírgula 12 3 2 2 2 5 3" xfId="32220"/>
    <cellStyle name="Vírgula 12 3 2 2 2 5 4" xfId="32223"/>
    <cellStyle name="Vírgula 12 3 2 2 2 6" xfId="32225"/>
    <cellStyle name="Vírgula 12 3 2 2 2 6 2" xfId="32227"/>
    <cellStyle name="Vírgula 12 3 2 2 2 6 3" xfId="32229"/>
    <cellStyle name="Vírgula 12 3 2 2 2 7" xfId="28807"/>
    <cellStyle name="Vírgula 12 3 2 2 2 8" xfId="28815"/>
    <cellStyle name="Vírgula 12 3 2 2 2 9" xfId="28820"/>
    <cellStyle name="Vírgula 12 3 2 2 3" xfId="32233"/>
    <cellStyle name="Vírgula 12 3 2 2 3 2" xfId="32238"/>
    <cellStyle name="Vírgula 12 3 2 2 3 2 2" xfId="32241"/>
    <cellStyle name="Vírgula 12 3 2 2 3 2 3" xfId="32251"/>
    <cellStyle name="Vírgula 12 3 2 2 3 2 4" xfId="32253"/>
    <cellStyle name="Vírgula 12 3 2 2 3 3" xfId="15752"/>
    <cellStyle name="Vírgula 12 3 2 2 3 3 2" xfId="32259"/>
    <cellStyle name="Vírgula 12 3 2 2 3 3 3" xfId="32261"/>
    <cellStyle name="Vírgula 12 3 2 2 3 4" xfId="15756"/>
    <cellStyle name="Vírgula 12 3 2 2 3 5" xfId="15760"/>
    <cellStyle name="Vírgula 12 3 2 2 3 6" xfId="32270"/>
    <cellStyle name="Vírgula 12 3 2 2 4" xfId="32274"/>
    <cellStyle name="Vírgula 12 3 2 2 4 2" xfId="32276"/>
    <cellStyle name="Vírgula 12 3 2 2 4 3" xfId="15774"/>
    <cellStyle name="Vírgula 12 3 2 2 4 4" xfId="15779"/>
    <cellStyle name="Vírgula 12 3 2 2 5" xfId="32290"/>
    <cellStyle name="Vírgula 12 3 2 2 5 2" xfId="32292"/>
    <cellStyle name="Vírgula 12 3 2 2 5 3" xfId="15796"/>
    <cellStyle name="Vírgula 12 3 2 2 5 4" xfId="15801"/>
    <cellStyle name="Vírgula 12 3 2 2 6" xfId="17520"/>
    <cellStyle name="Vírgula 12 3 2 2 6 2" xfId="32294"/>
    <cellStyle name="Vírgula 12 3 2 2 6 3" xfId="32296"/>
    <cellStyle name="Vírgula 12 3 2 2 6 4" xfId="32298"/>
    <cellStyle name="Vírgula 12 3 2 2 7" xfId="17524"/>
    <cellStyle name="Vírgula 12 3 2 2 7 2" xfId="32300"/>
    <cellStyle name="Vírgula 12 3 2 2 7 3" xfId="32302"/>
    <cellStyle name="Vírgula 12 3 2 2 8" xfId="17528"/>
    <cellStyle name="Vírgula 12 3 2 2 9" xfId="22783"/>
    <cellStyle name="Vírgula 12 3 2 3" xfId="32310"/>
    <cellStyle name="Vírgula 12 3 2 3 2" xfId="32314"/>
    <cellStyle name="Vírgula 12 3 2 3 2 2" xfId="32319"/>
    <cellStyle name="Vírgula 12 3 2 3 2 2 2" xfId="2431"/>
    <cellStyle name="Vírgula 12 3 2 3 2 2 3" xfId="2446"/>
    <cellStyle name="Vírgula 12 3 2 3 2 2 4" xfId="32339"/>
    <cellStyle name="Vírgula 12 3 2 3 2 3" xfId="15811"/>
    <cellStyle name="Vírgula 12 3 2 3 2 3 2" xfId="4303"/>
    <cellStyle name="Vírgula 12 3 2 3 2 3 3" xfId="4310"/>
    <cellStyle name="Vírgula 12 3 2 3 2 4" xfId="15816"/>
    <cellStyle name="Vírgula 12 3 2 3 2 5" xfId="15825"/>
    <cellStyle name="Vírgula 12 3 2 3 2 6" xfId="32346"/>
    <cellStyle name="Vírgula 12 3 2 3 3" xfId="32362"/>
    <cellStyle name="Vírgula 12 3 2 3 3 2" xfId="32364"/>
    <cellStyle name="Vírgula 12 3 2 3 3 3" xfId="285"/>
    <cellStyle name="Vírgula 12 3 2 3 3 4" xfId="15832"/>
    <cellStyle name="Vírgula 12 3 2 3 4" xfId="32374"/>
    <cellStyle name="Vírgula 12 3 2 3 4 2" xfId="32376"/>
    <cellStyle name="Vírgula 12 3 2 3 4 3" xfId="15842"/>
    <cellStyle name="Vírgula 12 3 2 3 4 4" xfId="15846"/>
    <cellStyle name="Vírgula 12 3 2 3 5" xfId="32378"/>
    <cellStyle name="Vírgula 12 3 2 3 5 2" xfId="32380"/>
    <cellStyle name="Vírgula 12 3 2 3 5 3" xfId="32382"/>
    <cellStyle name="Vírgula 12 3 2 3 5 4" xfId="32384"/>
    <cellStyle name="Vírgula 12 3 2 3 6" xfId="32386"/>
    <cellStyle name="Vírgula 12 3 2 3 6 2" xfId="32388"/>
    <cellStyle name="Vírgula 12 3 2 3 6 3" xfId="32390"/>
    <cellStyle name="Vírgula 12 3 2 3 7" xfId="32393"/>
    <cellStyle name="Vírgula 12 3 2 3 8" xfId="32395"/>
    <cellStyle name="Vírgula 12 3 2 3 9" xfId="32398"/>
    <cellStyle name="Vírgula 12 3 2 4" xfId="49348"/>
    <cellStyle name="Vírgula 12 3 2 4 2" xfId="27540"/>
    <cellStyle name="Vírgula 12 3 2 4 2 2" xfId="49349"/>
    <cellStyle name="Vírgula 12 3 2 4 2 3" xfId="49350"/>
    <cellStyle name="Vírgula 12 3 2 4 2 4" xfId="49351"/>
    <cellStyle name="Vírgula 12 3 2 4 3" xfId="49352"/>
    <cellStyle name="Vírgula 12 3 2 4 3 2" xfId="49354"/>
    <cellStyle name="Vírgula 12 3 2 4 3 3" xfId="49355"/>
    <cellStyle name="Vírgula 12 3 2 4 4" xfId="49356"/>
    <cellStyle name="Vírgula 12 3 2 4 5" xfId="49357"/>
    <cellStyle name="Vírgula 12 3 2 4 6" xfId="49358"/>
    <cellStyle name="Vírgula 12 3 2 5" xfId="41521"/>
    <cellStyle name="Vírgula 12 3 2 5 2" xfId="20833"/>
    <cellStyle name="Vírgula 12 3 2 5 3" xfId="20836"/>
    <cellStyle name="Vírgula 12 3 2 5 4" xfId="20063"/>
    <cellStyle name="Vírgula 12 3 2 6" xfId="41523"/>
    <cellStyle name="Vírgula 12 3 2 6 2" xfId="20862"/>
    <cellStyle name="Vírgula 12 3 2 6 3" xfId="20864"/>
    <cellStyle name="Vírgula 12 3 2 6 4" xfId="20866"/>
    <cellStyle name="Vírgula 12 3 2 7" xfId="41525"/>
    <cellStyle name="Vírgula 12 3 2 7 2" xfId="20877"/>
    <cellStyle name="Vírgula 12 3 2 7 3" xfId="49359"/>
    <cellStyle name="Vírgula 12 3 2 7 4" xfId="49360"/>
    <cellStyle name="Vírgula 12 3 2 8" xfId="49361"/>
    <cellStyle name="Vírgula 12 3 2 8 2" xfId="15030"/>
    <cellStyle name="Vírgula 12 3 2 8 3" xfId="49362"/>
    <cellStyle name="Vírgula 12 3 2 9" xfId="4999"/>
    <cellStyle name="Vírgula 12 3 3" xfId="45303"/>
    <cellStyle name="Vírgula 12 3 3 10" xfId="49363"/>
    <cellStyle name="Vírgula 12 3 3 2" xfId="31604"/>
    <cellStyle name="Vírgula 12 3 3 2 2" xfId="33533"/>
    <cellStyle name="Vírgula 12 3 3 2 2 2" xfId="33538"/>
    <cellStyle name="Vírgula 12 3 3 2 2 2 2" xfId="33543"/>
    <cellStyle name="Vírgula 12 3 3 2 2 2 3" xfId="33547"/>
    <cellStyle name="Vírgula 12 3 3 2 2 2 4" xfId="21339"/>
    <cellStyle name="Vírgula 12 3 3 2 2 3" xfId="33551"/>
    <cellStyle name="Vírgula 12 3 3 2 2 3 2" xfId="9348"/>
    <cellStyle name="Vírgula 12 3 3 2 2 3 3" xfId="13026"/>
    <cellStyle name="Vírgula 12 3 3 2 2 4" xfId="33553"/>
    <cellStyle name="Vírgula 12 3 3 2 2 5" xfId="33555"/>
    <cellStyle name="Vírgula 12 3 3 2 2 6" xfId="33557"/>
    <cellStyle name="Vírgula 12 3 3 2 3" xfId="33560"/>
    <cellStyle name="Vírgula 12 3 3 2 3 2" xfId="33564"/>
    <cellStyle name="Vírgula 12 3 3 2 3 3" xfId="33568"/>
    <cellStyle name="Vírgula 12 3 3 2 3 4" xfId="33570"/>
    <cellStyle name="Vírgula 12 3 3 2 4" xfId="33572"/>
    <cellStyle name="Vírgula 12 3 3 2 4 2" xfId="33574"/>
    <cellStyle name="Vírgula 12 3 3 2 4 3" xfId="33576"/>
    <cellStyle name="Vírgula 12 3 3 2 4 4" xfId="33578"/>
    <cellStyle name="Vírgula 12 3 3 2 5" xfId="33580"/>
    <cellStyle name="Vírgula 12 3 3 2 5 2" xfId="33582"/>
    <cellStyle name="Vírgula 12 3 3 2 5 3" xfId="33584"/>
    <cellStyle name="Vírgula 12 3 3 2 5 4" xfId="33586"/>
    <cellStyle name="Vírgula 12 3 3 2 6" xfId="33588"/>
    <cellStyle name="Vírgula 12 3 3 2 6 2" xfId="33590"/>
    <cellStyle name="Vírgula 12 3 3 2 6 3" xfId="33592"/>
    <cellStyle name="Vírgula 12 3 3 2 7" xfId="33594"/>
    <cellStyle name="Vírgula 12 3 3 2 8" xfId="33596"/>
    <cellStyle name="Vírgula 12 3 3 2 9" xfId="33599"/>
    <cellStyle name="Vírgula 12 3 3 3" xfId="33601"/>
    <cellStyle name="Vírgula 12 3 3 3 2" xfId="33604"/>
    <cellStyle name="Vírgula 12 3 3 3 2 2" xfId="33608"/>
    <cellStyle name="Vírgula 12 3 3 3 2 3" xfId="33611"/>
    <cellStyle name="Vírgula 12 3 3 3 2 4" xfId="33613"/>
    <cellStyle name="Vírgula 12 3 3 3 3" xfId="33617"/>
    <cellStyle name="Vírgula 12 3 3 3 3 2" xfId="33619"/>
    <cellStyle name="Vírgula 12 3 3 3 3 3" xfId="33621"/>
    <cellStyle name="Vírgula 12 3 3 3 4" xfId="33624"/>
    <cellStyle name="Vírgula 12 3 3 3 5" xfId="33629"/>
    <cellStyle name="Vírgula 12 3 3 3 6" xfId="33634"/>
    <cellStyle name="Vírgula 12 3 3 4" xfId="49364"/>
    <cellStyle name="Vírgula 12 3 3 4 2" xfId="1151"/>
    <cellStyle name="Vírgula 12 3 3 4 3" xfId="49365"/>
    <cellStyle name="Vírgula 12 3 3 4 4" xfId="49366"/>
    <cellStyle name="Vírgula 12 3 3 5" xfId="41527"/>
    <cellStyle name="Vírgula 12 3 3 5 2" xfId="20905"/>
    <cellStyle name="Vírgula 12 3 3 5 3" xfId="20908"/>
    <cellStyle name="Vírgula 12 3 3 5 4" xfId="20913"/>
    <cellStyle name="Vírgula 12 3 3 6" xfId="41529"/>
    <cellStyle name="Vírgula 12 3 3 6 2" xfId="20921"/>
    <cellStyle name="Vírgula 12 3 3 6 3" xfId="49367"/>
    <cellStyle name="Vírgula 12 3 3 6 4" xfId="48114"/>
    <cellStyle name="Vírgula 12 3 3 7" xfId="49368"/>
    <cellStyle name="Vírgula 12 3 3 7 2" xfId="20931"/>
    <cellStyle name="Vírgula 12 3 3 7 3" xfId="44052"/>
    <cellStyle name="Vírgula 12 3 3 8" xfId="49369"/>
    <cellStyle name="Vírgula 12 3 3 9" xfId="7822"/>
    <cellStyle name="Vírgula 12 3 4" xfId="45305"/>
    <cellStyle name="Vírgula 12 3 4 2" xfId="34604"/>
    <cellStyle name="Vírgula 12 3 4 2 2" xfId="34608"/>
    <cellStyle name="Vírgula 12 3 4 2 2 2" xfId="34614"/>
    <cellStyle name="Vírgula 12 3 4 2 2 3" xfId="34620"/>
    <cellStyle name="Vírgula 12 3 4 2 2 4" xfId="34622"/>
    <cellStyle name="Vírgula 12 3 4 2 3" xfId="34628"/>
    <cellStyle name="Vírgula 12 3 4 2 3 2" xfId="34630"/>
    <cellStyle name="Vírgula 12 3 4 2 3 3" xfId="34632"/>
    <cellStyle name="Vírgula 12 3 4 2 4" xfId="34635"/>
    <cellStyle name="Vírgula 12 3 4 2 5" xfId="34642"/>
    <cellStyle name="Vírgula 12 3 4 2 6" xfId="34649"/>
    <cellStyle name="Vírgula 12 3 4 3" xfId="34656"/>
    <cellStyle name="Vírgula 12 3 4 3 2" xfId="34658"/>
    <cellStyle name="Vírgula 12 3 4 3 3" xfId="34667"/>
    <cellStyle name="Vírgula 12 3 4 3 4" xfId="34672"/>
    <cellStyle name="Vírgula 12 3 4 4" xfId="49370"/>
    <cellStyle name="Vírgula 12 3 4 4 2" xfId="49371"/>
    <cellStyle name="Vírgula 12 3 4 4 3" xfId="49372"/>
    <cellStyle name="Vírgula 12 3 4 4 4" xfId="49373"/>
    <cellStyle name="Vírgula 12 3 4 5" xfId="49374"/>
    <cellStyle name="Vírgula 12 3 4 5 2" xfId="20974"/>
    <cellStyle name="Vírgula 12 3 4 5 3" xfId="20977"/>
    <cellStyle name="Vírgula 12 3 4 5 4" xfId="20982"/>
    <cellStyle name="Vírgula 12 3 4 6" xfId="49375"/>
    <cellStyle name="Vírgula 12 3 4 6 2" xfId="21001"/>
    <cellStyle name="Vírgula 12 3 4 6 3" xfId="49376"/>
    <cellStyle name="Vírgula 12 3 4 7" xfId="49377"/>
    <cellStyle name="Vírgula 12 3 4 8" xfId="49378"/>
    <cellStyle name="Vírgula 12 3 4 9" xfId="25973"/>
    <cellStyle name="Vírgula 12 3 5" xfId="49379"/>
    <cellStyle name="Vírgula 12 3 5 2" xfId="34941"/>
    <cellStyle name="Vírgula 12 3 5 2 2" xfId="3317"/>
    <cellStyle name="Vírgula 12 3 5 2 2 2" xfId="49380"/>
    <cellStyle name="Vírgula 12 3 5 2 2 3" xfId="49381"/>
    <cellStyle name="Vírgula 12 3 5 2 2 4" xfId="49382"/>
    <cellStyle name="Vírgula 12 3 5 2 3" xfId="5807"/>
    <cellStyle name="Vírgula 12 3 5 2 3 2" xfId="49383"/>
    <cellStyle name="Vírgula 12 3 5 2 3 3" xfId="49384"/>
    <cellStyle name="Vírgula 12 3 5 2 4" xfId="5817"/>
    <cellStyle name="Vírgula 12 3 5 2 5" xfId="216"/>
    <cellStyle name="Vírgula 12 3 5 2 6" xfId="48179"/>
    <cellStyle name="Vírgula 12 3 5 3" xfId="34944"/>
    <cellStyle name="Vírgula 12 3 5 3 2" xfId="5457"/>
    <cellStyle name="Vírgula 12 3 5 3 3" xfId="5870"/>
    <cellStyle name="Vírgula 12 3 5 3 4" xfId="34947"/>
    <cellStyle name="Vírgula 12 3 5 4" xfId="36296"/>
    <cellStyle name="Vírgula 12 3 5 4 2" xfId="49385"/>
    <cellStyle name="Vírgula 12 3 5 4 3" xfId="40331"/>
    <cellStyle name="Vírgula 12 3 5 4 4" xfId="37024"/>
    <cellStyle name="Vírgula 12 3 5 5" xfId="49386"/>
    <cellStyle name="Vírgula 12 3 5 5 2" xfId="21055"/>
    <cellStyle name="Vírgula 12 3 5 5 3" xfId="21058"/>
    <cellStyle name="Vírgula 12 3 5 5 4" xfId="21061"/>
    <cellStyle name="Vírgula 12 3 5 6" xfId="49387"/>
    <cellStyle name="Vírgula 12 3 5 6 2" xfId="21074"/>
    <cellStyle name="Vírgula 12 3 5 6 3" xfId="49388"/>
    <cellStyle name="Vírgula 12 3 5 7" xfId="49389"/>
    <cellStyle name="Vírgula 12 3 5 8" xfId="49390"/>
    <cellStyle name="Vírgula 12 3 5 9" xfId="11842"/>
    <cellStyle name="Vírgula 12 3 6" xfId="49391"/>
    <cellStyle name="Vírgula 12 3 6 2" xfId="32795"/>
    <cellStyle name="Vírgula 12 3 6 2 2" xfId="7059"/>
    <cellStyle name="Vírgula 12 3 6 2 2 2" xfId="49392"/>
    <cellStyle name="Vírgula 12 3 6 2 2 3" xfId="49393"/>
    <cellStyle name="Vírgula 12 3 6 2 2 4" xfId="49394"/>
    <cellStyle name="Vírgula 12 3 6 2 3" xfId="7067"/>
    <cellStyle name="Vírgula 12 3 6 2 3 2" xfId="49395"/>
    <cellStyle name="Vírgula 12 3 6 2 3 3" xfId="49396"/>
    <cellStyle name="Vírgula 12 3 6 2 4" xfId="7075"/>
    <cellStyle name="Vírgula 12 3 6 2 5" xfId="48198"/>
    <cellStyle name="Vírgula 12 3 6 2 6" xfId="49398"/>
    <cellStyle name="Vírgula 12 3 6 3" xfId="32800"/>
    <cellStyle name="Vírgula 12 3 6 3 2" xfId="4037"/>
    <cellStyle name="Vírgula 12 3 6 3 3" xfId="7118"/>
    <cellStyle name="Vírgula 12 3 6 3 4" xfId="27874"/>
    <cellStyle name="Vírgula 12 3 6 4" xfId="32805"/>
    <cellStyle name="Vírgula 12 3 6 4 2" xfId="20249"/>
    <cellStyle name="Vírgula 12 3 6 4 3" xfId="20253"/>
    <cellStyle name="Vírgula 12 3 6 4 4" xfId="43197"/>
    <cellStyle name="Vírgula 12 3 6 5" xfId="49399"/>
    <cellStyle name="Vírgula 12 3 6 5 2" xfId="20260"/>
    <cellStyle name="Vírgula 12 3 6 5 3" xfId="49400"/>
    <cellStyle name="Vírgula 12 3 6 6" xfId="49401"/>
    <cellStyle name="Vírgula 12 3 6 7" xfId="49402"/>
    <cellStyle name="Vírgula 12 3 6 8" xfId="49403"/>
    <cellStyle name="Vírgula 12 3 7" xfId="49404"/>
    <cellStyle name="Vírgula 12 3 7 2" xfId="28060"/>
    <cellStyle name="Vírgula 12 3 7 2 2" xfId="28729"/>
    <cellStyle name="Vírgula 12 3 7 2 3" xfId="28733"/>
    <cellStyle name="Vírgula 12 3 7 2 4" xfId="49405"/>
    <cellStyle name="Vírgula 12 3 7 3" xfId="32811"/>
    <cellStyle name="Vírgula 12 3 7 3 2" xfId="49406"/>
    <cellStyle name="Vírgula 12 3 7 3 3" xfId="49407"/>
    <cellStyle name="Vírgula 12 3 7 4" xfId="49408"/>
    <cellStyle name="Vírgula 12 3 7 5" xfId="49409"/>
    <cellStyle name="Vírgula 12 3 7 6" xfId="49410"/>
    <cellStyle name="Vírgula 12 3 8" xfId="49411"/>
    <cellStyle name="Vírgula 12 3 8 2" xfId="32817"/>
    <cellStyle name="Vírgula 12 3 8 3" xfId="32821"/>
    <cellStyle name="Vírgula 12 3 8 4" xfId="49412"/>
    <cellStyle name="Vírgula 12 3 9" xfId="49413"/>
    <cellStyle name="Vírgula 12 3 9 2" xfId="32826"/>
    <cellStyle name="Vírgula 12 3 9 3" xfId="32830"/>
    <cellStyle name="Vírgula 12 3 9 4" xfId="49414"/>
    <cellStyle name="Vírgula 12 4" xfId="40982"/>
    <cellStyle name="Vírgula 12 4 10" xfId="29867"/>
    <cellStyle name="Vírgula 12 4 11" xfId="29871"/>
    <cellStyle name="Vírgula 12 4 2" xfId="45307"/>
    <cellStyle name="Vírgula 12 4 2 10" xfId="49415"/>
    <cellStyle name="Vírgula 12 4 2 2" xfId="15625"/>
    <cellStyle name="Vírgula 12 4 2 2 2" xfId="27327"/>
    <cellStyle name="Vírgula 12 4 2 2 2 2" xfId="37575"/>
    <cellStyle name="Vírgula 12 4 2 2 2 2 2" xfId="24581"/>
    <cellStyle name="Vírgula 12 4 2 2 2 2 3" xfId="4426"/>
    <cellStyle name="Vírgula 12 4 2 2 2 2 4" xfId="11089"/>
    <cellStyle name="Vírgula 12 4 2 2 2 3" xfId="19975"/>
    <cellStyle name="Vírgula 12 4 2 2 2 3 2" xfId="15502"/>
    <cellStyle name="Vírgula 12 4 2 2 2 3 3" xfId="58"/>
    <cellStyle name="Vírgula 12 4 2 2 2 4" xfId="19980"/>
    <cellStyle name="Vírgula 12 4 2 2 2 5" xfId="19984"/>
    <cellStyle name="Vírgula 12 4 2 2 2 6" xfId="27070"/>
    <cellStyle name="Vírgula 12 4 2 2 3" xfId="27331"/>
    <cellStyle name="Vírgula 12 4 2 2 3 2" xfId="5274"/>
    <cellStyle name="Vírgula 12 4 2 2 3 3" xfId="5501"/>
    <cellStyle name="Vírgula 12 4 2 2 3 4" xfId="19988"/>
    <cellStyle name="Vírgula 12 4 2 2 4" xfId="40186"/>
    <cellStyle name="Vírgula 12 4 2 2 4 2" xfId="6673"/>
    <cellStyle name="Vírgula 12 4 2 2 4 3" xfId="19994"/>
    <cellStyle name="Vírgula 12 4 2 2 4 4" xfId="19998"/>
    <cellStyle name="Vírgula 12 4 2 2 5" xfId="40190"/>
    <cellStyle name="Vírgula 12 4 2 2 5 2" xfId="40192"/>
    <cellStyle name="Vírgula 12 4 2 2 5 3" xfId="40194"/>
    <cellStyle name="Vírgula 12 4 2 2 5 4" xfId="40196"/>
    <cellStyle name="Vírgula 12 4 2 2 6" xfId="18853"/>
    <cellStyle name="Vírgula 12 4 2 2 6 2" xfId="19416"/>
    <cellStyle name="Vírgula 12 4 2 2 6 3" xfId="19420"/>
    <cellStyle name="Vírgula 12 4 2 2 7" xfId="18857"/>
    <cellStyle name="Vírgula 12 4 2 2 8" xfId="18861"/>
    <cellStyle name="Vírgula 12 4 2 2 9" xfId="23163"/>
    <cellStyle name="Vírgula 12 4 2 3" xfId="16872"/>
    <cellStyle name="Vírgula 12 4 2 3 2" xfId="27337"/>
    <cellStyle name="Vírgula 12 4 2 3 2 2" xfId="40204"/>
    <cellStyle name="Vírgula 12 4 2 3 2 3" xfId="20033"/>
    <cellStyle name="Vírgula 12 4 2 3 2 4" xfId="20040"/>
    <cellStyle name="Vírgula 12 4 2 3 3" xfId="40249"/>
    <cellStyle name="Vírgula 12 4 2 3 3 2" xfId="40251"/>
    <cellStyle name="Vírgula 12 4 2 3 3 3" xfId="2549"/>
    <cellStyle name="Vírgula 12 4 2 3 4" xfId="40266"/>
    <cellStyle name="Vírgula 12 4 2 3 5" xfId="40275"/>
    <cellStyle name="Vírgula 12 4 2 3 6" xfId="40282"/>
    <cellStyle name="Vírgula 12 4 2 4" xfId="16876"/>
    <cellStyle name="Vírgula 12 4 2 4 2" xfId="49416"/>
    <cellStyle name="Vírgula 12 4 2 4 3" xfId="49417"/>
    <cellStyle name="Vírgula 12 4 2 4 4" xfId="49418"/>
    <cellStyle name="Vírgula 12 4 2 5" xfId="35465"/>
    <cellStyle name="Vírgula 12 4 2 5 2" xfId="21404"/>
    <cellStyle name="Vírgula 12 4 2 5 3" xfId="21416"/>
    <cellStyle name="Vírgula 12 4 2 5 4" xfId="21427"/>
    <cellStyle name="Vírgula 12 4 2 6" xfId="35467"/>
    <cellStyle name="Vírgula 12 4 2 6 2" xfId="21447"/>
    <cellStyle name="Vírgula 12 4 2 6 3" xfId="21449"/>
    <cellStyle name="Vírgula 12 4 2 6 4" xfId="21451"/>
    <cellStyle name="Vírgula 12 4 2 7" xfId="49419"/>
    <cellStyle name="Vírgula 12 4 2 7 2" xfId="2949"/>
    <cellStyle name="Vírgula 12 4 2 7 3" xfId="49420"/>
    <cellStyle name="Vírgula 12 4 2 8" xfId="49421"/>
    <cellStyle name="Vírgula 12 4 2 9" xfId="11680"/>
    <cellStyle name="Vírgula 12 4 3" xfId="45309"/>
    <cellStyle name="Vírgula 12 4 3 2" xfId="42629"/>
    <cellStyle name="Vírgula 12 4 3 2 2" xfId="35333"/>
    <cellStyle name="Vírgula 12 4 3 2 2 2" xfId="42633"/>
    <cellStyle name="Vírgula 12 4 3 2 2 3" xfId="42668"/>
    <cellStyle name="Vírgula 12 4 3 2 2 4" xfId="42680"/>
    <cellStyle name="Vírgula 12 4 3 2 3" xfId="35336"/>
    <cellStyle name="Vírgula 12 4 3 2 3 2" xfId="2301"/>
    <cellStyle name="Vírgula 12 4 3 2 3 3" xfId="2335"/>
    <cellStyle name="Vírgula 12 4 3 2 4" xfId="42715"/>
    <cellStyle name="Vírgula 12 4 3 2 5" xfId="42723"/>
    <cellStyle name="Vírgula 12 4 3 2 6" xfId="42728"/>
    <cellStyle name="Vírgula 12 4 3 3" xfId="42736"/>
    <cellStyle name="Vírgula 12 4 3 3 2" xfId="42738"/>
    <cellStyle name="Vírgula 12 4 3 3 3" xfId="42767"/>
    <cellStyle name="Vírgula 12 4 3 3 4" xfId="42775"/>
    <cellStyle name="Vírgula 12 4 3 4" xfId="35469"/>
    <cellStyle name="Vírgula 12 4 3 4 2" xfId="49422"/>
    <cellStyle name="Vírgula 12 4 3 4 3" xfId="49423"/>
    <cellStyle name="Vírgula 12 4 3 4 4" xfId="49424"/>
    <cellStyle name="Vírgula 12 4 3 5" xfId="35471"/>
    <cellStyle name="Vírgula 12 4 3 5 2" xfId="21481"/>
    <cellStyle name="Vírgula 12 4 3 5 3" xfId="21473"/>
    <cellStyle name="Vírgula 12 4 3 5 4" xfId="21478"/>
    <cellStyle name="Vírgula 12 4 3 6" xfId="49425"/>
    <cellStyle name="Vírgula 12 4 3 6 2" xfId="21486"/>
    <cellStyle name="Vírgula 12 4 3 6 3" xfId="49426"/>
    <cellStyle name="Vírgula 12 4 3 7" xfId="49427"/>
    <cellStyle name="Vírgula 12 4 3 8" xfId="49428"/>
    <cellStyle name="Vírgula 12 4 3 9" xfId="11692"/>
    <cellStyle name="Vírgula 12 4 4" xfId="49429"/>
    <cellStyle name="Vírgula 12 4 4 2" xfId="43476"/>
    <cellStyle name="Vírgula 12 4 4 2 2" xfId="43478"/>
    <cellStyle name="Vírgula 12 4 4 2 3" xfId="43485"/>
    <cellStyle name="Vírgula 12 4 4 2 4" xfId="43488"/>
    <cellStyle name="Vírgula 12 4 4 3" xfId="43502"/>
    <cellStyle name="Vírgula 12 4 4 3 2" xfId="43504"/>
    <cellStyle name="Vírgula 12 4 4 3 3" xfId="43513"/>
    <cellStyle name="Vírgula 12 4 4 4" xfId="3170"/>
    <cellStyle name="Vírgula 12 4 4 5" xfId="3215"/>
    <cellStyle name="Vírgula 12 4 4 6" xfId="6661"/>
    <cellStyle name="Vírgula 12 4 5" xfId="49430"/>
    <cellStyle name="Vírgula 12 4 5 2" xfId="36396"/>
    <cellStyle name="Vírgula 12 4 5 3" xfId="36399"/>
    <cellStyle name="Vírgula 12 4 5 4" xfId="1605"/>
    <cellStyle name="Vírgula 12 4 6" xfId="6689"/>
    <cellStyle name="Vírgula 12 4 6 2" xfId="6696"/>
    <cellStyle name="Vírgula 12 4 6 3" xfId="2659"/>
    <cellStyle name="Vírgula 12 4 6 4" xfId="4547"/>
    <cellStyle name="Vírgula 12 4 7" xfId="6712"/>
    <cellStyle name="Vírgula 12 4 7 2" xfId="3890"/>
    <cellStyle name="Vírgula 12 4 7 3" xfId="1736"/>
    <cellStyle name="Vírgula 12 4 7 4" xfId="6731"/>
    <cellStyle name="Vírgula 12 4 8" xfId="6737"/>
    <cellStyle name="Vírgula 12 4 8 2" xfId="44912"/>
    <cellStyle name="Vírgula 12 4 8 3" xfId="44918"/>
    <cellStyle name="Vírgula 12 4 9" xfId="6748"/>
    <cellStyle name="Vírgula 12 5" xfId="45311"/>
    <cellStyle name="Vírgula 12 5 10" xfId="49431"/>
    <cellStyle name="Vírgula 12 5 11" xfId="49432"/>
    <cellStyle name="Vírgula 12 5 2" xfId="49433"/>
    <cellStyle name="Vírgula 12 5 2 10" xfId="49434"/>
    <cellStyle name="Vírgula 12 5 2 2" xfId="31654"/>
    <cellStyle name="Vírgula 12 5 2 2 2" xfId="49435"/>
    <cellStyle name="Vírgula 12 5 2 2 2 2" xfId="49436"/>
    <cellStyle name="Vírgula 12 5 2 2 2 2 2" xfId="7721"/>
    <cellStyle name="Vírgula 12 5 2 2 2 2 3" xfId="49437"/>
    <cellStyle name="Vírgula 12 5 2 2 2 2 4" xfId="49438"/>
    <cellStyle name="Vírgula 12 5 2 2 2 3" xfId="49439"/>
    <cellStyle name="Vírgula 12 5 2 2 2 3 2" xfId="47827"/>
    <cellStyle name="Vírgula 12 5 2 2 2 3 3" xfId="49440"/>
    <cellStyle name="Vírgula 12 5 2 2 2 4" xfId="49441"/>
    <cellStyle name="Vírgula 12 5 2 2 2 5" xfId="49442"/>
    <cellStyle name="Vírgula 12 5 2 2 2 6" xfId="49443"/>
    <cellStyle name="Vírgula 12 5 2 2 3" xfId="49444"/>
    <cellStyle name="Vírgula 12 5 2 2 3 2" xfId="10603"/>
    <cellStyle name="Vírgula 12 5 2 2 3 3" xfId="10608"/>
    <cellStyle name="Vírgula 12 5 2 2 3 4" xfId="49445"/>
    <cellStyle name="Vírgula 12 5 2 2 4" xfId="49446"/>
    <cellStyle name="Vírgula 12 5 2 2 4 2" xfId="10623"/>
    <cellStyle name="Vírgula 12 5 2 2 4 3" xfId="49447"/>
    <cellStyle name="Vírgula 12 5 2 2 4 4" xfId="49448"/>
    <cellStyle name="Vírgula 12 5 2 2 5" xfId="49449"/>
    <cellStyle name="Vírgula 12 5 2 2 5 2" xfId="49450"/>
    <cellStyle name="Vírgula 12 5 2 2 5 3" xfId="49451"/>
    <cellStyle name="Vírgula 12 5 2 2 5 4" xfId="49452"/>
    <cellStyle name="Vírgula 12 5 2 2 6" xfId="49453"/>
    <cellStyle name="Vírgula 12 5 2 2 6 2" xfId="49454"/>
    <cellStyle name="Vírgula 12 5 2 2 6 3" xfId="49455"/>
    <cellStyle name="Vírgula 12 5 2 2 7" xfId="49456"/>
    <cellStyle name="Vírgula 12 5 2 2 8" xfId="13778"/>
    <cellStyle name="Vírgula 12 5 2 2 9" xfId="13784"/>
    <cellStyle name="Vírgula 12 5 2 3" xfId="49457"/>
    <cellStyle name="Vírgula 12 5 2 3 2" xfId="49458"/>
    <cellStyle name="Vírgula 12 5 2 3 2 2" xfId="48609"/>
    <cellStyle name="Vírgula 12 5 2 3 2 3" xfId="48611"/>
    <cellStyle name="Vírgula 12 5 2 3 2 4" xfId="49459"/>
    <cellStyle name="Vírgula 12 5 2 3 3" xfId="49460"/>
    <cellStyle name="Vírgula 12 5 2 3 3 2" xfId="48614"/>
    <cellStyle name="Vírgula 12 5 2 3 3 3" xfId="49461"/>
    <cellStyle name="Vírgula 12 5 2 3 4" xfId="49462"/>
    <cellStyle name="Vírgula 12 5 2 3 5" xfId="49463"/>
    <cellStyle name="Vírgula 12 5 2 3 6" xfId="49464"/>
    <cellStyle name="Vírgula 12 5 2 4" xfId="25300"/>
    <cellStyle name="Vírgula 12 5 2 4 2" xfId="25303"/>
    <cellStyle name="Vírgula 12 5 2 4 3" xfId="25315"/>
    <cellStyle name="Vírgula 12 5 2 4 4" xfId="25328"/>
    <cellStyle name="Vírgula 12 5 2 5" xfId="25359"/>
    <cellStyle name="Vírgula 12 5 2 5 2" xfId="17096"/>
    <cellStyle name="Vírgula 12 5 2 5 3" xfId="17101"/>
    <cellStyle name="Vírgula 12 5 2 5 4" xfId="21671"/>
    <cellStyle name="Vírgula 12 5 2 6" xfId="25415"/>
    <cellStyle name="Vírgula 12 5 2 6 2" xfId="21676"/>
    <cellStyle name="Vírgula 12 5 2 6 3" xfId="25418"/>
    <cellStyle name="Vírgula 12 5 2 6 4" xfId="25420"/>
    <cellStyle name="Vírgula 12 5 2 7" xfId="7909"/>
    <cellStyle name="Vírgula 12 5 2 7 2" xfId="21681"/>
    <cellStyle name="Vírgula 12 5 2 7 3" xfId="25427"/>
    <cellStyle name="Vírgula 12 5 2 8" xfId="8094"/>
    <cellStyle name="Vírgula 12 5 2 9" xfId="11811"/>
    <cellStyle name="Vírgula 12 5 3" xfId="49465"/>
    <cellStyle name="Vírgula 12 5 3 2" xfId="49466"/>
    <cellStyle name="Vírgula 12 5 3 2 2" xfId="49467"/>
    <cellStyle name="Vírgula 12 5 3 2 2 2" xfId="49468"/>
    <cellStyle name="Vírgula 12 5 3 2 2 3" xfId="49469"/>
    <cellStyle name="Vírgula 12 5 3 2 2 4" xfId="49470"/>
    <cellStyle name="Vírgula 12 5 3 2 3" xfId="1307"/>
    <cellStyle name="Vírgula 12 5 3 2 3 2" xfId="8267"/>
    <cellStyle name="Vírgula 12 5 3 2 3 3" xfId="8281"/>
    <cellStyle name="Vírgula 12 5 3 2 4" xfId="4556"/>
    <cellStyle name="Vírgula 12 5 3 2 5" xfId="4559"/>
    <cellStyle name="Vírgula 12 5 3 2 6" xfId="49471"/>
    <cellStyle name="Vírgula 12 5 3 3" xfId="49472"/>
    <cellStyle name="Vírgula 12 5 3 3 2" xfId="49473"/>
    <cellStyle name="Vírgula 12 5 3 3 3" xfId="4576"/>
    <cellStyle name="Vírgula 12 5 3 3 4" xfId="4581"/>
    <cellStyle name="Vírgula 12 5 3 4" xfId="35490"/>
    <cellStyle name="Vírgula 12 5 3 4 2" xfId="49474"/>
    <cellStyle name="Vírgula 12 5 3 4 3" xfId="49475"/>
    <cellStyle name="Vírgula 12 5 3 4 4" xfId="49476"/>
    <cellStyle name="Vírgula 12 5 3 5" xfId="35492"/>
    <cellStyle name="Vírgula 12 5 3 5 2" xfId="21706"/>
    <cellStyle name="Vírgula 12 5 3 5 3" xfId="49477"/>
    <cellStyle name="Vírgula 12 5 3 5 4" xfId="49478"/>
    <cellStyle name="Vírgula 12 5 3 6" xfId="49479"/>
    <cellStyle name="Vírgula 12 5 3 6 2" xfId="17047"/>
    <cellStyle name="Vírgula 12 5 3 6 3" xfId="221"/>
    <cellStyle name="Vírgula 12 5 3 7" xfId="49480"/>
    <cellStyle name="Vírgula 12 5 3 8" xfId="49481"/>
    <cellStyle name="Vírgula 12 5 3 9" xfId="11822"/>
    <cellStyle name="Vírgula 12 5 4" xfId="29139"/>
    <cellStyle name="Vírgula 12 5 4 2" xfId="29141"/>
    <cellStyle name="Vírgula 12 5 4 2 2" xfId="41657"/>
    <cellStyle name="Vírgula 12 5 4 2 3" xfId="41660"/>
    <cellStyle name="Vírgula 12 5 4 2 4" xfId="44270"/>
    <cellStyle name="Vírgula 12 5 4 3" xfId="29143"/>
    <cellStyle name="Vírgula 12 5 4 3 2" xfId="41665"/>
    <cellStyle name="Vírgula 12 5 4 3 3" xfId="49482"/>
    <cellStyle name="Vírgula 12 5 4 4" xfId="29145"/>
    <cellStyle name="Vírgula 12 5 4 5" xfId="49483"/>
    <cellStyle name="Vírgula 12 5 4 6" xfId="49484"/>
    <cellStyle name="Vírgula 12 5 5" xfId="29147"/>
    <cellStyle name="Vírgula 12 5 5 2" xfId="29149"/>
    <cellStyle name="Vírgula 12 5 5 3" xfId="29152"/>
    <cellStyle name="Vírgula 12 5 5 4" xfId="36513"/>
    <cellStyle name="Vírgula 12 5 6" xfId="6801"/>
    <cellStyle name="Vírgula 12 5 6 2" xfId="49485"/>
    <cellStyle name="Vírgula 12 5 6 3" xfId="49486"/>
    <cellStyle name="Vírgula 12 5 6 4" xfId="49487"/>
    <cellStyle name="Vírgula 12 5 7" xfId="6809"/>
    <cellStyle name="Vírgula 12 5 7 2" xfId="49488"/>
    <cellStyle name="Vírgula 12 5 7 3" xfId="49489"/>
    <cellStyle name="Vírgula 12 5 7 4" xfId="27892"/>
    <cellStyle name="Vírgula 12 5 8" xfId="1303"/>
    <cellStyle name="Vírgula 12 5 8 2" xfId="49490"/>
    <cellStyle name="Vírgula 12 5 8 3" xfId="49491"/>
    <cellStyle name="Vírgula 12 5 9" xfId="49492"/>
    <cellStyle name="Vírgula 12 6" xfId="45313"/>
    <cellStyle name="Vírgula 12 6 10" xfId="49493"/>
    <cellStyle name="Vírgula 12 6 11" xfId="49494"/>
    <cellStyle name="Vírgula 12 6 2" xfId="49495"/>
    <cellStyle name="Vírgula 12 6 2 10" xfId="11110"/>
    <cellStyle name="Vírgula 12 6 2 2" xfId="49496"/>
    <cellStyle name="Vírgula 12 6 2 2 2" xfId="26126"/>
    <cellStyle name="Vírgula 12 6 2 2 2 2" xfId="29953"/>
    <cellStyle name="Vírgula 12 6 2 2 2 2 2" xfId="44856"/>
    <cellStyle name="Vírgula 12 6 2 2 2 2 3" xfId="44858"/>
    <cellStyle name="Vírgula 12 6 2 2 2 2 4" xfId="49497"/>
    <cellStyle name="Vírgula 12 6 2 2 2 3" xfId="24409"/>
    <cellStyle name="Vírgula 12 6 2 2 2 3 2" xfId="44862"/>
    <cellStyle name="Vírgula 12 6 2 2 2 3 3" xfId="44864"/>
    <cellStyle name="Vírgula 12 6 2 2 2 4" xfId="24413"/>
    <cellStyle name="Vírgula 12 6 2 2 2 5" xfId="48592"/>
    <cellStyle name="Vírgula 12 6 2 2 2 6" xfId="48597"/>
    <cellStyle name="Vírgula 12 6 2 2 3" xfId="2050"/>
    <cellStyle name="Vírgula 12 6 2 2 3 2" xfId="29955"/>
    <cellStyle name="Vírgula 12 6 2 2 3 3" xfId="24418"/>
    <cellStyle name="Vírgula 12 6 2 2 3 4" xfId="24422"/>
    <cellStyle name="Vírgula 12 6 2 2 4" xfId="3822"/>
    <cellStyle name="Vírgula 12 6 2 2 4 2" xfId="49498"/>
    <cellStyle name="Vírgula 12 6 2 2 4 3" xfId="24427"/>
    <cellStyle name="Vírgula 12 6 2 2 4 4" xfId="48625"/>
    <cellStyle name="Vírgula 12 6 2 2 5" xfId="4024"/>
    <cellStyle name="Vírgula 12 6 2 2 5 2" xfId="40070"/>
    <cellStyle name="Vírgula 12 6 2 2 5 3" xfId="40072"/>
    <cellStyle name="Vírgula 12 6 2 2 5 4" xfId="40074"/>
    <cellStyle name="Vírgula 12 6 2 2 6" xfId="4321"/>
    <cellStyle name="Vírgula 12 6 2 2 6 2" xfId="40077"/>
    <cellStyle name="Vírgula 12 6 2 2 6 3" xfId="40079"/>
    <cellStyle name="Vírgula 12 6 2 2 7" xfId="40081"/>
    <cellStyle name="Vírgula 12 6 2 2 8" xfId="40083"/>
    <cellStyle name="Vírgula 12 6 2 2 9" xfId="39746"/>
    <cellStyle name="Vírgula 12 6 2 3" xfId="49499"/>
    <cellStyle name="Vírgula 12 6 2 3 2" xfId="30041"/>
    <cellStyle name="Vírgula 12 6 2 3 2 2" xfId="30043"/>
    <cellStyle name="Vírgula 12 6 2 3 2 3" xfId="23923"/>
    <cellStyle name="Vírgula 12 6 2 3 2 4" xfId="48794"/>
    <cellStyle name="Vírgula 12 6 2 3 3" xfId="30046"/>
    <cellStyle name="Vírgula 12 6 2 3 3 2" xfId="48817"/>
    <cellStyle name="Vírgula 12 6 2 3 3 3" xfId="49500"/>
    <cellStyle name="Vírgula 12 6 2 3 4" xfId="2672"/>
    <cellStyle name="Vírgula 12 6 2 3 5" xfId="5709"/>
    <cellStyle name="Vírgula 12 6 2 3 6" xfId="40085"/>
    <cellStyle name="Vírgula 12 6 2 4" xfId="35510"/>
    <cellStyle name="Vírgula 12 6 2 4 2" xfId="30174"/>
    <cellStyle name="Vírgula 12 6 2 4 3" xfId="30178"/>
    <cellStyle name="Vírgula 12 6 2 4 4" xfId="49501"/>
    <cellStyle name="Vírgula 12 6 2 5" xfId="1413"/>
    <cellStyle name="Vírgula 12 6 2 5 2" xfId="17405"/>
    <cellStyle name="Vírgula 12 6 2 5 3" xfId="5824"/>
    <cellStyle name="Vírgula 12 6 2 5 4" xfId="21819"/>
    <cellStyle name="Vírgula 12 6 2 6" xfId="4958"/>
    <cellStyle name="Vírgula 12 6 2 6 2" xfId="21828"/>
    <cellStyle name="Vírgula 12 6 2 6 3" xfId="30279"/>
    <cellStyle name="Vírgula 12 6 2 6 4" xfId="49502"/>
    <cellStyle name="Vírgula 12 6 2 7" xfId="49503"/>
    <cellStyle name="Vírgula 12 6 2 7 2" xfId="21841"/>
    <cellStyle name="Vírgula 12 6 2 7 3" xfId="30304"/>
    <cellStyle name="Vírgula 12 6 2 8" xfId="49504"/>
    <cellStyle name="Vírgula 12 6 2 9" xfId="11934"/>
    <cellStyle name="Vírgula 12 6 3" xfId="49505"/>
    <cellStyle name="Vírgula 12 6 3 2" xfId="49506"/>
    <cellStyle name="Vírgula 12 6 3 2 2" xfId="31047"/>
    <cellStyle name="Vírgula 12 6 3 2 2 2" xfId="31050"/>
    <cellStyle name="Vírgula 12 6 3 2 2 3" xfId="31053"/>
    <cellStyle name="Vírgula 12 6 3 2 2 4" xfId="31056"/>
    <cellStyle name="Vírgula 12 6 3 2 3" xfId="4691"/>
    <cellStyle name="Vírgula 12 6 3 2 3 2" xfId="31058"/>
    <cellStyle name="Vírgula 12 6 3 2 3 3" xfId="31060"/>
    <cellStyle name="Vírgula 12 6 3 2 4" xfId="4705"/>
    <cellStyle name="Vírgula 12 6 3 2 5" xfId="4716"/>
    <cellStyle name="Vírgula 12 6 3 2 6" xfId="22364"/>
    <cellStyle name="Vírgula 12 6 3 3" xfId="49507"/>
    <cellStyle name="Vírgula 12 6 3 3 2" xfId="31175"/>
    <cellStyle name="Vírgula 12 6 3 3 3" xfId="4740"/>
    <cellStyle name="Vírgula 12 6 3 3 4" xfId="4753"/>
    <cellStyle name="Vírgula 12 6 3 4" xfId="35513"/>
    <cellStyle name="Vírgula 12 6 3 4 2" xfId="31268"/>
    <cellStyle name="Vírgula 12 6 3 4 3" xfId="31272"/>
    <cellStyle name="Vírgula 12 6 3 4 4" xfId="49508"/>
    <cellStyle name="Vírgula 12 6 3 5" xfId="35515"/>
    <cellStyle name="Vírgula 12 6 3 5 2" xfId="21873"/>
    <cellStyle name="Vírgula 12 6 3 5 3" xfId="31366"/>
    <cellStyle name="Vírgula 12 6 3 5 4" xfId="49509"/>
    <cellStyle name="Vírgula 12 6 3 6" xfId="49510"/>
    <cellStyle name="Vírgula 12 6 3 6 2" xfId="18245"/>
    <cellStyle name="Vírgula 12 6 3 6 3" xfId="18255"/>
    <cellStyle name="Vírgula 12 6 3 7" xfId="49511"/>
    <cellStyle name="Vírgula 12 6 3 8" xfId="49512"/>
    <cellStyle name="Vírgula 12 6 3 9" xfId="26029"/>
    <cellStyle name="Vírgula 12 6 4" xfId="29157"/>
    <cellStyle name="Vírgula 12 6 4 2" xfId="49513"/>
    <cellStyle name="Vírgula 12 6 4 2 2" xfId="31612"/>
    <cellStyle name="Vírgula 12 6 4 2 3" xfId="31614"/>
    <cellStyle name="Vírgula 12 6 4 2 4" xfId="49514"/>
    <cellStyle name="Vírgula 12 6 4 3" xfId="49515"/>
    <cellStyle name="Vírgula 12 6 4 3 2" xfId="31635"/>
    <cellStyle name="Vírgula 12 6 4 3 3" xfId="16884"/>
    <cellStyle name="Vírgula 12 6 4 4" xfId="49516"/>
    <cellStyle name="Vírgula 12 6 4 5" xfId="49517"/>
    <cellStyle name="Vírgula 12 6 4 6" xfId="49518"/>
    <cellStyle name="Vírgula 12 6 5" xfId="29159"/>
    <cellStyle name="Vírgula 12 6 5 2" xfId="49519"/>
    <cellStyle name="Vírgula 12 6 5 3" xfId="49520"/>
    <cellStyle name="Vírgula 12 6 5 4" xfId="49521"/>
    <cellStyle name="Vírgula 12 6 6" xfId="6833"/>
    <cellStyle name="Vírgula 12 6 6 2" xfId="49522"/>
    <cellStyle name="Vírgula 12 6 6 3" xfId="49523"/>
    <cellStyle name="Vírgula 12 6 6 4" xfId="49524"/>
    <cellStyle name="Vírgula 12 6 7" xfId="17583"/>
    <cellStyle name="Vírgula 12 6 7 2" xfId="44520"/>
    <cellStyle name="Vírgula 12 6 7 3" xfId="44524"/>
    <cellStyle name="Vírgula 12 6 7 4" xfId="37548"/>
    <cellStyle name="Vírgula 12 6 8" xfId="17590"/>
    <cellStyle name="Vírgula 12 6 8 2" xfId="44530"/>
    <cellStyle name="Vírgula 12 6 8 3" xfId="44532"/>
    <cellStyle name="Vírgula 12 6 9" xfId="44534"/>
    <cellStyle name="Vírgula 12 7" xfId="45316"/>
    <cellStyle name="Vírgula 12 7 10" xfId="4611"/>
    <cellStyle name="Vírgula 12 7 2" xfId="49525"/>
    <cellStyle name="Vírgula 12 7 2 2" xfId="8397"/>
    <cellStyle name="Vírgula 12 7 2 2 2" xfId="6068"/>
    <cellStyle name="Vírgula 12 7 2 2 2 2" xfId="49526"/>
    <cellStyle name="Vírgula 12 7 2 2 2 3" xfId="49527"/>
    <cellStyle name="Vírgula 12 7 2 2 2 4" xfId="49528"/>
    <cellStyle name="Vírgula 12 7 2 2 3" xfId="6079"/>
    <cellStyle name="Vírgula 12 7 2 2 3 2" xfId="49529"/>
    <cellStyle name="Vírgula 12 7 2 2 3 3" xfId="49530"/>
    <cellStyle name="Vírgula 12 7 2 2 4" xfId="2886"/>
    <cellStyle name="Vírgula 12 7 2 2 5" xfId="8572"/>
    <cellStyle name="Vírgula 12 7 2 2 6" xfId="8586"/>
    <cellStyle name="Vírgula 12 7 2 3" xfId="8401"/>
    <cellStyle name="Vírgula 12 7 2 3 2" xfId="6104"/>
    <cellStyle name="Vírgula 12 7 2 3 3" xfId="6116"/>
    <cellStyle name="Vírgula 12 7 2 3 4" xfId="742"/>
    <cellStyle name="Vírgula 12 7 2 4" xfId="8403"/>
    <cellStyle name="Vírgula 12 7 2 4 2" xfId="18543"/>
    <cellStyle name="Vírgula 12 7 2 4 3" xfId="6164"/>
    <cellStyle name="Vírgula 12 7 2 4 4" xfId="8741"/>
    <cellStyle name="Vírgula 12 7 2 5" xfId="1918"/>
    <cellStyle name="Vírgula 12 7 2 5 2" xfId="18548"/>
    <cellStyle name="Vírgula 12 7 2 5 3" xfId="8797"/>
    <cellStyle name="Vírgula 12 7 2 5 4" xfId="22027"/>
    <cellStyle name="Vírgula 12 7 2 6" xfId="7817"/>
    <cellStyle name="Vírgula 12 7 2 6 2" xfId="22033"/>
    <cellStyle name="Vírgula 12 7 2 6 3" xfId="49531"/>
    <cellStyle name="Vírgula 12 7 2 7" xfId="11983"/>
    <cellStyle name="Vírgula 12 7 2 8" xfId="49532"/>
    <cellStyle name="Vírgula 12 7 2 9" xfId="5670"/>
    <cellStyle name="Vírgula 12 7 3" xfId="49533"/>
    <cellStyle name="Vírgula 12 7 3 2" xfId="8449"/>
    <cellStyle name="Vírgula 12 7 3 2 2" xfId="6245"/>
    <cellStyle name="Vírgula 12 7 3 2 3" xfId="8457"/>
    <cellStyle name="Vírgula 12 7 3 2 4" xfId="9405"/>
    <cellStyle name="Vírgula 12 7 3 3" xfId="8465"/>
    <cellStyle name="Vírgula 12 7 3 3 2" xfId="14324"/>
    <cellStyle name="Vírgula 12 7 3 3 3" xfId="14328"/>
    <cellStyle name="Vírgula 12 7 3 4" xfId="8467"/>
    <cellStyle name="Vírgula 12 7 3 5" xfId="8472"/>
    <cellStyle name="Vírgula 12 7 3 6" xfId="18562"/>
    <cellStyle name="Vírgula 12 7 4" xfId="29163"/>
    <cellStyle name="Vírgula 12 7 4 2" xfId="1984"/>
    <cellStyle name="Vírgula 12 7 4 3" xfId="18576"/>
    <cellStyle name="Vírgula 12 7 4 4" xfId="18581"/>
    <cellStyle name="Vírgula 12 7 5" xfId="29165"/>
    <cellStyle name="Vírgula 12 7 5 2" xfId="18595"/>
    <cellStyle name="Vírgula 12 7 5 3" xfId="45358"/>
    <cellStyle name="Vírgula 12 7 5 4" xfId="49534"/>
    <cellStyle name="Vírgula 12 7 6" xfId="6855"/>
    <cellStyle name="Vírgula 12 7 6 2" xfId="18604"/>
    <cellStyle name="Vírgula 12 7 6 3" xfId="49535"/>
    <cellStyle name="Vírgula 12 7 6 4" xfId="49536"/>
    <cellStyle name="Vírgula 12 7 7" xfId="16669"/>
    <cellStyle name="Vírgula 12 7 7 2" xfId="3293"/>
    <cellStyle name="Vírgula 12 7 7 3" xfId="44558"/>
    <cellStyle name="Vírgula 12 7 8" xfId="17603"/>
    <cellStyle name="Vírgula 12 7 9" xfId="44563"/>
    <cellStyle name="Vírgula 12 8" xfId="49538"/>
    <cellStyle name="Vírgula 12 8 2" xfId="49539"/>
    <cellStyle name="Vírgula 12 8 2 2" xfId="8534"/>
    <cellStyle name="Vírgula 12 8 2 2 2" xfId="5327"/>
    <cellStyle name="Vírgula 12 8 2 2 3" xfId="7830"/>
    <cellStyle name="Vírgula 12 8 2 2 4" xfId="11625"/>
    <cellStyle name="Vírgula 12 8 2 3" xfId="8539"/>
    <cellStyle name="Vírgula 12 8 2 3 2" xfId="7947"/>
    <cellStyle name="Vírgula 12 8 2 3 3" xfId="18632"/>
    <cellStyle name="Vírgula 12 8 2 4" xfId="8545"/>
    <cellStyle name="Vírgula 12 8 2 5" xfId="8552"/>
    <cellStyle name="Vírgula 12 8 2 6" xfId="18645"/>
    <cellStyle name="Vírgula 12 8 3" xfId="49540"/>
    <cellStyle name="Vírgula 12 8 3 2" xfId="8569"/>
    <cellStyle name="Vírgula 12 8 3 3" xfId="18652"/>
    <cellStyle name="Vírgula 12 8 3 4" xfId="18656"/>
    <cellStyle name="Vírgula 12 8 4" xfId="29168"/>
    <cellStyle name="Vírgula 12 8 4 2" xfId="18666"/>
    <cellStyle name="Vírgula 12 8 4 3" xfId="49541"/>
    <cellStyle name="Vírgula 12 8 4 4" xfId="49542"/>
    <cellStyle name="Vírgula 12 8 5" xfId="29170"/>
    <cellStyle name="Vírgula 12 8 5 2" xfId="18680"/>
    <cellStyle name="Vírgula 12 8 5 3" xfId="49543"/>
    <cellStyle name="Vírgula 12 8 5 4" xfId="49544"/>
    <cellStyle name="Vírgula 12 8 6" xfId="6871"/>
    <cellStyle name="Vírgula 12 8 6 2" xfId="18688"/>
    <cellStyle name="Vírgula 12 8 6 3" xfId="49545"/>
    <cellStyle name="Vírgula 12 8 7" xfId="17608"/>
    <cellStyle name="Vírgula 12 8 8" xfId="44568"/>
    <cellStyle name="Vírgula 12 8 9" xfId="44570"/>
    <cellStyle name="Vírgula 12 9" xfId="49547"/>
    <cellStyle name="Vírgula 12 9 2" xfId="22158"/>
    <cellStyle name="Vírgula 12 9 2 2" xfId="3202"/>
    <cellStyle name="Vírgula 12 9 2 2 2" xfId="34776"/>
    <cellStyle name="Vírgula 12 9 2 2 3" xfId="34779"/>
    <cellStyle name="Vírgula 12 9 2 2 4" xfId="11900"/>
    <cellStyle name="Vírgula 12 9 2 3" xfId="18099"/>
    <cellStyle name="Vírgula 12 9 2 3 2" xfId="49548"/>
    <cellStyle name="Vírgula 12 9 2 3 3" xfId="49549"/>
    <cellStyle name="Vírgula 12 9 2 4" xfId="18104"/>
    <cellStyle name="Vírgula 12 9 2 5" xfId="49550"/>
    <cellStyle name="Vírgula 12 9 2 6" xfId="49551"/>
    <cellStyle name="Vírgula 12 9 3" xfId="49552"/>
    <cellStyle name="Vírgula 12 9 3 2" xfId="18722"/>
    <cellStyle name="Vírgula 12 9 3 3" xfId="49553"/>
    <cellStyle name="Vírgula 12 9 3 4" xfId="49554"/>
    <cellStyle name="Vírgula 12 9 4" xfId="29173"/>
    <cellStyle name="Vírgula 12 9 4 2" xfId="18732"/>
    <cellStyle name="Vírgula 12 9 4 3" xfId="49555"/>
    <cellStyle name="Vírgula 12 9 4 4" xfId="49556"/>
    <cellStyle name="Vírgula 12 9 5" xfId="29175"/>
    <cellStyle name="Vírgula 12 9 5 2" xfId="18744"/>
    <cellStyle name="Vírgula 12 9 5 3" xfId="49557"/>
    <cellStyle name="Vírgula 12 9 5 4" xfId="49558"/>
    <cellStyle name="Vírgula 12 9 6" xfId="49559"/>
    <cellStyle name="Vírgula 12 9 6 2" xfId="49560"/>
    <cellStyle name="Vírgula 12 9 6 3" xfId="49561"/>
    <cellStyle name="Vírgula 12 9 7" xfId="44573"/>
    <cellStyle name="Vírgula 12 9 8" xfId="44575"/>
    <cellStyle name="Vírgula 12 9 9" xfId="44577"/>
    <cellStyle name="Vírgula 13" xfId="40722"/>
    <cellStyle name="Vírgula 13 2" xfId="40989"/>
    <cellStyle name="Vírgula 14" xfId="40724"/>
    <cellStyle name="Vírgula 14 2" xfId="40997"/>
    <cellStyle name="Vírgula 14 3" xfId="49562"/>
    <cellStyle name="Vírgula 15" xfId="40726"/>
    <cellStyle name="Vírgula 2" xfId="49563"/>
    <cellStyle name="Vírgula 2 2" xfId="5804"/>
    <cellStyle name="Vírgula 2 2 2" xfId="4806"/>
    <cellStyle name="Vírgula 2 2 2 2" xfId="36119"/>
    <cellStyle name="Vírgula 2 2 2 3" xfId="36123"/>
    <cellStyle name="Vírgula 2 2 2 3 2" xfId="33186"/>
    <cellStyle name="Vírgula 2 2 2 3 2 2" xfId="47173"/>
    <cellStyle name="Vírgula 2 2 2 3 2 2 2" xfId="49564"/>
    <cellStyle name="Vírgula 2 2 2 3 2 2 3" xfId="49565"/>
    <cellStyle name="Vírgula 2 2 2 3 2 3" xfId="49566"/>
    <cellStyle name="Vírgula 2 2 2 3 2 4" xfId="49567"/>
    <cellStyle name="Vírgula 2 2 2 3 2 5" xfId="49568"/>
    <cellStyle name="Vírgula 2 2 2 3 3" xfId="33191"/>
    <cellStyle name="Vírgula 2 2 2 3 3 2" xfId="49569"/>
    <cellStyle name="Vírgula 2 2 2 3 3 3" xfId="49570"/>
    <cellStyle name="Vírgula 2 2 2 3 4" xfId="49571"/>
    <cellStyle name="Vírgula 2 2 2 3 5" xfId="49572"/>
    <cellStyle name="Vírgula 2 2 2 3 6" xfId="49573"/>
    <cellStyle name="Vírgula 2 2 3" xfId="16855"/>
    <cellStyle name="Vírgula 2 2 4" xfId="25106"/>
    <cellStyle name="Vírgula 2 2 4 2" xfId="36137"/>
    <cellStyle name="Vírgula 2 2 4 2 2" xfId="11358"/>
    <cellStyle name="Vírgula 2 2 4 2 2 2" xfId="33377"/>
    <cellStyle name="Vírgula 2 2 4 2 2 3" xfId="33380"/>
    <cellStyle name="Vírgula 2 2 4 2 2 4" xfId="48222"/>
    <cellStyle name="Vírgula 2 2 4 2 3" xfId="49574"/>
    <cellStyle name="Vírgula 2 2 4 2 3 2" xfId="33387"/>
    <cellStyle name="Vírgula 2 2 4 2 3 3" xfId="49575"/>
    <cellStyle name="Vírgula 2 2 4 2 4" xfId="49576"/>
    <cellStyle name="Vírgula 2 2 4 2 5" xfId="49578"/>
    <cellStyle name="Vírgula 2 2 4 2 6" xfId="49580"/>
    <cellStyle name="Vírgula 2 2 4 3" xfId="33174"/>
    <cellStyle name="Vírgula 2 2 4 3 2" xfId="11371"/>
    <cellStyle name="Vírgula 2 2 4 3 3" xfId="49581"/>
    <cellStyle name="Vírgula 2 2 4 3 4" xfId="49582"/>
    <cellStyle name="Vírgula 2 2 4 4" xfId="33177"/>
    <cellStyle name="Vírgula 2 2 4 4 2" xfId="42815"/>
    <cellStyle name="Vírgula 2 2 4 4 3" xfId="42817"/>
    <cellStyle name="Vírgula 2 2 4 4 4" xfId="42821"/>
    <cellStyle name="Vírgula 2 2 4 5" xfId="49583"/>
    <cellStyle name="Vírgula 2 2 4 5 2" xfId="49584"/>
    <cellStyle name="Vírgula 2 2 4 5 3" xfId="11437"/>
    <cellStyle name="Vírgula 2 2 4 5 4" xfId="31705"/>
    <cellStyle name="Vírgula 2 2 4 6" xfId="49585"/>
    <cellStyle name="Vírgula 2 2 4 6 2" xfId="49586"/>
    <cellStyle name="Vírgula 2 2 4 6 3" xfId="31710"/>
    <cellStyle name="Vírgula 2 2 4 7" xfId="9078"/>
    <cellStyle name="Vírgula 2 2 4 8" xfId="956"/>
    <cellStyle name="Vírgula 2 2 4 9" xfId="871"/>
    <cellStyle name="Vírgula 2 2 5" xfId="36139"/>
    <cellStyle name="Vírgula 2 2 5 2" xfId="36142"/>
    <cellStyle name="Vírgula 2 2 5 2 2" xfId="49587"/>
    <cellStyle name="Vírgula 2 2 5 2 2 2" xfId="44908"/>
    <cellStyle name="Vírgula 2 2 5 2 2 3" xfId="44910"/>
    <cellStyle name="Vírgula 2 2 5 2 3" xfId="49589"/>
    <cellStyle name="Vírgula 2 2 5 2 4" xfId="49591"/>
    <cellStyle name="Vírgula 2 2 5 2 5" xfId="49592"/>
    <cellStyle name="Vírgula 2 2 5 3" xfId="33182"/>
    <cellStyle name="Vírgula 2 2 5 3 2" xfId="49593"/>
    <cellStyle name="Vírgula 2 2 5 3 3" xfId="49594"/>
    <cellStyle name="Vírgula 2 2 5 4" xfId="49595"/>
    <cellStyle name="Vírgula 2 2 5 5" xfId="49596"/>
    <cellStyle name="Vírgula 2 2 5 6" xfId="49597"/>
    <cellStyle name="Vírgula 2 3" xfId="5814"/>
    <cellStyle name="Vírgula 2 3 2" xfId="17679"/>
    <cellStyle name="Vírgula 2 3 3" xfId="36151"/>
    <cellStyle name="Vírgula 2 3 3 2" xfId="36154"/>
    <cellStyle name="Vírgula 2 3 3 2 2" xfId="16344"/>
    <cellStyle name="Vírgula 2 3 3 2 2 2" xfId="49598"/>
    <cellStyle name="Vírgula 2 3 3 2 2 3" xfId="49599"/>
    <cellStyle name="Vírgula 2 3 3 2 3" xfId="4964"/>
    <cellStyle name="Vírgula 2 3 3 2 4" xfId="7715"/>
    <cellStyle name="Vírgula 2 3 3 2 5" xfId="2903"/>
    <cellStyle name="Vírgula 2 3 3 3" xfId="33201"/>
    <cellStyle name="Vírgula 2 3 3 3 2" xfId="15090"/>
    <cellStyle name="Vírgula 2 3 3 3 3" xfId="7729"/>
    <cellStyle name="Vírgula 2 3 3 4" xfId="49600"/>
    <cellStyle name="Vírgula 2 3 3 5" xfId="49601"/>
    <cellStyle name="Vírgula 2 3 3 6" xfId="49602"/>
    <cellStyle name="Vírgula 2 4" xfId="213"/>
    <cellStyle name="Vírgula 2 4 2" xfId="17694"/>
    <cellStyle name="Vírgula 2 4 2 2" xfId="37738"/>
    <cellStyle name="Vírgula 2 4 2 2 2" xfId="49603"/>
    <cellStyle name="Vírgula 2 4 2 2 2 2" xfId="49588"/>
    <cellStyle name="Vírgula 2 4 2 2 2 3" xfId="49590"/>
    <cellStyle name="Vírgula 2 4 2 2 3" xfId="49604"/>
    <cellStyle name="Vírgula 2 4 2 2 4" xfId="48755"/>
    <cellStyle name="Vírgula 2 4 2 2 5" xfId="39083"/>
    <cellStyle name="Vírgula 2 4 2 3" xfId="49606"/>
    <cellStyle name="Vírgula 2 4 2 3 2" xfId="4674"/>
    <cellStyle name="Vírgula 2 4 2 3 3" xfId="4279"/>
    <cellStyle name="Vírgula 2 4 2 4" xfId="49607"/>
    <cellStyle name="Vírgula 2 4 2 5" xfId="49608"/>
    <cellStyle name="Vírgula 2 4 2 6" xfId="15653"/>
    <cellStyle name="Vírgula 2 5" xfId="19048"/>
    <cellStyle name="Vírgula 2 6" xfId="49609"/>
    <cellStyle name="Vírgula 2 6 2" xfId="38188"/>
    <cellStyle name="Vírgula 2 6 2 2" xfId="49611"/>
    <cellStyle name="Vírgula 2 6 2 2 2" xfId="28521"/>
    <cellStyle name="Vírgula 2 6 2 2 3" xfId="28529"/>
    <cellStyle name="Vírgula 2 6 2 2 4" xfId="26367"/>
    <cellStyle name="Vírgula 2 6 2 3" xfId="29238"/>
    <cellStyle name="Vírgula 2 6 2 3 2" xfId="28543"/>
    <cellStyle name="Vírgula 2 6 2 3 3" xfId="28545"/>
    <cellStyle name="Vírgula 2 6 2 4" xfId="29240"/>
    <cellStyle name="Vírgula 2 6 2 5" xfId="49612"/>
    <cellStyle name="Vírgula 2 6 2 6" xfId="49613"/>
    <cellStyle name="Vírgula 2 6 3" xfId="38190"/>
    <cellStyle name="Vírgula 2 6 3 2" xfId="49614"/>
    <cellStyle name="Vírgula 2 6 3 3" xfId="49615"/>
    <cellStyle name="Vírgula 2 6 3 4" xfId="49616"/>
    <cellStyle name="Vírgula 2 6 4" xfId="49617"/>
    <cellStyle name="Vírgula 2 6 4 2" xfId="49618"/>
    <cellStyle name="Vírgula 2 6 4 3" xfId="49619"/>
    <cellStyle name="Vírgula 2 6 4 4" xfId="49620"/>
    <cellStyle name="Vírgula 2 6 5" xfId="49621"/>
    <cellStyle name="Vírgula 2 6 5 2" xfId="49622"/>
    <cellStyle name="Vírgula 2 6 5 3" xfId="49623"/>
    <cellStyle name="Vírgula 2 6 5 4" xfId="49624"/>
    <cellStyle name="Vírgula 2 6 6" xfId="49625"/>
    <cellStyle name="Vírgula 2 6 6 2" xfId="11448"/>
    <cellStyle name="Vírgula 2 6 6 3" xfId="49626"/>
    <cellStyle name="Vírgula 2 6 7" xfId="49627"/>
    <cellStyle name="Vírgula 2 6 8" xfId="49628"/>
    <cellStyle name="Vírgula 2 6 9" xfId="36680"/>
    <cellStyle name="Vírgula 2 7" xfId="21922"/>
    <cellStyle name="Vírgula 2 7 2" xfId="38195"/>
    <cellStyle name="Vírgula 2 7 2 2" xfId="49629"/>
    <cellStyle name="Vírgula 2 7 2 2 2" xfId="49630"/>
    <cellStyle name="Vírgula 2 7 2 2 3" xfId="49631"/>
    <cellStyle name="Vírgula 2 7 2 3" xfId="49632"/>
    <cellStyle name="Vírgula 2 7 2 4" xfId="33758"/>
    <cellStyle name="Vírgula 2 7 2 5" xfId="33760"/>
    <cellStyle name="Vírgula 2 7 3" xfId="38197"/>
    <cellStyle name="Vírgula 2 7 3 2" xfId="49633"/>
    <cellStyle name="Vírgula 2 7 3 3" xfId="49634"/>
    <cellStyle name="Vírgula 2 7 4" xfId="49635"/>
    <cellStyle name="Vírgula 2 7 5" xfId="49636"/>
    <cellStyle name="Vírgula 2 7 6" xfId="49637"/>
    <cellStyle name="Vírgula 3" xfId="49638"/>
    <cellStyle name="Vírgula 3 2" xfId="5867"/>
    <cellStyle name="Vírgula 3 2 2" xfId="36274"/>
    <cellStyle name="Vírgula 3 2 2 2" xfId="37956"/>
    <cellStyle name="Vírgula 3 2 3" xfId="36277"/>
    <cellStyle name="Vírgula 3 2 4" xfId="36280"/>
    <cellStyle name="Vírgula 3 3" xfId="19058"/>
    <cellStyle name="Vírgula 3 3 2" xfId="36282"/>
    <cellStyle name="Vírgula 3 4" xfId="36287"/>
    <cellStyle name="Vírgula 3 5" xfId="21929"/>
    <cellStyle name="Vírgula 3 6" xfId="49639"/>
    <cellStyle name="Vírgula 4" xfId="38207"/>
    <cellStyle name="Vírgula 5" xfId="38211"/>
    <cellStyle name="Vírgula 5 2" xfId="19079"/>
    <cellStyle name="Vírgula 5 2 2" xfId="28128"/>
    <cellStyle name="Vírgula 5 2 2 2" xfId="38240"/>
    <cellStyle name="Vírgula 5 2 3" xfId="36486"/>
    <cellStyle name="Vírgula 5 3" xfId="19085"/>
    <cellStyle name="Vírgula 6" xfId="44868"/>
    <cellStyle name="Vírgula 6 2" xfId="19092"/>
    <cellStyle name="Vírgula 6 2 2" xfId="28605"/>
    <cellStyle name="Vírgula 6 2 2 2" xfId="38335"/>
    <cellStyle name="Vírgula 6 2 3" xfId="36521"/>
    <cellStyle name="Vírgula 6 2 4" xfId="36524"/>
    <cellStyle name="Vírgula 6 3" xfId="36526"/>
    <cellStyle name="Vírgula 6 3 2" xfId="28620"/>
    <cellStyle name="Vírgula 6 3 2 2" xfId="49641"/>
    <cellStyle name="Vírgula 6 3 3" xfId="29798"/>
    <cellStyle name="Vírgula 6 3 4" xfId="49642"/>
    <cellStyle name="Vírgula 6 4" xfId="36528"/>
    <cellStyle name="Vírgula 6 4 2" xfId="9668"/>
    <cellStyle name="Vírgula 6 5" xfId="36530"/>
    <cellStyle name="Vírgula 6 5 2" xfId="9771"/>
    <cellStyle name="Vírgula 6 6" xfId="49643"/>
    <cellStyle name="Vírgula 7" xfId="44871"/>
    <cellStyle name="Vírgula 7 10" xfId="19217"/>
    <cellStyle name="Vírgula 7 10 10" xfId="46736"/>
    <cellStyle name="Vírgula 7 10 11" xfId="46739"/>
    <cellStyle name="Vírgula 7 10 11 2" xfId="20891"/>
    <cellStyle name="Vírgula 7 10 2" xfId="49644"/>
    <cellStyle name="Vírgula 7 10 2 2" xfId="30493"/>
    <cellStyle name="Vírgula 7 10 2 2 2" xfId="30495"/>
    <cellStyle name="Vírgula 7 10 2 2 2 2" xfId="32885"/>
    <cellStyle name="Vírgula 7 10 2 2 2 3" xfId="34351"/>
    <cellStyle name="Vírgula 7 10 2 2 2 4" xfId="49645"/>
    <cellStyle name="Vírgula 7 10 2 2 3" xfId="30497"/>
    <cellStyle name="Vírgula 7 10 2 2 3 2" xfId="34353"/>
    <cellStyle name="Vírgula 7 10 2 2 3 3" xfId="45686"/>
    <cellStyle name="Vírgula 7 10 2 2 4" xfId="30499"/>
    <cellStyle name="Vírgula 7 10 2 2 5" xfId="41216"/>
    <cellStyle name="Vírgula 7 10 2 2 6" xfId="41219"/>
    <cellStyle name="Vírgula 7 10 2 3" xfId="30502"/>
    <cellStyle name="Vírgula 7 10 2 3 2" xfId="30504"/>
    <cellStyle name="Vírgula 7 10 2 3 3" xfId="30506"/>
    <cellStyle name="Vírgula 7 10 2 3 4" xfId="30508"/>
    <cellStyle name="Vírgula 7 10 2 4" xfId="30513"/>
    <cellStyle name="Vírgula 7 10 2 4 2" xfId="11788"/>
    <cellStyle name="Vírgula 7 10 2 4 3" xfId="30515"/>
    <cellStyle name="Vírgula 7 10 2 4 4" xfId="42823"/>
    <cellStyle name="Vírgula 7 10 2 5" xfId="20283"/>
    <cellStyle name="Vírgula 7 10 2 5 2" xfId="49646"/>
    <cellStyle name="Vírgula 7 10 2 5 3" xfId="49647"/>
    <cellStyle name="Vírgula 7 10 2 5 4" xfId="49648"/>
    <cellStyle name="Vírgula 7 10 2 6" xfId="20286"/>
    <cellStyle name="Vírgula 7 10 2 6 2" xfId="49649"/>
    <cellStyle name="Vírgula 7 10 2 6 3" xfId="49650"/>
    <cellStyle name="Vírgula 7 10 2 7" xfId="30517"/>
    <cellStyle name="Vírgula 7 10 2 8" xfId="49651"/>
    <cellStyle name="Vírgula 7 10 2 9" xfId="49266"/>
    <cellStyle name="Vírgula 7 10 3" xfId="49652"/>
    <cellStyle name="Vírgula 7 10 3 2" xfId="30520"/>
    <cellStyle name="Vírgula 7 10 3 2 2" xfId="49653"/>
    <cellStyle name="Vírgula 7 10 3 2 3" xfId="49654"/>
    <cellStyle name="Vírgula 7 10 3 2 4" xfId="49655"/>
    <cellStyle name="Vírgula 7 10 3 3" xfId="30522"/>
    <cellStyle name="Vírgula 7 10 3 3 2" xfId="49656"/>
    <cellStyle name="Vírgula 7 10 3 3 3" xfId="49657"/>
    <cellStyle name="Vírgula 7 10 3 4" xfId="30524"/>
    <cellStyle name="Vírgula 7 10 3 5" xfId="49658"/>
    <cellStyle name="Vírgula 7 10 3 6" xfId="49659"/>
    <cellStyle name="Vírgula 7 10 4" xfId="49660"/>
    <cellStyle name="Vírgula 7 10 4 2" xfId="30527"/>
    <cellStyle name="Vírgula 7 10 4 3" xfId="49661"/>
    <cellStyle name="Vírgula 7 10 4 4" xfId="49662"/>
    <cellStyle name="Vírgula 7 10 5" xfId="49663"/>
    <cellStyle name="Vírgula 7 10 5 2" xfId="30530"/>
    <cellStyle name="Vírgula 7 10 5 3" xfId="49664"/>
    <cellStyle name="Vírgula 7 10 5 4" xfId="49665"/>
    <cellStyle name="Vírgula 7 10 6" xfId="48310"/>
    <cellStyle name="Vírgula 7 10 6 2" xfId="30539"/>
    <cellStyle name="Vírgula 7 10 6 3" xfId="49666"/>
    <cellStyle name="Vírgula 7 10 6 4" xfId="49667"/>
    <cellStyle name="Vírgula 7 10 7" xfId="48313"/>
    <cellStyle name="Vírgula 7 10 7 2" xfId="12840"/>
    <cellStyle name="Vírgula 7 10 7 3" xfId="49668"/>
    <cellStyle name="Vírgula 7 10 8" xfId="49670"/>
    <cellStyle name="Vírgula 7 10 9" xfId="49671"/>
    <cellStyle name="Vírgula 7 11" xfId="22409"/>
    <cellStyle name="Vírgula 7 11 2" xfId="49672"/>
    <cellStyle name="Vírgula 7 11 2 2" xfId="8120"/>
    <cellStyle name="Vírgula 7 11 2 2 2" xfId="49674"/>
    <cellStyle name="Vírgula 7 11 2 2 3" xfId="49676"/>
    <cellStyle name="Vírgula 7 11 2 2 4" xfId="49678"/>
    <cellStyle name="Vírgula 7 11 2 3" xfId="30586"/>
    <cellStyle name="Vírgula 7 11 2 3 2" xfId="49680"/>
    <cellStyle name="Vírgula 7 11 2 3 3" xfId="49682"/>
    <cellStyle name="Vírgula 7 11 2 4" xfId="30589"/>
    <cellStyle name="Vírgula 7 11 2 5" xfId="49684"/>
    <cellStyle name="Vírgula 7 11 2 6" xfId="49685"/>
    <cellStyle name="Vírgula 7 11 3" xfId="49686"/>
    <cellStyle name="Vírgula 7 11 3 2" xfId="30596"/>
    <cellStyle name="Vírgula 7 11 3 3" xfId="49688"/>
    <cellStyle name="Vírgula 7 11 3 4" xfId="49690"/>
    <cellStyle name="Vírgula 7 11 4" xfId="49691"/>
    <cellStyle name="Vírgula 7 11 4 2" xfId="7698"/>
    <cellStyle name="Vírgula 7 11 4 3" xfId="49693"/>
    <cellStyle name="Vírgula 7 11 4 4" xfId="49695"/>
    <cellStyle name="Vírgula 7 11 5" xfId="49696"/>
    <cellStyle name="Vírgula 7 11 5 2" xfId="11940"/>
    <cellStyle name="Vírgula 7 11 5 3" xfId="49698"/>
    <cellStyle name="Vírgula 7 11 5 4" xfId="12981"/>
    <cellStyle name="Vírgula 7 11 6" xfId="49700"/>
    <cellStyle name="Vírgula 7 11 6 2" xfId="49701"/>
    <cellStyle name="Vírgula 7 11 6 3" xfId="49702"/>
    <cellStyle name="Vírgula 7 11 7" xfId="49704"/>
    <cellStyle name="Vírgula 7 11 8" xfId="49706"/>
    <cellStyle name="Vírgula 7 11 9" xfId="49707"/>
    <cellStyle name="Vírgula 7 12" xfId="49708"/>
    <cellStyle name="Vírgula 7 12 2" xfId="49709"/>
    <cellStyle name="Vírgula 7 12 2 2" xfId="30617"/>
    <cellStyle name="Vírgula 7 12 2 2 2" xfId="49711"/>
    <cellStyle name="Vírgula 7 12 2 2 3" xfId="49713"/>
    <cellStyle name="Vírgula 7 12 2 2 4" xfId="49715"/>
    <cellStyle name="Vírgula 7 12 2 3" xfId="49717"/>
    <cellStyle name="Vírgula 7 12 2 3 2" xfId="49719"/>
    <cellStyle name="Vírgula 7 12 2 3 3" xfId="49721"/>
    <cellStyle name="Vírgula 7 12 2 4" xfId="49723"/>
    <cellStyle name="Vírgula 7 12 2 5" xfId="49725"/>
    <cellStyle name="Vírgula 7 12 2 6" xfId="49726"/>
    <cellStyle name="Vírgula 7 12 3" xfId="49727"/>
    <cellStyle name="Vírgula 7 12 3 2" xfId="30624"/>
    <cellStyle name="Vírgula 7 12 3 3" xfId="49729"/>
    <cellStyle name="Vírgula 7 12 3 4" xfId="31872"/>
    <cellStyle name="Vírgula 7 12 4" xfId="49730"/>
    <cellStyle name="Vírgula 7 12 4 2" xfId="11291"/>
    <cellStyle name="Vírgula 7 12 4 3" xfId="49732"/>
    <cellStyle name="Vírgula 7 12 4 4" xfId="49734"/>
    <cellStyle name="Vírgula 7 12 5" xfId="49735"/>
    <cellStyle name="Vírgula 7 12 5 2" xfId="49737"/>
    <cellStyle name="Vírgula 7 12 5 3" xfId="49739"/>
    <cellStyle name="Vírgula 7 12 5 4" xfId="49741"/>
    <cellStyle name="Vírgula 7 12 6" xfId="49743"/>
    <cellStyle name="Vírgula 7 12 6 2" xfId="49744"/>
    <cellStyle name="Vírgula 7 12 6 3" xfId="49745"/>
    <cellStyle name="Vírgula 7 12 7" xfId="49747"/>
    <cellStyle name="Vírgula 7 12 8" xfId="49748"/>
    <cellStyle name="Vírgula 7 12 9" xfId="3451"/>
    <cellStyle name="Vírgula 7 13" xfId="49749"/>
    <cellStyle name="Vírgula 7 13 10" xfId="49750"/>
    <cellStyle name="Vírgula 7 13 10 2" xfId="49751"/>
    <cellStyle name="Vírgula 7 13 11" xfId="49752"/>
    <cellStyle name="Vírgula 7 13 2" xfId="49753"/>
    <cellStyle name="Vírgula 7 13 2 2" xfId="30674"/>
    <cellStyle name="Vírgula 7 13 2 2 2" xfId="49755"/>
    <cellStyle name="Vírgula 7 13 2 2 3" xfId="49758"/>
    <cellStyle name="Vírgula 7 13 2 2 4" xfId="49761"/>
    <cellStyle name="Vírgula 7 13 2 2 5" xfId="30612"/>
    <cellStyle name="Vírgula 7 13 2 2 5 2" xfId="49763"/>
    <cellStyle name="Vírgula 7 13 2 3" xfId="49765"/>
    <cellStyle name="Vírgula 7 13 2 3 2" xfId="49767"/>
    <cellStyle name="Vírgula 7 13 2 3 3" xfId="49770"/>
    <cellStyle name="Vírgula 7 13 2 4" xfId="49772"/>
    <cellStyle name="Vírgula 7 13 2 5" xfId="49774"/>
    <cellStyle name="Vírgula 7 13 2 6" xfId="49775"/>
    <cellStyle name="Vírgula 7 13 3" xfId="49776"/>
    <cellStyle name="Vírgula 7 13 3 2" xfId="30684"/>
    <cellStyle name="Vírgula 7 13 3 3" xfId="27616"/>
    <cellStyle name="Vírgula 7 13 3 4" xfId="27619"/>
    <cellStyle name="Vírgula 7 13 4" xfId="49777"/>
    <cellStyle name="Vírgula 7 13 4 2" xfId="25233"/>
    <cellStyle name="Vírgula 7 13 4 3" xfId="25238"/>
    <cellStyle name="Vírgula 7 13 4 4" xfId="25243"/>
    <cellStyle name="Vírgula 7 13 5" xfId="49778"/>
    <cellStyle name="Vírgula 7 13 5 2" xfId="49780"/>
    <cellStyle name="Vírgula 7 13 5 3" xfId="49782"/>
    <cellStyle name="Vírgula 7 13 5 4" xfId="49784"/>
    <cellStyle name="Vírgula 7 13 6" xfId="49785"/>
    <cellStyle name="Vírgula 7 13 6 2" xfId="49787"/>
    <cellStyle name="Vírgula 7 13 6 3" xfId="49789"/>
    <cellStyle name="Vírgula 7 13 7" xfId="49790"/>
    <cellStyle name="Vírgula 7 13 8" xfId="49791"/>
    <cellStyle name="Vírgula 7 13 9" xfId="13684"/>
    <cellStyle name="Vírgula 7 14" xfId="49792"/>
    <cellStyle name="Vírgula 7 14 2" xfId="49793"/>
    <cellStyle name="Vírgula 7 14 2 2" xfId="30723"/>
    <cellStyle name="Vírgula 7 14 2 2 2" xfId="42255"/>
    <cellStyle name="Vírgula 7 14 2 2 3" xfId="49796"/>
    <cellStyle name="Vírgula 7 14 2 2 4" xfId="36878"/>
    <cellStyle name="Vírgula 7 14 2 3" xfId="49798"/>
    <cellStyle name="Vírgula 7 14 2 3 2" xfId="49799"/>
    <cellStyle name="Vírgula 7 14 2 3 3" xfId="49801"/>
    <cellStyle name="Vírgula 7 14 2 4" xfId="49803"/>
    <cellStyle name="Vírgula 7 14 2 5" xfId="4909"/>
    <cellStyle name="Vírgula 7 14 2 6" xfId="4891"/>
    <cellStyle name="Vírgula 7 14 3" xfId="49804"/>
    <cellStyle name="Vírgula 7 14 3 2" xfId="30730"/>
    <cellStyle name="Vírgula 7 14 3 3" xfId="49806"/>
    <cellStyle name="Vírgula 7 14 3 4" xfId="49808"/>
    <cellStyle name="Vírgula 7 14 4" xfId="49809"/>
    <cellStyle name="Vírgula 7 14 4 2" xfId="49811"/>
    <cellStyle name="Vírgula 7 14 4 3" xfId="49813"/>
    <cellStyle name="Vírgula 7 14 4 4" xfId="49815"/>
    <cellStyle name="Vírgula 7 14 5" xfId="49816"/>
    <cellStyle name="Vírgula 7 14 5 2" xfId="49818"/>
    <cellStyle name="Vírgula 7 14 5 3" xfId="13802"/>
    <cellStyle name="Vírgula 7 14 6" xfId="49819"/>
    <cellStyle name="Vírgula 7 14 7" xfId="49820"/>
    <cellStyle name="Vírgula 7 14 8" xfId="49821"/>
    <cellStyle name="Vírgula 7 15" xfId="49823"/>
    <cellStyle name="Vírgula 7 15 2" xfId="49824"/>
    <cellStyle name="Vírgula 7 15 2 2" xfId="37600"/>
    <cellStyle name="Vírgula 7 15 2 3" xfId="37603"/>
    <cellStyle name="Vírgula 7 15 2 4" xfId="49826"/>
    <cellStyle name="Vírgula 7 15 3" xfId="49827"/>
    <cellStyle name="Vírgula 7 15 3 2" xfId="37607"/>
    <cellStyle name="Vírgula 7 15 3 3" xfId="49828"/>
    <cellStyle name="Vírgula 7 15 3 4" xfId="49829"/>
    <cellStyle name="Vírgula 7 15 4" xfId="49830"/>
    <cellStyle name="Vírgula 7 15 4 2" xfId="49831"/>
    <cellStyle name="Vírgula 7 15 4 3" xfId="49832"/>
    <cellStyle name="Vírgula 7 15 5" xfId="49833"/>
    <cellStyle name="Vírgula 7 15 6" xfId="49834"/>
    <cellStyle name="Vírgula 7 15 7" xfId="49835"/>
    <cellStyle name="Vírgula 7 16" xfId="49837"/>
    <cellStyle name="Vírgula 7 16 2" xfId="49838"/>
    <cellStyle name="Vírgula 7 16 3" xfId="49839"/>
    <cellStyle name="Vírgula 7 16 4" xfId="49840"/>
    <cellStyle name="Vírgula 7 17" xfId="32215"/>
    <cellStyle name="Vírgula 7 17 2" xfId="49841"/>
    <cellStyle name="Vírgula 7 17 3" xfId="24837"/>
    <cellStyle name="Vírgula 7 17 4" xfId="24874"/>
    <cellStyle name="Vírgula 7 18" xfId="32219"/>
    <cellStyle name="Vírgula 7 18 2" xfId="49842"/>
    <cellStyle name="Vírgula 7 18 3" xfId="24950"/>
    <cellStyle name="Vírgula 7 18 4" xfId="24964"/>
    <cellStyle name="Vírgula 7 19" xfId="32222"/>
    <cellStyle name="Vírgula 7 19 2" xfId="49844"/>
    <cellStyle name="Vírgula 7 19 3" xfId="25017"/>
    <cellStyle name="Vírgula 7 2" xfId="36554"/>
    <cellStyle name="Vírgula 7 2 10" xfId="42353"/>
    <cellStyle name="Vírgula 7 2 10 2" xfId="49845"/>
    <cellStyle name="Vírgula 7 2 10 2 2" xfId="49846"/>
    <cellStyle name="Vírgula 7 2 10 2 2 2" xfId="49847"/>
    <cellStyle name="Vírgula 7 2 10 2 2 3" xfId="49848"/>
    <cellStyle name="Vírgula 7 2 10 2 2 4" xfId="49849"/>
    <cellStyle name="Vírgula 7 2 10 2 3" xfId="49850"/>
    <cellStyle name="Vírgula 7 2 10 2 3 2" xfId="49851"/>
    <cellStyle name="Vírgula 7 2 10 2 3 3" xfId="49852"/>
    <cellStyle name="Vírgula 7 2 10 2 4" xfId="49853"/>
    <cellStyle name="Vírgula 7 2 10 2 5" xfId="49854"/>
    <cellStyle name="Vírgula 7 2 10 2 6" xfId="49855"/>
    <cellStyle name="Vírgula 7 2 10 3" xfId="43342"/>
    <cellStyle name="Vírgula 7 2 10 3 2" xfId="49856"/>
    <cellStyle name="Vírgula 7 2 10 3 3" xfId="49857"/>
    <cellStyle name="Vírgula 7 2 10 3 4" xfId="49858"/>
    <cellStyle name="Vírgula 7 2 10 4" xfId="49859"/>
    <cellStyle name="Vírgula 7 2 10 4 2" xfId="49860"/>
    <cellStyle name="Vírgula 7 2 10 4 3" xfId="49861"/>
    <cellStyle name="Vírgula 7 2 10 4 4" xfId="49862"/>
    <cellStyle name="Vírgula 7 2 10 5" xfId="49863"/>
    <cellStyle name="Vírgula 7 2 10 5 2" xfId="49864"/>
    <cellStyle name="Vírgula 7 2 10 5 3" xfId="49865"/>
    <cellStyle name="Vírgula 7 2 10 5 4" xfId="30748"/>
    <cellStyle name="Vírgula 7 2 10 6" xfId="49866"/>
    <cellStyle name="Vírgula 7 2 10 6 2" xfId="49868"/>
    <cellStyle name="Vírgula 7 2 10 6 3" xfId="49869"/>
    <cellStyle name="Vírgula 7 2 10 7" xfId="49870"/>
    <cellStyle name="Vírgula 7 2 10 8" xfId="35996"/>
    <cellStyle name="Vírgula 7 2 10 9" xfId="20327"/>
    <cellStyle name="Vírgula 7 2 11" xfId="49871"/>
    <cellStyle name="Vírgula 7 2 11 2" xfId="49872"/>
    <cellStyle name="Vírgula 7 2 11 2 2" xfId="49873"/>
    <cellStyle name="Vírgula 7 2 11 2 2 2" xfId="49874"/>
    <cellStyle name="Vírgula 7 2 11 2 2 3" xfId="49875"/>
    <cellStyle name="Vírgula 7 2 11 2 2 4" xfId="49876"/>
    <cellStyle name="Vírgula 7 2 11 2 3" xfId="24845"/>
    <cellStyle name="Vírgula 7 2 11 2 3 2" xfId="49143"/>
    <cellStyle name="Vírgula 7 2 11 2 3 3" xfId="49145"/>
    <cellStyle name="Vírgula 7 2 11 2 4" xfId="24849"/>
    <cellStyle name="Vírgula 7 2 11 2 5" xfId="49877"/>
    <cellStyle name="Vírgula 7 2 11 2 6" xfId="49878"/>
    <cellStyle name="Vírgula 7 2 11 3" xfId="49879"/>
    <cellStyle name="Vírgula 7 2 11 3 2" xfId="49880"/>
    <cellStyle name="Vírgula 7 2 11 3 3" xfId="49881"/>
    <cellStyle name="Vírgula 7 2 11 3 4" xfId="49882"/>
    <cellStyle name="Vírgula 7 2 11 4" xfId="49883"/>
    <cellStyle name="Vírgula 7 2 11 4 2" xfId="49884"/>
    <cellStyle name="Vírgula 7 2 11 4 3" xfId="49885"/>
    <cellStyle name="Vírgula 7 2 11 4 4" xfId="49886"/>
    <cellStyle name="Vírgula 7 2 11 5" xfId="49887"/>
    <cellStyle name="Vírgula 7 2 11 5 2" xfId="49888"/>
    <cellStyle name="Vírgula 7 2 11 5 3" xfId="49889"/>
    <cellStyle name="Vírgula 7 2 11 6" xfId="49890"/>
    <cellStyle name="Vírgula 7 2 11 7" xfId="49891"/>
    <cellStyle name="Vírgula 7 2 11 8" xfId="49893"/>
    <cellStyle name="Vírgula 7 2 12" xfId="49894"/>
    <cellStyle name="Vírgula 7 2 12 2" xfId="49895"/>
    <cellStyle name="Vírgula 7 2 12 2 2" xfId="49896"/>
    <cellStyle name="Vírgula 7 2 12 2 3" xfId="49897"/>
    <cellStyle name="Vírgula 7 2 12 2 4" xfId="49898"/>
    <cellStyle name="Vírgula 7 2 12 3" xfId="49899"/>
    <cellStyle name="Vírgula 7 2 12 3 2" xfId="49901"/>
    <cellStyle name="Vírgula 7 2 12 3 3" xfId="49903"/>
    <cellStyle name="Vírgula 7 2 12 3 4" xfId="49904"/>
    <cellStyle name="Vírgula 7 2 12 4" xfId="49905"/>
    <cellStyle name="Vírgula 7 2 12 4 2" xfId="49906"/>
    <cellStyle name="Vírgula 7 2 12 4 3" xfId="49907"/>
    <cellStyle name="Vírgula 7 2 12 5" xfId="49908"/>
    <cellStyle name="Vírgula 7 2 12 6" xfId="49909"/>
    <cellStyle name="Vírgula 7 2 12 7" xfId="49910"/>
    <cellStyle name="Vírgula 7 2 13" xfId="49911"/>
    <cellStyle name="Vírgula 7 2 13 2" xfId="49053"/>
    <cellStyle name="Vírgula 7 2 13 3" xfId="5359"/>
    <cellStyle name="Vírgula 7 2 13 4" xfId="5380"/>
    <cellStyle name="Vírgula 7 2 14" xfId="49912"/>
    <cellStyle name="Vírgula 7 2 14 2" xfId="49913"/>
    <cellStyle name="Vírgula 7 2 14 3" xfId="563"/>
    <cellStyle name="Vírgula 7 2 14 4" xfId="3306"/>
    <cellStyle name="Vírgula 7 2 15" xfId="31923"/>
    <cellStyle name="Vírgula 7 2 15 2" xfId="49915"/>
    <cellStyle name="Vírgula 7 2 15 3" xfId="5439"/>
    <cellStyle name="Vírgula 7 2 15 4" xfId="5449"/>
    <cellStyle name="Vírgula 7 2 16" xfId="31926"/>
    <cellStyle name="Vírgula 7 2 16 2" xfId="49917"/>
    <cellStyle name="Vírgula 7 2 16 3" xfId="5231"/>
    <cellStyle name="Vírgula 7 2 17" xfId="49919"/>
    <cellStyle name="Vírgula 7 2 18" xfId="49921"/>
    <cellStyle name="Vírgula 7 2 19" xfId="49923"/>
    <cellStyle name="Vírgula 7 2 2" xfId="21066"/>
    <cellStyle name="Vírgula 7 2 2 10" xfId="49924"/>
    <cellStyle name="Vírgula 7 2 2 10 2" xfId="43302"/>
    <cellStyle name="Vírgula 7 2 2 10 3" xfId="43307"/>
    <cellStyle name="Vírgula 7 2 2 10 4" xfId="43309"/>
    <cellStyle name="Vírgula 7 2 2 11" xfId="49926"/>
    <cellStyle name="Vírgula 7 2 2 11 2" xfId="43327"/>
    <cellStyle name="Vírgula 7 2 2 11 3" xfId="49928"/>
    <cellStyle name="Vírgula 7 2 2 12" xfId="49930"/>
    <cellStyle name="Vírgula 7 2 2 13" xfId="21973"/>
    <cellStyle name="Vírgula 7 2 2 14" xfId="21978"/>
    <cellStyle name="Vírgula 7 2 2 2" xfId="49932"/>
    <cellStyle name="Vírgula 7 2 2 2 10" xfId="49933"/>
    <cellStyle name="Vírgula 7 2 2 2 11" xfId="2735"/>
    <cellStyle name="Vírgula 7 2 2 2 2" xfId="49935"/>
    <cellStyle name="Vírgula 7 2 2 2 2 10" xfId="45180"/>
    <cellStyle name="Vírgula 7 2 2 2 2 2" xfId="1684"/>
    <cellStyle name="Vírgula 7 2 2 2 2 2 2" xfId="49936"/>
    <cellStyle name="Vírgula 7 2 2 2 2 2 2 2" xfId="48351"/>
    <cellStyle name="Vírgula 7 2 2 2 2 2 2 2 2" xfId="49938"/>
    <cellStyle name="Vírgula 7 2 2 2 2 2 2 2 3" xfId="21277"/>
    <cellStyle name="Vírgula 7 2 2 2 2 2 2 2 4" xfId="21285"/>
    <cellStyle name="Vírgula 7 2 2 2 2 2 2 3" xfId="48353"/>
    <cellStyle name="Vírgula 7 2 2 2 2 2 2 3 2" xfId="49940"/>
    <cellStyle name="Vírgula 7 2 2 2 2 2 2 3 3" xfId="49942"/>
    <cellStyle name="Vírgula 7 2 2 2 2 2 2 4" xfId="25844"/>
    <cellStyle name="Vírgula 7 2 2 2 2 2 2 5" xfId="25850"/>
    <cellStyle name="Vírgula 7 2 2 2 2 2 2 6" xfId="25858"/>
    <cellStyle name="Vírgula 7 2 2 2 2 2 3" xfId="49943"/>
    <cellStyle name="Vírgula 7 2 2 2 2 2 3 2" xfId="49944"/>
    <cellStyle name="Vírgula 7 2 2 2 2 2 3 3" xfId="49945"/>
    <cellStyle name="Vírgula 7 2 2 2 2 2 3 4" xfId="25871"/>
    <cellStyle name="Vírgula 7 2 2 2 2 2 4" xfId="49946"/>
    <cellStyle name="Vírgula 7 2 2 2 2 2 4 2" xfId="49947"/>
    <cellStyle name="Vírgula 7 2 2 2 2 2 4 3" xfId="49948"/>
    <cellStyle name="Vírgula 7 2 2 2 2 2 4 4" xfId="25891"/>
    <cellStyle name="Vírgula 7 2 2 2 2 2 5" xfId="49949"/>
    <cellStyle name="Vírgula 7 2 2 2 2 2 5 2" xfId="41574"/>
    <cellStyle name="Vírgula 7 2 2 2 2 2 5 3" xfId="41578"/>
    <cellStyle name="Vírgula 7 2 2 2 2 2 5 4" xfId="28986"/>
    <cellStyle name="Vírgula 7 2 2 2 2 2 6" xfId="49950"/>
    <cellStyle name="Vírgula 7 2 2 2 2 2 6 2" xfId="41613"/>
    <cellStyle name="Vírgula 7 2 2 2 2 2 6 3" xfId="41615"/>
    <cellStyle name="Vírgula 7 2 2 2 2 2 7" xfId="49951"/>
    <cellStyle name="Vírgula 7 2 2 2 2 2 8" xfId="49952"/>
    <cellStyle name="Vírgula 7 2 2 2 2 2 9" xfId="49953"/>
    <cellStyle name="Vírgula 7 2 2 2 2 3" xfId="1696"/>
    <cellStyle name="Vírgula 7 2 2 2 2 3 2" xfId="49954"/>
    <cellStyle name="Vírgula 7 2 2 2 2 3 2 2" xfId="7824"/>
    <cellStyle name="Vírgula 7 2 2 2 2 3 2 3" xfId="37807"/>
    <cellStyle name="Vírgula 7 2 2 2 2 3 2 4" xfId="29016"/>
    <cellStyle name="Vírgula 7 2 2 2 2 3 3" xfId="30441"/>
    <cellStyle name="Vírgula 7 2 2 2 2 3 3 2" xfId="30444"/>
    <cellStyle name="Vírgula 7 2 2 2 2 3 3 3" xfId="30481"/>
    <cellStyle name="Vírgula 7 2 2 2 2 3 4" xfId="9817"/>
    <cellStyle name="Vírgula 7 2 2 2 2 3 5" xfId="11182"/>
    <cellStyle name="Vírgula 7 2 2 2 2 3 6" xfId="11192"/>
    <cellStyle name="Vírgula 7 2 2 2 2 4" xfId="1842"/>
    <cellStyle name="Vírgula 7 2 2 2 2 4 2" xfId="49955"/>
    <cellStyle name="Vírgula 7 2 2 2 2 4 3" xfId="30763"/>
    <cellStyle name="Vírgula 7 2 2 2 2 4 4" xfId="41"/>
    <cellStyle name="Vírgula 7 2 2 2 2 5" xfId="42275"/>
    <cellStyle name="Vírgula 7 2 2 2 2 5 2" xfId="49956"/>
    <cellStyle name="Vírgula 7 2 2 2 2 5 3" xfId="31065"/>
    <cellStyle name="Vírgula 7 2 2 2 2 5 4" xfId="12871"/>
    <cellStyle name="Vírgula 7 2 2 2 2 6" xfId="49957"/>
    <cellStyle name="Vírgula 7 2 2 2 2 6 2" xfId="1246"/>
    <cellStyle name="Vírgula 7 2 2 2 2 6 3" xfId="13125"/>
    <cellStyle name="Vírgula 7 2 2 2 2 6 4" xfId="13173"/>
    <cellStyle name="Vírgula 7 2 2 2 2 7" xfId="49958"/>
    <cellStyle name="Vírgula 7 2 2 2 2 7 2" xfId="31294"/>
    <cellStyle name="Vírgula 7 2 2 2 2 7 3" xfId="2578"/>
    <cellStyle name="Vírgula 7 2 2 2 2 8" xfId="49960"/>
    <cellStyle name="Vírgula 7 2 2 2 2 9" xfId="49961"/>
    <cellStyle name="Vírgula 7 2 2 2 3" xfId="36407"/>
    <cellStyle name="Vírgula 7 2 2 2 3 2" xfId="36412"/>
    <cellStyle name="Vírgula 7 2 2 2 3 2 2" xfId="44387"/>
    <cellStyle name="Vírgula 7 2 2 2 3 2 2 2" xfId="44389"/>
    <cellStyle name="Vírgula 7 2 2 2 3 2 2 3" xfId="44391"/>
    <cellStyle name="Vírgula 7 2 2 2 3 2 2 4" xfId="44393"/>
    <cellStyle name="Vírgula 7 2 2 2 3 2 3" xfId="44395"/>
    <cellStyle name="Vírgula 7 2 2 2 3 2 3 2" xfId="44397"/>
    <cellStyle name="Vírgula 7 2 2 2 3 2 3 3" xfId="44399"/>
    <cellStyle name="Vírgula 7 2 2 2 3 2 4" xfId="44401"/>
    <cellStyle name="Vírgula 7 2 2 2 3 2 5" xfId="44403"/>
    <cellStyle name="Vírgula 7 2 2 2 3 2 6" xfId="44405"/>
    <cellStyle name="Vírgula 7 2 2 2 3 3" xfId="36416"/>
    <cellStyle name="Vírgula 7 2 2 2 3 3 2" xfId="44407"/>
    <cellStyle name="Vírgula 7 2 2 2 3 3 3" xfId="31457"/>
    <cellStyle name="Vírgula 7 2 2 2 3 3 4" xfId="14708"/>
    <cellStyle name="Vírgula 7 2 2 2 3 4" xfId="36419"/>
    <cellStyle name="Vírgula 7 2 2 2 3 4 2" xfId="44409"/>
    <cellStyle name="Vírgula 7 2 2 2 3 4 3" xfId="31547"/>
    <cellStyle name="Vírgula 7 2 2 2 3 4 4" xfId="15144"/>
    <cellStyle name="Vírgula 7 2 2 2 3 5" xfId="44411"/>
    <cellStyle name="Vírgula 7 2 2 2 3 5 2" xfId="44413"/>
    <cellStyle name="Vírgula 7 2 2 2 3 5 3" xfId="31616"/>
    <cellStyle name="Vírgula 7 2 2 2 3 5 4" xfId="15562"/>
    <cellStyle name="Vírgula 7 2 2 2 3 6" xfId="44415"/>
    <cellStyle name="Vírgula 7 2 2 2 3 6 2" xfId="31322"/>
    <cellStyle name="Vírgula 7 2 2 2 3 6 3" xfId="31325"/>
    <cellStyle name="Vírgula 7 2 2 2 3 7" xfId="44417"/>
    <cellStyle name="Vírgula 7 2 2 2 3 8" xfId="44419"/>
    <cellStyle name="Vírgula 7 2 2 2 3 9" xfId="44422"/>
    <cellStyle name="Vírgula 7 2 2 2 4" xfId="36424"/>
    <cellStyle name="Vírgula 7 2 2 2 4 2" xfId="25527"/>
    <cellStyle name="Vírgula 7 2 2 2 4 2 2" xfId="44425"/>
    <cellStyle name="Vírgula 7 2 2 2 4 2 3" xfId="44427"/>
    <cellStyle name="Vírgula 7 2 2 2 4 2 4" xfId="44429"/>
    <cellStyle name="Vírgula 7 2 2 2 4 3" xfId="25531"/>
    <cellStyle name="Vírgula 7 2 2 2 4 3 2" xfId="44431"/>
    <cellStyle name="Vírgula 7 2 2 2 4 3 3" xfId="31694"/>
    <cellStyle name="Vírgula 7 2 2 2 4 4" xfId="25535"/>
    <cellStyle name="Vírgula 7 2 2 2 4 5" xfId="44433"/>
    <cellStyle name="Vírgula 7 2 2 2 4 6" xfId="44435"/>
    <cellStyle name="Vírgula 7 2 2 2 5" xfId="36428"/>
    <cellStyle name="Vírgula 7 2 2 2 5 2" xfId="25598"/>
    <cellStyle name="Vírgula 7 2 2 2 5 3" xfId="11314"/>
    <cellStyle name="Vírgula 7 2 2 2 5 4" xfId="1011"/>
    <cellStyle name="Vírgula 7 2 2 2 6" xfId="36435"/>
    <cellStyle name="Vírgula 7 2 2 2 6 2" xfId="25645"/>
    <cellStyle name="Vírgula 7 2 2 2 6 3" xfId="12514"/>
    <cellStyle name="Vírgula 7 2 2 2 6 4" xfId="12522"/>
    <cellStyle name="Vírgula 7 2 2 2 7" xfId="19282"/>
    <cellStyle name="Vírgula 7 2 2 2 7 2" xfId="44437"/>
    <cellStyle name="Vírgula 7 2 2 2 7 3" xfId="44439"/>
    <cellStyle name="Vírgula 7 2 2 2 7 4" xfId="44441"/>
    <cellStyle name="Vírgula 7 2 2 2 8" xfId="44443"/>
    <cellStyle name="Vírgula 7 2 2 2 8 2" xfId="44446"/>
    <cellStyle name="Vírgula 7 2 2 2 8 3" xfId="44448"/>
    <cellStyle name="Vírgula 7 2 2 2 9" xfId="19291"/>
    <cellStyle name="Vírgula 7 2 2 3" xfId="49963"/>
    <cellStyle name="Vírgula 7 2 2 3 10" xfId="49964"/>
    <cellStyle name="Vírgula 7 2 2 3 2" xfId="49966"/>
    <cellStyle name="Vírgula 7 2 2 3 2 2" xfId="22503"/>
    <cellStyle name="Vírgula 7 2 2 3 2 2 2" xfId="22505"/>
    <cellStyle name="Vírgula 7 2 2 3 2 2 2 2" xfId="45602"/>
    <cellStyle name="Vírgula 7 2 2 3 2 2 2 3" xfId="49968"/>
    <cellStyle name="Vírgula 7 2 2 3 2 2 2 4" xfId="49970"/>
    <cellStyle name="Vírgula 7 2 2 3 2 2 3" xfId="22514"/>
    <cellStyle name="Vírgula 7 2 2 3 2 2 3 2" xfId="49971"/>
    <cellStyle name="Vírgula 7 2 2 3 2 2 3 3" xfId="49973"/>
    <cellStyle name="Vírgula 7 2 2 3 2 2 4" xfId="22519"/>
    <cellStyle name="Vírgula 7 2 2 3 2 2 5" xfId="49974"/>
    <cellStyle name="Vírgula 7 2 2 3 2 2 6" xfId="49975"/>
    <cellStyle name="Vírgula 7 2 2 3 2 3" xfId="22524"/>
    <cellStyle name="Vírgula 7 2 2 3 2 3 2" xfId="19898"/>
    <cellStyle name="Vírgula 7 2 2 3 2 3 3" xfId="19904"/>
    <cellStyle name="Vírgula 7 2 2 3 2 3 4" xfId="19910"/>
    <cellStyle name="Vírgula 7 2 2 3 2 4" xfId="22526"/>
    <cellStyle name="Vírgula 7 2 2 3 2 4 2" xfId="22531"/>
    <cellStyle name="Vírgula 7 2 2 3 2 4 3" xfId="22535"/>
    <cellStyle name="Vírgula 7 2 2 3 2 4 4" xfId="22540"/>
    <cellStyle name="Vírgula 7 2 2 3 2 5" xfId="22544"/>
    <cellStyle name="Vírgula 7 2 2 3 2 5 2" xfId="22550"/>
    <cellStyle name="Vírgula 7 2 2 3 2 5 3" xfId="22552"/>
    <cellStyle name="Vírgula 7 2 2 3 2 5 4" xfId="26212"/>
    <cellStyle name="Vírgula 7 2 2 3 2 6" xfId="22556"/>
    <cellStyle name="Vírgula 7 2 2 3 2 6 2" xfId="31373"/>
    <cellStyle name="Vírgula 7 2 2 3 2 6 3" xfId="31375"/>
    <cellStyle name="Vírgula 7 2 2 3 2 7" xfId="22559"/>
    <cellStyle name="Vírgula 7 2 2 3 2 8" xfId="49977"/>
    <cellStyle name="Vírgula 7 2 2 3 2 9" xfId="33964"/>
    <cellStyle name="Vírgula 7 2 2 3 3" xfId="36444"/>
    <cellStyle name="Vírgula 7 2 2 3 3 2" xfId="22579"/>
    <cellStyle name="Vírgula 7 2 2 3 3 2 2" xfId="22585"/>
    <cellStyle name="Vírgula 7 2 2 3 3 2 3" xfId="22591"/>
    <cellStyle name="Vírgula 7 2 2 3 3 2 4" xfId="22597"/>
    <cellStyle name="Vírgula 7 2 2 3 3 3" xfId="22600"/>
    <cellStyle name="Vírgula 7 2 2 3 3 3 2" xfId="22606"/>
    <cellStyle name="Vírgula 7 2 2 3 3 3 3" xfId="22610"/>
    <cellStyle name="Vírgula 7 2 2 3 3 4" xfId="22617"/>
    <cellStyle name="Vírgula 7 2 2 3 3 5" xfId="22628"/>
    <cellStyle name="Vírgula 7 2 2 3 3 6" xfId="22631"/>
    <cellStyle name="Vírgula 7 2 2 3 4" xfId="36448"/>
    <cellStyle name="Vírgula 7 2 2 3 4 2" xfId="22673"/>
    <cellStyle name="Vírgula 7 2 2 3 4 3" xfId="22683"/>
    <cellStyle name="Vírgula 7 2 2 3 4 4" xfId="22690"/>
    <cellStyle name="Vírgula 7 2 2 3 5" xfId="36451"/>
    <cellStyle name="Vírgula 7 2 2 3 5 2" xfId="22744"/>
    <cellStyle name="Vírgula 7 2 2 3 5 3" xfId="22751"/>
    <cellStyle name="Vírgula 7 2 2 3 5 4" xfId="22760"/>
    <cellStyle name="Vírgula 7 2 2 3 6" xfId="44450"/>
    <cellStyle name="Vírgula 7 2 2 3 6 2" xfId="22789"/>
    <cellStyle name="Vírgula 7 2 2 3 6 3" xfId="22793"/>
    <cellStyle name="Vírgula 7 2 2 3 6 4" xfId="22798"/>
    <cellStyle name="Vírgula 7 2 2 3 7" xfId="44453"/>
    <cellStyle name="Vírgula 7 2 2 3 7 2" xfId="22806"/>
    <cellStyle name="Vírgula 7 2 2 3 7 3" xfId="44456"/>
    <cellStyle name="Vírgula 7 2 2 3 8" xfId="44458"/>
    <cellStyle name="Vírgula 7 2 2 3 9" xfId="19299"/>
    <cellStyle name="Vírgula 7 2 2 4" xfId="49979"/>
    <cellStyle name="Vírgula 7 2 2 4 2" xfId="49981"/>
    <cellStyle name="Vírgula 7 2 2 4 2 2" xfId="9297"/>
    <cellStyle name="Vírgula 7 2 2 4 2 2 2" xfId="22970"/>
    <cellStyle name="Vírgula 7 2 2 4 2 2 3" xfId="22974"/>
    <cellStyle name="Vírgula 7 2 2 4 2 2 4" xfId="22978"/>
    <cellStyle name="Vírgula 7 2 2 4 2 3" xfId="9301"/>
    <cellStyle name="Vírgula 7 2 2 4 2 3 2" xfId="22981"/>
    <cellStyle name="Vírgula 7 2 2 4 2 3 3" xfId="22984"/>
    <cellStyle name="Vírgula 7 2 2 4 2 4" xfId="9305"/>
    <cellStyle name="Vírgula 7 2 2 4 2 5" xfId="18896"/>
    <cellStyle name="Vírgula 7 2 2 4 2 6" xfId="18899"/>
    <cellStyle name="Vírgula 7 2 2 4 3" xfId="9309"/>
    <cellStyle name="Vírgula 7 2 2 4 3 2" xfId="9314"/>
    <cellStyle name="Vírgula 7 2 2 4 3 3" xfId="9319"/>
    <cellStyle name="Vírgula 7 2 2 4 3 4" xfId="9325"/>
    <cellStyle name="Vírgula 7 2 2 4 4" xfId="9330"/>
    <cellStyle name="Vírgula 7 2 2 4 4 2" xfId="9335"/>
    <cellStyle name="Vírgula 7 2 2 4 4 3" xfId="9344"/>
    <cellStyle name="Vírgula 7 2 2 4 4 4" xfId="20498"/>
    <cellStyle name="Vírgula 7 2 2 4 5" xfId="9351"/>
    <cellStyle name="Vírgula 7 2 2 4 5 2" xfId="23130"/>
    <cellStyle name="Vírgula 7 2 2 4 5 3" xfId="20505"/>
    <cellStyle name="Vírgula 7 2 2 4 5 4" xfId="20509"/>
    <cellStyle name="Vírgula 7 2 2 4 6" xfId="44460"/>
    <cellStyle name="Vírgula 7 2 2 4 6 2" xfId="23172"/>
    <cellStyle name="Vírgula 7 2 2 4 6 3" xfId="23175"/>
    <cellStyle name="Vírgula 7 2 2 4 7" xfId="44463"/>
    <cellStyle name="Vírgula 7 2 2 4 8" xfId="44466"/>
    <cellStyle name="Vírgula 7 2 2 4 9" xfId="44468"/>
    <cellStyle name="Vírgula 7 2 2 5" xfId="49983"/>
    <cellStyle name="Vírgula 7 2 2 5 2" xfId="49985"/>
    <cellStyle name="Vírgula 7 2 2 5 2 2" xfId="1858"/>
    <cellStyle name="Vírgula 7 2 2 5 2 2 2" xfId="23287"/>
    <cellStyle name="Vírgula 7 2 2 5 2 2 3" xfId="23291"/>
    <cellStyle name="Vírgula 7 2 2 5 2 2 4" xfId="23295"/>
    <cellStyle name="Vírgula 7 2 2 5 2 3" xfId="9487"/>
    <cellStyle name="Vírgula 7 2 2 5 2 3 2" xfId="23298"/>
    <cellStyle name="Vírgula 7 2 2 5 2 3 3" xfId="23301"/>
    <cellStyle name="Vírgula 7 2 2 5 2 4" xfId="9494"/>
    <cellStyle name="Vírgula 7 2 2 5 2 5" xfId="18945"/>
    <cellStyle name="Vírgula 7 2 2 5 2 6" xfId="23317"/>
    <cellStyle name="Vírgula 7 2 2 5 3" xfId="9503"/>
    <cellStyle name="Vírgula 7 2 2 5 3 2" xfId="2073"/>
    <cellStyle name="Vírgula 7 2 2 5 3 3" xfId="2180"/>
    <cellStyle name="Vírgula 7 2 2 5 3 4" xfId="23335"/>
    <cellStyle name="Vírgula 7 2 2 5 4" xfId="9512"/>
    <cellStyle name="Vírgula 7 2 2 5 4 2" xfId="825"/>
    <cellStyle name="Vírgula 7 2 2 5 4 3" xfId="11958"/>
    <cellStyle name="Vírgula 7 2 2 5 4 4" xfId="44479"/>
    <cellStyle name="Vírgula 7 2 2 5 5" xfId="9521"/>
    <cellStyle name="Vírgula 7 2 2 5 5 2" xfId="664"/>
    <cellStyle name="Vírgula 7 2 2 5 5 3" xfId="25712"/>
    <cellStyle name="Vírgula 7 2 2 5 5 4" xfId="25716"/>
    <cellStyle name="Vírgula 7 2 2 5 6" xfId="44481"/>
    <cellStyle name="Vírgula 7 2 2 5 6 2" xfId="23344"/>
    <cellStyle name="Vírgula 7 2 2 5 6 3" xfId="25722"/>
    <cellStyle name="Vírgula 7 2 2 5 7" xfId="44485"/>
    <cellStyle name="Vírgula 7 2 2 5 8" xfId="44489"/>
    <cellStyle name="Vírgula 7 2 2 5 9" xfId="44492"/>
    <cellStyle name="Vírgula 7 2 2 6" xfId="49987"/>
    <cellStyle name="Vírgula 7 2 2 6 2" xfId="49989"/>
    <cellStyle name="Vírgula 7 2 2 6 2 2" xfId="9584"/>
    <cellStyle name="Vírgula 7 2 2 6 2 2 2" xfId="23442"/>
    <cellStyle name="Vírgula 7 2 2 6 2 2 3" xfId="23447"/>
    <cellStyle name="Vírgula 7 2 2 6 2 2 4" xfId="23453"/>
    <cellStyle name="Vírgula 7 2 2 6 2 3" xfId="9589"/>
    <cellStyle name="Vírgula 7 2 2 6 2 3 2" xfId="23458"/>
    <cellStyle name="Vírgula 7 2 2 6 2 3 3" xfId="23463"/>
    <cellStyle name="Vírgula 7 2 2 6 2 4" xfId="23476"/>
    <cellStyle name="Vírgula 7 2 2 6 2 5" xfId="23486"/>
    <cellStyle name="Vírgula 7 2 2 6 2 6" xfId="23488"/>
    <cellStyle name="Vírgula 7 2 2 6 3" xfId="9596"/>
    <cellStyle name="Vírgula 7 2 2 6 3 2" xfId="23508"/>
    <cellStyle name="Vírgula 7 2 2 6 3 3" xfId="23511"/>
    <cellStyle name="Vírgula 7 2 2 6 3 4" xfId="23514"/>
    <cellStyle name="Vírgula 7 2 2 6 4" xfId="9601"/>
    <cellStyle name="Vírgula 7 2 2 6 4 2" xfId="23521"/>
    <cellStyle name="Vírgula 7 2 2 6 4 3" xfId="44495"/>
    <cellStyle name="Vírgula 7 2 2 6 4 4" xfId="49990"/>
    <cellStyle name="Vírgula 7 2 2 6 5" xfId="44497"/>
    <cellStyle name="Vírgula 7 2 2 6 5 2" xfId="23527"/>
    <cellStyle name="Vírgula 7 2 2 6 5 3" xfId="49991"/>
    <cellStyle name="Vírgula 7 2 2 6 6" xfId="44500"/>
    <cellStyle name="Vírgula 7 2 2 6 7" xfId="44504"/>
    <cellStyle name="Vírgula 7 2 2 6 8" xfId="49993"/>
    <cellStyle name="Vírgula 7 2 2 7" xfId="49995"/>
    <cellStyle name="Vírgula 7 2 2 7 2" xfId="49996"/>
    <cellStyle name="Vírgula 7 2 2 7 2 2" xfId="9674"/>
    <cellStyle name="Vírgula 7 2 2 7 2 3" xfId="9677"/>
    <cellStyle name="Vírgula 7 2 2 7 2 4" xfId="23691"/>
    <cellStyle name="Vírgula 7 2 2 7 3" xfId="44506"/>
    <cellStyle name="Vírgula 7 2 2 7 3 2" xfId="23714"/>
    <cellStyle name="Vírgula 7 2 2 7 3 3" xfId="23716"/>
    <cellStyle name="Vírgula 7 2 2 7 4" xfId="44508"/>
    <cellStyle name="Vírgula 7 2 2 7 5" xfId="9705"/>
    <cellStyle name="Vírgula 7 2 2 7 6" xfId="28884"/>
    <cellStyle name="Vírgula 7 2 2 8" xfId="49998"/>
    <cellStyle name="Vírgula 7 2 2 8 2" xfId="49999"/>
    <cellStyle name="Vírgula 7 2 2 8 3" xfId="44510"/>
    <cellStyle name="Vírgula 7 2 2 8 4" xfId="44512"/>
    <cellStyle name="Vírgula 7 2 2 9" xfId="20298"/>
    <cellStyle name="Vírgula 7 2 2 9 2" xfId="50000"/>
    <cellStyle name="Vírgula 7 2 2 9 3" xfId="50001"/>
    <cellStyle name="Vírgula 7 2 2 9 4" xfId="50002"/>
    <cellStyle name="Vírgula 7 2 3" xfId="36556"/>
    <cellStyle name="Vírgula 7 2 3 10" xfId="50003"/>
    <cellStyle name="Vírgula 7 2 3 10 2" xfId="17060"/>
    <cellStyle name="Vírgula 7 2 3 10 3" xfId="17063"/>
    <cellStyle name="Vírgula 7 2 3 10 4" xfId="16901"/>
    <cellStyle name="Vírgula 7 2 3 11" xfId="50005"/>
    <cellStyle name="Vírgula 7 2 3 11 2" xfId="17070"/>
    <cellStyle name="Vírgula 7 2 3 11 3" xfId="50006"/>
    <cellStyle name="Vírgula 7 2 3 12" xfId="50008"/>
    <cellStyle name="Vírgula 7 2 3 13" xfId="50009"/>
    <cellStyle name="Vírgula 7 2 3 14" xfId="50010"/>
    <cellStyle name="Vírgula 7 2 3 2" xfId="48128"/>
    <cellStyle name="Vírgula 7 2 3 2 10" xfId="3773"/>
    <cellStyle name="Vírgula 7 2 3 2 11" xfId="3785"/>
    <cellStyle name="Vírgula 7 2 3 2 2" xfId="43283"/>
    <cellStyle name="Vírgula 7 2 3 2 2 10" xfId="18674"/>
    <cellStyle name="Vírgula 7 2 3 2 2 2" xfId="1377"/>
    <cellStyle name="Vírgula 7 2 3 2 2 2 2" xfId="17723"/>
    <cellStyle name="Vírgula 7 2 3 2 2 2 2 2" xfId="50011"/>
    <cellStyle name="Vírgula 7 2 3 2 2 2 2 2 2" xfId="43067"/>
    <cellStyle name="Vírgula 7 2 3 2 2 2 2 2 3" xfId="50012"/>
    <cellStyle name="Vírgula 7 2 3 2 2 2 2 2 4" xfId="46981"/>
    <cellStyle name="Vírgula 7 2 3 2 2 2 2 3" xfId="50013"/>
    <cellStyle name="Vírgula 7 2 3 2 2 2 2 3 2" xfId="43072"/>
    <cellStyle name="Vírgula 7 2 3 2 2 2 2 3 3" xfId="50014"/>
    <cellStyle name="Vírgula 7 2 3 2 2 2 2 4" xfId="50015"/>
    <cellStyle name="Vírgula 7 2 3 2 2 2 2 5" xfId="50016"/>
    <cellStyle name="Vírgula 7 2 3 2 2 2 2 6" xfId="50017"/>
    <cellStyle name="Vírgula 7 2 3 2 2 2 3" xfId="16026"/>
    <cellStyle name="Vírgula 7 2 3 2 2 2 3 2" xfId="50018"/>
    <cellStyle name="Vírgula 7 2 3 2 2 2 3 3" xfId="50019"/>
    <cellStyle name="Vírgula 7 2 3 2 2 2 3 4" xfId="27808"/>
    <cellStyle name="Vírgula 7 2 3 2 2 2 4" xfId="50020"/>
    <cellStyle name="Vírgula 7 2 3 2 2 2 4 2" xfId="50021"/>
    <cellStyle name="Vírgula 7 2 3 2 2 2 4 3" xfId="50022"/>
    <cellStyle name="Vírgula 7 2 3 2 2 2 4 4" xfId="10088"/>
    <cellStyle name="Vírgula 7 2 3 2 2 2 5" xfId="50023"/>
    <cellStyle name="Vírgula 7 2 3 2 2 2 5 2" xfId="50024"/>
    <cellStyle name="Vírgula 7 2 3 2 2 2 5 3" xfId="50025"/>
    <cellStyle name="Vírgula 7 2 3 2 2 2 5 4" xfId="50026"/>
    <cellStyle name="Vírgula 7 2 3 2 2 2 6" xfId="50027"/>
    <cellStyle name="Vírgula 7 2 3 2 2 2 6 2" xfId="34205"/>
    <cellStyle name="Vírgula 7 2 3 2 2 2 6 3" xfId="50028"/>
    <cellStyle name="Vírgula 7 2 3 2 2 2 7" xfId="22131"/>
    <cellStyle name="Vírgula 7 2 3 2 2 2 8" xfId="38117"/>
    <cellStyle name="Vírgula 7 2 3 2 2 2 9" xfId="38119"/>
    <cellStyle name="Vírgula 7 2 3 2 2 3" xfId="1404"/>
    <cellStyle name="Vírgula 7 2 3 2 2 3 2" xfId="17728"/>
    <cellStyle name="Vírgula 7 2 3 2 2 3 2 2" xfId="50029"/>
    <cellStyle name="Vírgula 7 2 3 2 2 3 2 3" xfId="50030"/>
    <cellStyle name="Vírgula 7 2 3 2 2 3 2 4" xfId="50031"/>
    <cellStyle name="Vírgula 7 2 3 2 2 3 3" xfId="16036"/>
    <cellStyle name="Vírgula 7 2 3 2 2 3 3 2" xfId="38513"/>
    <cellStyle name="Vírgula 7 2 3 2 2 3 3 3" xfId="38551"/>
    <cellStyle name="Vírgula 7 2 3 2 2 3 4" xfId="38583"/>
    <cellStyle name="Vírgula 7 2 3 2 2 3 5" xfId="22137"/>
    <cellStyle name="Vírgula 7 2 3 2 2 3 6" xfId="577"/>
    <cellStyle name="Vírgula 7 2 3 2 2 4" xfId="1417"/>
    <cellStyle name="Vírgula 7 2 3 2 2 4 2" xfId="17734"/>
    <cellStyle name="Vírgula 7 2 3 2 2 4 3" xfId="17740"/>
    <cellStyle name="Vírgula 7 2 3 2 2 4 4" xfId="26408"/>
    <cellStyle name="Vírgula 7 2 3 2 2 5" xfId="50032"/>
    <cellStyle name="Vírgula 7 2 3 2 2 5 2" xfId="17747"/>
    <cellStyle name="Vírgula 7 2 3 2 2 5 3" xfId="38830"/>
    <cellStyle name="Vírgula 7 2 3 2 2 5 4" xfId="26416"/>
    <cellStyle name="Vírgula 7 2 3 2 2 6" xfId="50033"/>
    <cellStyle name="Vírgula 7 2 3 2 2 6 2" xfId="31662"/>
    <cellStyle name="Vírgula 7 2 3 2 2 6 3" xfId="34464"/>
    <cellStyle name="Vírgula 7 2 3 2 2 6 4" xfId="38941"/>
    <cellStyle name="Vírgula 7 2 3 2 2 7" xfId="50034"/>
    <cellStyle name="Vírgula 7 2 3 2 2 7 2" xfId="34467"/>
    <cellStyle name="Vírgula 7 2 3 2 2 7 3" xfId="5910"/>
    <cellStyle name="Vírgula 7 2 3 2 2 8" xfId="50035"/>
    <cellStyle name="Vírgula 7 2 3 2 2 9" xfId="50036"/>
    <cellStyle name="Vírgula 7 2 3 2 3" xfId="36463"/>
    <cellStyle name="Vírgula 7 2 3 2 3 2" xfId="44652"/>
    <cellStyle name="Vírgula 7 2 3 2 3 2 2" xfId="17765"/>
    <cellStyle name="Vírgula 7 2 3 2 3 2 2 2" xfId="25847"/>
    <cellStyle name="Vírgula 7 2 3 2 3 2 2 3" xfId="25853"/>
    <cellStyle name="Vírgula 7 2 3 2 3 2 2 4" xfId="25860"/>
    <cellStyle name="Vírgula 7 2 3 2 3 2 3" xfId="17773"/>
    <cellStyle name="Vírgula 7 2 3 2 3 2 3 2" xfId="25874"/>
    <cellStyle name="Vírgula 7 2 3 2 3 2 3 3" xfId="44654"/>
    <cellStyle name="Vírgula 7 2 3 2 3 2 4" xfId="44656"/>
    <cellStyle name="Vírgula 7 2 3 2 3 2 5" xfId="44658"/>
    <cellStyle name="Vírgula 7 2 3 2 3 2 6" xfId="44660"/>
    <cellStyle name="Vírgula 7 2 3 2 3 3" xfId="44662"/>
    <cellStyle name="Vírgula 7 2 3 2 3 3 2" xfId="17784"/>
    <cellStyle name="Vírgula 7 2 3 2 3 3 3" xfId="17789"/>
    <cellStyle name="Vírgula 7 2 3 2 3 3 4" xfId="39289"/>
    <cellStyle name="Vírgula 7 2 3 2 3 4" xfId="44664"/>
    <cellStyle name="Vírgula 7 2 3 2 3 4 2" xfId="17804"/>
    <cellStyle name="Vírgula 7 2 3 2 3 4 3" xfId="39380"/>
    <cellStyle name="Vírgula 7 2 3 2 3 4 4" xfId="39440"/>
    <cellStyle name="Vírgula 7 2 3 2 3 5" xfId="44666"/>
    <cellStyle name="Vírgula 7 2 3 2 3 5 2" xfId="44668"/>
    <cellStyle name="Vírgula 7 2 3 2 3 5 3" xfId="39542"/>
    <cellStyle name="Vírgula 7 2 3 2 3 5 4" xfId="39593"/>
    <cellStyle name="Vírgula 7 2 3 2 3 6" xfId="44670"/>
    <cellStyle name="Vírgula 7 2 3 2 3 6 2" xfId="44672"/>
    <cellStyle name="Vírgula 7 2 3 2 3 6 3" xfId="39630"/>
    <cellStyle name="Vírgula 7 2 3 2 3 7" xfId="44674"/>
    <cellStyle name="Vírgula 7 2 3 2 3 8" xfId="44676"/>
    <cellStyle name="Vírgula 7 2 3 2 3 9" xfId="44678"/>
    <cellStyle name="Vírgula 7 2 3 2 4" xfId="36467"/>
    <cellStyle name="Vírgula 7 2 3 2 4 2" xfId="44682"/>
    <cellStyle name="Vírgula 7 2 3 2 4 2 2" xfId="44684"/>
    <cellStyle name="Vírgula 7 2 3 2 4 2 3" xfId="44686"/>
    <cellStyle name="Vírgula 7 2 3 2 4 2 4" xfId="44688"/>
    <cellStyle name="Vírgula 7 2 3 2 4 3" xfId="44690"/>
    <cellStyle name="Vírgula 7 2 3 2 4 3 2" xfId="44692"/>
    <cellStyle name="Vírgula 7 2 3 2 4 3 3" xfId="34199"/>
    <cellStyle name="Vírgula 7 2 3 2 4 4" xfId="44694"/>
    <cellStyle name="Vírgula 7 2 3 2 4 5" xfId="44696"/>
    <cellStyle name="Vírgula 7 2 3 2 4 6" xfId="44698"/>
    <cellStyle name="Vírgula 7 2 3 2 5" xfId="36470"/>
    <cellStyle name="Vírgula 7 2 3 2 5 2" xfId="44700"/>
    <cellStyle name="Vírgula 7 2 3 2 5 3" xfId="44702"/>
    <cellStyle name="Vírgula 7 2 3 2 5 4" xfId="11327"/>
    <cellStyle name="Vírgula 7 2 3 2 6" xfId="44704"/>
    <cellStyle name="Vírgula 7 2 3 2 6 2" xfId="44707"/>
    <cellStyle name="Vírgula 7 2 3 2 6 3" xfId="44709"/>
    <cellStyle name="Vírgula 7 2 3 2 6 4" xfId="5018"/>
    <cellStyle name="Vírgula 7 2 3 2 7" xfId="44711"/>
    <cellStyle name="Vírgula 7 2 3 2 7 2" xfId="44714"/>
    <cellStyle name="Vírgula 7 2 3 2 7 3" xfId="44716"/>
    <cellStyle name="Vírgula 7 2 3 2 7 4" xfId="5260"/>
    <cellStyle name="Vírgula 7 2 3 2 8" xfId="44718"/>
    <cellStyle name="Vírgula 7 2 3 2 8 2" xfId="44720"/>
    <cellStyle name="Vírgula 7 2 3 2 8 3" xfId="44722"/>
    <cellStyle name="Vírgula 7 2 3 2 9" xfId="19329"/>
    <cellStyle name="Vírgula 7 2 3 3" xfId="48131"/>
    <cellStyle name="Vírgula 7 2 3 3 10" xfId="50037"/>
    <cellStyle name="Vírgula 7 2 3 3 2" xfId="50039"/>
    <cellStyle name="Vírgula 7 2 3 3 2 2" xfId="23969"/>
    <cellStyle name="Vírgula 7 2 3 3 2 2 2" xfId="6108"/>
    <cellStyle name="Vírgula 7 2 3 3 2 2 2 2" xfId="11057"/>
    <cellStyle name="Vírgula 7 2 3 3 2 2 2 3" xfId="50041"/>
    <cellStyle name="Vírgula 7 2 3 3 2 2 2 4" xfId="48081"/>
    <cellStyle name="Vírgula 7 2 3 3 2 2 3" xfId="6128"/>
    <cellStyle name="Vírgula 7 2 3 3 2 2 3 2" xfId="11135"/>
    <cellStyle name="Vírgula 7 2 3 3 2 2 3 3" xfId="50043"/>
    <cellStyle name="Vírgula 7 2 3 3 2 2 4" xfId="755"/>
    <cellStyle name="Vírgula 7 2 3 3 2 2 5" xfId="50044"/>
    <cellStyle name="Vírgula 7 2 3 3 2 2 6" xfId="50045"/>
    <cellStyle name="Vírgula 7 2 3 3 2 3" xfId="23971"/>
    <cellStyle name="Vírgula 7 2 3 3 2 3 2" xfId="6154"/>
    <cellStyle name="Vírgula 7 2 3 3 2 3 3" xfId="6181"/>
    <cellStyle name="Vírgula 7 2 3 3 2 3 4" xfId="23975"/>
    <cellStyle name="Vírgula 7 2 3 3 2 4" xfId="23978"/>
    <cellStyle name="Vírgula 7 2 3 3 2 4 2" xfId="6192"/>
    <cellStyle name="Vírgula 7 2 3 3 2 4 3" xfId="12338"/>
    <cellStyle name="Vírgula 7 2 3 3 2 4 4" xfId="30778"/>
    <cellStyle name="Vírgula 7 2 3 3 2 5" xfId="23980"/>
    <cellStyle name="Vírgula 7 2 3 3 2 5 2" xfId="12461"/>
    <cellStyle name="Vírgula 7 2 3 3 2 5 3" xfId="41517"/>
    <cellStyle name="Vírgula 7 2 3 3 2 5 4" xfId="41580"/>
    <cellStyle name="Vírgula 7 2 3 3 2 6" xfId="23982"/>
    <cellStyle name="Vírgula 7 2 3 3 2 6 2" xfId="50046"/>
    <cellStyle name="Vírgula 7 2 3 3 2 6 3" xfId="41643"/>
    <cellStyle name="Vírgula 7 2 3 3 2 7" xfId="23986"/>
    <cellStyle name="Vírgula 7 2 3 3 2 8" xfId="50047"/>
    <cellStyle name="Vírgula 7 2 3 3 2 9" xfId="50048"/>
    <cellStyle name="Vírgula 7 2 3 3 3" xfId="36475"/>
    <cellStyle name="Vírgula 7 2 3 3 3 2" xfId="23996"/>
    <cellStyle name="Vírgula 7 2 3 3 3 2 2" xfId="17883"/>
    <cellStyle name="Vírgula 7 2 3 3 3 2 3" xfId="17888"/>
    <cellStyle name="Vírgula 7 2 3 3 3 2 4" xfId="44725"/>
    <cellStyle name="Vírgula 7 2 3 3 3 3" xfId="23999"/>
    <cellStyle name="Vírgula 7 2 3 3 3 3 2" xfId="17893"/>
    <cellStyle name="Vírgula 7 2 3 3 3 3 3" xfId="17898"/>
    <cellStyle name="Vírgula 7 2 3 3 3 4" xfId="24002"/>
    <cellStyle name="Vírgula 7 2 3 3 3 5" xfId="44727"/>
    <cellStyle name="Vírgula 7 2 3 3 3 6" xfId="44729"/>
    <cellStyle name="Vírgula 7 2 3 3 4" xfId="36479"/>
    <cellStyle name="Vírgula 7 2 3 3 4 2" xfId="24011"/>
    <cellStyle name="Vírgula 7 2 3 3 4 3" xfId="44731"/>
    <cellStyle name="Vírgula 7 2 3 3 4 4" xfId="44733"/>
    <cellStyle name="Vírgula 7 2 3 3 5" xfId="19637"/>
    <cellStyle name="Vírgula 7 2 3 3 5 2" xfId="12253"/>
    <cellStyle name="Vírgula 7 2 3 3 5 3" xfId="44735"/>
    <cellStyle name="Vírgula 7 2 3 3 5 4" xfId="11553"/>
    <cellStyle name="Vírgula 7 2 3 3 6" xfId="19641"/>
    <cellStyle name="Vírgula 7 2 3 3 6 2" xfId="12279"/>
    <cellStyle name="Vírgula 7 2 3 3 6 3" xfId="44737"/>
    <cellStyle name="Vírgula 7 2 3 3 6 4" xfId="5376"/>
    <cellStyle name="Vírgula 7 2 3 3 7" xfId="19334"/>
    <cellStyle name="Vírgula 7 2 3 3 7 2" xfId="44739"/>
    <cellStyle name="Vírgula 7 2 3 3 7 3" xfId="44741"/>
    <cellStyle name="Vírgula 7 2 3 3 8" xfId="44743"/>
    <cellStyle name="Vírgula 7 2 3 3 9" xfId="19344"/>
    <cellStyle name="Vírgula 7 2 3 4" xfId="48134"/>
    <cellStyle name="Vírgula 7 2 3 4 2" xfId="50050"/>
    <cellStyle name="Vírgula 7 2 3 4 2 2" xfId="9919"/>
    <cellStyle name="Vírgula 7 2 3 4 2 2 2" xfId="17911"/>
    <cellStyle name="Vírgula 7 2 3 4 2 2 3" xfId="17914"/>
    <cellStyle name="Vírgula 7 2 3 4 2 2 4" xfId="40593"/>
    <cellStyle name="Vírgula 7 2 3 4 2 3" xfId="9922"/>
    <cellStyle name="Vírgula 7 2 3 4 2 3 2" xfId="17917"/>
    <cellStyle name="Vírgula 7 2 3 4 2 3 3" xfId="17920"/>
    <cellStyle name="Vírgula 7 2 3 4 2 4" xfId="9925"/>
    <cellStyle name="Vírgula 7 2 3 4 2 5" xfId="50052"/>
    <cellStyle name="Vírgula 7 2 3 4 2 6" xfId="50054"/>
    <cellStyle name="Vírgula 7 2 3 4 3" xfId="44746"/>
    <cellStyle name="Vírgula 7 2 3 4 3 2" xfId="9930"/>
    <cellStyle name="Vírgula 7 2 3 4 3 3" xfId="44748"/>
    <cellStyle name="Vírgula 7 2 3 4 3 4" xfId="44751"/>
    <cellStyle name="Vírgula 7 2 3 4 4" xfId="44758"/>
    <cellStyle name="Vírgula 7 2 3 4 4 2" xfId="15303"/>
    <cellStyle name="Vírgula 7 2 3 4 4 3" xfId="44760"/>
    <cellStyle name="Vírgula 7 2 3 4 4 4" xfId="44762"/>
    <cellStyle name="Vírgula 7 2 3 4 5" xfId="9936"/>
    <cellStyle name="Vírgula 7 2 3 4 5 2" xfId="15344"/>
    <cellStyle name="Vírgula 7 2 3 4 5 3" xfId="44764"/>
    <cellStyle name="Vírgula 7 2 3 4 5 4" xfId="11713"/>
    <cellStyle name="Vírgula 7 2 3 4 6" xfId="19648"/>
    <cellStyle name="Vírgula 7 2 3 4 6 2" xfId="44766"/>
    <cellStyle name="Vírgula 7 2 3 4 6 3" xfId="39903"/>
    <cellStyle name="Vírgula 7 2 3 4 7" xfId="44768"/>
    <cellStyle name="Vírgula 7 2 3 4 8" xfId="44771"/>
    <cellStyle name="Vírgula 7 2 3 4 9" xfId="36784"/>
    <cellStyle name="Vírgula 7 2 3 5" xfId="50056"/>
    <cellStyle name="Vírgula 7 2 3 5 2" xfId="50058"/>
    <cellStyle name="Vírgula 7 2 3 5 2 2" xfId="9969"/>
    <cellStyle name="Vírgula 7 2 3 5 2 2 2" xfId="26"/>
    <cellStyle name="Vírgula 7 2 3 5 2 2 3" xfId="727"/>
    <cellStyle name="Vírgula 7 2 3 5 2 2 4" xfId="171"/>
    <cellStyle name="Vírgula 7 2 3 5 2 3" xfId="50059"/>
    <cellStyle name="Vírgula 7 2 3 5 2 3 2" xfId="50060"/>
    <cellStyle name="Vírgula 7 2 3 5 2 3 3" xfId="36312"/>
    <cellStyle name="Vírgula 7 2 3 5 2 4" xfId="50061"/>
    <cellStyle name="Vírgula 7 2 3 5 2 5" xfId="50063"/>
    <cellStyle name="Vírgula 7 2 3 5 2 6" xfId="50065"/>
    <cellStyle name="Vírgula 7 2 3 5 3" xfId="9974"/>
    <cellStyle name="Vírgula 7 2 3 5 3 2" xfId="24066"/>
    <cellStyle name="Vírgula 7 2 3 5 3 3" xfId="44773"/>
    <cellStyle name="Vírgula 7 2 3 5 3 4" xfId="44775"/>
    <cellStyle name="Vírgula 7 2 3 5 4" xfId="9979"/>
    <cellStyle name="Vírgula 7 2 3 5 4 2" xfId="12003"/>
    <cellStyle name="Vírgula 7 2 3 5 4 3" xfId="12010"/>
    <cellStyle name="Vírgula 7 2 3 5 4 4" xfId="44781"/>
    <cellStyle name="Vírgula 7 2 3 5 5" xfId="9984"/>
    <cellStyle name="Vírgula 7 2 3 5 5 2" xfId="12018"/>
    <cellStyle name="Vírgula 7 2 3 5 5 3" xfId="44783"/>
    <cellStyle name="Vírgula 7 2 3 5 5 4" xfId="11846"/>
    <cellStyle name="Vírgula 7 2 3 5 6" xfId="44785"/>
    <cellStyle name="Vírgula 7 2 3 5 6 2" xfId="44787"/>
    <cellStyle name="Vírgula 7 2 3 5 6 3" xfId="44789"/>
    <cellStyle name="Vírgula 7 2 3 5 7" xfId="44791"/>
    <cellStyle name="Vírgula 7 2 3 5 8" xfId="44793"/>
    <cellStyle name="Vírgula 7 2 3 5 9" xfId="36795"/>
    <cellStyle name="Vírgula 7 2 3 6" xfId="50067"/>
    <cellStyle name="Vírgula 7 2 3 6 2" xfId="50068"/>
    <cellStyle name="Vírgula 7 2 3 6 2 2" xfId="20539"/>
    <cellStyle name="Vírgula 7 2 3 6 2 2 2" xfId="1808"/>
    <cellStyle name="Vírgula 7 2 3 6 2 2 3" xfId="1683"/>
    <cellStyle name="Vírgula 7 2 3 6 2 2 4" xfId="1695"/>
    <cellStyle name="Vírgula 7 2 3 6 2 3" xfId="50069"/>
    <cellStyle name="Vírgula 7 2 3 6 2 3 2" xfId="50070"/>
    <cellStyle name="Vírgula 7 2 3 6 2 3 3" xfId="36411"/>
    <cellStyle name="Vírgula 7 2 3 6 2 4" xfId="50071"/>
    <cellStyle name="Vírgula 7 2 3 6 2 5" xfId="40604"/>
    <cellStyle name="Vírgula 7 2 3 6 2 6" xfId="40606"/>
    <cellStyle name="Vírgula 7 2 3 6 3" xfId="17327"/>
    <cellStyle name="Vírgula 7 2 3 6 3 2" xfId="24084"/>
    <cellStyle name="Vírgula 7 2 3 6 3 3" xfId="44795"/>
    <cellStyle name="Vírgula 7 2 3 6 3 4" xfId="44797"/>
    <cellStyle name="Vírgula 7 2 3 6 4" xfId="17330"/>
    <cellStyle name="Vírgula 7 2 3 6 4 2" xfId="24089"/>
    <cellStyle name="Vírgula 7 2 3 6 4 3" xfId="44799"/>
    <cellStyle name="Vírgula 7 2 3 6 4 4" xfId="50072"/>
    <cellStyle name="Vírgula 7 2 3 6 5" xfId="44801"/>
    <cellStyle name="Vírgula 7 2 3 6 5 2" xfId="50073"/>
    <cellStyle name="Vírgula 7 2 3 6 5 3" xfId="50074"/>
    <cellStyle name="Vírgula 7 2 3 6 6" xfId="44803"/>
    <cellStyle name="Vírgula 7 2 3 6 7" xfId="44805"/>
    <cellStyle name="Vírgula 7 2 3 6 8" xfId="50075"/>
    <cellStyle name="Vírgula 7 2 3 7" xfId="50077"/>
    <cellStyle name="Vírgula 7 2 3 7 2" xfId="50078"/>
    <cellStyle name="Vírgula 7 2 3 7 2 2" xfId="24110"/>
    <cellStyle name="Vírgula 7 2 3 7 2 3" xfId="50079"/>
    <cellStyle name="Vírgula 7 2 3 7 2 4" xfId="50080"/>
    <cellStyle name="Vírgula 7 2 3 7 3" xfId="44807"/>
    <cellStyle name="Vírgula 7 2 3 7 3 2" xfId="24114"/>
    <cellStyle name="Vírgula 7 2 3 7 3 3" xfId="50081"/>
    <cellStyle name="Vírgula 7 2 3 7 4" xfId="44809"/>
    <cellStyle name="Vírgula 7 2 3 7 5" xfId="28930"/>
    <cellStyle name="Vírgula 7 2 3 7 6" xfId="28933"/>
    <cellStyle name="Vírgula 7 2 3 8" xfId="50083"/>
    <cellStyle name="Vírgula 7 2 3 8 2" xfId="50084"/>
    <cellStyle name="Vírgula 7 2 3 8 3" xfId="44811"/>
    <cellStyle name="Vírgula 7 2 3 8 4" xfId="44813"/>
    <cellStyle name="Vírgula 7 2 3 9" xfId="20300"/>
    <cellStyle name="Vírgula 7 2 3 9 2" xfId="50085"/>
    <cellStyle name="Vírgula 7 2 3 9 3" xfId="50086"/>
    <cellStyle name="Vírgula 7 2 3 9 4" xfId="50087"/>
    <cellStyle name="Vírgula 7 2 4" xfId="50088"/>
    <cellStyle name="Vírgula 7 2 4 10" xfId="50090"/>
    <cellStyle name="Vírgula 7 2 4 11" xfId="50091"/>
    <cellStyle name="Vírgula 7 2 4 2" xfId="30643"/>
    <cellStyle name="Vírgula 7 2 4 2 10" xfId="50092"/>
    <cellStyle name="Vírgula 7 2 4 2 2" xfId="38200"/>
    <cellStyle name="Vírgula 7 2 4 2 2 2" xfId="2153"/>
    <cellStyle name="Vírgula 7 2 4 2 2 2 2" xfId="19022"/>
    <cellStyle name="Vírgula 7 2 4 2 2 2 2 2" xfId="46235"/>
    <cellStyle name="Vírgula 7 2 4 2 2 2 2 3" xfId="46238"/>
    <cellStyle name="Vírgula 7 2 4 2 2 2 2 4" xfId="50093"/>
    <cellStyle name="Vírgula 7 2 4 2 2 2 3" xfId="19026"/>
    <cellStyle name="Vírgula 7 2 4 2 2 2 3 2" xfId="50094"/>
    <cellStyle name="Vírgula 7 2 4 2 2 2 3 3" xfId="50095"/>
    <cellStyle name="Vírgula 7 2 4 2 2 2 4" xfId="50097"/>
    <cellStyle name="Vírgula 7 2 4 2 2 2 5" xfId="50099"/>
    <cellStyle name="Vírgula 7 2 4 2 2 2 6" xfId="50100"/>
    <cellStyle name="Vírgula 7 2 4 2 2 3" xfId="2159"/>
    <cellStyle name="Vírgula 7 2 4 2 2 3 2" xfId="19031"/>
    <cellStyle name="Vírgula 7 2 4 2 2 3 3" xfId="19035"/>
    <cellStyle name="Vírgula 7 2 4 2 2 3 4" xfId="50101"/>
    <cellStyle name="Vírgula 7 2 4 2 2 4" xfId="2168"/>
    <cellStyle name="Vírgula 7 2 4 2 2 4 2" xfId="19038"/>
    <cellStyle name="Vírgula 7 2 4 2 2 4 3" xfId="19040"/>
    <cellStyle name="Vírgula 7 2 4 2 2 4 4" xfId="26550"/>
    <cellStyle name="Vírgula 7 2 4 2 2 5" xfId="50102"/>
    <cellStyle name="Vírgula 7 2 4 2 2 5 2" xfId="19043"/>
    <cellStyle name="Vírgula 7 2 4 2 2 5 3" xfId="50103"/>
    <cellStyle name="Vírgula 7 2 4 2 2 5 4" xfId="26552"/>
    <cellStyle name="Vírgula 7 2 4 2 2 6" xfId="50104"/>
    <cellStyle name="Vírgula 7 2 4 2 2 6 2" xfId="31849"/>
    <cellStyle name="Vírgula 7 2 4 2 2 6 3" xfId="50105"/>
    <cellStyle name="Vírgula 7 2 4 2 2 7" xfId="50106"/>
    <cellStyle name="Vírgula 7 2 4 2 2 8" xfId="50107"/>
    <cellStyle name="Vírgula 7 2 4 2 2 9" xfId="50108"/>
    <cellStyle name="Vírgula 7 2 4 2 3" xfId="38203"/>
    <cellStyle name="Vírgula 7 2 4 2 3 2" xfId="38206"/>
    <cellStyle name="Vírgula 7 2 4 2 3 2 2" xfId="19065"/>
    <cellStyle name="Vírgula 7 2 4 2 3 2 3" xfId="19071"/>
    <cellStyle name="Vírgula 7 2 4 2 3 2 4" xfId="36302"/>
    <cellStyle name="Vírgula 7 2 4 2 3 3" xfId="38210"/>
    <cellStyle name="Vírgula 7 2 4 2 3 3 2" xfId="19078"/>
    <cellStyle name="Vírgula 7 2 4 2 3 3 3" xfId="19084"/>
    <cellStyle name="Vírgula 7 2 4 2 3 4" xfId="44867"/>
    <cellStyle name="Vírgula 7 2 4 2 3 5" xfId="44870"/>
    <cellStyle name="Vírgula 7 2 4 2 3 6" xfId="44874"/>
    <cellStyle name="Vírgula 7 2 4 2 4" xfId="38214"/>
    <cellStyle name="Vírgula 7 2 4 2 4 2" xfId="44876"/>
    <cellStyle name="Vírgula 7 2 4 2 4 3" xfId="44878"/>
    <cellStyle name="Vírgula 7 2 4 2 4 4" xfId="44880"/>
    <cellStyle name="Vírgula 7 2 4 2 5" xfId="38217"/>
    <cellStyle name="Vírgula 7 2 4 2 5 2" xfId="44882"/>
    <cellStyle name="Vírgula 7 2 4 2 5 3" xfId="44884"/>
    <cellStyle name="Vírgula 7 2 4 2 5 4" xfId="12154"/>
    <cellStyle name="Vírgula 7 2 4 2 6" xfId="38220"/>
    <cellStyle name="Vírgula 7 2 4 2 6 2" xfId="44886"/>
    <cellStyle name="Vírgula 7 2 4 2 6 3" xfId="44888"/>
    <cellStyle name="Vírgula 7 2 4 2 6 4" xfId="2598"/>
    <cellStyle name="Vírgula 7 2 4 2 7" xfId="44890"/>
    <cellStyle name="Vírgula 7 2 4 2 7 2" xfId="44892"/>
    <cellStyle name="Vírgula 7 2 4 2 7 3" xfId="44894"/>
    <cellStyle name="Vírgula 7 2 4 2 8" xfId="44896"/>
    <cellStyle name="Vírgula 7 2 4 2 9" xfId="12135"/>
    <cellStyle name="Vírgula 7 2 4 3" xfId="30647"/>
    <cellStyle name="Vírgula 7 2 4 3 2" xfId="3221"/>
    <cellStyle name="Vírgula 7 2 4 3 2 2" xfId="24237"/>
    <cellStyle name="Vírgula 7 2 4 3 2 2 2" xfId="19183"/>
    <cellStyle name="Vírgula 7 2 4 3 2 2 3" xfId="19186"/>
    <cellStyle name="Vírgula 7 2 4 3 2 2 4" xfId="24239"/>
    <cellStyle name="Vírgula 7 2 4 3 2 3" xfId="24243"/>
    <cellStyle name="Vírgula 7 2 4 3 2 3 2" xfId="19191"/>
    <cellStyle name="Vírgula 7 2 4 3 2 3 3" xfId="19196"/>
    <cellStyle name="Vírgula 7 2 4 3 2 4" xfId="24249"/>
    <cellStyle name="Vírgula 7 2 4 3 2 5" xfId="8293"/>
    <cellStyle name="Vírgula 7 2 4 3 2 6" xfId="2761"/>
    <cellStyle name="Vírgula 7 2 4 3 3" xfId="3229"/>
    <cellStyle name="Vírgula 7 2 4 3 3 2" xfId="24261"/>
    <cellStyle name="Vírgula 7 2 4 3 3 3" xfId="24267"/>
    <cellStyle name="Vírgula 7 2 4 3 3 4" xfId="24274"/>
    <cellStyle name="Vírgula 7 2 4 3 4" xfId="329"/>
    <cellStyle name="Vírgula 7 2 4 3 4 2" xfId="24289"/>
    <cellStyle name="Vírgula 7 2 4 3 4 3" xfId="42852"/>
    <cellStyle name="Vírgula 7 2 4 3 4 4" xfId="42855"/>
    <cellStyle name="Vírgula 7 2 4 3 5" xfId="3244"/>
    <cellStyle name="Vírgula 7 2 4 3 5 2" xfId="24299"/>
    <cellStyle name="Vírgula 7 2 4 3 5 3" xfId="50109"/>
    <cellStyle name="Vírgula 7 2 4 3 5 4" xfId="12347"/>
    <cellStyle name="Vírgula 7 2 4 3 6" xfId="3258"/>
    <cellStyle name="Vírgula 7 2 4 3 6 2" xfId="24307"/>
    <cellStyle name="Vírgula 7 2 4 3 6 3" xfId="50110"/>
    <cellStyle name="Vírgula 7 2 4 3 7" xfId="3289"/>
    <cellStyle name="Vírgula 7 2 4 3 8" xfId="714"/>
    <cellStyle name="Vírgula 7 2 4 3 9" xfId="558"/>
    <cellStyle name="Vírgula 7 2 4 4" xfId="50112"/>
    <cellStyle name="Vírgula 7 2 4 4 2" xfId="10235"/>
    <cellStyle name="Vírgula 7 2 4 4 2 2" xfId="145"/>
    <cellStyle name="Vírgula 7 2 4 4 2 3" xfId="10241"/>
    <cellStyle name="Vírgula 7 2 4 4 2 4" xfId="10243"/>
    <cellStyle name="Vírgula 7 2 4 4 3" xfId="6624"/>
    <cellStyle name="Vírgula 7 2 4 4 3 2" xfId="4605"/>
    <cellStyle name="Vírgula 7 2 4 4 3 3" xfId="42858"/>
    <cellStyle name="Vírgula 7 2 4 4 4" xfId="8306"/>
    <cellStyle name="Vírgula 7 2 4 4 5" xfId="10258"/>
    <cellStyle name="Vírgula 7 2 4 4 6" xfId="25111"/>
    <cellStyle name="Vírgula 7 2 4 5" xfId="50114"/>
    <cellStyle name="Vírgula 7 2 4 5 2" xfId="50115"/>
    <cellStyle name="Vírgula 7 2 4 5 3" xfId="44899"/>
    <cellStyle name="Vírgula 7 2 4 5 4" xfId="44901"/>
    <cellStyle name="Vírgula 7 2 4 6" xfId="50116"/>
    <cellStyle name="Vírgula 7 2 4 6 2" xfId="10311"/>
    <cellStyle name="Vírgula 7 2 4 6 3" xfId="44905"/>
    <cellStyle name="Vírgula 7 2 4 6 4" xfId="44907"/>
    <cellStyle name="Vírgula 7 2 4 7" xfId="50117"/>
    <cellStyle name="Vírgula 7 2 4 7 2" xfId="50118"/>
    <cellStyle name="Vírgula 7 2 4 7 3" xfId="44914"/>
    <cellStyle name="Vírgula 7 2 4 7 4" xfId="44916"/>
    <cellStyle name="Vírgula 7 2 4 8" xfId="50119"/>
    <cellStyle name="Vírgula 7 2 4 8 2" xfId="50120"/>
    <cellStyle name="Vírgula 7 2 4 8 3" xfId="50121"/>
    <cellStyle name="Vírgula 7 2 4 9" xfId="50122"/>
    <cellStyle name="Vírgula 7 2 5" xfId="50124"/>
    <cellStyle name="Vírgula 7 2 5 10" xfId="22272"/>
    <cellStyle name="Vírgula 7 2 5 11" xfId="50125"/>
    <cellStyle name="Vírgula 7 2 5 2" xfId="30656"/>
    <cellStyle name="Vírgula 7 2 5 2 10" xfId="29551"/>
    <cellStyle name="Vírgula 7 2 5 2 2" xfId="38237"/>
    <cellStyle name="Vírgula 7 2 5 2 2 2" xfId="2255"/>
    <cellStyle name="Vírgula 7 2 5 2 2 2 2" xfId="50126"/>
    <cellStyle name="Vírgula 7 2 5 2 2 2 2 2" xfId="50127"/>
    <cellStyle name="Vírgula 7 2 5 2 2 2 2 3" xfId="50128"/>
    <cellStyle name="Vírgula 7 2 5 2 2 2 2 4" xfId="50129"/>
    <cellStyle name="Vírgula 7 2 5 2 2 2 3" xfId="50130"/>
    <cellStyle name="Vírgula 7 2 5 2 2 2 3 2" xfId="50131"/>
    <cellStyle name="Vírgula 7 2 5 2 2 2 3 3" xfId="50132"/>
    <cellStyle name="Vírgula 7 2 5 2 2 2 4" xfId="50133"/>
    <cellStyle name="Vírgula 7 2 5 2 2 2 5" xfId="50134"/>
    <cellStyle name="Vírgula 7 2 5 2 2 2 6" xfId="50135"/>
    <cellStyle name="Vírgula 7 2 5 2 2 3" xfId="2270"/>
    <cellStyle name="Vírgula 7 2 5 2 2 3 2" xfId="26446"/>
    <cellStyle name="Vírgula 7 2 5 2 2 3 3" xfId="26454"/>
    <cellStyle name="Vírgula 7 2 5 2 2 3 4" xfId="26456"/>
    <cellStyle name="Vírgula 7 2 5 2 2 4" xfId="2275"/>
    <cellStyle name="Vírgula 7 2 5 2 2 4 2" xfId="26459"/>
    <cellStyle name="Vírgula 7 2 5 2 2 4 3" xfId="26461"/>
    <cellStyle name="Vírgula 7 2 5 2 2 4 4" xfId="26641"/>
    <cellStyle name="Vírgula 7 2 5 2 2 5" xfId="50136"/>
    <cellStyle name="Vírgula 7 2 5 2 2 5 2" xfId="26467"/>
    <cellStyle name="Vírgula 7 2 5 2 2 5 3" xfId="26469"/>
    <cellStyle name="Vírgula 7 2 5 2 2 5 4" xfId="26647"/>
    <cellStyle name="Vírgula 7 2 5 2 2 6" xfId="50137"/>
    <cellStyle name="Vírgula 7 2 5 2 2 6 2" xfId="20175"/>
    <cellStyle name="Vírgula 7 2 5 2 2 6 3" xfId="20182"/>
    <cellStyle name="Vírgula 7 2 5 2 2 7" xfId="50138"/>
    <cellStyle name="Vírgula 7 2 5 2 2 8" xfId="50139"/>
    <cellStyle name="Vírgula 7 2 5 2 2 9" xfId="50140"/>
    <cellStyle name="Vírgula 7 2 5 2 3" xfId="38239"/>
    <cellStyle name="Vírgula 7 2 5 2 3 2" xfId="44957"/>
    <cellStyle name="Vírgula 7 2 5 2 3 2 2" xfId="40562"/>
    <cellStyle name="Vírgula 7 2 5 2 3 2 3" xfId="40567"/>
    <cellStyle name="Vírgula 7 2 5 2 3 2 4" xfId="2080"/>
    <cellStyle name="Vírgula 7 2 5 2 3 3" xfId="44959"/>
    <cellStyle name="Vírgula 7 2 5 2 3 3 2" xfId="26475"/>
    <cellStyle name="Vírgula 7 2 5 2 3 3 3" xfId="26480"/>
    <cellStyle name="Vírgula 7 2 5 2 3 4" xfId="39263"/>
    <cellStyle name="Vírgula 7 2 5 2 3 5" xfId="39266"/>
    <cellStyle name="Vírgula 7 2 5 2 3 6" xfId="39269"/>
    <cellStyle name="Vírgula 7 2 5 2 4" xfId="44961"/>
    <cellStyle name="Vírgula 7 2 5 2 4 2" xfId="44963"/>
    <cellStyle name="Vírgula 7 2 5 2 4 3" xfId="44965"/>
    <cellStyle name="Vírgula 7 2 5 2 4 4" xfId="39273"/>
    <cellStyle name="Vírgula 7 2 5 2 5" xfId="44967"/>
    <cellStyle name="Vírgula 7 2 5 2 5 2" xfId="44969"/>
    <cellStyle name="Vírgula 7 2 5 2 5 3" xfId="44971"/>
    <cellStyle name="Vírgula 7 2 5 2 5 4" xfId="11300"/>
    <cellStyle name="Vírgula 7 2 5 2 6" xfId="44973"/>
    <cellStyle name="Vírgula 7 2 5 2 6 2" xfId="44975"/>
    <cellStyle name="Vírgula 7 2 5 2 6 3" xfId="44977"/>
    <cellStyle name="Vírgula 7 2 5 2 6 4" xfId="1084"/>
    <cellStyle name="Vírgula 7 2 5 2 7" xfId="44979"/>
    <cellStyle name="Vírgula 7 2 5 2 7 2" xfId="44981"/>
    <cellStyle name="Vírgula 7 2 5 2 7 3" xfId="44983"/>
    <cellStyle name="Vírgula 7 2 5 2 8" xfId="35652"/>
    <cellStyle name="Vírgula 7 2 5 2 9" xfId="35655"/>
    <cellStyle name="Vírgula 7 2 5 3" xfId="50143"/>
    <cellStyle name="Vírgula 7 2 5 3 2" xfId="50144"/>
    <cellStyle name="Vírgula 7 2 5 3 2 2" xfId="24539"/>
    <cellStyle name="Vírgula 7 2 5 3 2 2 2" xfId="50145"/>
    <cellStyle name="Vírgula 7 2 5 3 2 2 3" xfId="50146"/>
    <cellStyle name="Vírgula 7 2 5 3 2 2 4" xfId="50147"/>
    <cellStyle name="Vírgula 7 2 5 3 2 3" xfId="24544"/>
    <cellStyle name="Vírgula 7 2 5 3 2 3 2" xfId="26568"/>
    <cellStyle name="Vírgula 7 2 5 3 2 3 3" xfId="26572"/>
    <cellStyle name="Vírgula 7 2 5 3 2 4" xfId="24548"/>
    <cellStyle name="Vírgula 7 2 5 3 2 5" xfId="50148"/>
    <cellStyle name="Vírgula 7 2 5 3 2 6" xfId="50149"/>
    <cellStyle name="Vírgula 7 2 5 3 3" xfId="44986"/>
    <cellStyle name="Vírgula 7 2 5 3 3 2" xfId="24556"/>
    <cellStyle name="Vírgula 7 2 5 3 3 3" xfId="42866"/>
    <cellStyle name="Vírgula 7 2 5 3 3 4" xfId="42869"/>
    <cellStyle name="Vírgula 7 2 5 3 4" xfId="44988"/>
    <cellStyle name="Vírgula 7 2 5 3 4 2" xfId="24567"/>
    <cellStyle name="Vírgula 7 2 5 3 4 3" xfId="44990"/>
    <cellStyle name="Vírgula 7 2 5 3 4 4" xfId="50150"/>
    <cellStyle name="Vírgula 7 2 5 3 5" xfId="44992"/>
    <cellStyle name="Vírgula 7 2 5 3 5 2" xfId="24578"/>
    <cellStyle name="Vírgula 7 2 5 3 5 3" xfId="50151"/>
    <cellStyle name="Vírgula 7 2 5 3 5 4" xfId="12775"/>
    <cellStyle name="Vírgula 7 2 5 3 6" xfId="44994"/>
    <cellStyle name="Vírgula 7 2 5 3 6 2" xfId="42872"/>
    <cellStyle name="Vírgula 7 2 5 3 6 3" xfId="50152"/>
    <cellStyle name="Vírgula 7 2 5 3 7" xfId="44996"/>
    <cellStyle name="Vírgula 7 2 5 3 8" xfId="50153"/>
    <cellStyle name="Vírgula 7 2 5 3 9" xfId="50154"/>
    <cellStyle name="Vírgula 7 2 5 4" xfId="30546"/>
    <cellStyle name="Vírgula 7 2 5 4 2" xfId="3481"/>
    <cellStyle name="Vírgula 7 2 5 4 2 2" xfId="10486"/>
    <cellStyle name="Vírgula 7 2 5 4 2 3" xfId="10495"/>
    <cellStyle name="Vírgula 7 2 5 4 2 4" xfId="10500"/>
    <cellStyle name="Vírgula 7 2 5 4 3" xfId="10509"/>
    <cellStyle name="Vírgula 7 2 5 4 3 2" xfId="10523"/>
    <cellStyle name="Vírgula 7 2 5 4 3 3" xfId="10535"/>
    <cellStyle name="Vírgula 7 2 5 4 4" xfId="10548"/>
    <cellStyle name="Vírgula 7 2 5 4 5" xfId="10563"/>
    <cellStyle name="Vírgula 7 2 5 4 6" xfId="30548"/>
    <cellStyle name="Vírgula 7 2 5 5" xfId="30551"/>
    <cellStyle name="Vírgula 7 2 5 5 2" xfId="10652"/>
    <cellStyle name="Vírgula 7 2 5 5 3" xfId="10684"/>
    <cellStyle name="Vírgula 7 2 5 5 4" xfId="10695"/>
    <cellStyle name="Vírgula 7 2 5 6" xfId="30553"/>
    <cellStyle name="Vírgula 7 2 5 6 2" xfId="10762"/>
    <cellStyle name="Vírgula 7 2 5 6 3" xfId="30555"/>
    <cellStyle name="Vírgula 7 2 5 6 4" xfId="30558"/>
    <cellStyle name="Vírgula 7 2 5 7" xfId="30561"/>
    <cellStyle name="Vírgula 7 2 5 7 2" xfId="30563"/>
    <cellStyle name="Vírgula 7 2 5 7 3" xfId="30565"/>
    <cellStyle name="Vírgula 7 2 5 7 4" xfId="30568"/>
    <cellStyle name="Vírgula 7 2 5 8" xfId="30571"/>
    <cellStyle name="Vírgula 7 2 5 8 2" xfId="30573"/>
    <cellStyle name="Vírgula 7 2 5 8 3" xfId="30575"/>
    <cellStyle name="Vírgula 7 2 5 9" xfId="30577"/>
    <cellStyle name="Vírgula 7 2 6" xfId="11163"/>
    <cellStyle name="Vírgula 7 2 6 10" xfId="50155"/>
    <cellStyle name="Vírgula 7 2 6 11" xfId="50156"/>
    <cellStyle name="Vírgula 7 2 6 2" xfId="32355"/>
    <cellStyle name="Vírgula 7 2 6 2 10" xfId="50157"/>
    <cellStyle name="Vírgula 7 2 6 2 2" xfId="50158"/>
    <cellStyle name="Vírgula 7 2 6 2 2 2" xfId="2439"/>
    <cellStyle name="Vírgula 7 2 6 2 2 2 2" xfId="24094"/>
    <cellStyle name="Vírgula 7 2 6 2 2 2 2 2" xfId="50159"/>
    <cellStyle name="Vírgula 7 2 6 2 2 2 2 3" xfId="50160"/>
    <cellStyle name="Vírgula 7 2 6 2 2 2 2 4" xfId="50161"/>
    <cellStyle name="Vírgula 7 2 6 2 2 2 3" xfId="24096"/>
    <cellStyle name="Vírgula 7 2 6 2 2 2 3 2" xfId="50162"/>
    <cellStyle name="Vírgula 7 2 6 2 2 2 3 3" xfId="50163"/>
    <cellStyle name="Vírgula 7 2 6 2 2 2 4" xfId="50164"/>
    <cellStyle name="Vírgula 7 2 6 2 2 2 5" xfId="48884"/>
    <cellStyle name="Vírgula 7 2 6 2 2 2 6" xfId="48886"/>
    <cellStyle name="Vírgula 7 2 6 2 2 3" xfId="2450"/>
    <cellStyle name="Vírgula 7 2 6 2 2 3 2" xfId="24119"/>
    <cellStyle name="Vírgula 7 2 6 2 2 3 3" xfId="50165"/>
    <cellStyle name="Vírgula 7 2 6 2 2 3 4" xfId="50166"/>
    <cellStyle name="Vírgula 7 2 6 2 2 4" xfId="2469"/>
    <cellStyle name="Vírgula 7 2 6 2 2 4 2" xfId="50167"/>
    <cellStyle name="Vírgula 7 2 6 2 2 4 3" xfId="50168"/>
    <cellStyle name="Vírgula 7 2 6 2 2 4 4" xfId="50169"/>
    <cellStyle name="Vírgula 7 2 6 2 2 5" xfId="48975"/>
    <cellStyle name="Vírgula 7 2 6 2 2 5 2" xfId="50170"/>
    <cellStyle name="Vírgula 7 2 6 2 2 5 3" xfId="50171"/>
    <cellStyle name="Vírgula 7 2 6 2 2 5 4" xfId="50172"/>
    <cellStyle name="Vírgula 7 2 6 2 2 6" xfId="48977"/>
    <cellStyle name="Vírgula 7 2 6 2 2 6 2" xfId="47544"/>
    <cellStyle name="Vírgula 7 2 6 2 2 6 3" xfId="42454"/>
    <cellStyle name="Vírgula 7 2 6 2 2 7" xfId="50173"/>
    <cellStyle name="Vírgula 7 2 6 2 2 8" xfId="50174"/>
    <cellStyle name="Vírgula 7 2 6 2 2 9" xfId="50175"/>
    <cellStyle name="Vírgula 7 2 6 2 3" xfId="50176"/>
    <cellStyle name="Vírgula 7 2 6 2 3 2" xfId="11046"/>
    <cellStyle name="Vírgula 7 2 6 2 3 2 2" xfId="24431"/>
    <cellStyle name="Vírgula 7 2 6 2 3 2 3" xfId="22342"/>
    <cellStyle name="Vírgula 7 2 6 2 3 2 4" xfId="22345"/>
    <cellStyle name="Vírgula 7 2 6 2 3 3" xfId="11053"/>
    <cellStyle name="Vírgula 7 2 6 2 3 3 2" xfId="24451"/>
    <cellStyle name="Vírgula 7 2 6 2 3 3 3" xfId="8187"/>
    <cellStyle name="Vírgula 7 2 6 2 3 4" xfId="48979"/>
    <cellStyle name="Vírgula 7 2 6 2 3 5" xfId="48981"/>
    <cellStyle name="Vírgula 7 2 6 2 3 6" xfId="50177"/>
    <cellStyle name="Vírgula 7 2 6 2 4" xfId="50178"/>
    <cellStyle name="Vírgula 7 2 6 2 4 2" xfId="11125"/>
    <cellStyle name="Vírgula 7 2 6 2 4 3" xfId="50179"/>
    <cellStyle name="Vírgula 7 2 6 2 4 4" xfId="50180"/>
    <cellStyle name="Vírgula 7 2 6 2 5" xfId="14170"/>
    <cellStyle name="Vírgula 7 2 6 2 5 2" xfId="14174"/>
    <cellStyle name="Vírgula 7 2 6 2 5 3" xfId="14177"/>
    <cellStyle name="Vírgula 7 2 6 2 5 4" xfId="12896"/>
    <cellStyle name="Vírgula 7 2 6 2 6" xfId="14183"/>
    <cellStyle name="Vírgula 7 2 6 2 6 2" xfId="14186"/>
    <cellStyle name="Vírgula 7 2 6 2 6 3" xfId="14190"/>
    <cellStyle name="Vírgula 7 2 6 2 6 4" xfId="5765"/>
    <cellStyle name="Vírgula 7 2 6 2 7" xfId="14195"/>
    <cellStyle name="Vírgula 7 2 6 2 7 2" xfId="50181"/>
    <cellStyle name="Vírgula 7 2 6 2 7 3" xfId="50182"/>
    <cellStyle name="Vírgula 7 2 6 2 8" xfId="2785"/>
    <cellStyle name="Vírgula 7 2 6 2 9" xfId="2795"/>
    <cellStyle name="Vírgula 7 2 6 3" xfId="32360"/>
    <cellStyle name="Vírgula 7 2 6 3 2" xfId="50183"/>
    <cellStyle name="Vírgula 7 2 6 3 2 2" xfId="13732"/>
    <cellStyle name="Vírgula 7 2 6 3 2 2 2" xfId="33922"/>
    <cellStyle name="Vírgula 7 2 6 3 2 2 3" xfId="46863"/>
    <cellStyle name="Vírgula 7 2 6 3 2 2 4" xfId="46868"/>
    <cellStyle name="Vírgula 7 2 6 3 2 3" xfId="13754"/>
    <cellStyle name="Vírgula 7 2 6 3 2 3 2" xfId="46880"/>
    <cellStyle name="Vírgula 7 2 6 3 2 3 3" xfId="46885"/>
    <cellStyle name="Vírgula 7 2 6 3 2 4" xfId="24718"/>
    <cellStyle name="Vírgula 7 2 6 3 2 5" xfId="46897"/>
    <cellStyle name="Vírgula 7 2 6 3 2 6" xfId="46902"/>
    <cellStyle name="Vírgula 7 2 6 3 3" xfId="50184"/>
    <cellStyle name="Vírgula 7 2 6 3 3 2" xfId="13980"/>
    <cellStyle name="Vírgula 7 2 6 3 3 3" xfId="46979"/>
    <cellStyle name="Vírgula 7 2 6 3 3 4" xfId="46992"/>
    <cellStyle name="Vírgula 7 2 6 3 4" xfId="50185"/>
    <cellStyle name="Vírgula 7 2 6 3 4 2" xfId="14138"/>
    <cellStyle name="Vírgula 7 2 6 3 4 3" xfId="14154"/>
    <cellStyle name="Vírgula 7 2 6 3 4 4" xfId="28352"/>
    <cellStyle name="Vírgula 7 2 6 3 5" xfId="29563"/>
    <cellStyle name="Vírgula 7 2 6 3 5 2" xfId="24735"/>
    <cellStyle name="Vírgula 7 2 6 3 5 3" xfId="28362"/>
    <cellStyle name="Vírgula 7 2 6 3 5 4" xfId="1269"/>
    <cellStyle name="Vírgula 7 2 6 3 6" xfId="41359"/>
    <cellStyle name="Vírgula 7 2 6 3 6 2" xfId="32652"/>
    <cellStyle name="Vírgula 7 2 6 3 6 3" xfId="32664"/>
    <cellStyle name="Vírgula 7 2 6 3 7" xfId="41361"/>
    <cellStyle name="Vírgula 7 2 6 3 8" xfId="50186"/>
    <cellStyle name="Vírgula 7 2 6 3 9" xfId="50187"/>
    <cellStyle name="Vírgula 7 2 6 4" xfId="30581"/>
    <cellStyle name="Vírgula 7 2 6 4 2" xfId="1549"/>
    <cellStyle name="Vírgula 7 2 6 4 2 2" xfId="9238"/>
    <cellStyle name="Vírgula 7 2 6 4 2 3" xfId="47233"/>
    <cellStyle name="Vírgula 7 2 6 4 2 4" xfId="47238"/>
    <cellStyle name="Vírgula 7 2 6 4 3" xfId="8101"/>
    <cellStyle name="Vírgula 7 2 6 4 3 2" xfId="16019"/>
    <cellStyle name="Vírgula 7 2 6 4 3 3" xfId="47263"/>
    <cellStyle name="Vírgula 7 2 6 4 4" xfId="10867"/>
    <cellStyle name="Vírgula 7 2 6 4 5" xfId="10875"/>
    <cellStyle name="Vírgula 7 2 6 4 6" xfId="41365"/>
    <cellStyle name="Vírgula 7 2 6 5" xfId="8108"/>
    <cellStyle name="Vírgula 7 2 6 5 2" xfId="10909"/>
    <cellStyle name="Vírgula 7 2 6 5 3" xfId="30583"/>
    <cellStyle name="Vírgula 7 2 6 5 4" xfId="50188"/>
    <cellStyle name="Vírgula 7 2 6 6" xfId="8119"/>
    <cellStyle name="Vírgula 7 2 6 6 2" xfId="49673"/>
    <cellStyle name="Vírgula 7 2 6 6 3" xfId="49675"/>
    <cellStyle name="Vírgula 7 2 6 6 4" xfId="49677"/>
    <cellStyle name="Vírgula 7 2 6 7" xfId="30585"/>
    <cellStyle name="Vírgula 7 2 6 7 2" xfId="49679"/>
    <cellStyle name="Vírgula 7 2 6 7 3" xfId="49681"/>
    <cellStyle name="Vírgula 7 2 6 7 4" xfId="50189"/>
    <cellStyle name="Vírgula 7 2 6 8" xfId="30588"/>
    <cellStyle name="Vírgula 7 2 6 8 2" xfId="15385"/>
    <cellStyle name="Vírgula 7 2 6 8 3" xfId="50190"/>
    <cellStyle name="Vírgula 7 2 6 9" xfId="49683"/>
    <cellStyle name="Vírgula 7 2 7" xfId="44537"/>
    <cellStyle name="Vírgula 7 2 7 10" xfId="50191"/>
    <cellStyle name="Vírgula 7 2 7 2" xfId="50194"/>
    <cellStyle name="Vírgula 7 2 7 2 2" xfId="50195"/>
    <cellStyle name="Vírgula 7 2 7 2 2 2" xfId="50196"/>
    <cellStyle name="Vírgula 7 2 7 2 2 2 2" xfId="50197"/>
    <cellStyle name="Vírgula 7 2 7 2 2 2 3" xfId="50198"/>
    <cellStyle name="Vírgula 7 2 7 2 2 2 4" xfId="50199"/>
    <cellStyle name="Vírgula 7 2 7 2 2 3" xfId="50200"/>
    <cellStyle name="Vírgula 7 2 7 2 2 3 2" xfId="21600"/>
    <cellStyle name="Vírgula 7 2 7 2 2 3 3" xfId="21603"/>
    <cellStyle name="Vírgula 7 2 7 2 2 4" xfId="50201"/>
    <cellStyle name="Vírgula 7 2 7 2 2 5" xfId="2961"/>
    <cellStyle name="Vírgula 7 2 7 2 2 6" xfId="5643"/>
    <cellStyle name="Vírgula 7 2 7 2 3" xfId="50202"/>
    <cellStyle name="Vírgula 7 2 7 2 3 2" xfId="49967"/>
    <cellStyle name="Vírgula 7 2 7 2 3 3" xfId="49969"/>
    <cellStyle name="Vírgula 7 2 7 2 3 4" xfId="50203"/>
    <cellStyle name="Vírgula 7 2 7 2 4" xfId="50204"/>
    <cellStyle name="Vírgula 7 2 7 2 4 2" xfId="49972"/>
    <cellStyle name="Vírgula 7 2 7 2 4 3" xfId="50205"/>
    <cellStyle name="Vírgula 7 2 7 2 4 4" xfId="50206"/>
    <cellStyle name="Vírgula 7 2 7 2 5" xfId="29593"/>
    <cellStyle name="Vírgula 7 2 7 2 5 2" xfId="50207"/>
    <cellStyle name="Vírgula 7 2 7 2 5 3" xfId="50208"/>
    <cellStyle name="Vírgula 7 2 7 2 5 4" xfId="13236"/>
    <cellStyle name="Vírgula 7 2 7 2 6" xfId="41412"/>
    <cellStyle name="Vírgula 7 2 7 2 6 2" xfId="32452"/>
    <cellStyle name="Vírgula 7 2 7 2 6 3" xfId="32462"/>
    <cellStyle name="Vírgula 7 2 7 2 7" xfId="41414"/>
    <cellStyle name="Vírgula 7 2 7 2 8" xfId="50209"/>
    <cellStyle name="Vírgula 7 2 7 2 9" xfId="50210"/>
    <cellStyle name="Vírgula 7 2 7 3" xfId="50212"/>
    <cellStyle name="Vírgula 7 2 7 3 2" xfId="50213"/>
    <cellStyle name="Vírgula 7 2 7 3 2 2" xfId="656"/>
    <cellStyle name="Vírgula 7 2 7 3 2 3" xfId="684"/>
    <cellStyle name="Vírgula 7 2 7 3 2 4" xfId="24883"/>
    <cellStyle name="Vírgula 7 2 7 3 3" xfId="50214"/>
    <cellStyle name="Vírgula 7 2 7 3 3 2" xfId="24895"/>
    <cellStyle name="Vírgula 7 2 7 3 3 3" xfId="50215"/>
    <cellStyle name="Vírgula 7 2 7 3 4" xfId="50216"/>
    <cellStyle name="Vírgula 7 2 7 3 5" xfId="868"/>
    <cellStyle name="Vírgula 7 2 7 3 6" xfId="41418"/>
    <cellStyle name="Vírgula 7 2 7 4" xfId="30591"/>
    <cellStyle name="Vírgula 7 2 7 4 2" xfId="4146"/>
    <cellStyle name="Vírgula 7 2 7 4 3" xfId="7485"/>
    <cellStyle name="Vírgula 7 2 7 4 4" xfId="38528"/>
    <cellStyle name="Vírgula 7 2 7 5" xfId="30593"/>
    <cellStyle name="Vírgula 7 2 7 5 2" xfId="5972"/>
    <cellStyle name="Vírgula 7 2 7 5 3" xfId="5991"/>
    <cellStyle name="Vírgula 7 2 7 5 4" xfId="38541"/>
    <cellStyle name="Vírgula 7 2 7 6" xfId="30595"/>
    <cellStyle name="Vírgula 7 2 7 6 2" xfId="17848"/>
    <cellStyle name="Vírgula 7 2 7 6 3" xfId="50217"/>
    <cellStyle name="Vírgula 7 2 7 6 4" xfId="50218"/>
    <cellStyle name="Vírgula 7 2 7 7" xfId="49687"/>
    <cellStyle name="Vírgula 7 2 7 7 2" xfId="17866"/>
    <cellStyle name="Vírgula 7 2 7 7 3" xfId="50219"/>
    <cellStyle name="Vírgula 7 2 7 8" xfId="49689"/>
    <cellStyle name="Vírgula 7 2 7 9" xfId="41114"/>
    <cellStyle name="Vírgula 7 2 8" xfId="44540"/>
    <cellStyle name="Vírgula 7 2 8 2" xfId="50221"/>
    <cellStyle name="Vírgula 7 2 8 2 2" xfId="50222"/>
    <cellStyle name="Vírgula 7 2 8 2 2 2" xfId="50223"/>
    <cellStyle name="Vírgula 7 2 8 2 2 3" xfId="50224"/>
    <cellStyle name="Vírgula 7 2 8 2 2 4" xfId="28417"/>
    <cellStyle name="Vírgula 7 2 8 2 3" xfId="50225"/>
    <cellStyle name="Vírgula 7 2 8 2 3 2" xfId="50226"/>
    <cellStyle name="Vírgula 7 2 8 2 3 3" xfId="50227"/>
    <cellStyle name="Vírgula 7 2 8 2 4" xfId="50228"/>
    <cellStyle name="Vírgula 7 2 8 2 5" xfId="41437"/>
    <cellStyle name="Vírgula 7 2 8 2 6" xfId="41439"/>
    <cellStyle name="Vírgula 7 2 8 3" xfId="50229"/>
    <cellStyle name="Vírgula 7 2 8 3 2" xfId="50230"/>
    <cellStyle name="Vírgula 7 2 8 3 3" xfId="50231"/>
    <cellStyle name="Vírgula 7 2 8 3 4" xfId="50232"/>
    <cellStyle name="Vírgula 7 2 8 4" xfId="152"/>
    <cellStyle name="Vírgula 7 2 8 4 2" xfId="419"/>
    <cellStyle name="Vírgula 7 2 8 4 3" xfId="38559"/>
    <cellStyle name="Vírgula 7 2 8 4 4" xfId="38561"/>
    <cellStyle name="Vírgula 7 2 8 5" xfId="7678"/>
    <cellStyle name="Vírgula 7 2 8 5 2" xfId="38564"/>
    <cellStyle name="Vírgula 7 2 8 5 3" xfId="50233"/>
    <cellStyle name="Vírgula 7 2 8 5 4" xfId="50234"/>
    <cellStyle name="Vírgula 7 2 8 6" xfId="7697"/>
    <cellStyle name="Vírgula 7 2 8 6 2" xfId="38567"/>
    <cellStyle name="Vírgula 7 2 8 6 3" xfId="50235"/>
    <cellStyle name="Vírgula 7 2 8 7" xfId="49692"/>
    <cellStyle name="Vírgula 7 2 8 8" xfId="49694"/>
    <cellStyle name="Vírgula 7 2 8 9" xfId="41119"/>
    <cellStyle name="Vírgula 7 2 9" xfId="4948"/>
    <cellStyle name="Vírgula 7 2 9 2" xfId="50236"/>
    <cellStyle name="Vírgula 7 2 9 2 2" xfId="50237"/>
    <cellStyle name="Vírgula 7 2 9 2 2 2" xfId="50238"/>
    <cellStyle name="Vírgula 7 2 9 2 2 3" xfId="50239"/>
    <cellStyle name="Vírgula 7 2 9 2 2 4" xfId="50240"/>
    <cellStyle name="Vírgula 7 2 9 2 3" xfId="50241"/>
    <cellStyle name="Vírgula 7 2 9 2 3 2" xfId="50242"/>
    <cellStyle name="Vírgula 7 2 9 2 3 3" xfId="50243"/>
    <cellStyle name="Vírgula 7 2 9 2 4" xfId="50244"/>
    <cellStyle name="Vírgula 7 2 9 2 5" xfId="41462"/>
    <cellStyle name="Vírgula 7 2 9 2 6" xfId="41464"/>
    <cellStyle name="Vírgula 7 2 9 3" xfId="50245"/>
    <cellStyle name="Vírgula 7 2 9 3 2" xfId="50246"/>
    <cellStyle name="Vírgula 7 2 9 3 3" xfId="50247"/>
    <cellStyle name="Vírgula 7 2 9 3 4" xfId="50248"/>
    <cellStyle name="Vírgula 7 2 9 4" xfId="7705"/>
    <cellStyle name="Vírgula 7 2 9 4 2" xfId="38573"/>
    <cellStyle name="Vírgula 7 2 9 4 3" xfId="50249"/>
    <cellStyle name="Vírgula 7 2 9 4 4" xfId="50250"/>
    <cellStyle name="Vírgula 7 2 9 5" xfId="2896"/>
    <cellStyle name="Vírgula 7 2 9 5 2" xfId="50251"/>
    <cellStyle name="Vírgula 7 2 9 5 3" xfId="50252"/>
    <cellStyle name="Vírgula 7 2 9 5 4" xfId="50253"/>
    <cellStyle name="Vírgula 7 2 9 6" xfId="11939"/>
    <cellStyle name="Vírgula 7 2 9 6 2" xfId="50254"/>
    <cellStyle name="Vírgula 7 2 9 6 3" xfId="50255"/>
    <cellStyle name="Vírgula 7 2 9 7" xfId="49697"/>
    <cellStyle name="Vírgula 7 2 9 8" xfId="12980"/>
    <cellStyle name="Vírgula 7 2 9 9" xfId="12987"/>
    <cellStyle name="Vírgula 7 20" xfId="49822"/>
    <cellStyle name="Vírgula 7 21" xfId="49836"/>
    <cellStyle name="Vírgula 7 22" xfId="32214"/>
    <cellStyle name="Vírgula 7 23" xfId="32218"/>
    <cellStyle name="Vírgula 7 3" xfId="36558"/>
    <cellStyle name="Vírgula 7 3 10" xfId="20556"/>
    <cellStyle name="Vírgula 7 3 10 2" xfId="254"/>
    <cellStyle name="Vírgula 7 3 10 2 2" xfId="50256"/>
    <cellStyle name="Vírgula 7 3 10 2 2 2" xfId="2772"/>
    <cellStyle name="Vírgula 7 3 10 2 2 3" xfId="10213"/>
    <cellStyle name="Vírgula 7 3 10 2 2 4" xfId="50257"/>
    <cellStyle name="Vírgula 7 3 10 2 3" xfId="50258"/>
    <cellStyle name="Vírgula 7 3 10 2 3 2" xfId="14986"/>
    <cellStyle name="Vírgula 7 3 10 2 3 3" xfId="50259"/>
    <cellStyle name="Vírgula 7 3 10 2 4" xfId="50260"/>
    <cellStyle name="Vírgula 7 3 10 2 5" xfId="50261"/>
    <cellStyle name="Vírgula 7 3 10 2 6" xfId="50262"/>
    <cellStyle name="Vírgula 7 3 10 3" xfId="20559"/>
    <cellStyle name="Vírgula 7 3 10 3 2" xfId="50263"/>
    <cellStyle name="Vírgula 7 3 10 3 3" xfId="50264"/>
    <cellStyle name="Vírgula 7 3 10 3 4" xfId="50265"/>
    <cellStyle name="Vírgula 7 3 10 4" xfId="20562"/>
    <cellStyle name="Vírgula 7 3 10 4 2" xfId="50266"/>
    <cellStyle name="Vírgula 7 3 10 4 3" xfId="50267"/>
    <cellStyle name="Vírgula 7 3 10 4 4" xfId="50268"/>
    <cellStyle name="Vírgula 7 3 10 5" xfId="45949"/>
    <cellStyle name="Vírgula 7 3 10 5 2" xfId="50269"/>
    <cellStyle name="Vírgula 7 3 10 5 3" xfId="50270"/>
    <cellStyle name="Vírgula 7 3 10 5 4" xfId="50271"/>
    <cellStyle name="Vírgula 7 3 10 6" xfId="45951"/>
    <cellStyle name="Vírgula 7 3 10 6 2" xfId="18310"/>
    <cellStyle name="Vírgula 7 3 10 6 3" xfId="23278"/>
    <cellStyle name="Vírgula 7 3 10 7" xfId="50272"/>
    <cellStyle name="Vírgula 7 3 10 8" xfId="50273"/>
    <cellStyle name="Vírgula 7 3 10 9" xfId="50274"/>
    <cellStyle name="Vírgula 7 3 11" xfId="20565"/>
    <cellStyle name="Vírgula 7 3 11 2" xfId="17235"/>
    <cellStyle name="Vírgula 7 3 11 2 2" xfId="302"/>
    <cellStyle name="Vírgula 7 3 11 2 2 2" xfId="50275"/>
    <cellStyle name="Vírgula 7 3 11 2 2 3" xfId="50276"/>
    <cellStyle name="Vírgula 7 3 11 2 2 4" xfId="50277"/>
    <cellStyle name="Vírgula 7 3 11 2 3" xfId="50278"/>
    <cellStyle name="Vírgula 7 3 11 2 3 2" xfId="50279"/>
    <cellStyle name="Vírgula 7 3 11 2 3 3" xfId="50280"/>
    <cellStyle name="Vírgula 7 3 11 2 4" xfId="50281"/>
    <cellStyle name="Vírgula 7 3 11 2 5" xfId="50282"/>
    <cellStyle name="Vírgula 7 3 11 2 6" xfId="50283"/>
    <cellStyle name="Vírgula 7 3 11 3" xfId="17240"/>
    <cellStyle name="Vírgula 7 3 11 3 2" xfId="50284"/>
    <cellStyle name="Vírgula 7 3 11 3 3" xfId="50285"/>
    <cellStyle name="Vírgula 7 3 11 3 4" xfId="50286"/>
    <cellStyle name="Vírgula 7 3 11 4" xfId="50287"/>
    <cellStyle name="Vírgula 7 3 11 4 2" xfId="50288"/>
    <cellStyle name="Vírgula 7 3 11 4 3" xfId="50289"/>
    <cellStyle name="Vírgula 7 3 11 4 4" xfId="50290"/>
    <cellStyle name="Vírgula 7 3 11 5" xfId="50291"/>
    <cellStyle name="Vírgula 7 3 11 5 2" xfId="50292"/>
    <cellStyle name="Vírgula 7 3 11 5 3" xfId="50293"/>
    <cellStyle name="Vírgula 7 3 11 6" xfId="50294"/>
    <cellStyle name="Vírgula 7 3 11 7" xfId="50295"/>
    <cellStyle name="Vírgula 7 3 11 8" xfId="50296"/>
    <cellStyle name="Vírgula 7 3 12" xfId="20568"/>
    <cellStyle name="Vírgula 7 3 12 2" xfId="39682"/>
    <cellStyle name="Vírgula 7 3 12 2 2" xfId="41798"/>
    <cellStyle name="Vírgula 7 3 12 2 3" xfId="50297"/>
    <cellStyle name="Vírgula 7 3 12 2 4" xfId="50298"/>
    <cellStyle name="Vírgula 7 3 12 3" xfId="50299"/>
    <cellStyle name="Vírgula 7 3 12 3 2" xfId="41805"/>
    <cellStyle name="Vírgula 7 3 12 3 3" xfId="50300"/>
    <cellStyle name="Vírgula 7 3 12 3 4" xfId="50301"/>
    <cellStyle name="Vírgula 7 3 12 4" xfId="50302"/>
    <cellStyle name="Vírgula 7 3 12 4 2" xfId="50303"/>
    <cellStyle name="Vírgula 7 3 12 4 3" xfId="50304"/>
    <cellStyle name="Vírgula 7 3 12 5" xfId="50305"/>
    <cellStyle name="Vírgula 7 3 12 6" xfId="45074"/>
    <cellStyle name="Vírgula 7 3 12 7" xfId="45079"/>
    <cellStyle name="Vírgula 7 3 13" xfId="20572"/>
    <cellStyle name="Vírgula 7 3 13 2" xfId="50306"/>
    <cellStyle name="Vírgula 7 3 13 3" xfId="17265"/>
    <cellStyle name="Vírgula 7 3 13 4" xfId="50307"/>
    <cellStyle name="Vírgula 7 3 14" xfId="20576"/>
    <cellStyle name="Vírgula 7 3 14 2" xfId="50308"/>
    <cellStyle name="Vírgula 7 3 14 3" xfId="50309"/>
    <cellStyle name="Vírgula 7 3 14 4" xfId="50310"/>
    <cellStyle name="Vírgula 7 3 15" xfId="47200"/>
    <cellStyle name="Vírgula 7 3 15 2" xfId="46302"/>
    <cellStyle name="Vírgula 7 3 15 3" xfId="50311"/>
    <cellStyle name="Vírgula 7 3 15 4" xfId="50312"/>
    <cellStyle name="Vírgula 7 3 16" xfId="50313"/>
    <cellStyle name="Vírgula 7 3 16 2" xfId="48514"/>
    <cellStyle name="Vírgula 7 3 16 3" xfId="50314"/>
    <cellStyle name="Vírgula 7 3 17" xfId="50315"/>
    <cellStyle name="Vírgula 7 3 18" xfId="50316"/>
    <cellStyle name="Vírgula 7 3 19" xfId="50317"/>
    <cellStyle name="Vírgula 7 3 2" xfId="50318"/>
    <cellStyle name="Vírgula 7 3 2 10" xfId="50319"/>
    <cellStyle name="Vírgula 7 3 2 10 2" xfId="50320"/>
    <cellStyle name="Vírgula 7 3 2 10 3" xfId="50321"/>
    <cellStyle name="Vírgula 7 3 2 10 4" xfId="50322"/>
    <cellStyle name="Vírgula 7 3 2 11" xfId="50323"/>
    <cellStyle name="Vírgula 7 3 2 11 2" xfId="1392"/>
    <cellStyle name="Vírgula 7 3 2 11 3" xfId="1399"/>
    <cellStyle name="Vírgula 7 3 2 12" xfId="50324"/>
    <cellStyle name="Vírgula 7 3 2 13" xfId="50325"/>
    <cellStyle name="Vírgula 7 3 2 14" xfId="50326"/>
    <cellStyle name="Vírgula 7 3 2 2" xfId="29328"/>
    <cellStyle name="Vírgula 7 3 2 2 10" xfId="50327"/>
    <cellStyle name="Vírgula 7 3 2 2 11" xfId="50328"/>
    <cellStyle name="Vírgula 7 3 2 2 2" xfId="50330"/>
    <cellStyle name="Vírgula 7 3 2 2 2 10" xfId="29282"/>
    <cellStyle name="Vírgula 7 3 2 2 2 2" xfId="50332"/>
    <cellStyle name="Vírgula 7 3 2 2 2 2 2" xfId="50333"/>
    <cellStyle name="Vírgula 7 3 2 2 2 2 2 2" xfId="50123"/>
    <cellStyle name="Vírgula 7 3 2 2 2 2 2 2 2" xfId="30655"/>
    <cellStyle name="Vírgula 7 3 2 2 2 2 2 2 3" xfId="50142"/>
    <cellStyle name="Vírgula 7 3 2 2 2 2 2 2 4" xfId="30545"/>
    <cellStyle name="Vírgula 7 3 2 2 2 2 2 3" xfId="11162"/>
    <cellStyle name="Vírgula 7 3 2 2 2 2 2 3 2" xfId="32354"/>
    <cellStyle name="Vírgula 7 3 2 2 2 2 2 3 3" xfId="32359"/>
    <cellStyle name="Vírgula 7 3 2 2 2 2 2 4" xfId="44536"/>
    <cellStyle name="Vírgula 7 3 2 2 2 2 2 5" xfId="44539"/>
    <cellStyle name="Vírgula 7 3 2 2 2 2 2 6" xfId="4947"/>
    <cellStyle name="Vírgula 7 3 2 2 2 2 3" xfId="50334"/>
    <cellStyle name="Vírgula 7 3 2 2 2 2 3 2" xfId="50336"/>
    <cellStyle name="Vírgula 7 3 2 2 2 2 3 3" xfId="50338"/>
    <cellStyle name="Vírgula 7 3 2 2 2 2 3 4" xfId="44544"/>
    <cellStyle name="Vírgula 7 3 2 2 2 2 4" xfId="50339"/>
    <cellStyle name="Vírgula 7 3 2 2 2 2 4 2" xfId="50341"/>
    <cellStyle name="Vírgula 7 3 2 2 2 2 4 3" xfId="50343"/>
    <cellStyle name="Vírgula 7 3 2 2 2 2 4 4" xfId="44552"/>
    <cellStyle name="Vírgula 7 3 2 2 2 2 5" xfId="50344"/>
    <cellStyle name="Vírgula 7 3 2 2 2 2 5 2" xfId="50346"/>
    <cellStyle name="Vírgula 7 3 2 2 2 2 5 3" xfId="50348"/>
    <cellStyle name="Vírgula 7 3 2 2 2 2 5 4" xfId="50350"/>
    <cellStyle name="Vírgula 7 3 2 2 2 2 6" xfId="50351"/>
    <cellStyle name="Vírgula 7 3 2 2 2 2 6 2" xfId="50353"/>
    <cellStyle name="Vírgula 7 3 2 2 2 2 6 3" xfId="50355"/>
    <cellStyle name="Vírgula 7 3 2 2 2 2 7" xfId="50356"/>
    <cellStyle name="Vírgula 7 3 2 2 2 2 8" xfId="50357"/>
    <cellStyle name="Vírgula 7 3 2 2 2 2 9" xfId="50358"/>
    <cellStyle name="Vírgula 7 3 2 2 2 3" xfId="50360"/>
    <cellStyle name="Vírgula 7 3 2 2 2 3 2" xfId="18628"/>
    <cellStyle name="Vírgula 7 3 2 2 2 3 2 2" xfId="31823"/>
    <cellStyle name="Vírgula 7 3 2 2 2 3 2 3" xfId="50362"/>
    <cellStyle name="Vírgula 7 3 2 2 2 3 2 4" xfId="50364"/>
    <cellStyle name="Vírgula 7 3 2 2 2 3 3" xfId="50365"/>
    <cellStyle name="Vírgula 7 3 2 2 2 3 3 2" xfId="50367"/>
    <cellStyle name="Vírgula 7 3 2 2 2 3 3 3" xfId="50369"/>
    <cellStyle name="Vírgula 7 3 2 2 2 3 4" xfId="50370"/>
    <cellStyle name="Vírgula 7 3 2 2 2 3 5" xfId="50371"/>
    <cellStyle name="Vírgula 7 3 2 2 2 3 6" xfId="50372"/>
    <cellStyle name="Vírgula 7 3 2 2 2 4" xfId="50374"/>
    <cellStyle name="Vírgula 7 3 2 2 2 4 2" xfId="18708"/>
    <cellStyle name="Vírgula 7 3 2 2 2 4 3" xfId="50375"/>
    <cellStyle name="Vírgula 7 3 2 2 2 4 4" xfId="50376"/>
    <cellStyle name="Vírgula 7 3 2 2 2 5" xfId="50377"/>
    <cellStyle name="Vírgula 7 3 2 2 2 5 2" xfId="18752"/>
    <cellStyle name="Vírgula 7 3 2 2 2 5 3" xfId="50378"/>
    <cellStyle name="Vírgula 7 3 2 2 2 5 4" xfId="50379"/>
    <cellStyle name="Vírgula 7 3 2 2 2 6" xfId="50380"/>
    <cellStyle name="Vírgula 7 3 2 2 2 6 2" xfId="18792"/>
    <cellStyle name="Vírgula 7 3 2 2 2 6 3" xfId="50381"/>
    <cellStyle name="Vírgula 7 3 2 2 2 6 4" xfId="50382"/>
    <cellStyle name="Vírgula 7 3 2 2 2 7" xfId="50383"/>
    <cellStyle name="Vírgula 7 3 2 2 2 7 2" xfId="50384"/>
    <cellStyle name="Vírgula 7 3 2 2 2 7 3" xfId="50385"/>
    <cellStyle name="Vírgula 7 3 2 2 2 8" xfId="37717"/>
    <cellStyle name="Vírgula 7 3 2 2 2 9" xfId="37719"/>
    <cellStyle name="Vírgula 7 3 2 2 3" xfId="1687"/>
    <cellStyle name="Vírgula 7 3 2 2 3 2" xfId="50387"/>
    <cellStyle name="Vírgula 7 3 2 2 3 2 2" xfId="50388"/>
    <cellStyle name="Vírgula 7 3 2 2 3 2 2 2" xfId="50389"/>
    <cellStyle name="Vírgula 7 3 2 2 3 2 2 3" xfId="50390"/>
    <cellStyle name="Vírgula 7 3 2 2 3 2 2 4" xfId="50391"/>
    <cellStyle name="Vírgula 7 3 2 2 3 2 3" xfId="50392"/>
    <cellStyle name="Vírgula 7 3 2 2 3 2 3 2" xfId="50393"/>
    <cellStyle name="Vírgula 7 3 2 2 3 2 3 3" xfId="50394"/>
    <cellStyle name="Vírgula 7 3 2 2 3 2 4" xfId="50395"/>
    <cellStyle name="Vírgula 7 3 2 2 3 2 5" xfId="45924"/>
    <cellStyle name="Vírgula 7 3 2 2 3 2 6" xfId="45929"/>
    <cellStyle name="Vírgula 7 3 2 2 3 3" xfId="50397"/>
    <cellStyle name="Vírgula 7 3 2 2 3 3 2" xfId="18909"/>
    <cellStyle name="Vírgula 7 3 2 2 3 3 3" xfId="50398"/>
    <cellStyle name="Vírgula 7 3 2 2 3 3 4" xfId="50399"/>
    <cellStyle name="Vírgula 7 3 2 2 3 4" xfId="50400"/>
    <cellStyle name="Vírgula 7 3 2 2 3 4 2" xfId="18951"/>
    <cellStyle name="Vírgula 7 3 2 2 3 4 3" xfId="50401"/>
    <cellStyle name="Vírgula 7 3 2 2 3 4 4" xfId="50402"/>
    <cellStyle name="Vírgula 7 3 2 2 3 5" xfId="50403"/>
    <cellStyle name="Vírgula 7 3 2 2 3 5 2" xfId="50404"/>
    <cellStyle name="Vírgula 7 3 2 2 3 5 3" xfId="50405"/>
    <cellStyle name="Vírgula 7 3 2 2 3 5 4" xfId="50406"/>
    <cellStyle name="Vírgula 7 3 2 2 3 6" xfId="20555"/>
    <cellStyle name="Vírgula 7 3 2 2 3 6 2" xfId="253"/>
    <cellStyle name="Vírgula 7 3 2 2 3 6 3" xfId="20558"/>
    <cellStyle name="Vírgula 7 3 2 2 3 7" xfId="20564"/>
    <cellStyle name="Vírgula 7 3 2 2 3 8" xfId="20567"/>
    <cellStyle name="Vírgula 7 3 2 2 3 9" xfId="20571"/>
    <cellStyle name="Vírgula 7 3 2 2 4" xfId="1699"/>
    <cellStyle name="Vírgula 7 3 2 2 4 2" xfId="50407"/>
    <cellStyle name="Vírgula 7 3 2 2 4 2 2" xfId="34541"/>
    <cellStyle name="Vírgula 7 3 2 2 4 2 3" xfId="34544"/>
    <cellStyle name="Vírgula 7 3 2 2 4 2 4" xfId="34546"/>
    <cellStyle name="Vírgula 7 3 2 2 4 3" xfId="50408"/>
    <cellStyle name="Vírgula 7 3 2 2 4 3 2" xfId="11710"/>
    <cellStyle name="Vírgula 7 3 2 2 4 3 3" xfId="34554"/>
    <cellStyle name="Vírgula 7 3 2 2 4 4" xfId="50409"/>
    <cellStyle name="Vírgula 7 3 2 2 4 5" xfId="50410"/>
    <cellStyle name="Vírgula 7 3 2 2 4 6" xfId="11196"/>
    <cellStyle name="Vírgula 7 3 2 2 5" xfId="28563"/>
    <cellStyle name="Vírgula 7 3 2 2 5 2" xfId="48300"/>
    <cellStyle name="Vírgula 7 3 2 2 5 3" xfId="48302"/>
    <cellStyle name="Vírgula 7 3 2 2 5 4" xfId="48304"/>
    <cellStyle name="Vírgula 7 3 2 2 6" xfId="48307"/>
    <cellStyle name="Vírgula 7 3 2 2 6 2" xfId="48309"/>
    <cellStyle name="Vírgula 7 3 2 2 6 3" xfId="48312"/>
    <cellStyle name="Vírgula 7 3 2 2 6 4" xfId="49669"/>
    <cellStyle name="Vírgula 7 3 2 2 7" xfId="48315"/>
    <cellStyle name="Vírgula 7 3 2 2 7 2" xfId="49699"/>
    <cellStyle name="Vírgula 7 3 2 2 7 3" xfId="49703"/>
    <cellStyle name="Vírgula 7 3 2 2 7 4" xfId="49705"/>
    <cellStyle name="Vírgula 7 3 2 2 8" xfId="48317"/>
    <cellStyle name="Vírgula 7 3 2 2 8 2" xfId="49742"/>
    <cellStyle name="Vírgula 7 3 2 2 8 3" xfId="49746"/>
    <cellStyle name="Vírgula 7 3 2 2 9" xfId="48319"/>
    <cellStyle name="Vírgula 7 3 2 3" xfId="50412"/>
    <cellStyle name="Vírgula 7 3 2 3 10" xfId="40696"/>
    <cellStyle name="Vírgula 7 3 2 3 2" xfId="50414"/>
    <cellStyle name="Vírgula 7 3 2 3 2 2" xfId="50415"/>
    <cellStyle name="Vírgula 7 3 2 3 2 2 2" xfId="25878"/>
    <cellStyle name="Vírgula 7 3 2 3 2 2 2 2" xfId="25884"/>
    <cellStyle name="Vírgula 7 3 2 3 2 2 2 3" xfId="25889"/>
    <cellStyle name="Vírgula 7 3 2 3 2 2 2 4" xfId="25895"/>
    <cellStyle name="Vírgula 7 3 2 3 2 2 3" xfId="25897"/>
    <cellStyle name="Vírgula 7 3 2 3 2 2 3 2" xfId="25901"/>
    <cellStyle name="Vírgula 7 3 2 3 2 2 3 3" xfId="25903"/>
    <cellStyle name="Vírgula 7 3 2 3 2 2 4" xfId="25906"/>
    <cellStyle name="Vírgula 7 3 2 3 2 2 5" xfId="25908"/>
    <cellStyle name="Vírgula 7 3 2 3 2 2 6" xfId="50416"/>
    <cellStyle name="Vírgula 7 3 2 3 2 3" xfId="50417"/>
    <cellStyle name="Vírgula 7 3 2 3 2 3 2" xfId="9814"/>
    <cellStyle name="Vírgula 7 3 2 3 2 3 3" xfId="11180"/>
    <cellStyle name="Vírgula 7 3 2 3 2 3 4" xfId="11190"/>
    <cellStyle name="Vírgula 7 3 2 3 2 4" xfId="50418"/>
    <cellStyle name="Vírgula 7 3 2 3 2 4 2" xfId="50"/>
    <cellStyle name="Vírgula 7 3 2 3 2 4 3" xfId="11213"/>
    <cellStyle name="Vírgula 7 3 2 3 2 4 4" xfId="12593"/>
    <cellStyle name="Vírgula 7 3 2 3 2 5" xfId="50419"/>
    <cellStyle name="Vírgula 7 3 2 3 2 5 2" xfId="12875"/>
    <cellStyle name="Vírgula 7 3 2 3 2 5 3" xfId="8964"/>
    <cellStyle name="Vírgula 7 3 2 3 2 5 4" xfId="9013"/>
    <cellStyle name="Vírgula 7 3 2 3 2 6" xfId="16745"/>
    <cellStyle name="Vírgula 7 3 2 3 2 6 2" xfId="13181"/>
    <cellStyle name="Vírgula 7 3 2 3 2 6 3" xfId="13196"/>
    <cellStyle name="Vírgula 7 3 2 3 2 7" xfId="16751"/>
    <cellStyle name="Vírgula 7 3 2 3 2 8" xfId="37748"/>
    <cellStyle name="Vírgula 7 3 2 3 2 9" xfId="37750"/>
    <cellStyle name="Vírgula 7 3 2 3 3" xfId="28568"/>
    <cellStyle name="Vírgula 7 3 2 3 3 2" xfId="50420"/>
    <cellStyle name="Vírgula 7 3 2 3 3 2 2" xfId="26163"/>
    <cellStyle name="Vírgula 7 3 2 3 3 2 3" xfId="21629"/>
    <cellStyle name="Vírgula 7 3 2 3 3 2 4" xfId="21635"/>
    <cellStyle name="Vírgula 7 3 2 3 3 3" xfId="50421"/>
    <cellStyle name="Vírgula 7 3 2 3 3 3 2" xfId="14706"/>
    <cellStyle name="Vírgula 7 3 2 3 3 3 3" xfId="14817"/>
    <cellStyle name="Vírgula 7 3 2 3 3 4" xfId="50422"/>
    <cellStyle name="Vírgula 7 3 2 3 3 5" xfId="50423"/>
    <cellStyle name="Vírgula 7 3 2 3 3 6" xfId="16779"/>
    <cellStyle name="Vírgula 7 3 2 3 4" xfId="28572"/>
    <cellStyle name="Vírgula 7 3 2 3 4 2" xfId="50424"/>
    <cellStyle name="Vírgula 7 3 2 3 4 3" xfId="50425"/>
    <cellStyle name="Vírgula 7 3 2 3 4 4" xfId="50426"/>
    <cellStyle name="Vírgula 7 3 2 3 5" xfId="48321"/>
    <cellStyle name="Vírgula 7 3 2 3 5 2" xfId="50427"/>
    <cellStyle name="Vírgula 7 3 2 3 5 3" xfId="50428"/>
    <cellStyle name="Vírgula 7 3 2 3 5 4" xfId="50429"/>
    <cellStyle name="Vírgula 7 3 2 3 6" xfId="48323"/>
    <cellStyle name="Vírgula 7 3 2 3 6 2" xfId="50430"/>
    <cellStyle name="Vírgula 7 3 2 3 6 3" xfId="50431"/>
    <cellStyle name="Vírgula 7 3 2 3 6 4" xfId="50432"/>
    <cellStyle name="Vírgula 7 3 2 3 7" xfId="48325"/>
    <cellStyle name="Vírgula 7 3 2 3 7 2" xfId="50433"/>
    <cellStyle name="Vírgula 7 3 2 3 7 3" xfId="50434"/>
    <cellStyle name="Vírgula 7 3 2 3 8" xfId="50435"/>
    <cellStyle name="Vírgula 7 3 2 3 9" xfId="50436"/>
    <cellStyle name="Vírgula 7 3 2 4" xfId="41681"/>
    <cellStyle name="Vírgula 7 3 2 4 2" xfId="50438"/>
    <cellStyle name="Vírgula 7 3 2 4 2 2" xfId="50439"/>
    <cellStyle name="Vírgula 7 3 2 4 2 2 2" xfId="22516"/>
    <cellStyle name="Vírgula 7 3 2 4 2 2 3" xfId="25319"/>
    <cellStyle name="Vírgula 7 3 2 4 2 2 4" xfId="25323"/>
    <cellStyle name="Vírgula 7 3 2 4 2 3" xfId="50440"/>
    <cellStyle name="Vírgula 7 3 2 4 2 3 2" xfId="19907"/>
    <cellStyle name="Vírgula 7 3 2 4 2 3 3" xfId="25332"/>
    <cellStyle name="Vírgula 7 3 2 4 2 4" xfId="50441"/>
    <cellStyle name="Vírgula 7 3 2 4 2 5" xfId="50442"/>
    <cellStyle name="Vírgula 7 3 2 4 2 6" xfId="50443"/>
    <cellStyle name="Vírgula 7 3 2 4 3" xfId="50445"/>
    <cellStyle name="Vírgula 7 3 2 4 3 2" xfId="50446"/>
    <cellStyle name="Vírgula 7 3 2 4 3 3" xfId="10767"/>
    <cellStyle name="Vírgula 7 3 2 4 3 4" xfId="12325"/>
    <cellStyle name="Vírgula 7 3 2 4 4" xfId="50448"/>
    <cellStyle name="Vírgula 7 3 2 4 4 2" xfId="50449"/>
    <cellStyle name="Vírgula 7 3 2 4 4 3" xfId="10789"/>
    <cellStyle name="Vírgula 7 3 2 4 4 4" xfId="14554"/>
    <cellStyle name="Vírgula 7 3 2 4 5" xfId="48328"/>
    <cellStyle name="Vírgula 7 3 2 4 5 2" xfId="50450"/>
    <cellStyle name="Vírgula 7 3 2 4 5 3" xfId="50451"/>
    <cellStyle name="Vírgula 7 3 2 4 5 4" xfId="14721"/>
    <cellStyle name="Vírgula 7 3 2 4 6" xfId="48330"/>
    <cellStyle name="Vírgula 7 3 2 4 6 2" xfId="50452"/>
    <cellStyle name="Vírgula 7 3 2 4 6 3" xfId="50453"/>
    <cellStyle name="Vírgula 7 3 2 4 7" xfId="48332"/>
    <cellStyle name="Vírgula 7 3 2 4 8" xfId="50454"/>
    <cellStyle name="Vírgula 7 3 2 4 9" xfId="50455"/>
    <cellStyle name="Vírgula 7 3 2 5" xfId="41684"/>
    <cellStyle name="Vírgula 7 3 2 5 2" xfId="50457"/>
    <cellStyle name="Vírgula 7 3 2 5 2 2" xfId="50458"/>
    <cellStyle name="Vírgula 7 3 2 5 2 2 2" xfId="22976"/>
    <cellStyle name="Vírgula 7 3 2 5 2 2 3" xfId="27274"/>
    <cellStyle name="Vírgula 7 3 2 5 2 2 4" xfId="27277"/>
    <cellStyle name="Vírgula 7 3 2 5 2 3" xfId="50459"/>
    <cellStyle name="Vírgula 7 3 2 5 2 3 2" xfId="22987"/>
    <cellStyle name="Vírgula 7 3 2 5 2 3 3" xfId="27297"/>
    <cellStyle name="Vírgula 7 3 2 5 2 4" xfId="50460"/>
    <cellStyle name="Vírgula 7 3 2 5 2 5" xfId="50461"/>
    <cellStyle name="Vírgula 7 3 2 5 2 6" xfId="50462"/>
    <cellStyle name="Vírgula 7 3 2 5 3" xfId="50464"/>
    <cellStyle name="Vírgula 7 3 2 5 3 2" xfId="50465"/>
    <cellStyle name="Vírgula 7 3 2 5 3 3" xfId="50466"/>
    <cellStyle name="Vírgula 7 3 2 5 3 4" xfId="50467"/>
    <cellStyle name="Vírgula 7 3 2 5 4" xfId="50469"/>
    <cellStyle name="Vírgula 7 3 2 5 4 2" xfId="933"/>
    <cellStyle name="Vírgula 7 3 2 5 4 3" xfId="12432"/>
    <cellStyle name="Vírgula 7 3 2 5 4 4" xfId="50470"/>
    <cellStyle name="Vírgula 7 3 2 5 5" xfId="48335"/>
    <cellStyle name="Vírgula 7 3 2 5 5 2" xfId="12552"/>
    <cellStyle name="Vírgula 7 3 2 5 5 3" xfId="50471"/>
    <cellStyle name="Vírgula 7 3 2 5 5 4" xfId="50472"/>
    <cellStyle name="Vírgula 7 3 2 5 6" xfId="48337"/>
    <cellStyle name="Vírgula 7 3 2 5 6 2" xfId="50473"/>
    <cellStyle name="Vírgula 7 3 2 5 6 3" xfId="50474"/>
    <cellStyle name="Vírgula 7 3 2 5 7" xfId="48339"/>
    <cellStyle name="Vírgula 7 3 2 5 8" xfId="50475"/>
    <cellStyle name="Vírgula 7 3 2 5 9" xfId="50476"/>
    <cellStyle name="Vírgula 7 3 2 6" xfId="41687"/>
    <cellStyle name="Vírgula 7 3 2 6 2" xfId="50478"/>
    <cellStyle name="Vírgula 7 3 2 6 2 2" xfId="50479"/>
    <cellStyle name="Vírgula 7 3 2 6 2 2 2" xfId="23293"/>
    <cellStyle name="Vírgula 7 3 2 6 2 2 3" xfId="27549"/>
    <cellStyle name="Vírgula 7 3 2 6 2 2 4" xfId="18016"/>
    <cellStyle name="Vírgula 7 3 2 6 2 3" xfId="50480"/>
    <cellStyle name="Vírgula 7 3 2 6 2 3 2" xfId="23305"/>
    <cellStyle name="Vírgula 7 3 2 6 2 3 3" xfId="37333"/>
    <cellStyle name="Vírgula 7 3 2 6 2 4" xfId="50481"/>
    <cellStyle name="Vírgula 7 3 2 6 2 5" xfId="50482"/>
    <cellStyle name="Vírgula 7 3 2 6 2 6" xfId="50483"/>
    <cellStyle name="Vírgula 7 3 2 6 3" xfId="50485"/>
    <cellStyle name="Vírgula 7 3 2 6 3 2" xfId="50486"/>
    <cellStyle name="Vírgula 7 3 2 6 3 3" xfId="50487"/>
    <cellStyle name="Vírgula 7 3 2 6 3 4" xfId="50488"/>
    <cellStyle name="Vírgula 7 3 2 6 4" xfId="50489"/>
    <cellStyle name="Vírgula 7 3 2 6 4 2" xfId="50490"/>
    <cellStyle name="Vírgula 7 3 2 6 4 3" xfId="50491"/>
    <cellStyle name="Vírgula 7 3 2 6 4 4" xfId="50492"/>
    <cellStyle name="Vírgula 7 3 2 6 5" xfId="48342"/>
    <cellStyle name="Vírgula 7 3 2 6 5 2" xfId="50493"/>
    <cellStyle name="Vírgula 7 3 2 6 5 3" xfId="50494"/>
    <cellStyle name="Vírgula 7 3 2 6 6" xfId="48344"/>
    <cellStyle name="Vírgula 7 3 2 6 7" xfId="50495"/>
    <cellStyle name="Vírgula 7 3 2 6 8" xfId="50496"/>
    <cellStyle name="Vírgula 7 3 2 7" xfId="50498"/>
    <cellStyle name="Vírgula 7 3 2 7 2" xfId="50499"/>
    <cellStyle name="Vírgula 7 3 2 7 2 2" xfId="11086"/>
    <cellStyle name="Vírgula 7 3 2 7 2 3" xfId="11098"/>
    <cellStyle name="Vírgula 7 3 2 7 2 4" xfId="6022"/>
    <cellStyle name="Vírgula 7 3 2 7 3" xfId="50500"/>
    <cellStyle name="Vírgula 7 3 2 7 3 2" xfId="33953"/>
    <cellStyle name="Vírgula 7 3 2 7 3 3" xfId="50501"/>
    <cellStyle name="Vírgula 7 3 2 7 4" xfId="50502"/>
    <cellStyle name="Vírgula 7 3 2 7 5" xfId="12541"/>
    <cellStyle name="Vírgula 7 3 2 7 6" xfId="28978"/>
    <cellStyle name="Vírgula 7 3 2 8" xfId="31686"/>
    <cellStyle name="Vírgula 7 3 2 8 2" xfId="10731"/>
    <cellStyle name="Vírgula 7 3 2 8 3" xfId="12572"/>
    <cellStyle name="Vírgula 7 3 2 8 4" xfId="12576"/>
    <cellStyle name="Vírgula 7 3 2 9" xfId="31688"/>
    <cellStyle name="Vírgula 7 3 2 9 2" xfId="12648"/>
    <cellStyle name="Vírgula 7 3 2 9 3" xfId="12654"/>
    <cellStyle name="Vírgula 7 3 2 9 4" xfId="50503"/>
    <cellStyle name="Vírgula 7 3 3" xfId="50504"/>
    <cellStyle name="Vírgula 7 3 3 10" xfId="50505"/>
    <cellStyle name="Vírgula 7 3 3 10 2" xfId="50506"/>
    <cellStyle name="Vírgula 7 3 3 10 3" xfId="50507"/>
    <cellStyle name="Vírgula 7 3 3 10 4" xfId="50508"/>
    <cellStyle name="Vírgula 7 3 3 11" xfId="50509"/>
    <cellStyle name="Vírgula 7 3 3 11 2" xfId="50510"/>
    <cellStyle name="Vírgula 7 3 3 11 3" xfId="50511"/>
    <cellStyle name="Vírgula 7 3 3 12" xfId="50512"/>
    <cellStyle name="Vírgula 7 3 3 13" xfId="50513"/>
    <cellStyle name="Vírgula 7 3 3 14" xfId="50514"/>
    <cellStyle name="Vírgula 7 3 3 2" xfId="48151"/>
    <cellStyle name="Vírgula 7 3 3 2 10" xfId="28282"/>
    <cellStyle name="Vírgula 7 3 3 2 11" xfId="28284"/>
    <cellStyle name="Vírgula 7 3 3 2 2" xfId="50516"/>
    <cellStyle name="Vírgula 7 3 3 2 2 10" xfId="35397"/>
    <cellStyle name="Vírgula 7 3 3 2 2 2" xfId="50517"/>
    <cellStyle name="Vírgula 7 3 3 2 2 2 2" xfId="49925"/>
    <cellStyle name="Vírgula 7 3 3 2 2 2 2 2" xfId="43326"/>
    <cellStyle name="Vírgula 7 3 3 2 2 2 2 2 2" xfId="50518"/>
    <cellStyle name="Vírgula 7 3 3 2 2 2 2 2 3" xfId="50519"/>
    <cellStyle name="Vírgula 7 3 3 2 2 2 2 2 4" xfId="38586"/>
    <cellStyle name="Vírgula 7 3 3 2 2 2 2 3" xfId="49927"/>
    <cellStyle name="Vírgula 7 3 3 2 2 2 2 3 2" xfId="50520"/>
    <cellStyle name="Vírgula 7 3 3 2 2 2 2 3 3" xfId="50521"/>
    <cellStyle name="Vírgula 7 3 3 2 2 2 2 4" xfId="50522"/>
    <cellStyle name="Vírgula 7 3 3 2 2 2 2 5" xfId="50523"/>
    <cellStyle name="Vírgula 7 3 3 2 2 2 2 6" xfId="50524"/>
    <cellStyle name="Vírgula 7 3 3 2 2 2 3" xfId="49929"/>
    <cellStyle name="Vírgula 7 3 3 2 2 2 3 2" xfId="50525"/>
    <cellStyle name="Vírgula 7 3 3 2 2 2 3 3" xfId="50526"/>
    <cellStyle name="Vírgula 7 3 3 2 2 2 3 4" xfId="50527"/>
    <cellStyle name="Vírgula 7 3 3 2 2 2 4" xfId="21972"/>
    <cellStyle name="Vírgula 7 3 3 2 2 2 4 2" xfId="50528"/>
    <cellStyle name="Vírgula 7 3 3 2 2 2 4 3" xfId="50529"/>
    <cellStyle name="Vírgula 7 3 3 2 2 2 4 4" xfId="7538"/>
    <cellStyle name="Vírgula 7 3 3 2 2 2 5" xfId="21977"/>
    <cellStyle name="Vírgula 7 3 3 2 2 2 5 2" xfId="50530"/>
    <cellStyle name="Vírgula 7 3 3 2 2 2 5 3" xfId="50531"/>
    <cellStyle name="Vírgula 7 3 3 2 2 2 5 4" xfId="7547"/>
    <cellStyle name="Vírgula 7 3 3 2 2 2 6" xfId="23779"/>
    <cellStyle name="Vírgula 7 3 3 2 2 2 6 2" xfId="50532"/>
    <cellStyle name="Vírgula 7 3 3 2 2 2 6 3" xfId="50533"/>
    <cellStyle name="Vírgula 7 3 3 2 2 2 7" xfId="50534"/>
    <cellStyle name="Vírgula 7 3 3 2 2 2 8" xfId="17229"/>
    <cellStyle name="Vírgula 7 3 3 2 2 2 9" xfId="17231"/>
    <cellStyle name="Vírgula 7 3 3 2 2 3" xfId="50535"/>
    <cellStyle name="Vírgula 7 3 3 2 2 3 2" xfId="50536"/>
    <cellStyle name="Vírgula 7 3 3 2 2 3 2 2" xfId="43424"/>
    <cellStyle name="Vírgula 7 3 3 2 2 3 2 3" xfId="50537"/>
    <cellStyle name="Vírgula 7 3 3 2 2 3 2 4" xfId="50538"/>
    <cellStyle name="Vírgula 7 3 3 2 2 3 3" xfId="50539"/>
    <cellStyle name="Vírgula 7 3 3 2 2 3 3 2" xfId="37919"/>
    <cellStyle name="Vírgula 7 3 3 2 2 3 3 3" xfId="7580"/>
    <cellStyle name="Vírgula 7 3 3 2 2 3 4" xfId="21984"/>
    <cellStyle name="Vírgula 7 3 3 2 2 3 5" xfId="21988"/>
    <cellStyle name="Vírgula 7 3 3 2 2 3 6" xfId="23782"/>
    <cellStyle name="Vírgula 7 3 3 2 2 4" xfId="50540"/>
    <cellStyle name="Vírgula 7 3 3 2 2 4 2" xfId="50541"/>
    <cellStyle name="Vírgula 7 3 3 2 2 4 3" xfId="50542"/>
    <cellStyle name="Vírgula 7 3 3 2 2 4 4" xfId="2018"/>
    <cellStyle name="Vírgula 7 3 3 2 2 5" xfId="50543"/>
    <cellStyle name="Vírgula 7 3 3 2 2 5 2" xfId="50544"/>
    <cellStyle name="Vírgula 7 3 3 2 2 5 3" xfId="50545"/>
    <cellStyle name="Vírgula 7 3 3 2 2 5 4" xfId="50546"/>
    <cellStyle name="Vírgula 7 3 3 2 2 6" xfId="50547"/>
    <cellStyle name="Vírgula 7 3 3 2 2 6 2" xfId="50548"/>
    <cellStyle name="Vírgula 7 3 3 2 2 6 3" xfId="50549"/>
    <cellStyle name="Vírgula 7 3 3 2 2 6 4" xfId="50550"/>
    <cellStyle name="Vírgula 7 3 3 2 2 7" xfId="50551"/>
    <cellStyle name="Vírgula 7 3 3 2 2 7 2" xfId="50004"/>
    <cellStyle name="Vírgula 7 3 3 2 2 7 3" xfId="50007"/>
    <cellStyle name="Vírgula 7 3 3 2 2 8" xfId="38025"/>
    <cellStyle name="Vírgula 7 3 3 2 2 9" xfId="38027"/>
    <cellStyle name="Vírgula 7 3 3 2 3" xfId="50553"/>
    <cellStyle name="Vírgula 7 3 3 2 3 2" xfId="50555"/>
    <cellStyle name="Vírgula 7 3 3 2 3 2 2" xfId="50557"/>
    <cellStyle name="Vírgula 7 3 3 2 3 2 2 2" xfId="21097"/>
    <cellStyle name="Vírgula 7 3 3 2 3 2 2 3" xfId="50559"/>
    <cellStyle name="Vírgula 7 3 3 2 3 2 2 4" xfId="50561"/>
    <cellStyle name="Vírgula 7 3 3 2 3 2 3" xfId="50563"/>
    <cellStyle name="Vírgula 7 3 3 2 3 2 3 2" xfId="50565"/>
    <cellStyle name="Vírgula 7 3 3 2 3 2 3 3" xfId="50567"/>
    <cellStyle name="Vírgula 7 3 3 2 3 2 4" xfId="22037"/>
    <cellStyle name="Vírgula 7 3 3 2 3 2 5" xfId="22042"/>
    <cellStyle name="Vírgula 7 3 3 2 3 2 6" xfId="23377"/>
    <cellStyle name="Vírgula 7 3 3 2 3 3" xfId="50569"/>
    <cellStyle name="Vírgula 7 3 3 2 3 3 2" xfId="50571"/>
    <cellStyle name="Vírgula 7 3 3 2 3 3 3" xfId="50573"/>
    <cellStyle name="Vírgula 7 3 3 2 3 3 4" xfId="22051"/>
    <cellStyle name="Vírgula 7 3 3 2 3 4" xfId="50575"/>
    <cellStyle name="Vírgula 7 3 3 2 3 4 2" xfId="50577"/>
    <cellStyle name="Vírgula 7 3 3 2 3 4 3" xfId="50579"/>
    <cellStyle name="Vírgula 7 3 3 2 3 4 4" xfId="50581"/>
    <cellStyle name="Vírgula 7 3 3 2 3 5" xfId="50583"/>
    <cellStyle name="Vírgula 7 3 3 2 3 5 2" xfId="50585"/>
    <cellStyle name="Vírgula 7 3 3 2 3 5 3" xfId="50587"/>
    <cellStyle name="Vírgula 7 3 3 2 3 5 4" xfId="50589"/>
    <cellStyle name="Vírgula 7 3 3 2 3 6" xfId="50591"/>
    <cellStyle name="Vírgula 7 3 3 2 3 6 2" xfId="50593"/>
    <cellStyle name="Vírgula 7 3 3 2 3 6 3" xfId="50595"/>
    <cellStyle name="Vírgula 7 3 3 2 3 7" xfId="33230"/>
    <cellStyle name="Vírgula 7 3 3 2 3 8" xfId="33233"/>
    <cellStyle name="Vírgula 7 3 3 2 3 9" xfId="38033"/>
    <cellStyle name="Vírgula 7 3 3 2 4" xfId="50597"/>
    <cellStyle name="Vírgula 7 3 3 2 4 2" xfId="50599"/>
    <cellStyle name="Vírgula 7 3 3 2 4 2 2" xfId="50601"/>
    <cellStyle name="Vírgula 7 3 3 2 4 2 3" xfId="50603"/>
    <cellStyle name="Vírgula 7 3 3 2 4 2 4" xfId="19469"/>
    <cellStyle name="Vírgula 7 3 3 2 4 3" xfId="50605"/>
    <cellStyle name="Vírgula 7 3 3 2 4 3 2" xfId="50607"/>
    <cellStyle name="Vírgula 7 3 3 2 4 3 3" xfId="50609"/>
    <cellStyle name="Vírgula 7 3 3 2 4 4" xfId="50611"/>
    <cellStyle name="Vírgula 7 3 3 2 4 5" xfId="50613"/>
    <cellStyle name="Vírgula 7 3 3 2 4 6" xfId="50615"/>
    <cellStyle name="Vírgula 7 3 3 2 5" xfId="48347"/>
    <cellStyle name="Vírgula 7 3 3 2 5 2" xfId="50617"/>
    <cellStyle name="Vírgula 7 3 3 2 5 3" xfId="50619"/>
    <cellStyle name="Vírgula 7 3 3 2 5 4" xfId="12367"/>
    <cellStyle name="Vírgula 7 3 3 2 6" xfId="21229"/>
    <cellStyle name="Vírgula 7 3 3 2 6 2" xfId="50621"/>
    <cellStyle name="Vírgula 7 3 3 2 6 3" xfId="50623"/>
    <cellStyle name="Vírgula 7 3 3 2 6 4" xfId="14277"/>
    <cellStyle name="Vírgula 7 3 3 2 7" xfId="21232"/>
    <cellStyle name="Vírgula 7 3 3 2 7 2" xfId="964"/>
    <cellStyle name="Vírgula 7 3 3 2 7 3" xfId="40800"/>
    <cellStyle name="Vírgula 7 3 3 2 7 4" xfId="14348"/>
    <cellStyle name="Vírgula 7 3 3 2 8" xfId="21239"/>
    <cellStyle name="Vírgula 7 3 3 2 8 2" xfId="40803"/>
    <cellStyle name="Vírgula 7 3 3 2 8 3" xfId="33677"/>
    <cellStyle name="Vírgula 7 3 3 2 9" xfId="3378"/>
    <cellStyle name="Vírgula 7 3 3 3" xfId="50625"/>
    <cellStyle name="Vírgula 7 3 3 3 10" xfId="21085"/>
    <cellStyle name="Vírgula 7 3 3 3 2" xfId="34708"/>
    <cellStyle name="Vírgula 7 3 3 3 2 2" xfId="34710"/>
    <cellStyle name="Vírgula 7 3 3 3 2 2 2" xfId="28090"/>
    <cellStyle name="Vírgula 7 3 3 3 2 2 2 2" xfId="28094"/>
    <cellStyle name="Vírgula 7 3 3 3 2 2 2 3" xfId="10049"/>
    <cellStyle name="Vírgula 7 3 3 3 2 2 2 4" xfId="10084"/>
    <cellStyle name="Vírgula 7 3 3 3 2 2 3" xfId="22122"/>
    <cellStyle name="Vírgula 7 3 3 3 2 2 3 2" xfId="28099"/>
    <cellStyle name="Vírgula 7 3 3 3 2 2 3 3" xfId="10195"/>
    <cellStyle name="Vírgula 7 3 3 3 2 2 4" xfId="22125"/>
    <cellStyle name="Vírgula 7 3 3 3 2 2 5" xfId="22129"/>
    <cellStyle name="Vírgula 7 3 3 3 2 2 6" xfId="50626"/>
    <cellStyle name="Vírgula 7 3 3 3 2 3" xfId="34712"/>
    <cellStyle name="Vírgula 7 3 3 3 2 3 2" xfId="28132"/>
    <cellStyle name="Vírgula 7 3 3 3 2 3 3" xfId="22135"/>
    <cellStyle name="Vírgula 7 3 3 3 2 3 4" xfId="579"/>
    <cellStyle name="Vírgula 7 3 3 3 2 4" xfId="34714"/>
    <cellStyle name="Vírgula 7 3 3 3 2 4 2" xfId="26406"/>
    <cellStyle name="Vírgula 7 3 3 3 2 4 3" xfId="50628"/>
    <cellStyle name="Vírgula 7 3 3 3 2 4 4" xfId="50630"/>
    <cellStyle name="Vírgula 7 3 3 3 2 5" xfId="50631"/>
    <cellStyle name="Vírgula 7 3 3 3 2 5 2" xfId="50633"/>
    <cellStyle name="Vírgula 7 3 3 3 2 5 3" xfId="50634"/>
    <cellStyle name="Vírgula 7 3 3 3 2 5 4" xfId="50635"/>
    <cellStyle name="Vírgula 7 3 3 3 2 6" xfId="26422"/>
    <cellStyle name="Vírgula 7 3 3 3 2 6 2" xfId="50637"/>
    <cellStyle name="Vírgula 7 3 3 3 2 6 3" xfId="50638"/>
    <cellStyle name="Vírgula 7 3 3 3 2 7" xfId="26425"/>
    <cellStyle name="Vírgula 7 3 3 3 2 8" xfId="38059"/>
    <cellStyle name="Vírgula 7 3 3 3 2 9" xfId="38061"/>
    <cellStyle name="Vírgula 7 3 3 3 3" xfId="34718"/>
    <cellStyle name="Vírgula 7 3 3 3 3 2" xfId="9087"/>
    <cellStyle name="Vírgula 7 3 3 3 3 2 2" xfId="19140"/>
    <cellStyle name="Vírgula 7 3 3 3 3 2 3" xfId="21747"/>
    <cellStyle name="Vírgula 7 3 3 3 3 2 4" xfId="21754"/>
    <cellStyle name="Vírgula 7 3 3 3 3 3" xfId="9092"/>
    <cellStyle name="Vírgula 7 3 3 3 3 3 2" xfId="28159"/>
    <cellStyle name="Vírgula 7 3 3 3 3 3 3" xfId="50640"/>
    <cellStyle name="Vírgula 7 3 3 3 3 4" xfId="34721"/>
    <cellStyle name="Vírgula 7 3 3 3 3 5" xfId="50642"/>
    <cellStyle name="Vírgula 7 3 3 3 3 6" xfId="50644"/>
    <cellStyle name="Vírgula 7 3 3 3 4" xfId="34724"/>
    <cellStyle name="Vírgula 7 3 3 3 4 2" xfId="9102"/>
    <cellStyle name="Vírgula 7 3 3 3 4 3" xfId="34727"/>
    <cellStyle name="Vírgula 7 3 3 3 4 4" xfId="34730"/>
    <cellStyle name="Vírgula 7 3 3 3 5" xfId="34732"/>
    <cellStyle name="Vírgula 7 3 3 3 5 2" xfId="34736"/>
    <cellStyle name="Vírgula 7 3 3 3 5 3" xfId="34739"/>
    <cellStyle name="Vírgula 7 3 3 3 5 4" xfId="14440"/>
    <cellStyle name="Vírgula 7 3 3 3 6" xfId="21243"/>
    <cellStyle name="Vírgula 7 3 3 3 6 2" xfId="50646"/>
    <cellStyle name="Vírgula 7 3 3 3 6 3" xfId="50648"/>
    <cellStyle name="Vírgula 7 3 3 3 6 4" xfId="14478"/>
    <cellStyle name="Vírgula 7 3 3 3 7" xfId="21247"/>
    <cellStyle name="Vírgula 7 3 3 3 7 2" xfId="50650"/>
    <cellStyle name="Vírgula 7 3 3 3 7 3" xfId="50652"/>
    <cellStyle name="Vírgula 7 3 3 3 8" xfId="21254"/>
    <cellStyle name="Vírgula 7 3 3 3 9" xfId="3515"/>
    <cellStyle name="Vírgula 7 3 3 4" xfId="41692"/>
    <cellStyle name="Vírgula 7 3 3 4 2" xfId="12734"/>
    <cellStyle name="Vírgula 7 3 3 4 2 2" xfId="12737"/>
    <cellStyle name="Vírgula 7 3 3 4 2 2 2" xfId="753"/>
    <cellStyle name="Vírgula 7 3 3 4 2 2 3" xfId="28343"/>
    <cellStyle name="Vírgula 7 3 3 4 2 2 4" xfId="28345"/>
    <cellStyle name="Vírgula 7 3 3 4 2 3" xfId="12741"/>
    <cellStyle name="Vírgula 7 3 3 4 2 3 2" xfId="23973"/>
    <cellStyle name="Vírgula 7 3 3 4 2 3 3" xfId="28365"/>
    <cellStyle name="Vírgula 7 3 3 4 2 4" xfId="50653"/>
    <cellStyle name="Vírgula 7 3 3 4 2 5" xfId="50655"/>
    <cellStyle name="Vírgula 7 3 3 4 2 6" xfId="50657"/>
    <cellStyle name="Vírgula 7 3 3 4 3" xfId="12750"/>
    <cellStyle name="Vírgula 7 3 3 4 3 2" xfId="50658"/>
    <cellStyle name="Vírgula 7 3 3 4 3 3" xfId="50659"/>
    <cellStyle name="Vírgula 7 3 3 4 3 4" xfId="50660"/>
    <cellStyle name="Vírgula 7 3 3 4 4" xfId="12764"/>
    <cellStyle name="Vírgula 7 3 3 4 4 2" xfId="15650"/>
    <cellStyle name="Vírgula 7 3 3 4 4 3" xfId="18087"/>
    <cellStyle name="Vírgula 7 3 3 4 4 4" xfId="16176"/>
    <cellStyle name="Vírgula 7 3 3 4 5" xfId="12767"/>
    <cellStyle name="Vírgula 7 3 3 4 5 2" xfId="50661"/>
    <cellStyle name="Vírgula 7 3 3 4 5 3" xfId="50662"/>
    <cellStyle name="Vírgula 7 3 3 4 5 4" xfId="14565"/>
    <cellStyle name="Vírgula 7 3 3 4 6" xfId="21259"/>
    <cellStyle name="Vírgula 7 3 3 4 6 2" xfId="50663"/>
    <cellStyle name="Vírgula 7 3 3 4 6 3" xfId="50664"/>
    <cellStyle name="Vírgula 7 3 3 4 7" xfId="21261"/>
    <cellStyle name="Vírgula 7 3 3 4 8" xfId="21268"/>
    <cellStyle name="Vírgula 7 3 3 4 9" xfId="3593"/>
    <cellStyle name="Vírgula 7 3 3 5" xfId="41695"/>
    <cellStyle name="Vírgula 7 3 3 5 2" xfId="12816"/>
    <cellStyle name="Vírgula 7 3 3 5 2 2" xfId="46170"/>
    <cellStyle name="Vírgula 7 3 3 5 2 2 2" xfId="28490"/>
    <cellStyle name="Vírgula 7 3 3 5 2 2 3" xfId="28493"/>
    <cellStyle name="Vírgula 7 3 3 5 2 2 4" xfId="28495"/>
    <cellStyle name="Vírgula 7 3 3 5 2 3" xfId="50665"/>
    <cellStyle name="Vírgula 7 3 3 5 2 3 2" xfId="28498"/>
    <cellStyle name="Vírgula 7 3 3 5 2 3 3" xfId="37374"/>
    <cellStyle name="Vírgula 7 3 3 5 2 4" xfId="35067"/>
    <cellStyle name="Vírgula 7 3 3 5 2 5" xfId="50667"/>
    <cellStyle name="Vírgula 7 3 3 5 2 6" xfId="50669"/>
    <cellStyle name="Vírgula 7 3 3 5 3" xfId="12824"/>
    <cellStyle name="Vírgula 7 3 3 5 3 2" xfId="50670"/>
    <cellStyle name="Vírgula 7 3 3 5 3 3" xfId="50671"/>
    <cellStyle name="Vírgula 7 3 3 5 3 4" xfId="50672"/>
    <cellStyle name="Vírgula 7 3 3 5 4" xfId="50673"/>
    <cellStyle name="Vírgula 7 3 3 5 4 2" xfId="12609"/>
    <cellStyle name="Vírgula 7 3 3 5 4 3" xfId="12616"/>
    <cellStyle name="Vírgula 7 3 3 5 4 4" xfId="50674"/>
    <cellStyle name="Vírgula 7 3 3 5 5" xfId="49937"/>
    <cellStyle name="Vírgula 7 3 3 5 5 2" xfId="12623"/>
    <cellStyle name="Vírgula 7 3 3 5 5 3" xfId="50675"/>
    <cellStyle name="Vírgula 7 3 3 5 5 4" xfId="14728"/>
    <cellStyle name="Vírgula 7 3 3 5 6" xfId="21276"/>
    <cellStyle name="Vírgula 7 3 3 5 6 2" xfId="50676"/>
    <cellStyle name="Vírgula 7 3 3 5 6 3" xfId="50677"/>
    <cellStyle name="Vírgula 7 3 3 5 7" xfId="21284"/>
    <cellStyle name="Vírgula 7 3 3 5 8" xfId="40369"/>
    <cellStyle name="Vírgula 7 3 3 5 9" xfId="2807"/>
    <cellStyle name="Vírgula 7 3 3 6" xfId="41698"/>
    <cellStyle name="Vírgula 7 3 3 6 2" xfId="12865"/>
    <cellStyle name="Vírgula 7 3 3 6 2 2" xfId="50678"/>
    <cellStyle name="Vírgula 7 3 3 6 2 2 2" xfId="169"/>
    <cellStyle name="Vírgula 7 3 3 6 2 2 3" xfId="1708"/>
    <cellStyle name="Vírgula 7 3 3 6 2 2 4" xfId="28578"/>
    <cellStyle name="Vírgula 7 3 3 6 2 3" xfId="50679"/>
    <cellStyle name="Vírgula 7 3 3 6 2 3 2" xfId="28591"/>
    <cellStyle name="Vírgula 7 3 3 6 2 3 3" xfId="37418"/>
    <cellStyle name="Vírgula 7 3 3 6 2 4" xfId="50680"/>
    <cellStyle name="Vírgula 7 3 3 6 2 5" xfId="50681"/>
    <cellStyle name="Vírgula 7 3 3 6 2 6" xfId="50682"/>
    <cellStyle name="Vírgula 7 3 3 6 3" xfId="34743"/>
    <cellStyle name="Vírgula 7 3 3 6 3 2" xfId="50683"/>
    <cellStyle name="Vírgula 7 3 3 6 3 3" xfId="50684"/>
    <cellStyle name="Vírgula 7 3 3 6 3 4" xfId="50685"/>
    <cellStyle name="Vírgula 7 3 3 6 4" xfId="50686"/>
    <cellStyle name="Vírgula 7 3 3 6 4 2" xfId="50687"/>
    <cellStyle name="Vírgula 7 3 3 6 4 3" xfId="50688"/>
    <cellStyle name="Vírgula 7 3 3 6 4 4" xfId="50689"/>
    <cellStyle name="Vírgula 7 3 3 6 5" xfId="49939"/>
    <cellStyle name="Vírgula 7 3 3 6 5 2" xfId="50690"/>
    <cellStyle name="Vírgula 7 3 3 6 5 3" xfId="50691"/>
    <cellStyle name="Vírgula 7 3 3 6 6" xfId="49941"/>
    <cellStyle name="Vírgula 7 3 3 6 7" xfId="40807"/>
    <cellStyle name="Vírgula 7 3 3 6 8" xfId="40809"/>
    <cellStyle name="Vírgula 7 3 3 7" xfId="50693"/>
    <cellStyle name="Vírgula 7 3 3 7 2" xfId="34746"/>
    <cellStyle name="Vírgula 7 3 3 7 2 2" xfId="34015"/>
    <cellStyle name="Vírgula 7 3 3 7 2 3" xfId="50694"/>
    <cellStyle name="Vírgula 7 3 3 7 2 4" xfId="50695"/>
    <cellStyle name="Vírgula 7 3 3 7 3" xfId="34748"/>
    <cellStyle name="Vírgula 7 3 3 7 3 2" xfId="50696"/>
    <cellStyle name="Vírgula 7 3 3 7 3 3" xfId="50697"/>
    <cellStyle name="Vírgula 7 3 3 7 4" xfId="50698"/>
    <cellStyle name="Vírgula 7 3 3 7 5" xfId="50699"/>
    <cellStyle name="Vírgula 7 3 3 7 6" xfId="50700"/>
    <cellStyle name="Vírgula 7 3 3 8" xfId="50702"/>
    <cellStyle name="Vírgula 7 3 3 8 2" xfId="34751"/>
    <cellStyle name="Vírgula 7 3 3 8 3" xfId="50703"/>
    <cellStyle name="Vírgula 7 3 3 8 4" xfId="50704"/>
    <cellStyle name="Vírgula 7 3 3 9" xfId="50705"/>
    <cellStyle name="Vírgula 7 3 3 9 2" xfId="50706"/>
    <cellStyle name="Vírgula 7 3 3 9 3" xfId="27896"/>
    <cellStyle name="Vírgula 7 3 3 9 4" xfId="27907"/>
    <cellStyle name="Vírgula 7 3 4" xfId="50707"/>
    <cellStyle name="Vírgula 7 3 4 10" xfId="45085"/>
    <cellStyle name="Vírgula 7 3 4 11" xfId="45501"/>
    <cellStyle name="Vírgula 7 3 4 2" xfId="50709"/>
    <cellStyle name="Vírgula 7 3 4 2 10" xfId="50710"/>
    <cellStyle name="Vírgula 7 3 4 2 2" xfId="38282"/>
    <cellStyle name="Vírgula 7 3 4 2 2 2" xfId="38286"/>
    <cellStyle name="Vírgula 7 3 4 2 2 2 2" xfId="50711"/>
    <cellStyle name="Vírgula 7 3 4 2 2 2 2 2" xfId="50712"/>
    <cellStyle name="Vírgula 7 3 4 2 2 2 2 3" xfId="50713"/>
    <cellStyle name="Vírgula 7 3 4 2 2 2 2 4" xfId="50714"/>
    <cellStyle name="Vírgula 7 3 4 2 2 2 3" xfId="50715"/>
    <cellStyle name="Vírgula 7 3 4 2 2 2 3 2" xfId="50716"/>
    <cellStyle name="Vírgula 7 3 4 2 2 2 3 3" xfId="50717"/>
    <cellStyle name="Vírgula 7 3 4 2 2 2 4" xfId="50718"/>
    <cellStyle name="Vírgula 7 3 4 2 2 2 5" xfId="50719"/>
    <cellStyle name="Vírgula 7 3 4 2 2 2 6" xfId="50720"/>
    <cellStyle name="Vírgula 7 3 4 2 2 3" xfId="38288"/>
    <cellStyle name="Vírgula 7 3 4 2 2 3 2" xfId="20491"/>
    <cellStyle name="Vírgula 7 3 4 2 2 3 3" xfId="50721"/>
    <cellStyle name="Vírgula 7 3 4 2 2 3 4" xfId="50722"/>
    <cellStyle name="Vírgula 7 3 4 2 2 4" xfId="38290"/>
    <cellStyle name="Vírgula 7 3 4 2 2 4 2" xfId="23007"/>
    <cellStyle name="Vírgula 7 3 4 2 2 4 3" xfId="50723"/>
    <cellStyle name="Vírgula 7 3 4 2 2 4 4" xfId="50724"/>
    <cellStyle name="Vírgula 7 3 4 2 2 5" xfId="50725"/>
    <cellStyle name="Vírgula 7 3 4 2 2 5 2" xfId="23063"/>
    <cellStyle name="Vírgula 7 3 4 2 2 5 3" xfId="50726"/>
    <cellStyle name="Vírgula 7 3 4 2 2 5 4" xfId="46721"/>
    <cellStyle name="Vírgula 7 3 4 2 2 6" xfId="50727"/>
    <cellStyle name="Vírgula 7 3 4 2 2 6 2" xfId="23105"/>
    <cellStyle name="Vírgula 7 3 4 2 2 6 3" xfId="50728"/>
    <cellStyle name="Vírgula 7 3 4 2 2 7" xfId="50729"/>
    <cellStyle name="Vírgula 7 3 4 2 2 8" xfId="50730"/>
    <cellStyle name="Vírgula 7 3 4 2 2 9" xfId="50731"/>
    <cellStyle name="Vírgula 7 3 4 2 3" xfId="38293"/>
    <cellStyle name="Vírgula 7 3 4 2 3 2" xfId="8311"/>
    <cellStyle name="Vírgula 7 3 4 2 3 2 2" xfId="50733"/>
    <cellStyle name="Vírgula 7 3 4 2 3 2 3" xfId="42843"/>
    <cellStyle name="Vírgula 7 3 4 2 3 2 4" xfId="50735"/>
    <cellStyle name="Vírgula 7 3 4 2 3 3" xfId="8316"/>
    <cellStyle name="Vírgula 7 3 4 2 3 3 2" xfId="23271"/>
    <cellStyle name="Vírgula 7 3 4 2 3 3 3" xfId="50737"/>
    <cellStyle name="Vírgula 7 3 4 2 3 4" xfId="50739"/>
    <cellStyle name="Vírgula 7 3 4 2 3 5" xfId="50741"/>
    <cellStyle name="Vírgula 7 3 4 2 3 6" xfId="50743"/>
    <cellStyle name="Vírgula 7 3 4 2 4" xfId="36916"/>
    <cellStyle name="Vírgula 7 3 4 2 4 2" xfId="50745"/>
    <cellStyle name="Vírgula 7 3 4 2 4 3" xfId="50747"/>
    <cellStyle name="Vírgula 7 3 4 2 4 4" xfId="50749"/>
    <cellStyle name="Vírgula 7 3 4 2 5" xfId="36920"/>
    <cellStyle name="Vírgula 7 3 4 2 5 2" xfId="50751"/>
    <cellStyle name="Vírgula 7 3 4 2 5 3" xfId="50753"/>
    <cellStyle name="Vírgula 7 3 4 2 5 4" xfId="14965"/>
    <cellStyle name="Vírgula 7 3 4 2 6" xfId="21328"/>
    <cellStyle name="Vírgula 7 3 4 2 6 2" xfId="50755"/>
    <cellStyle name="Vírgula 7 3 4 2 6 3" xfId="50757"/>
    <cellStyle name="Vírgula 7 3 4 2 6 4" xfId="14981"/>
    <cellStyle name="Vírgula 7 3 4 2 7" xfId="21331"/>
    <cellStyle name="Vírgula 7 3 4 2 7 2" xfId="50759"/>
    <cellStyle name="Vírgula 7 3 4 2 7 3" xfId="50761"/>
    <cellStyle name="Vírgula 7 3 4 2 8" xfId="21335"/>
    <cellStyle name="Vírgula 7 3 4 2 9" xfId="3843"/>
    <cellStyle name="Vírgula 7 3 4 3" xfId="50763"/>
    <cellStyle name="Vírgula 7 3 4 3 2" xfId="34760"/>
    <cellStyle name="Vírgula 7 3 4 3 2 2" xfId="34763"/>
    <cellStyle name="Vírgula 7 3 4 3 2 2 2" xfId="50764"/>
    <cellStyle name="Vírgula 7 3 4 3 2 2 3" xfId="50765"/>
    <cellStyle name="Vírgula 7 3 4 3 2 2 4" xfId="50766"/>
    <cellStyle name="Vírgula 7 3 4 3 2 3" xfId="34765"/>
    <cellStyle name="Vírgula 7 3 4 3 2 3 2" xfId="24045"/>
    <cellStyle name="Vírgula 7 3 4 3 2 3 3" xfId="47376"/>
    <cellStyle name="Vírgula 7 3 4 3 2 4" xfId="50767"/>
    <cellStyle name="Vírgula 7 3 4 3 2 5" xfId="50768"/>
    <cellStyle name="Vírgula 7 3 4 3 2 6" xfId="24528"/>
    <cellStyle name="Vírgula 7 3 4 3 3" xfId="34767"/>
    <cellStyle name="Vírgula 7 3 4 3 3 2" xfId="42947"/>
    <cellStyle name="Vírgula 7 3 4 3 3 3" xfId="42956"/>
    <cellStyle name="Vírgula 7 3 4 3 3 4" xfId="42965"/>
    <cellStyle name="Vírgula 7 3 4 3 4" xfId="33541"/>
    <cellStyle name="Vírgula 7 3 4 3 4 2" xfId="42992"/>
    <cellStyle name="Vírgula 7 3 4 3 4 3" xfId="42995"/>
    <cellStyle name="Vírgula 7 3 4 3 4 4" xfId="42998"/>
    <cellStyle name="Vírgula 7 3 4 3 5" xfId="33545"/>
    <cellStyle name="Vírgula 7 3 4 3 5 2" xfId="43005"/>
    <cellStyle name="Vírgula 7 3 4 3 5 3" xfId="50770"/>
    <cellStyle name="Vírgula 7 3 4 3 5 4" xfId="15035"/>
    <cellStyle name="Vírgula 7 3 4 3 6" xfId="21341"/>
    <cellStyle name="Vírgula 7 3 4 3 6 2" xfId="43012"/>
    <cellStyle name="Vírgula 7 3 4 3 6 3" xfId="50772"/>
    <cellStyle name="Vírgula 7 3 4 3 7" xfId="21343"/>
    <cellStyle name="Vírgula 7 3 4 3 8" xfId="21348"/>
    <cellStyle name="Vírgula 7 3 4 3 9" xfId="50774"/>
    <cellStyle name="Vírgula 7 3 4 4" xfId="41703"/>
    <cellStyle name="Vírgula 7 3 4 4 2" xfId="13008"/>
    <cellStyle name="Vírgula 7 3 4 4 2 2" xfId="50775"/>
    <cellStyle name="Vírgula 7 3 4 4 2 3" xfId="50776"/>
    <cellStyle name="Vírgula 7 3 4 4 2 4" xfId="50777"/>
    <cellStyle name="Vírgula 7 3 4 4 3" xfId="9339"/>
    <cellStyle name="Vírgula 7 3 4 4 3 2" xfId="43030"/>
    <cellStyle name="Vírgula 7 3 4 4 3 3" xfId="43032"/>
    <cellStyle name="Vírgula 7 3 4 4 4" xfId="50778"/>
    <cellStyle name="Vírgula 7 3 4 4 5" xfId="50779"/>
    <cellStyle name="Vírgula 7 3 4 4 6" xfId="21353"/>
    <cellStyle name="Vírgula 7 3 4 5" xfId="41706"/>
    <cellStyle name="Vírgula 7 3 4 5 2" xfId="13109"/>
    <cellStyle name="Vírgula 7 3 4 5 3" xfId="13114"/>
    <cellStyle name="Vírgula 7 3 4 5 4" xfId="50780"/>
    <cellStyle name="Vírgula 7 3 4 6" xfId="41708"/>
    <cellStyle name="Vírgula 7 3 4 6 2" xfId="13170"/>
    <cellStyle name="Vírgula 7 3 4 6 3" xfId="34770"/>
    <cellStyle name="Vírgula 7 3 4 6 4" xfId="50781"/>
    <cellStyle name="Vírgula 7 3 4 7" xfId="50782"/>
    <cellStyle name="Vírgula 7 3 4 7 2" xfId="34773"/>
    <cellStyle name="Vírgula 7 3 4 7 3" xfId="50783"/>
    <cellStyle name="Vírgula 7 3 4 7 4" xfId="50784"/>
    <cellStyle name="Vírgula 7 3 4 8" xfId="50785"/>
    <cellStyle name="Vírgula 7 3 4 8 2" xfId="50786"/>
    <cellStyle name="Vírgula 7 3 4 8 3" xfId="50787"/>
    <cellStyle name="Vírgula 7 3 4 9" xfId="50788"/>
    <cellStyle name="Vírgula 7 3 5" xfId="50335"/>
    <cellStyle name="Vírgula 7 3 5 10" xfId="42185"/>
    <cellStyle name="Vírgula 7 3 5 11" xfId="42188"/>
    <cellStyle name="Vírgula 7 3 5 2" xfId="50790"/>
    <cellStyle name="Vírgula 7 3 5 2 10" xfId="50791"/>
    <cellStyle name="Vírgula 7 3 5 2 2" xfId="38332"/>
    <cellStyle name="Vírgula 7 3 5 2 2 2" xfId="50792"/>
    <cellStyle name="Vírgula 7 3 5 2 2 2 2" xfId="50793"/>
    <cellStyle name="Vírgula 7 3 5 2 2 2 2 2" xfId="6301"/>
    <cellStyle name="Vírgula 7 3 5 2 2 2 2 3" xfId="6320"/>
    <cellStyle name="Vírgula 7 3 5 2 2 2 2 4" xfId="6331"/>
    <cellStyle name="Vírgula 7 3 5 2 2 2 3" xfId="37771"/>
    <cellStyle name="Vírgula 7 3 5 2 2 2 3 2" xfId="6417"/>
    <cellStyle name="Vírgula 7 3 5 2 2 2 3 3" xfId="6444"/>
    <cellStyle name="Vírgula 7 3 5 2 2 2 4" xfId="37773"/>
    <cellStyle name="Vírgula 7 3 5 2 2 2 5" xfId="37775"/>
    <cellStyle name="Vírgula 7 3 5 2 2 2 6" xfId="50795"/>
    <cellStyle name="Vírgula 7 3 5 2 2 3" xfId="50796"/>
    <cellStyle name="Vírgula 7 3 5 2 2 3 2" xfId="50797"/>
    <cellStyle name="Vírgula 7 3 5 2 2 3 3" xfId="37777"/>
    <cellStyle name="Vírgula 7 3 5 2 2 3 4" xfId="37779"/>
    <cellStyle name="Vírgula 7 3 5 2 2 4" xfId="50798"/>
    <cellStyle name="Vírgula 7 3 5 2 2 4 2" xfId="50799"/>
    <cellStyle name="Vírgula 7 3 5 2 2 4 3" xfId="37782"/>
    <cellStyle name="Vírgula 7 3 5 2 2 4 4" xfId="37784"/>
    <cellStyle name="Vírgula 7 3 5 2 2 5" xfId="50800"/>
    <cellStyle name="Vírgula 7 3 5 2 2 5 2" xfId="20596"/>
    <cellStyle name="Vírgula 7 3 5 2 2 5 3" xfId="12441"/>
    <cellStyle name="Vírgula 7 3 5 2 2 5 4" xfId="20598"/>
    <cellStyle name="Vírgula 7 3 5 2 2 6" xfId="50801"/>
    <cellStyle name="Vírgula 7 3 5 2 2 6 2" xfId="14660"/>
    <cellStyle name="Vírgula 7 3 5 2 2 6 3" xfId="14672"/>
    <cellStyle name="Vírgula 7 3 5 2 2 7" xfId="50802"/>
    <cellStyle name="Vírgula 7 3 5 2 2 8" xfId="50803"/>
    <cellStyle name="Vírgula 7 3 5 2 2 9" xfId="50804"/>
    <cellStyle name="Vírgula 7 3 5 2 3" xfId="38334"/>
    <cellStyle name="Vírgula 7 3 5 2 3 2" xfId="50805"/>
    <cellStyle name="Vírgula 7 3 5 2 3 2 2" xfId="50806"/>
    <cellStyle name="Vírgula 7 3 5 2 3 2 3" xfId="2026"/>
    <cellStyle name="Vírgula 7 3 5 2 3 2 4" xfId="1372"/>
    <cellStyle name="Vírgula 7 3 5 2 3 3" xfId="50807"/>
    <cellStyle name="Vírgula 7 3 5 2 3 3 2" xfId="50808"/>
    <cellStyle name="Vírgula 7 3 5 2 3 3 3" xfId="50809"/>
    <cellStyle name="Vírgula 7 3 5 2 3 4" xfId="39424"/>
    <cellStyle name="Vírgula 7 3 5 2 3 5" xfId="39426"/>
    <cellStyle name="Vírgula 7 3 5 2 3 6" xfId="39428"/>
    <cellStyle name="Vírgula 7 3 5 2 4" xfId="50810"/>
    <cellStyle name="Vírgula 7 3 5 2 4 2" xfId="50811"/>
    <cellStyle name="Vírgula 7 3 5 2 4 3" xfId="50812"/>
    <cellStyle name="Vírgula 7 3 5 2 4 4" xfId="39431"/>
    <cellStyle name="Vírgula 7 3 5 2 5" xfId="50813"/>
    <cellStyle name="Vírgula 7 3 5 2 5 2" xfId="50814"/>
    <cellStyle name="Vírgula 7 3 5 2 5 3" xfId="50815"/>
    <cellStyle name="Vírgula 7 3 5 2 5 4" xfId="15252"/>
    <cellStyle name="Vírgula 7 3 5 2 6" xfId="50816"/>
    <cellStyle name="Vírgula 7 3 5 2 6 2" xfId="50817"/>
    <cellStyle name="Vírgula 7 3 5 2 6 3" xfId="50818"/>
    <cellStyle name="Vírgula 7 3 5 2 6 4" xfId="15391"/>
    <cellStyle name="Vírgula 7 3 5 2 7" xfId="50819"/>
    <cellStyle name="Vírgula 7 3 5 2 7 2" xfId="50820"/>
    <cellStyle name="Vírgula 7 3 5 2 7 3" xfId="50821"/>
    <cellStyle name="Vírgula 7 3 5 2 8" xfId="50823"/>
    <cellStyle name="Vírgula 7 3 5 2 9" xfId="50825"/>
    <cellStyle name="Vírgula 7 3 5 3" xfId="50827"/>
    <cellStyle name="Vírgula 7 3 5 3 2" xfId="34784"/>
    <cellStyle name="Vírgula 7 3 5 3 2 2" xfId="50828"/>
    <cellStyle name="Vírgula 7 3 5 3 2 2 2" xfId="50829"/>
    <cellStyle name="Vírgula 7 3 5 3 2 2 3" xfId="38087"/>
    <cellStyle name="Vírgula 7 3 5 3 2 2 4" xfId="38089"/>
    <cellStyle name="Vírgula 7 3 5 3 2 3" xfId="50830"/>
    <cellStyle name="Vírgula 7 3 5 3 2 3 2" xfId="50831"/>
    <cellStyle name="Vírgula 7 3 5 3 2 3 3" xfId="38093"/>
    <cellStyle name="Vírgula 7 3 5 3 2 4" xfId="50832"/>
    <cellStyle name="Vírgula 7 3 5 3 2 5" xfId="50833"/>
    <cellStyle name="Vírgula 7 3 5 3 2 6" xfId="50834"/>
    <cellStyle name="Vírgula 7 3 5 3 3" xfId="34786"/>
    <cellStyle name="Vírgula 7 3 5 3 3 2" xfId="43089"/>
    <cellStyle name="Vírgula 7 3 5 3 3 3" xfId="43091"/>
    <cellStyle name="Vírgula 7 3 5 3 3 4" xfId="43093"/>
    <cellStyle name="Vírgula 7 3 5 3 4" xfId="50835"/>
    <cellStyle name="Vírgula 7 3 5 3 4 2" xfId="43098"/>
    <cellStyle name="Vírgula 7 3 5 3 4 3" xfId="50836"/>
    <cellStyle name="Vírgula 7 3 5 3 4 4" xfId="50837"/>
    <cellStyle name="Vírgula 7 3 5 3 5" xfId="50838"/>
    <cellStyle name="Vírgula 7 3 5 3 5 2" xfId="43103"/>
    <cellStyle name="Vírgula 7 3 5 3 5 3" xfId="50839"/>
    <cellStyle name="Vírgula 7 3 5 3 5 4" xfId="4614"/>
    <cellStyle name="Vírgula 7 3 5 3 6" xfId="50840"/>
    <cellStyle name="Vírgula 7 3 5 3 6 2" xfId="43108"/>
    <cellStyle name="Vírgula 7 3 5 3 6 3" xfId="50841"/>
    <cellStyle name="Vírgula 7 3 5 3 7" xfId="50842"/>
    <cellStyle name="Vírgula 7 3 5 3 8" xfId="50844"/>
    <cellStyle name="Vírgula 7 3 5 3 9" xfId="50846"/>
    <cellStyle name="Vírgula 7 3 5 4" xfId="30599"/>
    <cellStyle name="Vírgula 7 3 5 4 2" xfId="2229"/>
    <cellStyle name="Vírgula 7 3 5 4 2 2" xfId="50847"/>
    <cellStyle name="Vírgula 7 3 5 4 2 3" xfId="50848"/>
    <cellStyle name="Vírgula 7 3 5 4 2 4" xfId="50849"/>
    <cellStyle name="Vírgula 7 3 5 4 3" xfId="822"/>
    <cellStyle name="Vírgula 7 3 5 4 3 2" xfId="43117"/>
    <cellStyle name="Vírgula 7 3 5 4 3 3" xfId="50850"/>
    <cellStyle name="Vírgula 7 3 5 4 4" xfId="11955"/>
    <cellStyle name="Vírgula 7 3 5 4 5" xfId="50851"/>
    <cellStyle name="Vírgula 7 3 5 4 6" xfId="50852"/>
    <cellStyle name="Vírgula 7 3 5 5" xfId="30602"/>
    <cellStyle name="Vírgula 7 3 5 5 2" xfId="11961"/>
    <cellStyle name="Vírgula 7 3 5 5 3" xfId="661"/>
    <cellStyle name="Vírgula 7 3 5 5 4" xfId="50853"/>
    <cellStyle name="Vírgula 7 3 5 6" xfId="30605"/>
    <cellStyle name="Vírgula 7 3 5 6 2" xfId="50854"/>
    <cellStyle name="Vírgula 7 3 5 6 3" xfId="50855"/>
    <cellStyle name="Vírgula 7 3 5 6 4" xfId="50856"/>
    <cellStyle name="Vírgula 7 3 5 7" xfId="30607"/>
    <cellStyle name="Vírgula 7 3 5 7 2" xfId="50857"/>
    <cellStyle name="Vírgula 7 3 5 7 3" xfId="50858"/>
    <cellStyle name="Vírgula 7 3 5 7 4" xfId="50859"/>
    <cellStyle name="Vírgula 7 3 5 8" xfId="30609"/>
    <cellStyle name="Vírgula 7 3 5 8 2" xfId="50860"/>
    <cellStyle name="Vírgula 7 3 5 8 3" xfId="50861"/>
    <cellStyle name="Vírgula 7 3 5 9" xfId="50862"/>
    <cellStyle name="Vírgula 7 3 6" xfId="50337"/>
    <cellStyle name="Vírgula 7 3 6 10" xfId="31528"/>
    <cellStyle name="Vírgula 7 3 6 11" xfId="31532"/>
    <cellStyle name="Vírgula 7 3 6 2" xfId="49757"/>
    <cellStyle name="Vírgula 7 3 6 2 10" xfId="47400"/>
    <cellStyle name="Vírgula 7 3 6 2 2" xfId="50863"/>
    <cellStyle name="Vírgula 7 3 6 2 2 2" xfId="50864"/>
    <cellStyle name="Vírgula 7 3 6 2 2 2 2" xfId="50865"/>
    <cellStyle name="Vírgula 7 3 6 2 2 2 2 2" xfId="3072"/>
    <cellStyle name="Vírgula 7 3 6 2 2 2 2 3" xfId="1232"/>
    <cellStyle name="Vírgula 7 3 6 2 2 2 2 4" xfId="5347"/>
    <cellStyle name="Vírgula 7 3 6 2 2 2 3" xfId="50866"/>
    <cellStyle name="Vírgula 7 3 6 2 2 2 3 2" xfId="2631"/>
    <cellStyle name="Vírgula 7 3 6 2 2 2 3 3" xfId="5514"/>
    <cellStyle name="Vírgula 7 3 6 2 2 2 4" xfId="50867"/>
    <cellStyle name="Vírgula 7 3 6 2 2 2 5" xfId="50868"/>
    <cellStyle name="Vírgula 7 3 6 2 2 2 6" xfId="50869"/>
    <cellStyle name="Vírgula 7 3 6 2 2 3" xfId="50870"/>
    <cellStyle name="Vírgula 7 3 6 2 2 3 2" xfId="50871"/>
    <cellStyle name="Vírgula 7 3 6 2 2 3 3" xfId="50872"/>
    <cellStyle name="Vírgula 7 3 6 2 2 3 4" xfId="50873"/>
    <cellStyle name="Vírgula 7 3 6 2 2 4" xfId="50874"/>
    <cellStyle name="Vírgula 7 3 6 2 2 4 2" xfId="50876"/>
    <cellStyle name="Vírgula 7 3 6 2 2 4 3" xfId="50878"/>
    <cellStyle name="Vírgula 7 3 6 2 2 4 4" xfId="50880"/>
    <cellStyle name="Vírgula 7 3 6 2 2 5" xfId="50881"/>
    <cellStyle name="Vírgula 7 3 6 2 2 5 2" xfId="36112"/>
    <cellStyle name="Vírgula 7 3 6 2 2 5 3" xfId="50883"/>
    <cellStyle name="Vírgula 7 3 6 2 2 5 4" xfId="50885"/>
    <cellStyle name="Vírgula 7 3 6 2 2 6" xfId="50886"/>
    <cellStyle name="Vírgula 7 3 6 2 2 6 2" xfId="50887"/>
    <cellStyle name="Vírgula 7 3 6 2 2 6 3" xfId="50888"/>
    <cellStyle name="Vírgula 7 3 6 2 2 7" xfId="50889"/>
    <cellStyle name="Vírgula 7 3 6 2 2 8" xfId="50890"/>
    <cellStyle name="Vírgula 7 3 6 2 2 9" xfId="50891"/>
    <cellStyle name="Vírgula 7 3 6 2 3" xfId="49640"/>
    <cellStyle name="Vírgula 7 3 6 2 3 2" xfId="22916"/>
    <cellStyle name="Vírgula 7 3 6 2 3 2 2" xfId="50892"/>
    <cellStyle name="Vírgula 7 3 6 2 3 2 3" xfId="50893"/>
    <cellStyle name="Vírgula 7 3 6 2 3 2 4" xfId="50894"/>
    <cellStyle name="Vírgula 7 3 6 2 3 3" xfId="22918"/>
    <cellStyle name="Vírgula 7 3 6 2 3 3 2" xfId="50895"/>
    <cellStyle name="Vírgula 7 3 6 2 3 3 3" xfId="50896"/>
    <cellStyle name="Vírgula 7 3 6 2 3 4" xfId="50897"/>
    <cellStyle name="Vírgula 7 3 6 2 3 5" xfId="50898"/>
    <cellStyle name="Vírgula 7 3 6 2 3 6" xfId="50899"/>
    <cellStyle name="Vírgula 7 3 6 2 4" xfId="50900"/>
    <cellStyle name="Vírgula 7 3 6 2 4 2" xfId="22924"/>
    <cellStyle name="Vírgula 7 3 6 2 4 3" xfId="50901"/>
    <cellStyle name="Vírgula 7 3 6 2 4 4" xfId="50902"/>
    <cellStyle name="Vírgula 7 3 6 2 5" xfId="41553"/>
    <cellStyle name="Vírgula 7 3 6 2 5 2" xfId="50903"/>
    <cellStyle name="Vírgula 7 3 6 2 5 3" xfId="50904"/>
    <cellStyle name="Vírgula 7 3 6 2 5 4" xfId="15635"/>
    <cellStyle name="Vírgula 7 3 6 2 6" xfId="41555"/>
    <cellStyle name="Vírgula 7 3 6 2 6 2" xfId="50905"/>
    <cellStyle name="Vírgula 7 3 6 2 6 3" xfId="50906"/>
    <cellStyle name="Vírgula 7 3 6 2 6 4" xfId="15667"/>
    <cellStyle name="Vírgula 7 3 6 2 7" xfId="41557"/>
    <cellStyle name="Vírgula 7 3 6 2 7 2" xfId="50907"/>
    <cellStyle name="Vírgula 7 3 6 2 7 3" xfId="50908"/>
    <cellStyle name="Vírgula 7 3 6 2 8" xfId="50909"/>
    <cellStyle name="Vírgula 7 3 6 2 9" xfId="50910"/>
    <cellStyle name="Vírgula 7 3 6 3" xfId="49760"/>
    <cellStyle name="Vírgula 7 3 6 3 2" xfId="50911"/>
    <cellStyle name="Vírgula 7 3 6 3 2 2" xfId="50912"/>
    <cellStyle name="Vírgula 7 3 6 3 2 2 2" xfId="50913"/>
    <cellStyle name="Vírgula 7 3 6 3 2 2 3" xfId="50914"/>
    <cellStyle name="Vírgula 7 3 6 3 2 2 4" xfId="50915"/>
    <cellStyle name="Vírgula 7 3 6 3 2 3" xfId="50916"/>
    <cellStyle name="Vírgula 7 3 6 3 2 3 2" xfId="50917"/>
    <cellStyle name="Vírgula 7 3 6 3 2 3 3" xfId="50918"/>
    <cellStyle name="Vírgula 7 3 6 3 2 4" xfId="26732"/>
    <cellStyle name="Vírgula 7 3 6 3 2 5" xfId="30343"/>
    <cellStyle name="Vírgula 7 3 6 3 2 6" xfId="20729"/>
    <cellStyle name="Vírgula 7 3 6 3 3" xfId="50919"/>
    <cellStyle name="Vírgula 7 3 6 3 3 2" xfId="43144"/>
    <cellStyle name="Vírgula 7 3 6 3 3 3" xfId="50920"/>
    <cellStyle name="Vírgula 7 3 6 3 3 4" xfId="50921"/>
    <cellStyle name="Vírgula 7 3 6 3 4" xfId="50922"/>
    <cellStyle name="Vírgula 7 3 6 3 4 2" xfId="33764"/>
    <cellStyle name="Vírgula 7 3 6 3 4 3" xfId="33771"/>
    <cellStyle name="Vírgula 7 3 6 3 4 4" xfId="33774"/>
    <cellStyle name="Vírgula 7 3 6 3 5" xfId="41561"/>
    <cellStyle name="Vírgula 7 3 6 3 5 2" xfId="2792"/>
    <cellStyle name="Vírgula 7 3 6 3 5 3" xfId="2828"/>
    <cellStyle name="Vírgula 7 3 6 3 5 4" xfId="15687"/>
    <cellStyle name="Vírgula 7 3 6 3 6" xfId="41563"/>
    <cellStyle name="Vírgula 7 3 6 3 6 2" xfId="33807"/>
    <cellStyle name="Vírgula 7 3 6 3 6 3" xfId="33816"/>
    <cellStyle name="Vírgula 7 3 6 3 7" xfId="41565"/>
    <cellStyle name="Vírgula 7 3 6 3 8" xfId="50923"/>
    <cellStyle name="Vírgula 7 3 6 3 9" xfId="50924"/>
    <cellStyle name="Vírgula 7 3 6 4" xfId="30611"/>
    <cellStyle name="Vírgula 7 3 6 4 2" xfId="49762"/>
    <cellStyle name="Vírgula 7 3 6 4 2 2" xfId="50925"/>
    <cellStyle name="Vírgula 7 3 6 4 2 3" xfId="50926"/>
    <cellStyle name="Vírgula 7 3 6 4 2 4" xfId="6554"/>
    <cellStyle name="Vírgula 7 3 6 4 3" xfId="50927"/>
    <cellStyle name="Vírgula 7 3 6 4 3 2" xfId="13567"/>
    <cellStyle name="Vírgula 7 3 6 4 3 3" xfId="50928"/>
    <cellStyle name="Vírgula 7 3 6 4 4" xfId="50929"/>
    <cellStyle name="Vírgula 7 3 6 4 5" xfId="41569"/>
    <cellStyle name="Vírgula 7 3 6 4 6" xfId="41571"/>
    <cellStyle name="Vírgula 7 3 6 5" xfId="30614"/>
    <cellStyle name="Vírgula 7 3 6 5 2" xfId="50930"/>
    <cellStyle name="Vírgula 7 3 6 5 3" xfId="50931"/>
    <cellStyle name="Vírgula 7 3 6 5 4" xfId="50932"/>
    <cellStyle name="Vírgula 7 3 6 6" xfId="30616"/>
    <cellStyle name="Vírgula 7 3 6 6 2" xfId="49710"/>
    <cellStyle name="Vírgula 7 3 6 6 3" xfId="49712"/>
    <cellStyle name="Vírgula 7 3 6 6 4" xfId="49714"/>
    <cellStyle name="Vírgula 7 3 6 7" xfId="49716"/>
    <cellStyle name="Vírgula 7 3 6 7 2" xfId="49718"/>
    <cellStyle name="Vírgula 7 3 6 7 3" xfId="49720"/>
    <cellStyle name="Vírgula 7 3 6 7 4" xfId="50933"/>
    <cellStyle name="Vírgula 7 3 6 8" xfId="49722"/>
    <cellStyle name="Vírgula 7 3 6 8 2" xfId="37927"/>
    <cellStyle name="Vírgula 7 3 6 8 3" xfId="37930"/>
    <cellStyle name="Vírgula 7 3 6 9" xfId="49724"/>
    <cellStyle name="Vírgula 7 3 7" xfId="44543"/>
    <cellStyle name="Vírgula 7 3 7 10" xfId="50934"/>
    <cellStyle name="Vírgula 7 3 7 2" xfId="49769"/>
    <cellStyle name="Vírgula 7 3 7 2 2" xfId="50935"/>
    <cellStyle name="Vírgula 7 3 7 2 2 2" xfId="50936"/>
    <cellStyle name="Vírgula 7 3 7 2 2 2 2" xfId="27264"/>
    <cellStyle name="Vírgula 7 3 7 2 2 2 3" xfId="50937"/>
    <cellStyle name="Vírgula 7 3 7 2 2 2 4" xfId="50938"/>
    <cellStyle name="Vírgula 7 3 7 2 2 3" xfId="50939"/>
    <cellStyle name="Vírgula 7 3 7 2 2 3 2" xfId="26792"/>
    <cellStyle name="Vírgula 7 3 7 2 2 3 3" xfId="50940"/>
    <cellStyle name="Vírgula 7 3 7 2 2 4" xfId="50941"/>
    <cellStyle name="Vírgula 7 3 7 2 2 5" xfId="50942"/>
    <cellStyle name="Vírgula 7 3 7 2 2 6" xfId="50943"/>
    <cellStyle name="Vírgula 7 3 7 2 3" xfId="50944"/>
    <cellStyle name="Vírgula 7 3 7 2 3 2" xfId="50945"/>
    <cellStyle name="Vírgula 7 3 7 2 3 3" xfId="50946"/>
    <cellStyle name="Vírgula 7 3 7 2 3 4" xfId="50947"/>
    <cellStyle name="Vírgula 7 3 7 2 4" xfId="50948"/>
    <cellStyle name="Vírgula 7 3 7 2 4 2" xfId="50950"/>
    <cellStyle name="Vírgula 7 3 7 2 4 3" xfId="50952"/>
    <cellStyle name="Vírgula 7 3 7 2 4 4" xfId="50954"/>
    <cellStyle name="Vírgula 7 3 7 2 5" xfId="41594"/>
    <cellStyle name="Vírgula 7 3 7 2 5 2" xfId="50955"/>
    <cellStyle name="Vírgula 7 3 7 2 5 3" xfId="50956"/>
    <cellStyle name="Vírgula 7 3 7 2 5 4" xfId="4112"/>
    <cellStyle name="Vírgula 7 3 7 2 6" xfId="41596"/>
    <cellStyle name="Vírgula 7 3 7 2 6 2" xfId="50957"/>
    <cellStyle name="Vírgula 7 3 7 2 6 3" xfId="50958"/>
    <cellStyle name="Vírgula 7 3 7 2 7" xfId="41598"/>
    <cellStyle name="Vírgula 7 3 7 2 8" xfId="50959"/>
    <cellStyle name="Vírgula 7 3 7 2 9" xfId="47289"/>
    <cellStyle name="Vírgula 7 3 7 3" xfId="50961"/>
    <cellStyle name="Vírgula 7 3 7 3 2" xfId="50962"/>
    <cellStyle name="Vírgula 7 3 7 3 2 2" xfId="50963"/>
    <cellStyle name="Vírgula 7 3 7 3 2 3" xfId="50964"/>
    <cellStyle name="Vírgula 7 3 7 3 2 4" xfId="30372"/>
    <cellStyle name="Vírgula 7 3 7 3 3" xfId="50965"/>
    <cellStyle name="Vírgula 7 3 7 3 3 2" xfId="43175"/>
    <cellStyle name="Vírgula 7 3 7 3 3 3" xfId="50966"/>
    <cellStyle name="Vírgula 7 3 7 3 4" xfId="46263"/>
    <cellStyle name="Vírgula 7 3 7 3 5" xfId="41602"/>
    <cellStyle name="Vírgula 7 3 7 3 6" xfId="41605"/>
    <cellStyle name="Vírgula 7 3 7 4" xfId="30619"/>
    <cellStyle name="Vírgula 7 3 7 4 2" xfId="13827"/>
    <cellStyle name="Vírgula 7 3 7 4 3" xfId="13840"/>
    <cellStyle name="Vírgula 7 3 7 4 4" xfId="13844"/>
    <cellStyle name="Vírgula 7 3 7 5" xfId="30621"/>
    <cellStyle name="Vírgula 7 3 7 5 2" xfId="13882"/>
    <cellStyle name="Vírgula 7 3 7 5 3" xfId="50967"/>
    <cellStyle name="Vírgula 7 3 7 5 4" xfId="50968"/>
    <cellStyle name="Vírgula 7 3 7 6" xfId="30623"/>
    <cellStyle name="Vírgula 7 3 7 6 2" xfId="36595"/>
    <cellStyle name="Vírgula 7 3 7 6 3" xfId="40624"/>
    <cellStyle name="Vírgula 7 3 7 6 4" xfId="40626"/>
    <cellStyle name="Vírgula 7 3 7 7" xfId="49728"/>
    <cellStyle name="Vírgula 7 3 7 7 2" xfId="38589"/>
    <cellStyle name="Vírgula 7 3 7 7 3" xfId="50969"/>
    <cellStyle name="Vírgula 7 3 7 8" xfId="31871"/>
    <cellStyle name="Vírgula 7 3 7 9" xfId="31874"/>
    <cellStyle name="Vírgula 7 3 8" xfId="44546"/>
    <cellStyle name="Vírgula 7 3 8 2" xfId="50971"/>
    <cellStyle name="Vírgula 7 3 8 2 2" xfId="50972"/>
    <cellStyle name="Vírgula 7 3 8 2 2 2" xfId="50973"/>
    <cellStyle name="Vírgula 7 3 8 2 2 3" xfId="50974"/>
    <cellStyle name="Vírgula 7 3 8 2 2 4" xfId="50975"/>
    <cellStyle name="Vírgula 7 3 8 2 3" xfId="50976"/>
    <cellStyle name="Vírgula 7 3 8 2 3 2" xfId="50977"/>
    <cellStyle name="Vírgula 7 3 8 2 3 3" xfId="50978"/>
    <cellStyle name="Vírgula 7 3 8 2 4" xfId="50979"/>
    <cellStyle name="Vírgula 7 3 8 2 5" xfId="50980"/>
    <cellStyle name="Vírgula 7 3 8 2 6" xfId="50981"/>
    <cellStyle name="Vírgula 7 3 8 3" xfId="50982"/>
    <cellStyle name="Vírgula 7 3 8 3 2" xfId="50984"/>
    <cellStyle name="Vírgula 7 3 8 3 3" xfId="50986"/>
    <cellStyle name="Vírgula 7 3 8 3 4" xfId="47619"/>
    <cellStyle name="Vírgula 7 3 8 4" xfId="30626"/>
    <cellStyle name="Vírgula 7 3 8 4 2" xfId="14037"/>
    <cellStyle name="Vírgula 7 3 8 4 3" xfId="50988"/>
    <cellStyle name="Vírgula 7 3 8 4 4" xfId="50989"/>
    <cellStyle name="Vírgula 7 3 8 5" xfId="30628"/>
    <cellStyle name="Vírgula 7 3 8 5 2" xfId="50990"/>
    <cellStyle name="Vírgula 7 3 8 5 3" xfId="50991"/>
    <cellStyle name="Vírgula 7 3 8 5 4" xfId="50992"/>
    <cellStyle name="Vírgula 7 3 8 6" xfId="11290"/>
    <cellStyle name="Vírgula 7 3 8 6 2" xfId="25220"/>
    <cellStyle name="Vírgula 7 3 8 6 3" xfId="50993"/>
    <cellStyle name="Vírgula 7 3 8 7" xfId="49731"/>
    <cellStyle name="Vírgula 7 3 8 8" xfId="49733"/>
    <cellStyle name="Vírgula 7 3 8 9" xfId="46071"/>
    <cellStyle name="Vírgula 7 3 9" xfId="44548"/>
    <cellStyle name="Vírgula 7 3 9 2" xfId="50994"/>
    <cellStyle name="Vírgula 7 3 9 2 2" xfId="50995"/>
    <cellStyle name="Vírgula 7 3 9 2 2 2" xfId="44260"/>
    <cellStyle name="Vírgula 7 3 9 2 2 3" xfId="44263"/>
    <cellStyle name="Vírgula 7 3 9 2 2 4" xfId="25199"/>
    <cellStyle name="Vírgula 7 3 9 2 3" xfId="50996"/>
    <cellStyle name="Vírgula 7 3 9 2 3 2" xfId="50997"/>
    <cellStyle name="Vírgula 7 3 9 2 3 3" xfId="50998"/>
    <cellStyle name="Vírgula 7 3 9 2 4" xfId="50999"/>
    <cellStyle name="Vírgula 7 3 9 2 5" xfId="51000"/>
    <cellStyle name="Vírgula 7 3 9 2 6" xfId="51001"/>
    <cellStyle name="Vírgula 7 3 9 3" xfId="51002"/>
    <cellStyle name="Vírgula 7 3 9 3 2" xfId="51004"/>
    <cellStyle name="Vírgula 7 3 9 3 3" xfId="51006"/>
    <cellStyle name="Vírgula 7 3 9 3 4" xfId="51007"/>
    <cellStyle name="Vírgula 7 3 9 4" xfId="30630"/>
    <cellStyle name="Vírgula 7 3 9 4 2" xfId="51008"/>
    <cellStyle name="Vírgula 7 3 9 4 3" xfId="51009"/>
    <cellStyle name="Vírgula 7 3 9 4 4" xfId="51010"/>
    <cellStyle name="Vírgula 7 3 9 5" xfId="30632"/>
    <cellStyle name="Vírgula 7 3 9 5 2" xfId="51011"/>
    <cellStyle name="Vírgula 7 3 9 5 3" xfId="51012"/>
    <cellStyle name="Vírgula 7 3 9 5 4" xfId="51013"/>
    <cellStyle name="Vírgula 7 3 9 6" xfId="49736"/>
    <cellStyle name="Vírgula 7 3 9 6 2" xfId="51014"/>
    <cellStyle name="Vírgula 7 3 9 6 3" xfId="51015"/>
    <cellStyle name="Vírgula 7 3 9 7" xfId="49738"/>
    <cellStyle name="Vírgula 7 3 9 8" xfId="49740"/>
    <cellStyle name="Vírgula 7 3 9 9" xfId="46079"/>
    <cellStyle name="Vírgula 7 4" xfId="36560"/>
    <cellStyle name="Vírgula 7 4 10" xfId="13395"/>
    <cellStyle name="Vírgula 7 4 10 2" xfId="13404"/>
    <cellStyle name="Vírgula 7 4 10 2 2" xfId="44320"/>
    <cellStyle name="Vírgula 7 4 10 2 2 2" xfId="29439"/>
    <cellStyle name="Vírgula 7 4 10 2 2 3" xfId="46518"/>
    <cellStyle name="Vírgula 7 4 10 2 2 4" xfId="46520"/>
    <cellStyle name="Vírgula 7 4 10 2 3" xfId="46525"/>
    <cellStyle name="Vírgula 7 4 10 2 3 2" xfId="45547"/>
    <cellStyle name="Vírgula 7 4 10 2 3 3" xfId="45550"/>
    <cellStyle name="Vírgula 7 4 10 2 4" xfId="46528"/>
    <cellStyle name="Vírgula 7 4 10 2 5" xfId="46531"/>
    <cellStyle name="Vírgula 7 4 10 2 6" xfId="46534"/>
    <cellStyle name="Vírgula 7 4 10 3" xfId="13411"/>
    <cellStyle name="Vírgula 7 4 10 3 2" xfId="44357"/>
    <cellStyle name="Vírgula 7 4 10 3 3" xfId="46553"/>
    <cellStyle name="Vírgula 7 4 10 3 4" xfId="46556"/>
    <cellStyle name="Vírgula 7 4 10 4" xfId="13418"/>
    <cellStyle name="Vírgula 7 4 10 4 2" xfId="46572"/>
    <cellStyle name="Vírgula 7 4 10 4 3" xfId="46577"/>
    <cellStyle name="Vírgula 7 4 10 4 4" xfId="46581"/>
    <cellStyle name="Vírgula 7 4 10 5" xfId="46585"/>
    <cellStyle name="Vírgula 7 4 10 5 2" xfId="46588"/>
    <cellStyle name="Vírgula 7 4 10 5 3" xfId="46591"/>
    <cellStyle name="Vírgula 7 4 10 6" xfId="46596"/>
    <cellStyle name="Vírgula 7 4 10 7" xfId="46605"/>
    <cellStyle name="Vírgula 7 4 10 8" xfId="46614"/>
    <cellStyle name="Vírgula 7 4 11" xfId="3010"/>
    <cellStyle name="Vírgula 7 4 11 2" xfId="13424"/>
    <cellStyle name="Vírgula 7 4 11 2 2" xfId="44421"/>
    <cellStyle name="Vírgula 7 4 11 2 3" xfId="46629"/>
    <cellStyle name="Vírgula 7 4 11 2 4" xfId="46632"/>
    <cellStyle name="Vírgula 7 4 11 3" xfId="13429"/>
    <cellStyle name="Vírgula 7 4 11 3 2" xfId="46649"/>
    <cellStyle name="Vírgula 7 4 11 3 3" xfId="46652"/>
    <cellStyle name="Vírgula 7 4 11 4" xfId="24665"/>
    <cellStyle name="Vírgula 7 4 11 5" xfId="46661"/>
    <cellStyle name="Vírgula 7 4 11 6" xfId="46670"/>
    <cellStyle name="Vírgula 7 4 12" xfId="2689"/>
    <cellStyle name="Vírgula 7 4 12 2" xfId="128"/>
    <cellStyle name="Vírgula 7 4 12 3" xfId="24670"/>
    <cellStyle name="Vírgula 7 4 12 4" xfId="6478"/>
    <cellStyle name="Vírgula 7 4 13" xfId="24677"/>
    <cellStyle name="Vírgula 7 4 13 2" xfId="24682"/>
    <cellStyle name="Vírgula 7 4 13 3" xfId="24696"/>
    <cellStyle name="Vírgula 7 4 13 4" xfId="32148"/>
    <cellStyle name="Vírgula 7 4 14" xfId="24704"/>
    <cellStyle name="Vírgula 7 4 14 2" xfId="46744"/>
    <cellStyle name="Vírgula 7 4 14 3" xfId="46759"/>
    <cellStyle name="Vírgula 7 4 14 4" xfId="46764"/>
    <cellStyle name="Vírgula 7 4 15" xfId="24709"/>
    <cellStyle name="Vírgula 7 4 15 2" xfId="46778"/>
    <cellStyle name="Vírgula 7 4 15 3" xfId="46782"/>
    <cellStyle name="Vírgula 7 4 16" xfId="24714"/>
    <cellStyle name="Vírgula 7 4 17" xfId="46793"/>
    <cellStyle name="Vírgula 7 4 18" xfId="51016"/>
    <cellStyle name="Vírgula 7 4 2" xfId="51017"/>
    <cellStyle name="Vírgula 7 4 2 10" xfId="49309"/>
    <cellStyle name="Vírgula 7 4 2 10 2" xfId="17992"/>
    <cellStyle name="Vírgula 7 4 2 10 3" xfId="23324"/>
    <cellStyle name="Vírgula 7 4 2 10 4" xfId="23338"/>
    <cellStyle name="Vírgula 7 4 2 11" xfId="49311"/>
    <cellStyle name="Vírgula 7 4 2 11 2" xfId="23427"/>
    <cellStyle name="Vírgula 7 4 2 11 3" xfId="23494"/>
    <cellStyle name="Vírgula 7 4 2 11 4" xfId="23517"/>
    <cellStyle name="Vírgula 7 4 2 12" xfId="46175"/>
    <cellStyle name="Vírgula 7 4 2 12 2" xfId="23658"/>
    <cellStyle name="Vírgula 7 4 2 12 3" xfId="907"/>
    <cellStyle name="Vírgula 7 4 2 12 4" xfId="1452"/>
    <cellStyle name="Vírgula 7 4 2 13" xfId="50949"/>
    <cellStyle name="Vírgula 7 4 2 13 2" xfId="23777"/>
    <cellStyle name="Vírgula 7 4 2 13 3" xfId="6242"/>
    <cellStyle name="Vírgula 7 4 2 14" xfId="50951"/>
    <cellStyle name="Vírgula 7 4 2 15" xfId="50953"/>
    <cellStyle name="Vírgula 7 4 2 16" xfId="51018"/>
    <cellStyle name="Vírgula 7 4 2 17" xfId="49353"/>
    <cellStyle name="Vírgula 7 4 2 17 2" xfId="51019"/>
    <cellStyle name="Vírgula 7 4 2 17 2 2" xfId="51020"/>
    <cellStyle name="Vírgula 7 4 2 17 2 2 2" xfId="51021"/>
    <cellStyle name="Vírgula 7 4 2 2" xfId="51023"/>
    <cellStyle name="Vírgula 7 4 2 2 10" xfId="51024"/>
    <cellStyle name="Vírgula 7 4 2 2 10 2" xfId="15239"/>
    <cellStyle name="Vírgula 7 4 2 2 10 3" xfId="37816"/>
    <cellStyle name="Vírgula 7 4 2 2 10 4" xfId="51025"/>
    <cellStyle name="Vírgula 7 4 2 2 11" xfId="51026"/>
    <cellStyle name="Vírgula 7 4 2 2 11 2" xfId="37819"/>
    <cellStyle name="Vírgula 7 4 2 2 11 3" xfId="37821"/>
    <cellStyle name="Vírgula 7 4 2 2 11 4" xfId="51027"/>
    <cellStyle name="Vírgula 7 4 2 2 12" xfId="51028"/>
    <cellStyle name="Vírgula 7 4 2 2 12 2" xfId="8116"/>
    <cellStyle name="Vírgula 7 4 2 2 12 3" xfId="8127"/>
    <cellStyle name="Vírgula 7 4 2 2 13" xfId="51029"/>
    <cellStyle name="Vírgula 7 4 2 2 14" xfId="51030"/>
    <cellStyle name="Vírgula 7 4 2 2 15" xfId="51031"/>
    <cellStyle name="Vírgula 7 4 2 2 2" xfId="51033"/>
    <cellStyle name="Vírgula 7 4 2 2 2 10" xfId="51034"/>
    <cellStyle name="Vírgula 7 4 2 2 2 11" xfId="51035"/>
    <cellStyle name="Vírgula 7 4 2 2 2 2" xfId="51036"/>
    <cellStyle name="Vírgula 7 4 2 2 2 2 10" xfId="51038"/>
    <cellStyle name="Vírgula 7 4 2 2 2 2 2" xfId="51039"/>
    <cellStyle name="Vírgula 7 4 2 2 2 2 2 2" xfId="40297"/>
    <cellStyle name="Vírgula 7 4 2 2 2 2 2 2 2" xfId="38620"/>
    <cellStyle name="Vírgula 7 4 2 2 2 2 2 2 2 2" xfId="45061"/>
    <cellStyle name="Vírgula 7 4 2 2 2 2 2 2 2 3" xfId="45063"/>
    <cellStyle name="Vírgula 7 4 2 2 2 2 2 2 2 4" xfId="51040"/>
    <cellStyle name="Vírgula 7 4 2 2 2 2 2 2 3" xfId="45066"/>
    <cellStyle name="Vírgula 7 4 2 2 2 2 2 2 3 2" xfId="51041"/>
    <cellStyle name="Vírgula 7 4 2 2 2 2 2 2 3 3" xfId="51042"/>
    <cellStyle name="Vírgula 7 4 2 2 2 2 2 2 4" xfId="45070"/>
    <cellStyle name="Vírgula 7 4 2 2 2 2 2 2 5" xfId="51045"/>
    <cellStyle name="Vírgula 7 4 2 2 2 2 2 2 6" xfId="30948"/>
    <cellStyle name="Vírgula 7 4 2 2 2 2 2 3" xfId="51046"/>
    <cellStyle name="Vírgula 7 4 2 2 2 2 2 3 2" xfId="45099"/>
    <cellStyle name="Vírgula 7 4 2 2 2 2 2 3 3" xfId="45102"/>
    <cellStyle name="Vírgula 7 4 2 2 2 2 2 3 4" xfId="45106"/>
    <cellStyle name="Vírgula 7 4 2 2 2 2 2 4" xfId="51047"/>
    <cellStyle name="Vírgula 7 4 2 2 2 2 2 4 2" xfId="51048"/>
    <cellStyle name="Vírgula 7 4 2 2 2 2 2 4 3" xfId="51049"/>
    <cellStyle name="Vírgula 7 4 2 2 2 2 2 4 4" xfId="51051"/>
    <cellStyle name="Vírgula 7 4 2 2 2 2 2 5" xfId="51052"/>
    <cellStyle name="Vírgula 7 4 2 2 2 2 2 5 2" xfId="51053"/>
    <cellStyle name="Vírgula 7 4 2 2 2 2 2 5 3" xfId="51054"/>
    <cellStyle name="Vírgula 7 4 2 2 2 2 2 5 4" xfId="51056"/>
    <cellStyle name="Vírgula 7 4 2 2 2 2 2 6" xfId="8195"/>
    <cellStyle name="Vírgula 7 4 2 2 2 2 2 6 2" xfId="27213"/>
    <cellStyle name="Vírgula 7 4 2 2 2 2 2 6 3" xfId="27227"/>
    <cellStyle name="Vírgula 7 4 2 2 2 2 2 7" xfId="27254"/>
    <cellStyle name="Vírgula 7 4 2 2 2 2 2 8" xfId="22968"/>
    <cellStyle name="Vírgula 7 4 2 2 2 2 2 9" xfId="22972"/>
    <cellStyle name="Vírgula 7 4 2 2 2 2 3" xfId="51057"/>
    <cellStyle name="Vírgula 7 4 2 2 2 2 3 2" xfId="48175"/>
    <cellStyle name="Vírgula 7 4 2 2 2 2 3 2 2" xfId="45169"/>
    <cellStyle name="Vírgula 7 4 2 2 2 2 3 2 3" xfId="45174"/>
    <cellStyle name="Vírgula 7 4 2 2 2 2 3 2 4" xfId="45178"/>
    <cellStyle name="Vírgula 7 4 2 2 2 2 3 3" xfId="510"/>
    <cellStyle name="Vírgula 7 4 2 2 2 2 3 3 2" xfId="16077"/>
    <cellStyle name="Vírgula 7 4 2 2 2 2 3 3 3" xfId="16082"/>
    <cellStyle name="Vírgula 7 4 2 2 2 2 3 4" xfId="526"/>
    <cellStyle name="Vírgula 7 4 2 2 2 2 3 5" xfId="543"/>
    <cellStyle name="Vírgula 7 4 2 2 2 2 3 6" xfId="20199"/>
    <cellStyle name="Vírgula 7 4 2 2 2 2 4" xfId="51058"/>
    <cellStyle name="Vírgula 7 4 2 2 2 2 4 2" xfId="51059"/>
    <cellStyle name="Vírgula 7 4 2 2 2 2 4 3" xfId="8206"/>
    <cellStyle name="Vírgula 7 4 2 2 2 2 4 4" xfId="8208"/>
    <cellStyle name="Vírgula 7 4 2 2 2 2 5" xfId="51060"/>
    <cellStyle name="Vírgula 7 4 2 2 2 2 5 2" xfId="51061"/>
    <cellStyle name="Vírgula 7 4 2 2 2 2 5 3" xfId="8217"/>
    <cellStyle name="Vírgula 7 4 2 2 2 2 5 4" xfId="8221"/>
    <cellStyle name="Vírgula 7 4 2 2 2 2 6" xfId="51062"/>
    <cellStyle name="Vírgula 7 4 2 2 2 2 6 2" xfId="51063"/>
    <cellStyle name="Vírgula 7 4 2 2 2 2 6 3" xfId="8233"/>
    <cellStyle name="Vírgula 7 4 2 2 2 2 6 4" xfId="8361"/>
    <cellStyle name="Vírgula 7 4 2 2 2 2 7" xfId="51064"/>
    <cellStyle name="Vírgula 7 4 2 2 2 2 7 2" xfId="51065"/>
    <cellStyle name="Vírgula 7 4 2 2 2 2 7 3" xfId="8390"/>
    <cellStyle name="Vírgula 7 4 2 2 2 2 8" xfId="51066"/>
    <cellStyle name="Vírgula 7 4 2 2 2 2 9" xfId="7285"/>
    <cellStyle name="Vírgula 7 4 2 2 2 3" xfId="51067"/>
    <cellStyle name="Vírgula 7 4 2 2 2 3 2" xfId="51068"/>
    <cellStyle name="Vírgula 7 4 2 2 2 3 2 2" xfId="39886"/>
    <cellStyle name="Vírgula 7 4 2 2 2 3 2 2 2" xfId="38632"/>
    <cellStyle name="Vírgula 7 4 2 2 2 3 2 2 3" xfId="1197"/>
    <cellStyle name="Vírgula 7 4 2 2 2 3 2 2 4" xfId="51069"/>
    <cellStyle name="Vírgula 7 4 2 2 2 3 2 3" xfId="51070"/>
    <cellStyle name="Vírgula 7 4 2 2 2 3 2 3 2" xfId="51071"/>
    <cellStyle name="Vírgula 7 4 2 2 2 3 2 3 3" xfId="1338"/>
    <cellStyle name="Vírgula 7 4 2 2 2 3 2 4" xfId="51072"/>
    <cellStyle name="Vírgula 7 4 2 2 2 3 2 5" xfId="51073"/>
    <cellStyle name="Vírgula 7 4 2 2 2 3 2 6" xfId="3489"/>
    <cellStyle name="Vírgula 7 4 2 2 2 3 3" xfId="51074"/>
    <cellStyle name="Vírgula 7 4 2 2 2 3 3 2" xfId="51075"/>
    <cellStyle name="Vírgula 7 4 2 2 2 3 3 3" xfId="3544"/>
    <cellStyle name="Vírgula 7 4 2 2 2 3 3 4" xfId="3563"/>
    <cellStyle name="Vírgula 7 4 2 2 2 3 4" xfId="51076"/>
    <cellStyle name="Vírgula 7 4 2 2 2 3 4 2" xfId="51077"/>
    <cellStyle name="Vírgula 7 4 2 2 2 3 4 3" xfId="3629"/>
    <cellStyle name="Vírgula 7 4 2 2 2 3 4 4" xfId="3647"/>
    <cellStyle name="Vírgula 7 4 2 2 2 3 5" xfId="51078"/>
    <cellStyle name="Vírgula 7 4 2 2 2 3 5 2" xfId="51079"/>
    <cellStyle name="Vírgula 7 4 2 2 2 3 5 3" xfId="51080"/>
    <cellStyle name="Vírgula 7 4 2 2 2 3 5 4" xfId="51081"/>
    <cellStyle name="Vírgula 7 4 2 2 2 3 6" xfId="51082"/>
    <cellStyle name="Vírgula 7 4 2 2 2 3 6 2" xfId="51083"/>
    <cellStyle name="Vírgula 7 4 2 2 2 3 6 3" xfId="51084"/>
    <cellStyle name="Vírgula 7 4 2 2 2 3 7" xfId="51085"/>
    <cellStyle name="Vírgula 7 4 2 2 2 3 8" xfId="51086"/>
    <cellStyle name="Vírgula 7 4 2 2 2 3 9" xfId="18972"/>
    <cellStyle name="Vírgula 7 4 2 2 2 4" xfId="51087"/>
    <cellStyle name="Vírgula 7 4 2 2 2 4 2" xfId="51089"/>
    <cellStyle name="Vírgula 7 4 2 2 2 4 2 2" xfId="51090"/>
    <cellStyle name="Vírgula 7 4 2 2 2 4 2 3" xfId="51091"/>
    <cellStyle name="Vírgula 7 4 2 2 2 4 2 4" xfId="51092"/>
    <cellStyle name="Vírgula 7 4 2 2 2 4 3" xfId="51093"/>
    <cellStyle name="Vírgula 7 4 2 2 2 4 3 2" xfId="51094"/>
    <cellStyle name="Vírgula 7 4 2 2 2 4 3 3" xfId="51095"/>
    <cellStyle name="Vírgula 7 4 2 2 2 4 4" xfId="51096"/>
    <cellStyle name="Vírgula 7 4 2 2 2 4 5" xfId="47579"/>
    <cellStyle name="Vírgula 7 4 2 2 2 4 6" xfId="43585"/>
    <cellStyle name="Vírgula 7 4 2 2 2 5" xfId="51097"/>
    <cellStyle name="Vírgula 7 4 2 2 2 5 2" xfId="51098"/>
    <cellStyle name="Vírgula 7 4 2 2 2 5 3" xfId="51099"/>
    <cellStyle name="Vírgula 7 4 2 2 2 5 4" xfId="51100"/>
    <cellStyle name="Vírgula 7 4 2 2 2 6" xfId="51101"/>
    <cellStyle name="Vírgula 7 4 2 2 2 6 2" xfId="31096"/>
    <cellStyle name="Vírgula 7 4 2 2 2 6 3" xfId="51102"/>
    <cellStyle name="Vírgula 7 4 2 2 2 6 4" xfId="51103"/>
    <cellStyle name="Vírgula 7 4 2 2 2 7" xfId="51104"/>
    <cellStyle name="Vírgula 7 4 2 2 2 7 2" xfId="51105"/>
    <cellStyle name="Vírgula 7 4 2 2 2 7 3" xfId="51106"/>
    <cellStyle name="Vírgula 7 4 2 2 2 7 4" xfId="51107"/>
    <cellStyle name="Vírgula 7 4 2 2 2 8" xfId="51108"/>
    <cellStyle name="Vírgula 7 4 2 2 2 8 2" xfId="51109"/>
    <cellStyle name="Vírgula 7 4 2 2 2 8 3" xfId="51110"/>
    <cellStyle name="Vírgula 7 4 2 2 2 9" xfId="51111"/>
    <cellStyle name="Vírgula 7 4 2 2 3" xfId="51113"/>
    <cellStyle name="Vírgula 7 4 2 2 3 10" xfId="51114"/>
    <cellStyle name="Vírgula 7 4 2 2 3 11" xfId="51115"/>
    <cellStyle name="Vírgula 7 4 2 2 3 2" xfId="51116"/>
    <cellStyle name="Vírgula 7 4 2 2 3 2 10" xfId="25073"/>
    <cellStyle name="Vírgula 7 4 2 2 3 2 2" xfId="51117"/>
    <cellStyle name="Vírgula 7 4 2 2 3 2 2 2" xfId="51118"/>
    <cellStyle name="Vírgula 7 4 2 2 3 2 2 2 2" xfId="38799"/>
    <cellStyle name="Vírgula 7 4 2 2 3 2 2 2 2 2" xfId="25582"/>
    <cellStyle name="Vírgula 7 4 2 2 3 2 2 2 2 3" xfId="25584"/>
    <cellStyle name="Vírgula 7 4 2 2 3 2 2 2 2 4" xfId="51119"/>
    <cellStyle name="Vírgula 7 4 2 2 3 2 2 2 3" xfId="51120"/>
    <cellStyle name="Vírgula 7 4 2 2 3 2 2 2 3 2" xfId="25592"/>
    <cellStyle name="Vírgula 7 4 2 2 3 2 2 2 3 3" xfId="51121"/>
    <cellStyle name="Vírgula 7 4 2 2 3 2 2 2 4" xfId="51122"/>
    <cellStyle name="Vírgula 7 4 2 2 3 2 2 2 5" xfId="51123"/>
    <cellStyle name="Vírgula 7 4 2 2 3 2 2 2 6" xfId="31876"/>
    <cellStyle name="Vírgula 7 4 2 2 3 2 2 3" xfId="51124"/>
    <cellStyle name="Vírgula 7 4 2 2 3 2 2 3 2" xfId="51125"/>
    <cellStyle name="Vírgula 7 4 2 2 3 2 2 3 3" xfId="51126"/>
    <cellStyle name="Vírgula 7 4 2 2 3 2 2 3 4" xfId="51127"/>
    <cellStyle name="Vírgula 7 4 2 2 3 2 2 4" xfId="51128"/>
    <cellStyle name="Vírgula 7 4 2 2 3 2 2 4 2" xfId="3867"/>
    <cellStyle name="Vírgula 7 4 2 2 3 2 2 4 3" xfId="8692"/>
    <cellStyle name="Vírgula 7 4 2 2 3 2 2 4 4" xfId="51129"/>
    <cellStyle name="Vírgula 7 4 2 2 3 2 2 5" xfId="51130"/>
    <cellStyle name="Vírgula 7 4 2 2 3 2 2 5 2" xfId="51131"/>
    <cellStyle name="Vírgula 7 4 2 2 3 2 2 5 3" xfId="51132"/>
    <cellStyle name="Vírgula 7 4 2 2 3 2 2 5 4" xfId="51133"/>
    <cellStyle name="Vírgula 7 4 2 2 3 2 2 6" xfId="8418"/>
    <cellStyle name="Vírgula 7 4 2 2 3 2 2 6 2" xfId="27521"/>
    <cellStyle name="Vírgula 7 4 2 2 3 2 2 6 3" xfId="27529"/>
    <cellStyle name="Vírgula 7 4 2 2 3 2 2 7" xfId="27542"/>
    <cellStyle name="Vírgula 7 4 2 2 3 2 2 8" xfId="23285"/>
    <cellStyle name="Vírgula 7 4 2 2 3 2 2 9" xfId="23289"/>
    <cellStyle name="Vírgula 7 4 2 2 3 2 3" xfId="51134"/>
    <cellStyle name="Vírgula 7 4 2 2 3 2 3 2" xfId="51135"/>
    <cellStyle name="Vírgula 7 4 2 2 3 2 3 2 2" xfId="51136"/>
    <cellStyle name="Vírgula 7 4 2 2 3 2 3 2 3" xfId="51137"/>
    <cellStyle name="Vírgula 7 4 2 2 3 2 3 2 4" xfId="51138"/>
    <cellStyle name="Vírgula 7 4 2 2 3 2 3 3" xfId="20317"/>
    <cellStyle name="Vírgula 7 4 2 2 3 2 3 3 2" xfId="16270"/>
    <cellStyle name="Vírgula 7 4 2 2 3 2 3 3 3" xfId="16275"/>
    <cellStyle name="Vírgula 7 4 2 2 3 2 3 4" xfId="18342"/>
    <cellStyle name="Vírgula 7 4 2 2 3 2 3 5" xfId="1309"/>
    <cellStyle name="Vírgula 7 4 2 2 3 2 3 6" xfId="8428"/>
    <cellStyle name="Vírgula 7 4 2 2 3 2 4" xfId="51139"/>
    <cellStyle name="Vírgula 7 4 2 2 3 2 4 2" xfId="51140"/>
    <cellStyle name="Vírgula 7 4 2 2 3 2 4 3" xfId="20320"/>
    <cellStyle name="Vírgula 7 4 2 2 3 2 4 4" xfId="18351"/>
    <cellStyle name="Vírgula 7 4 2 2 3 2 5" xfId="51141"/>
    <cellStyle name="Vírgula 7 4 2 2 3 2 5 2" xfId="51142"/>
    <cellStyle name="Vírgula 7 4 2 2 3 2 5 3" xfId="20323"/>
    <cellStyle name="Vírgula 7 4 2 2 3 2 5 4" xfId="18358"/>
    <cellStyle name="Vírgula 7 4 2 2 3 2 6" xfId="51143"/>
    <cellStyle name="Vírgula 7 4 2 2 3 2 6 2" xfId="5159"/>
    <cellStyle name="Vírgula 7 4 2 2 3 2 6 3" xfId="5173"/>
    <cellStyle name="Vírgula 7 4 2 2 3 2 6 4" xfId="5193"/>
    <cellStyle name="Vírgula 7 4 2 2 3 2 7" xfId="51144"/>
    <cellStyle name="Vírgula 7 4 2 2 3 2 7 2" xfId="51145"/>
    <cellStyle name="Vírgula 7 4 2 2 3 2 7 3" xfId="7877"/>
    <cellStyle name="Vírgula 7 4 2 2 3 2 8" xfId="51146"/>
    <cellStyle name="Vírgula 7 4 2 2 3 2 9" xfId="19128"/>
    <cellStyle name="Vírgula 7 4 2 2 3 3" xfId="35985"/>
    <cellStyle name="Vírgula 7 4 2 2 3 3 2" xfId="35987"/>
    <cellStyle name="Vírgula 7 4 2 2 3 3 2 2" xfId="27606"/>
    <cellStyle name="Vírgula 7 4 2 2 3 3 2 2 2" xfId="38811"/>
    <cellStyle name="Vírgula 7 4 2 2 3 3 2 2 3" xfId="51147"/>
    <cellStyle name="Vírgula 7 4 2 2 3 3 2 2 4" xfId="51148"/>
    <cellStyle name="Vírgula 7 4 2 2 3 3 2 3" xfId="35989"/>
    <cellStyle name="Vírgula 7 4 2 2 3 3 2 3 2" xfId="51149"/>
    <cellStyle name="Vírgula 7 4 2 2 3 3 2 3 3" xfId="51150"/>
    <cellStyle name="Vírgula 7 4 2 2 3 3 2 4" xfId="35991"/>
    <cellStyle name="Vírgula 7 4 2 2 3 3 2 5" xfId="51151"/>
    <cellStyle name="Vírgula 7 4 2 2 3 3 2 6" xfId="18395"/>
    <cellStyle name="Vírgula 7 4 2 2 3 3 3" xfId="35993"/>
    <cellStyle name="Vírgula 7 4 2 2 3 3 3 2" xfId="35995"/>
    <cellStyle name="Vírgula 7 4 2 2 3 3 3 3" xfId="20326"/>
    <cellStyle name="Vírgula 7 4 2 2 3 3 3 4" xfId="18403"/>
    <cellStyle name="Vírgula 7 4 2 2 3 3 4" xfId="35998"/>
    <cellStyle name="Vírgula 7 4 2 2 3 3 4 2" xfId="49892"/>
    <cellStyle name="Vírgula 7 4 2 2 3 3 4 3" xfId="20331"/>
    <cellStyle name="Vírgula 7 4 2 2 3 3 4 4" xfId="18413"/>
    <cellStyle name="Vírgula 7 4 2 2 3 3 5" xfId="36000"/>
    <cellStyle name="Vírgula 7 4 2 2 3 3 5 2" xfId="51152"/>
    <cellStyle name="Vírgula 7 4 2 2 3 3 5 3" xfId="51153"/>
    <cellStyle name="Vírgula 7 4 2 2 3 3 5 4" xfId="50089"/>
    <cellStyle name="Vírgula 7 4 2 2 3 3 6" xfId="36004"/>
    <cellStyle name="Vírgula 7 4 2 2 3 3 6 2" xfId="51154"/>
    <cellStyle name="Vírgula 7 4 2 2 3 3 6 3" xfId="51155"/>
    <cellStyle name="Vírgula 7 4 2 2 3 3 7" xfId="51156"/>
    <cellStyle name="Vírgula 7 4 2 2 3 3 8" xfId="51157"/>
    <cellStyle name="Vírgula 7 4 2 2 3 3 9" xfId="19133"/>
    <cellStyle name="Vírgula 7 4 2 2 3 4" xfId="36006"/>
    <cellStyle name="Vírgula 7 4 2 2 3 4 2" xfId="35363"/>
    <cellStyle name="Vírgula 7 4 2 2 3 4 2 2" xfId="51159"/>
    <cellStyle name="Vírgula 7 4 2 2 3 4 2 3" xfId="51160"/>
    <cellStyle name="Vírgula 7 4 2 2 3 4 2 4" xfId="51161"/>
    <cellStyle name="Vírgula 7 4 2 2 3 4 3" xfId="35366"/>
    <cellStyle name="Vírgula 7 4 2 2 3 4 3 2" xfId="51162"/>
    <cellStyle name="Vírgula 7 4 2 2 3 4 3 3" xfId="51163"/>
    <cellStyle name="Vírgula 7 4 2 2 3 4 4" xfId="36008"/>
    <cellStyle name="Vírgula 7 4 2 2 3 4 5" xfId="47603"/>
    <cellStyle name="Vírgula 7 4 2 2 3 4 6" xfId="47605"/>
    <cellStyle name="Vírgula 7 4 2 2 3 5" xfId="36010"/>
    <cellStyle name="Vírgula 7 4 2 2 3 5 2" xfId="36012"/>
    <cellStyle name="Vírgula 7 4 2 2 3 5 3" xfId="36014"/>
    <cellStyle name="Vírgula 7 4 2 2 3 5 4" xfId="36016"/>
    <cellStyle name="Vírgula 7 4 2 2 3 6" xfId="36018"/>
    <cellStyle name="Vírgula 7 4 2 2 3 6 2" xfId="36020"/>
    <cellStyle name="Vírgula 7 4 2 2 3 6 3" xfId="36022"/>
    <cellStyle name="Vírgula 7 4 2 2 3 6 4" xfId="36024"/>
    <cellStyle name="Vírgula 7 4 2 2 3 7" xfId="36026"/>
    <cellStyle name="Vírgula 7 4 2 2 3 7 2" xfId="36028"/>
    <cellStyle name="Vírgula 7 4 2 2 3 7 3" xfId="3722"/>
    <cellStyle name="Vírgula 7 4 2 2 3 7 4" xfId="51164"/>
    <cellStyle name="Vírgula 7 4 2 2 3 8" xfId="36030"/>
    <cellStyle name="Vírgula 7 4 2 2 3 8 2" xfId="51165"/>
    <cellStyle name="Vírgula 7 4 2 2 3 8 3" xfId="51166"/>
    <cellStyle name="Vírgula 7 4 2 2 3 9" xfId="36032"/>
    <cellStyle name="Vírgula 7 4 2 2 4" xfId="51168"/>
    <cellStyle name="Vírgula 7 4 2 2 4 10" xfId="24814"/>
    <cellStyle name="Vírgula 7 4 2 2 4 2" xfId="51169"/>
    <cellStyle name="Vírgula 7 4 2 2 4 2 2" xfId="8575"/>
    <cellStyle name="Vírgula 7 4 2 2 4 2 2 2" xfId="6014"/>
    <cellStyle name="Vírgula 7 4 2 2 4 2 2 2 2" xfId="5552"/>
    <cellStyle name="Vírgula 7 4 2 2 4 2 2 2 3" xfId="51170"/>
    <cellStyle name="Vírgula 7 4 2 2 4 2 2 2 4" xfId="51171"/>
    <cellStyle name="Vírgula 7 4 2 2 4 2 2 3" xfId="8578"/>
    <cellStyle name="Vírgula 7 4 2 2 4 2 2 3 2" xfId="51172"/>
    <cellStyle name="Vírgula 7 4 2 2 4 2 2 3 3" xfId="51173"/>
    <cellStyle name="Vírgula 7 4 2 2 4 2 2 4" xfId="8581"/>
    <cellStyle name="Vírgula 7 4 2 2 4 2 2 5" xfId="51174"/>
    <cellStyle name="Vírgula 7 4 2 2 4 2 2 6" xfId="18663"/>
    <cellStyle name="Vírgula 7 4 2 2 4 2 3" xfId="8590"/>
    <cellStyle name="Vírgula 7 4 2 2 4 2 3 2" xfId="8593"/>
    <cellStyle name="Vírgula 7 4 2 2 4 2 3 3" xfId="8596"/>
    <cellStyle name="Vírgula 7 4 2 2 4 2 3 4" xfId="8600"/>
    <cellStyle name="Vírgula 7 4 2 2 4 2 4" xfId="8607"/>
    <cellStyle name="Vírgula 7 4 2 2 4 2 4 2" xfId="8610"/>
    <cellStyle name="Vírgula 7 4 2 2 4 2 4 3" xfId="8613"/>
    <cellStyle name="Vírgula 7 4 2 2 4 2 4 4" xfId="8617"/>
    <cellStyle name="Vírgula 7 4 2 2 4 2 5" xfId="8624"/>
    <cellStyle name="Vírgula 7 4 2 2 4 2 5 2" xfId="8632"/>
    <cellStyle name="Vírgula 7 4 2 2 4 2 5 3" xfId="8639"/>
    <cellStyle name="Vírgula 7 4 2 2 4 2 5 4" xfId="18694"/>
    <cellStyle name="Vírgula 7 4 2 2 4 2 6" xfId="8646"/>
    <cellStyle name="Vírgula 7 4 2 2 4 2 6 2" xfId="51175"/>
    <cellStyle name="Vírgula 7 4 2 2 4 2 6 3" xfId="10543"/>
    <cellStyle name="Vírgula 7 4 2 2 4 2 7" xfId="8651"/>
    <cellStyle name="Vírgula 7 4 2 2 4 2 8" xfId="51176"/>
    <cellStyle name="Vírgula 7 4 2 2 4 2 9" xfId="19239"/>
    <cellStyle name="Vírgula 7 4 2 2 4 3" xfId="36037"/>
    <cellStyle name="Vírgula 7 4 2 2 4 3 2" xfId="5734"/>
    <cellStyle name="Vírgula 7 4 2 2 4 3 2 2" xfId="5749"/>
    <cellStyle name="Vírgula 7 4 2 2 4 3 2 3" xfId="5761"/>
    <cellStyle name="Vírgula 7 4 2 2 4 3 2 4" xfId="2642"/>
    <cellStyle name="Vírgula 7 4 2 2 4 3 3" xfId="3834"/>
    <cellStyle name="Vírgula 7 4 2 2 4 3 3 2" xfId="3853"/>
    <cellStyle name="Vírgula 7 4 2 2 4 3 3 3" xfId="3872"/>
    <cellStyle name="Vírgula 7 4 2 2 4 3 4" xfId="3899"/>
    <cellStyle name="Vírgula 7 4 2 2 4 3 5" xfId="1489"/>
    <cellStyle name="Vírgula 7 4 2 2 4 3 6" xfId="1519"/>
    <cellStyle name="Vírgula 7 4 2 2 4 4" xfId="36039"/>
    <cellStyle name="Vírgula 7 4 2 2 4 4 2" xfId="5780"/>
    <cellStyle name="Vírgula 7 4 2 2 4 4 3" xfId="3928"/>
    <cellStyle name="Vírgula 7 4 2 2 4 4 4" xfId="3949"/>
    <cellStyle name="Vírgula 7 4 2 2 4 5" xfId="36041"/>
    <cellStyle name="Vírgula 7 4 2 2 4 5 2" xfId="5795"/>
    <cellStyle name="Vírgula 7 4 2 2 4 5 3" xfId="2205"/>
    <cellStyle name="Vírgula 7 4 2 2 4 5 4" xfId="8910"/>
    <cellStyle name="Vírgula 7 4 2 2 4 6" xfId="36043"/>
    <cellStyle name="Vírgula 7 4 2 2 4 6 2" xfId="5658"/>
    <cellStyle name="Vírgula 7 4 2 2 4 6 3" xfId="3972"/>
    <cellStyle name="Vírgula 7 4 2 2 4 6 4" xfId="3998"/>
    <cellStyle name="Vírgula 7 4 2 2 4 7" xfId="36045"/>
    <cellStyle name="Vírgula 7 4 2 2 4 7 2" xfId="4726"/>
    <cellStyle name="Vírgula 7 4 2 2 4 7 3" xfId="51177"/>
    <cellStyle name="Vírgula 7 4 2 2 4 8" xfId="51178"/>
    <cellStyle name="Vírgula 7 4 2 2 4 9" xfId="47409"/>
    <cellStyle name="Vírgula 7 4 2 2 5" xfId="48380"/>
    <cellStyle name="Vírgula 7 4 2 2 5 2" xfId="48382"/>
    <cellStyle name="Vírgula 7 4 2 2 5 2 2" xfId="9442"/>
    <cellStyle name="Vírgula 7 4 2 2 5 2 2 2" xfId="1626"/>
    <cellStyle name="Vírgula 7 4 2 2 5 2 2 3" xfId="9450"/>
    <cellStyle name="Vírgula 7 4 2 2 5 2 2 4" xfId="9456"/>
    <cellStyle name="Vírgula 7 4 2 2 5 2 3" xfId="9462"/>
    <cellStyle name="Vírgula 7 4 2 2 5 2 3 2" xfId="1713"/>
    <cellStyle name="Vírgula 7 4 2 2 5 2 3 3" xfId="9465"/>
    <cellStyle name="Vírgula 7 4 2 2 5 2 4" xfId="9483"/>
    <cellStyle name="Vírgula 7 4 2 2 5 2 5" xfId="9506"/>
    <cellStyle name="Vírgula 7 4 2 2 5 2 6" xfId="9515"/>
    <cellStyle name="Vírgula 7 4 2 2 5 3" xfId="36047"/>
    <cellStyle name="Vírgula 7 4 2 2 5 3 2" xfId="9550"/>
    <cellStyle name="Vírgula 7 4 2 2 5 3 3" xfId="9560"/>
    <cellStyle name="Vírgula 7 4 2 2 5 3 4" xfId="9580"/>
    <cellStyle name="Vírgula 7 4 2 2 5 4" xfId="36050"/>
    <cellStyle name="Vírgula 7 4 2 2 5 4 2" xfId="9640"/>
    <cellStyle name="Vírgula 7 4 2 2 5 4 3" xfId="9650"/>
    <cellStyle name="Vírgula 7 4 2 2 5 4 4" xfId="9666"/>
    <cellStyle name="Vírgula 7 4 2 2 5 5" xfId="36053"/>
    <cellStyle name="Vírgula 7 4 2 2 5 5 2" xfId="1667"/>
    <cellStyle name="Vírgula 7 4 2 2 5 5 3" xfId="9755"/>
    <cellStyle name="Vírgula 7 4 2 2 5 5 4" xfId="9769"/>
    <cellStyle name="Vírgula 7 4 2 2 5 6" xfId="51179"/>
    <cellStyle name="Vírgula 7 4 2 2 5 6 2" xfId="5858"/>
    <cellStyle name="Vírgula 7 4 2 2 5 6 3" xfId="2130"/>
    <cellStyle name="Vírgula 7 4 2 2 5 7" xfId="51180"/>
    <cellStyle name="Vírgula 7 4 2 2 5 8" xfId="51181"/>
    <cellStyle name="Vírgula 7 4 2 2 5 9" xfId="51182"/>
    <cellStyle name="Vírgula 7 4 2 2 6" xfId="48384"/>
    <cellStyle name="Vírgula 7 4 2 2 6 10" xfId="10973"/>
    <cellStyle name="Vírgula 7 4 2 2 6 10 2" xfId="22363"/>
    <cellStyle name="Vírgula 7 4 2 2 6 10 2 2" xfId="51183"/>
    <cellStyle name="Vírgula 7 4 2 2 6 10 2 2 2" xfId="51184"/>
    <cellStyle name="Vírgula 7 4 2 2 6 2" xfId="47286"/>
    <cellStyle name="Vírgula 7 4 2 2 6 2 2" xfId="9943"/>
    <cellStyle name="Vírgula 7 4 2 2 6 2 2 2" xfId="5220"/>
    <cellStyle name="Vírgula 7 4 2 2 6 2 2 3" xfId="5241"/>
    <cellStyle name="Vírgula 7 4 2 2 6 2 2 4" xfId="9945"/>
    <cellStyle name="Vírgula 7 4 2 2 6 2 3" xfId="9950"/>
    <cellStyle name="Vírgula 7 4 2 2 6 2 3 2" xfId="9952"/>
    <cellStyle name="Vírgula 7 4 2 2 6 2 3 3" xfId="9956"/>
    <cellStyle name="Vírgula 7 4 2 2 6 2 4" xfId="9965"/>
    <cellStyle name="Vírgula 7 4 2 2 6 2 5" xfId="9977"/>
    <cellStyle name="Vírgula 7 4 2 2 6 2 6" xfId="9982"/>
    <cellStyle name="Vírgula 7 4 2 2 6 3" xfId="36056"/>
    <cellStyle name="Vírgula 7 4 2 2 6 3 2" xfId="406"/>
    <cellStyle name="Vírgula 7 4 2 2 6 3 3" xfId="454"/>
    <cellStyle name="Vírgula 7 4 2 2 6 3 4" xfId="102"/>
    <cellStyle name="Vírgula 7 4 2 2 6 4" xfId="36059"/>
    <cellStyle name="Vírgula 7 4 2 2 6 4 2" xfId="1824"/>
    <cellStyle name="Vírgula 7 4 2 2 6 4 3" xfId="51185"/>
    <cellStyle name="Vírgula 7 4 2 2 6 4 4" xfId="51186"/>
    <cellStyle name="Vírgula 7 4 2 2 6 5" xfId="36061"/>
    <cellStyle name="Vírgula 7 4 2 2 6 5 2" xfId="9804"/>
    <cellStyle name="Vírgula 7 4 2 2 6 5 3" xfId="51187"/>
    <cellStyle name="Vírgula 7 4 2 2 6 5 4" xfId="51188"/>
    <cellStyle name="Vírgula 7 4 2 2 6 6" xfId="51189"/>
    <cellStyle name="Vírgula 7 4 2 2 6 6 2" xfId="9812"/>
    <cellStyle name="Vírgula 7 4 2 2 6 6 3" xfId="38944"/>
    <cellStyle name="Vírgula 7 4 2 2 6 7" xfId="51190"/>
    <cellStyle name="Vírgula 7 4 2 2 6 8" xfId="51191"/>
    <cellStyle name="Vírgula 7 4 2 2 6 9" xfId="51192"/>
    <cellStyle name="Vírgula 7 4 2 2 7" xfId="48386"/>
    <cellStyle name="Vírgula 7 4 2 2 7 2" xfId="51193"/>
    <cellStyle name="Vírgula 7 4 2 2 7 2 2" xfId="10271"/>
    <cellStyle name="Vírgula 7 4 2 2 7 2 2 2" xfId="3977"/>
    <cellStyle name="Vírgula 7 4 2 2 7 2 2 3" xfId="4002"/>
    <cellStyle name="Vírgula 7 4 2 2 7 2 2 4" xfId="3267"/>
    <cellStyle name="Vírgula 7 4 2 2 7 2 3" xfId="10277"/>
    <cellStyle name="Vírgula 7 4 2 2 7 2 3 2" xfId="2288"/>
    <cellStyle name="Vírgula 7 4 2 2 7 2 3 3" xfId="2326"/>
    <cellStyle name="Vírgula 7 4 2 2 7 2 4" xfId="10280"/>
    <cellStyle name="Vírgula 7 4 2 2 7 2 5" xfId="10283"/>
    <cellStyle name="Vírgula 7 4 2 2 7 2 6" xfId="10286"/>
    <cellStyle name="Vírgula 7 4 2 2 7 3" xfId="36063"/>
    <cellStyle name="Vírgula 7 4 2 2 7 3 2" xfId="10303"/>
    <cellStyle name="Vírgula 7 4 2 2 7 3 3" xfId="10308"/>
    <cellStyle name="Vírgula 7 4 2 2 7 3 4" xfId="10313"/>
    <cellStyle name="Vírgula 7 4 2 2 7 4" xfId="36065"/>
    <cellStyle name="Vírgula 7 4 2 2 7 4 2" xfId="10339"/>
    <cellStyle name="Vírgula 7 4 2 2 7 4 3" xfId="51194"/>
    <cellStyle name="Vírgula 7 4 2 2 7 4 4" xfId="51195"/>
    <cellStyle name="Vírgula 7 4 2 2 7 5" xfId="36067"/>
    <cellStyle name="Vírgula 7 4 2 2 7 5 2" xfId="10358"/>
    <cellStyle name="Vírgula 7 4 2 2 7 5 3" xfId="51196"/>
    <cellStyle name="Vírgula 7 4 2 2 7 6" xfId="51197"/>
    <cellStyle name="Vírgula 7 4 2 2 7 7" xfId="51198"/>
    <cellStyle name="Vírgula 7 4 2 2 7 8" xfId="51199"/>
    <cellStyle name="Vírgula 7 4 2 2 8" xfId="48388"/>
    <cellStyle name="Vírgula 7 4 2 2 8 2" xfId="46288"/>
    <cellStyle name="Vírgula 7 4 2 2 8 2 2" xfId="3556"/>
    <cellStyle name="Vírgula 7 4 2 2 8 2 3" xfId="8377"/>
    <cellStyle name="Vírgula 7 4 2 2 8 2 4" xfId="10654"/>
    <cellStyle name="Vírgula 7 4 2 2 8 3" xfId="32684"/>
    <cellStyle name="Vírgula 7 4 2 2 8 3 2" xfId="3663"/>
    <cellStyle name="Vírgula 7 4 2 2 8 3 3" xfId="10752"/>
    <cellStyle name="Vírgula 7 4 2 2 8 4" xfId="32688"/>
    <cellStyle name="Vírgula 7 4 2 2 8 5" xfId="51200"/>
    <cellStyle name="Vírgula 7 4 2 2 8 6" xfId="51201"/>
    <cellStyle name="Vírgula 7 4 2 2 9" xfId="48390"/>
    <cellStyle name="Vírgula 7 4 2 2 9 2" xfId="51202"/>
    <cellStyle name="Vírgula 7 4 2 2 9 3" xfId="51203"/>
    <cellStyle name="Vírgula 7 4 2 2 9 4" xfId="51204"/>
    <cellStyle name="Vírgula 7 4 2 3" xfId="51206"/>
    <cellStyle name="Vírgula 7 4 2 3 10" xfId="45823"/>
    <cellStyle name="Vírgula 7 4 2 3 11" xfId="45825"/>
    <cellStyle name="Vírgula 7 4 2 3 2" xfId="51208"/>
    <cellStyle name="Vírgula 7 4 2 3 2 10" xfId="49959"/>
    <cellStyle name="Vírgula 7 4 2 3 2 2" xfId="51209"/>
    <cellStyle name="Vírgula 7 4 2 3 2 2 2" xfId="51210"/>
    <cellStyle name="Vírgula 7 4 2 3 2 2 2 2" xfId="44102"/>
    <cellStyle name="Vírgula 7 4 2 3 2 2 2 2 2" xfId="35950"/>
    <cellStyle name="Vírgula 7 4 2 3 2 2 2 2 3" xfId="49229"/>
    <cellStyle name="Vírgula 7 4 2 3 2 2 2 2 4" xfId="49231"/>
    <cellStyle name="Vírgula 7 4 2 3 2 2 2 3" xfId="51211"/>
    <cellStyle name="Vírgula 7 4 2 3 2 2 2 3 2" xfId="45125"/>
    <cellStyle name="Vírgula 7 4 2 3 2 2 2 3 3" xfId="49236"/>
    <cellStyle name="Vírgula 7 4 2 3 2 2 2 4" xfId="51212"/>
    <cellStyle name="Vírgula 7 4 2 3 2 2 2 5" xfId="51213"/>
    <cellStyle name="Vírgula 7 4 2 3 2 2 2 6" xfId="5075"/>
    <cellStyle name="Vírgula 7 4 2 3 2 2 3" xfId="51214"/>
    <cellStyle name="Vírgula 7 4 2 3 2 2 3 2" xfId="41151"/>
    <cellStyle name="Vírgula 7 4 2 3 2 2 3 3" xfId="41154"/>
    <cellStyle name="Vírgula 7 4 2 3 2 2 3 4" xfId="51215"/>
    <cellStyle name="Vírgula 7 4 2 3 2 2 4" xfId="51216"/>
    <cellStyle name="Vírgula 7 4 2 3 2 2 4 2" xfId="17532"/>
    <cellStyle name="Vírgula 7 4 2 3 2 2 4 3" xfId="3354"/>
    <cellStyle name="Vírgula 7 4 2 3 2 2 4 4" xfId="4070"/>
    <cellStyle name="Vírgula 7 4 2 3 2 2 5" xfId="51217"/>
    <cellStyle name="Vírgula 7 4 2 3 2 2 5 2" xfId="18865"/>
    <cellStyle name="Vírgula 7 4 2 3 2 2 5 3" xfId="18976"/>
    <cellStyle name="Vírgula 7 4 2 3 2 2 5 4" xfId="4694"/>
    <cellStyle name="Vírgula 7 4 2 3 2 2 6" xfId="51218"/>
    <cellStyle name="Vírgula 7 4 2 3 2 2 6 2" xfId="122"/>
    <cellStyle name="Vírgula 7 4 2 3 2 2 6 3" xfId="9062"/>
    <cellStyle name="Vírgula 7 4 2 3 2 2 7" xfId="40088"/>
    <cellStyle name="Vírgula 7 4 2 3 2 2 8" xfId="40090"/>
    <cellStyle name="Vírgula 7 4 2 3 2 2 9" xfId="51219"/>
    <cellStyle name="Vírgula 7 4 2 3 2 3" xfId="51220"/>
    <cellStyle name="Vírgula 7 4 2 3 2 3 2" xfId="51221"/>
    <cellStyle name="Vírgula 7 4 2 3 2 3 2 2" xfId="38962"/>
    <cellStyle name="Vírgula 7 4 2 3 2 3 2 3" xfId="51222"/>
    <cellStyle name="Vírgula 7 4 2 3 2 3 2 4" xfId="51223"/>
    <cellStyle name="Vírgula 7 4 2 3 2 3 3" xfId="51224"/>
    <cellStyle name="Vírgula 7 4 2 3 2 3 3 2" xfId="44185"/>
    <cellStyle name="Vírgula 7 4 2 3 2 3 3 3" xfId="51225"/>
    <cellStyle name="Vírgula 7 4 2 3 2 3 4" xfId="51226"/>
    <cellStyle name="Vírgula 7 4 2 3 2 3 5" xfId="51227"/>
    <cellStyle name="Vírgula 7 4 2 3 2 3 6" xfId="51228"/>
    <cellStyle name="Vírgula 7 4 2 3 2 4" xfId="51229"/>
    <cellStyle name="Vírgula 7 4 2 3 2 4 2" xfId="51231"/>
    <cellStyle name="Vírgula 7 4 2 3 2 4 3" xfId="51233"/>
    <cellStyle name="Vírgula 7 4 2 3 2 4 4" xfId="51235"/>
    <cellStyle name="Vírgula 7 4 2 3 2 5" xfId="51236"/>
    <cellStyle name="Vírgula 7 4 2 3 2 5 2" xfId="51238"/>
    <cellStyle name="Vírgula 7 4 2 3 2 5 3" xfId="51240"/>
    <cellStyle name="Vírgula 7 4 2 3 2 5 4" xfId="51242"/>
    <cellStyle name="Vírgula 7 4 2 3 2 6" xfId="26995"/>
    <cellStyle name="Vírgula 7 4 2 3 2 6 2" xfId="51244"/>
    <cellStyle name="Vírgula 7 4 2 3 2 6 3" xfId="51245"/>
    <cellStyle name="Vírgula 7 4 2 3 2 6 4" xfId="51246"/>
    <cellStyle name="Vírgula 7 4 2 3 2 7" xfId="28415"/>
    <cellStyle name="Vírgula 7 4 2 3 2 7 2" xfId="17180"/>
    <cellStyle name="Vírgula 7 4 2 3 2 7 3" xfId="17182"/>
    <cellStyle name="Vírgula 7 4 2 3 2 8" xfId="51247"/>
    <cellStyle name="Vírgula 7 4 2 3 2 9" xfId="51248"/>
    <cellStyle name="Vírgula 7 4 2 3 3" xfId="51250"/>
    <cellStyle name="Vírgula 7 4 2 3 3 2" xfId="51251"/>
    <cellStyle name="Vírgula 7 4 2 3 3 2 2" xfId="51252"/>
    <cellStyle name="Vírgula 7 4 2 3 3 2 2 2" xfId="51253"/>
    <cellStyle name="Vírgula 7 4 2 3 3 2 2 3" xfId="51254"/>
    <cellStyle name="Vírgula 7 4 2 3 3 2 2 4" xfId="51255"/>
    <cellStyle name="Vírgula 7 4 2 3 3 2 3" xfId="51256"/>
    <cellStyle name="Vírgula 7 4 2 3 3 2 3 2" xfId="51257"/>
    <cellStyle name="Vírgula 7 4 2 3 3 2 3 3" xfId="51258"/>
    <cellStyle name="Vírgula 7 4 2 3 3 2 4" xfId="51259"/>
    <cellStyle name="Vírgula 7 4 2 3 3 2 5" xfId="51260"/>
    <cellStyle name="Vírgula 7 4 2 3 3 2 6" xfId="51261"/>
    <cellStyle name="Vírgula 7 4 2 3 3 3" xfId="36070"/>
    <cellStyle name="Vírgula 7 4 2 3 3 3 2" xfId="36072"/>
    <cellStyle name="Vírgula 7 4 2 3 3 3 3" xfId="23244"/>
    <cellStyle name="Vírgula 7 4 2 3 3 3 4" xfId="23247"/>
    <cellStyle name="Vírgula 7 4 2 3 3 4" xfId="36074"/>
    <cellStyle name="Vírgula 7 4 2 3 3 4 2" xfId="36077"/>
    <cellStyle name="Vírgula 7 4 2 3 3 4 3" xfId="3064"/>
    <cellStyle name="Vírgula 7 4 2 3 3 4 4" xfId="1220"/>
    <cellStyle name="Vírgula 7 4 2 3 3 5" xfId="36079"/>
    <cellStyle name="Vírgula 7 4 2 3 3 5 2" xfId="51263"/>
    <cellStyle name="Vírgula 7 4 2 3 3 5 3" xfId="2623"/>
    <cellStyle name="Vírgula 7 4 2 3 3 5 4" xfId="1355"/>
    <cellStyle name="Vírgula 7 4 2 3 3 6" xfId="36081"/>
    <cellStyle name="Vírgula 7 4 2 3 3 6 2" xfId="51265"/>
    <cellStyle name="Vírgula 7 4 2 3 3 6 3" xfId="51266"/>
    <cellStyle name="Vírgula 7 4 2 3 3 7" xfId="36084"/>
    <cellStyle name="Vírgula 7 4 2 3 3 8" xfId="51267"/>
    <cellStyle name="Vírgula 7 4 2 3 3 9" xfId="51268"/>
    <cellStyle name="Vírgula 7 4 2 3 4" xfId="51270"/>
    <cellStyle name="Vírgula 7 4 2 3 4 2" xfId="51271"/>
    <cellStyle name="Vírgula 7 4 2 3 4 2 2" xfId="11657"/>
    <cellStyle name="Vírgula 7 4 2 3 4 2 3" xfId="11669"/>
    <cellStyle name="Vírgula 7 4 2 3 4 2 4" xfId="11675"/>
    <cellStyle name="Vírgula 7 4 2 3 4 3" xfId="36087"/>
    <cellStyle name="Vírgula 7 4 2 3 4 3 2" xfId="11759"/>
    <cellStyle name="Vírgula 7 4 2 3 4 3 3" xfId="11805"/>
    <cellStyle name="Vírgula 7 4 2 3 4 4" xfId="36089"/>
    <cellStyle name="Vírgula 7 4 2 3 4 5" xfId="36091"/>
    <cellStyle name="Vírgula 7 4 2 3 4 6" xfId="51272"/>
    <cellStyle name="Vírgula 7 4 2 3 5" xfId="48392"/>
    <cellStyle name="Vírgula 7 4 2 3 5 2" xfId="51273"/>
    <cellStyle name="Vírgula 7 4 2 3 5 3" xfId="36094"/>
    <cellStyle name="Vírgula 7 4 2 3 5 4" xfId="36096"/>
    <cellStyle name="Vírgula 7 4 2 3 6" xfId="48394"/>
    <cellStyle name="Vírgula 7 4 2 3 6 2" xfId="51274"/>
    <cellStyle name="Vírgula 7 4 2 3 6 3" xfId="36100"/>
    <cellStyle name="Vírgula 7 4 2 3 6 4" xfId="36102"/>
    <cellStyle name="Vírgula 7 4 2 3 7" xfId="48396"/>
    <cellStyle name="Vírgula 7 4 2 3 7 2" xfId="51275"/>
    <cellStyle name="Vírgula 7 4 2 3 7 3" xfId="36104"/>
    <cellStyle name="Vírgula 7 4 2 3 7 4" xfId="36106"/>
    <cellStyle name="Vírgula 7 4 2 3 8" xfId="51276"/>
    <cellStyle name="Vírgula 7 4 2 3 8 2" xfId="51277"/>
    <cellStyle name="Vírgula 7 4 2 3 8 3" xfId="51278"/>
    <cellStyle name="Vírgula 7 4 2 3 9" xfId="51279"/>
    <cellStyle name="Vírgula 7 4 2 4" xfId="41729"/>
    <cellStyle name="Vírgula 7 4 2 4 10" xfId="48862"/>
    <cellStyle name="Vírgula 7 4 2 4 11" xfId="48864"/>
    <cellStyle name="Vírgula 7 4 2 4 2" xfId="51281"/>
    <cellStyle name="Vírgula 7 4 2 4 2 10" xfId="4240"/>
    <cellStyle name="Vírgula 7 4 2 4 2 2" xfId="1730"/>
    <cellStyle name="Vírgula 7 4 2 4 2 2 2" xfId="51282"/>
    <cellStyle name="Vírgula 7 4 2 4 2 2 2 2" xfId="51283"/>
    <cellStyle name="Vírgula 7 4 2 4 2 2 2 2 2" xfId="51284"/>
    <cellStyle name="Vírgula 7 4 2 4 2 2 2 2 3" xfId="51285"/>
    <cellStyle name="Vírgula 7 4 2 4 2 2 2 2 4" xfId="51286"/>
    <cellStyle name="Vírgula 7 4 2 4 2 2 2 3" xfId="51287"/>
    <cellStyle name="Vírgula 7 4 2 4 2 2 2 3 2" xfId="51288"/>
    <cellStyle name="Vírgula 7 4 2 4 2 2 2 3 3" xfId="51289"/>
    <cellStyle name="Vírgula 7 4 2 4 2 2 2 4" xfId="51290"/>
    <cellStyle name="Vírgula 7 4 2 4 2 2 2 5" xfId="51291"/>
    <cellStyle name="Vírgula 7 4 2 4 2 2 2 6" xfId="51292"/>
    <cellStyle name="Vírgula 7 4 2 4 2 2 3" xfId="51293"/>
    <cellStyle name="Vírgula 7 4 2 4 2 2 3 2" xfId="51294"/>
    <cellStyle name="Vírgula 7 4 2 4 2 2 3 3" xfId="24598"/>
    <cellStyle name="Vírgula 7 4 2 4 2 2 3 4" xfId="24604"/>
    <cellStyle name="Vírgula 7 4 2 4 2 2 4" xfId="51295"/>
    <cellStyle name="Vírgula 7 4 2 4 2 2 4 2" xfId="29371"/>
    <cellStyle name="Vírgula 7 4 2 4 2 2 4 3" xfId="24609"/>
    <cellStyle name="Vírgula 7 4 2 4 2 2 4 4" xfId="24612"/>
    <cellStyle name="Vírgula 7 4 2 4 2 2 5" xfId="51296"/>
    <cellStyle name="Vírgula 7 4 2 4 2 2 5 2" xfId="29403"/>
    <cellStyle name="Vírgula 7 4 2 4 2 2 5 3" xfId="24617"/>
    <cellStyle name="Vírgula 7 4 2 4 2 2 5 4" xfId="24621"/>
    <cellStyle name="Vírgula 7 4 2 4 2 2 6" xfId="51297"/>
    <cellStyle name="Vírgula 7 4 2 4 2 2 6 2" xfId="9835"/>
    <cellStyle name="Vírgula 7 4 2 4 2 2 6 3" xfId="7642"/>
    <cellStyle name="Vírgula 7 4 2 4 2 2 7" xfId="51298"/>
    <cellStyle name="Vírgula 7 4 2 4 2 2 8" xfId="51299"/>
    <cellStyle name="Vírgula 7 4 2 4 2 2 9" xfId="51300"/>
    <cellStyle name="Vírgula 7 4 2 4 2 3" xfId="51301"/>
    <cellStyle name="Vírgula 7 4 2 4 2 3 2" xfId="11194"/>
    <cellStyle name="Vírgula 7 4 2 4 2 3 2 2" xfId="30636"/>
    <cellStyle name="Vírgula 7 4 2 4 2 3 2 3" xfId="30665"/>
    <cellStyle name="Vírgula 7 4 2 4 2 3 2 4" xfId="51302"/>
    <cellStyle name="Vírgula 7 4 2 4 2 3 3" xfId="12066"/>
    <cellStyle name="Vírgula 7 4 2 4 2 3 3 2" xfId="30696"/>
    <cellStyle name="Vírgula 7 4 2 4 2 3 3 3" xfId="24629"/>
    <cellStyle name="Vírgula 7 4 2 4 2 3 4" xfId="12090"/>
    <cellStyle name="Vírgula 7 4 2 4 2 3 5" xfId="51303"/>
    <cellStyle name="Vírgula 7 4 2 4 2 3 6" xfId="51304"/>
    <cellStyle name="Vírgula 7 4 2 4 2 4" xfId="51305"/>
    <cellStyle name="Vírgula 7 4 2 4 2 4 2" xfId="12590"/>
    <cellStyle name="Vírgula 7 4 2 4 2 4 3" xfId="51307"/>
    <cellStyle name="Vírgula 7 4 2 4 2 4 4" xfId="51309"/>
    <cellStyle name="Vírgula 7 4 2 4 2 5" xfId="23542"/>
    <cellStyle name="Vírgula 7 4 2 4 2 5 2" xfId="9010"/>
    <cellStyle name="Vírgula 7 4 2 4 2 5 3" xfId="51310"/>
    <cellStyle name="Vírgula 7 4 2 4 2 5 4" xfId="51311"/>
    <cellStyle name="Vírgula 7 4 2 4 2 6" xfId="23545"/>
    <cellStyle name="Vírgula 7 4 2 4 2 6 2" xfId="13209"/>
    <cellStyle name="Vírgula 7 4 2 4 2 6 3" xfId="51312"/>
    <cellStyle name="Vírgula 7 4 2 4 2 6 4" xfId="51313"/>
    <cellStyle name="Vírgula 7 4 2 4 2 7" xfId="50875"/>
    <cellStyle name="Vírgula 7 4 2 4 2 7 2" xfId="13391"/>
    <cellStyle name="Vírgula 7 4 2 4 2 7 3" xfId="3006"/>
    <cellStyle name="Vírgula 7 4 2 4 2 8" xfId="50877"/>
    <cellStyle name="Vírgula 7 4 2 4 2 9" xfId="50879"/>
    <cellStyle name="Vírgula 7 4 2 4 3" xfId="51315"/>
    <cellStyle name="Vírgula 7 4 2 4 3 2" xfId="15018"/>
    <cellStyle name="Vírgula 7 4 2 4 3 2 2" xfId="37590"/>
    <cellStyle name="Vírgula 7 4 2 4 3 2 2 2" xfId="51316"/>
    <cellStyle name="Vírgula 7 4 2 4 3 2 2 3" xfId="51317"/>
    <cellStyle name="Vírgula 7 4 2 4 3 2 2 4" xfId="15789"/>
    <cellStyle name="Vírgula 7 4 2 4 3 2 3" xfId="37592"/>
    <cellStyle name="Vírgula 7 4 2 4 3 2 3 2" xfId="51318"/>
    <cellStyle name="Vírgula 7 4 2 4 3 2 3 3" xfId="1529"/>
    <cellStyle name="Vírgula 7 4 2 4 3 2 4" xfId="37594"/>
    <cellStyle name="Vírgula 7 4 2 4 3 2 5" xfId="51319"/>
    <cellStyle name="Vírgula 7 4 2 4 3 2 6" xfId="51320"/>
    <cellStyle name="Vírgula 7 4 2 4 3 3" xfId="15021"/>
    <cellStyle name="Vírgula 7 4 2 4 3 3 2" xfId="14893"/>
    <cellStyle name="Vírgula 7 4 2 4 3 3 3" xfId="14925"/>
    <cellStyle name="Vírgula 7 4 2 4 3 3 4" xfId="14939"/>
    <cellStyle name="Vírgula 7 4 2 4 3 4" xfId="25057"/>
    <cellStyle name="Vírgula 7 4 2 4 3 4 2" xfId="15215"/>
    <cellStyle name="Vírgula 7 4 2 4 3 4 3" xfId="31596"/>
    <cellStyle name="Vírgula 7 4 2 4 3 4 4" xfId="51321"/>
    <cellStyle name="Vírgula 7 4 2 4 3 5" xfId="25062"/>
    <cellStyle name="Vírgula 7 4 2 4 3 5 2" xfId="15607"/>
    <cellStyle name="Vírgula 7 4 2 4 3 5 3" xfId="51322"/>
    <cellStyle name="Vírgula 7 4 2 4 3 5 4" xfId="51323"/>
    <cellStyle name="Vírgula 7 4 2 4 3 6" xfId="36108"/>
    <cellStyle name="Vírgula 7 4 2 4 3 6 2" xfId="15787"/>
    <cellStyle name="Vírgula 7 4 2 4 3 6 3" xfId="51324"/>
    <cellStyle name="Vírgula 7 4 2 4 3 7" xfId="36111"/>
    <cellStyle name="Vírgula 7 4 2 4 3 8" xfId="50882"/>
    <cellStyle name="Vírgula 7 4 2 4 3 9" xfId="50884"/>
    <cellStyle name="Vírgula 7 4 2 4 4" xfId="51326"/>
    <cellStyle name="Vírgula 7 4 2 4 4 2" xfId="37615"/>
    <cellStyle name="Vírgula 7 4 2 4 4 2 2" xfId="14494"/>
    <cellStyle name="Vírgula 7 4 2 4 4 2 3" xfId="14509"/>
    <cellStyle name="Vírgula 7 4 2 4 4 2 4" xfId="12437"/>
    <cellStyle name="Vírgula 7 4 2 4 4 3" xfId="25067"/>
    <cellStyle name="Vírgula 7 4 2 4 4 3 2" xfId="14629"/>
    <cellStyle name="Vírgula 7 4 2 4 4 3 3" xfId="14654"/>
    <cellStyle name="Vírgula 7 4 2 4 4 4" xfId="25072"/>
    <cellStyle name="Vírgula 7 4 2 4 4 5" xfId="25079"/>
    <cellStyle name="Vírgula 7 4 2 4 4 6" xfId="33123"/>
    <cellStyle name="Vírgula 7 4 2 4 5" xfId="48398"/>
    <cellStyle name="Vírgula 7 4 2 4 5 2" xfId="37626"/>
    <cellStyle name="Vírgula 7 4 2 4 5 3" xfId="25084"/>
    <cellStyle name="Vírgula 7 4 2 4 5 4" xfId="25088"/>
    <cellStyle name="Vírgula 7 4 2 4 6" xfId="48400"/>
    <cellStyle name="Vírgula 7 4 2 4 6 2" xfId="51327"/>
    <cellStyle name="Vírgula 7 4 2 4 6 3" xfId="36114"/>
    <cellStyle name="Vírgula 7 4 2 4 6 4" xfId="33132"/>
    <cellStyle name="Vírgula 7 4 2 4 7" xfId="48402"/>
    <cellStyle name="Vírgula 7 4 2 4 7 2" xfId="51328"/>
    <cellStyle name="Vírgula 7 4 2 4 7 3" xfId="36116"/>
    <cellStyle name="Vírgula 7 4 2 4 7 4" xfId="33142"/>
    <cellStyle name="Vírgula 7 4 2 4 8" xfId="51329"/>
    <cellStyle name="Vírgula 7 4 2 4 8 2" xfId="51330"/>
    <cellStyle name="Vírgula 7 4 2 4 8 3" xfId="51331"/>
    <cellStyle name="Vírgula 7 4 2 4 9" xfId="51332"/>
    <cellStyle name="Vírgula 7 4 2 5" xfId="41732"/>
    <cellStyle name="Vírgula 7 4 2 5 10" xfId="4215"/>
    <cellStyle name="Vírgula 7 4 2 5 2" xfId="51334"/>
    <cellStyle name="Vírgula 7 4 2 5 2 2" xfId="51335"/>
    <cellStyle name="Vírgula 7 4 2 5 2 2 2" xfId="51336"/>
    <cellStyle name="Vírgula 7 4 2 5 2 2 2 2" xfId="35840"/>
    <cellStyle name="Vírgula 7 4 2 5 2 2 2 3" xfId="51337"/>
    <cellStyle name="Vírgula 7 4 2 5 2 2 2 4" xfId="51338"/>
    <cellStyle name="Vírgula 7 4 2 5 2 2 3" xfId="51339"/>
    <cellStyle name="Vírgula 7 4 2 5 2 2 3 2" xfId="32611"/>
    <cellStyle name="Vírgula 7 4 2 5 2 2 3 3" xfId="51340"/>
    <cellStyle name="Vírgula 7 4 2 5 2 2 4" xfId="51341"/>
    <cellStyle name="Vírgula 7 4 2 5 2 2 5" xfId="51342"/>
    <cellStyle name="Vírgula 7 4 2 5 2 2 6" xfId="41998"/>
    <cellStyle name="Vírgula 7 4 2 5 2 3" xfId="51343"/>
    <cellStyle name="Vírgula 7 4 2 5 2 3 2" xfId="51344"/>
    <cellStyle name="Vírgula 7 4 2 5 2 3 3" xfId="51345"/>
    <cellStyle name="Vírgula 7 4 2 5 2 3 4" xfId="51346"/>
    <cellStyle name="Vírgula 7 4 2 5 2 4" xfId="51347"/>
    <cellStyle name="Vírgula 7 4 2 5 2 4 2" xfId="51349"/>
    <cellStyle name="Vírgula 7 4 2 5 2 4 3" xfId="51350"/>
    <cellStyle name="Vírgula 7 4 2 5 2 4 4" xfId="51351"/>
    <cellStyle name="Vírgula 7 4 2 5 2 5" xfId="51352"/>
    <cellStyle name="Vírgula 7 4 2 5 2 5 2" xfId="51353"/>
    <cellStyle name="Vírgula 7 4 2 5 2 5 3" xfId="48738"/>
    <cellStyle name="Vírgula 7 4 2 5 2 5 4" xfId="48740"/>
    <cellStyle name="Vírgula 7 4 2 5 2 6" xfId="51354"/>
    <cellStyle name="Vírgula 7 4 2 5 2 6 2" xfId="51355"/>
    <cellStyle name="Vírgula 7 4 2 5 2 6 3" xfId="48744"/>
    <cellStyle name="Vírgula 7 4 2 5 2 7" xfId="51356"/>
    <cellStyle name="Vírgula 7 4 2 5 2 8" xfId="51357"/>
    <cellStyle name="Vírgula 7 4 2 5 2 9" xfId="51358"/>
    <cellStyle name="Vírgula 7 4 2 5 3" xfId="51360"/>
    <cellStyle name="Vírgula 7 4 2 5 3 2" xfId="37658"/>
    <cellStyle name="Vírgula 7 4 2 5 3 2 2" xfId="37660"/>
    <cellStyle name="Vírgula 7 4 2 5 3 2 3" xfId="37662"/>
    <cellStyle name="Vírgula 7 4 2 5 3 2 4" xfId="37664"/>
    <cellStyle name="Vírgula 7 4 2 5 3 3" xfId="36118"/>
    <cellStyle name="Vírgula 7 4 2 5 3 3 2" xfId="33138"/>
    <cellStyle name="Vírgula 7 4 2 5 3 3 3" xfId="33146"/>
    <cellStyle name="Vírgula 7 4 2 5 3 4" xfId="36122"/>
    <cellStyle name="Vírgula 7 4 2 5 3 5" xfId="36126"/>
    <cellStyle name="Vírgula 7 4 2 5 3 6" xfId="36129"/>
    <cellStyle name="Vírgula 7 4 2 5 4" xfId="51361"/>
    <cellStyle name="Vírgula 7 4 2 5 4 2" xfId="37678"/>
    <cellStyle name="Vírgula 7 4 2 5 4 3" xfId="36133"/>
    <cellStyle name="Vírgula 7 4 2 5 4 4" xfId="33158"/>
    <cellStyle name="Vírgula 7 4 2 5 5" xfId="48404"/>
    <cellStyle name="Vírgula 7 4 2 5 5 2" xfId="51362"/>
    <cellStyle name="Vírgula 7 4 2 5 5 3" xfId="36136"/>
    <cellStyle name="Vírgula 7 4 2 5 5 4" xfId="33173"/>
    <cellStyle name="Vírgula 7 4 2 5 6" xfId="48406"/>
    <cellStyle name="Vírgula 7 4 2 5 6 2" xfId="51363"/>
    <cellStyle name="Vírgula 7 4 2 5 6 3" xfId="36141"/>
    <cellStyle name="Vírgula 7 4 2 5 6 4" xfId="33181"/>
    <cellStyle name="Vírgula 7 4 2 5 7" xfId="48408"/>
    <cellStyle name="Vírgula 7 4 2 5 7 2" xfId="47169"/>
    <cellStyle name="Vírgula 7 4 2 5 7 3" xfId="47171"/>
    <cellStyle name="Vírgula 7 4 2 5 8" xfId="51364"/>
    <cellStyle name="Vírgula 7 4 2 5 9" xfId="51365"/>
    <cellStyle name="Vírgula 7 4 2 6" xfId="41735"/>
    <cellStyle name="Vírgula 7 4 2 6 2" xfId="12187"/>
    <cellStyle name="Vírgula 7 4 2 6 2 2" xfId="31922"/>
    <cellStyle name="Vírgula 7 4 2 6 2 2 2" xfId="49914"/>
    <cellStyle name="Vírgula 7 4 2 6 2 2 3" xfId="5438"/>
    <cellStyle name="Vírgula 7 4 2 6 2 2 4" xfId="5448"/>
    <cellStyle name="Vírgula 7 4 2 6 2 3" xfId="31925"/>
    <cellStyle name="Vírgula 7 4 2 6 2 3 2" xfId="49916"/>
    <cellStyle name="Vírgula 7 4 2 6 2 3 3" xfId="5230"/>
    <cellStyle name="Vírgula 7 4 2 6 2 4" xfId="49918"/>
    <cellStyle name="Vírgula 7 4 2 6 2 5" xfId="49920"/>
    <cellStyle name="Vírgula 7 4 2 6 2 6" xfId="49922"/>
    <cellStyle name="Vírgula 7 4 2 6 3" xfId="31928"/>
    <cellStyle name="Vírgula 7 4 2 6 3 2" xfId="37706"/>
    <cellStyle name="Vírgula 7 4 2 6 3 3" xfId="36145"/>
    <cellStyle name="Vírgula 7 4 2 6 3 4" xfId="36148"/>
    <cellStyle name="Vírgula 7 4 2 6 4" xfId="31930"/>
    <cellStyle name="Vírgula 7 4 2 6 4 2" xfId="51366"/>
    <cellStyle name="Vírgula 7 4 2 6 4 3" xfId="36153"/>
    <cellStyle name="Vírgula 7 4 2 6 4 4" xfId="33200"/>
    <cellStyle name="Vírgula 7 4 2 6 5" xfId="48411"/>
    <cellStyle name="Vírgula 7 4 2 6 5 2" xfId="51367"/>
    <cellStyle name="Vírgula 7 4 2 6 5 3" xfId="51368"/>
    <cellStyle name="Vírgula 7 4 2 6 5 4" xfId="51369"/>
    <cellStyle name="Vírgula 7 4 2 6 6" xfId="48413"/>
    <cellStyle name="Vírgula 7 4 2 6 6 2" xfId="51370"/>
    <cellStyle name="Vírgula 7 4 2 6 6 3" xfId="51371"/>
    <cellStyle name="Vírgula 7 4 2 6 7" xfId="51372"/>
    <cellStyle name="Vírgula 7 4 2 6 8" xfId="51373"/>
    <cellStyle name="Vírgula 7 4 2 6 9" xfId="51374"/>
    <cellStyle name="Vírgula 7 4 2 7" xfId="51376"/>
    <cellStyle name="Vírgula 7 4 2 7 2" xfId="31960"/>
    <cellStyle name="Vírgula 7 4 2 7 2 2" xfId="34083"/>
    <cellStyle name="Vírgula 7 4 2 7 2 2 2" xfId="51377"/>
    <cellStyle name="Vírgula 7 4 2 7 2 2 3" xfId="51378"/>
    <cellStyle name="Vírgula 7 4 2 7 2 2 4" xfId="51379"/>
    <cellStyle name="Vírgula 7 4 2 7 2 3" xfId="51380"/>
    <cellStyle name="Vírgula 7 4 2 7 2 3 2" xfId="51381"/>
    <cellStyle name="Vírgula 7 4 2 7 2 3 3" xfId="51382"/>
    <cellStyle name="Vírgula 7 4 2 7 2 4" xfId="51383"/>
    <cellStyle name="Vírgula 7 4 2 7 2 5" xfId="51384"/>
    <cellStyle name="Vírgula 7 4 2 7 2 6" xfId="51385"/>
    <cellStyle name="Vírgula 7 4 2 7 3" xfId="31963"/>
    <cellStyle name="Vírgula 7 4 2 7 3 2" xfId="37734"/>
    <cellStyle name="Vírgula 7 4 2 7 3 3" xfId="37737"/>
    <cellStyle name="Vírgula 7 4 2 7 3 4" xfId="49605"/>
    <cellStyle name="Vírgula 7 4 2 7 4" xfId="31967"/>
    <cellStyle name="Vírgula 7 4 2 7 4 2" xfId="51386"/>
    <cellStyle name="Vírgula 7 4 2 7 4 3" xfId="51387"/>
    <cellStyle name="Vírgula 7 4 2 7 4 4" xfId="51388"/>
    <cellStyle name="Vírgula 7 4 2 7 5" xfId="28995"/>
    <cellStyle name="Vírgula 7 4 2 7 5 2" xfId="51389"/>
    <cellStyle name="Vírgula 7 4 2 7 5 3" xfId="51390"/>
    <cellStyle name="Vírgula 7 4 2 7 5 4" xfId="51391"/>
    <cellStyle name="Vírgula 7 4 2 7 6" xfId="28998"/>
    <cellStyle name="Vírgula 7 4 2 7 6 2" xfId="51392"/>
    <cellStyle name="Vírgula 7 4 2 7 6 3" xfId="51393"/>
    <cellStyle name="Vírgula 7 4 2 7 7" xfId="29002"/>
    <cellStyle name="Vírgula 7 4 2 7 8" xfId="51395"/>
    <cellStyle name="Vírgula 7 4 2 7 9" xfId="51396"/>
    <cellStyle name="Vírgula 7 4 2 8" xfId="47332"/>
    <cellStyle name="Vírgula 7 4 2 8 2" xfId="51397"/>
    <cellStyle name="Vírgula 7 4 2 8 2 2" xfId="51398"/>
    <cellStyle name="Vírgula 7 4 2 8 2 2 2" xfId="26932"/>
    <cellStyle name="Vírgula 7 4 2 8 2 2 3" xfId="26941"/>
    <cellStyle name="Vírgula 7 4 2 8 2 2 4" xfId="26945"/>
    <cellStyle name="Vírgula 7 4 2 8 2 3" xfId="38181"/>
    <cellStyle name="Vírgula 7 4 2 8 2 3 2" xfId="27016"/>
    <cellStyle name="Vírgula 7 4 2 8 2 3 3" xfId="27030"/>
    <cellStyle name="Vírgula 7 4 2 8 2 4" xfId="38183"/>
    <cellStyle name="Vírgula 7 4 2 8 2 5" xfId="6995"/>
    <cellStyle name="Vírgula 7 4 2 8 2 6" xfId="6999"/>
    <cellStyle name="Vírgula 7 4 2 8 3" xfId="51399"/>
    <cellStyle name="Vírgula 7 4 2 8 3 2" xfId="37766"/>
    <cellStyle name="Vírgula 7 4 2 8 3 3" xfId="37768"/>
    <cellStyle name="Vírgula 7 4 2 8 3 4" xfId="38185"/>
    <cellStyle name="Vírgula 7 4 2 8 4" xfId="51400"/>
    <cellStyle name="Vírgula 7 4 2 8 4 2" xfId="50794"/>
    <cellStyle name="Vírgula 7 4 2 8 4 3" xfId="51401"/>
    <cellStyle name="Vírgula 7 4 2 8 4 4" xfId="51402"/>
    <cellStyle name="Vírgula 7 4 2 8 5" xfId="29004"/>
    <cellStyle name="Vírgula 7 4 2 8 5 2" xfId="51403"/>
    <cellStyle name="Vírgula 7 4 2 8 5 3" xfId="51404"/>
    <cellStyle name="Vírgula 7 4 2 8 6" xfId="29007"/>
    <cellStyle name="Vírgula 7 4 2 8 7" xfId="51406"/>
    <cellStyle name="Vírgula 7 4 2 8 8" xfId="51407"/>
    <cellStyle name="Vírgula 7 4 2 9" xfId="47334"/>
    <cellStyle name="Vírgula 7 4 2 9 2" xfId="51408"/>
    <cellStyle name="Vírgula 7 4 2 9 2 2" xfId="42020"/>
    <cellStyle name="Vírgula 7 4 2 9 2 3" xfId="51409"/>
    <cellStyle name="Vírgula 7 4 2 9 2 4" xfId="29233"/>
    <cellStyle name="Vírgula 7 4 2 9 3" xfId="51410"/>
    <cellStyle name="Vírgula 7 4 2 9 3 2" xfId="42022"/>
    <cellStyle name="Vírgula 7 4 2 9 3 3" xfId="49610"/>
    <cellStyle name="Vírgula 7 4 2 9 4" xfId="51411"/>
    <cellStyle name="Vírgula 7 4 2 9 5" xfId="51412"/>
    <cellStyle name="Vírgula 7 4 2 9 6" xfId="51413"/>
    <cellStyle name="Vírgula 7 4 3" xfId="51414"/>
    <cellStyle name="Vírgula 7 4 3 10" xfId="51415"/>
    <cellStyle name="Vírgula 7 4 3 10 2" xfId="25021"/>
    <cellStyle name="Vírgula 7 4 3 10 3" xfId="25027"/>
    <cellStyle name="Vírgula 7 4 3 10 4" xfId="25031"/>
    <cellStyle name="Vírgula 7 4 3 11" xfId="16917"/>
    <cellStyle name="Vírgula 7 4 3 11 2" xfId="25040"/>
    <cellStyle name="Vírgula 7 4 3 11 3" xfId="25043"/>
    <cellStyle name="Vírgula 7 4 3 12" xfId="16920"/>
    <cellStyle name="Vírgula 7 4 3 13" xfId="32935"/>
    <cellStyle name="Vírgula 7 4 3 14" xfId="51416"/>
    <cellStyle name="Vírgula 7 4 3 2" xfId="51418"/>
    <cellStyle name="Vírgula 7 4 3 2 10" xfId="46432"/>
    <cellStyle name="Vírgula 7 4 3 2 11" xfId="46455"/>
    <cellStyle name="Vírgula 7 4 3 2 2" xfId="51420"/>
    <cellStyle name="Vírgula 7 4 3 2 2 10" xfId="43903"/>
    <cellStyle name="Vírgula 7 4 3 2 2 2" xfId="51421"/>
    <cellStyle name="Vírgula 7 4 3 2 2 2 2" xfId="21784"/>
    <cellStyle name="Vírgula 7 4 3 2 2 2 2 2" xfId="51422"/>
    <cellStyle name="Vírgula 7 4 3 2 2 2 2 2 2" xfId="41284"/>
    <cellStyle name="Vírgula 7 4 3 2 2 2 2 2 3" xfId="51423"/>
    <cellStyle name="Vírgula 7 4 3 2 2 2 2 2 4" xfId="51424"/>
    <cellStyle name="Vírgula 7 4 3 2 2 2 2 3" xfId="51425"/>
    <cellStyle name="Vírgula 7 4 3 2 2 2 2 3 2" xfId="42322"/>
    <cellStyle name="Vírgula 7 4 3 2 2 2 2 3 3" xfId="51426"/>
    <cellStyle name="Vírgula 7 4 3 2 2 2 2 4" xfId="51427"/>
    <cellStyle name="Vírgula 7 4 3 2 2 2 2 5" xfId="51428"/>
    <cellStyle name="Vírgula 7 4 3 2 2 2 2 6" xfId="51429"/>
    <cellStyle name="Vírgula 7 4 3 2 2 2 3" xfId="21788"/>
    <cellStyle name="Vírgula 7 4 3 2 2 2 3 2" xfId="51430"/>
    <cellStyle name="Vírgula 7 4 3 2 2 2 3 3" xfId="45318"/>
    <cellStyle name="Vírgula 7 4 3 2 2 2 3 4" xfId="45320"/>
    <cellStyle name="Vírgula 7 4 3 2 2 2 4" xfId="51431"/>
    <cellStyle name="Vírgula 7 4 3 2 2 2 4 2" xfId="51432"/>
    <cellStyle name="Vírgula 7 4 3 2 2 2 4 3" xfId="45323"/>
    <cellStyle name="Vírgula 7 4 3 2 2 2 4 4" xfId="45325"/>
    <cellStyle name="Vírgula 7 4 3 2 2 2 5" xfId="51433"/>
    <cellStyle name="Vírgula 7 4 3 2 2 2 5 2" xfId="51434"/>
    <cellStyle name="Vírgula 7 4 3 2 2 2 5 3" xfId="51435"/>
    <cellStyle name="Vírgula 7 4 3 2 2 2 5 4" xfId="51436"/>
    <cellStyle name="Vírgula 7 4 3 2 2 2 6" xfId="51437"/>
    <cellStyle name="Vírgula 7 4 3 2 2 2 6 2" xfId="51438"/>
    <cellStyle name="Vírgula 7 4 3 2 2 2 6 3" xfId="51439"/>
    <cellStyle name="Vírgula 7 4 3 2 2 2 7" xfId="51440"/>
    <cellStyle name="Vírgula 7 4 3 2 2 2 8" xfId="17169"/>
    <cellStyle name="Vírgula 7 4 3 2 2 2 9" xfId="18428"/>
    <cellStyle name="Vírgula 7 4 3 2 2 3" xfId="51441"/>
    <cellStyle name="Vírgula 7 4 3 2 2 3 2" xfId="8167"/>
    <cellStyle name="Vírgula 7 4 3 2 2 3 2 2" xfId="42401"/>
    <cellStyle name="Vírgula 7 4 3 2 2 3 2 3" xfId="51442"/>
    <cellStyle name="Vírgula 7 4 3 2 2 3 2 4" xfId="51443"/>
    <cellStyle name="Vírgula 7 4 3 2 2 3 3" xfId="16488"/>
    <cellStyle name="Vírgula 7 4 3 2 2 3 3 2" xfId="51444"/>
    <cellStyle name="Vírgula 7 4 3 2 2 3 3 3" xfId="51445"/>
    <cellStyle name="Vírgula 7 4 3 2 2 3 4" xfId="51446"/>
    <cellStyle name="Vírgula 7 4 3 2 2 3 5" xfId="51447"/>
    <cellStyle name="Vírgula 7 4 3 2 2 3 6" xfId="51448"/>
    <cellStyle name="Vírgula 7 4 3 2 2 4" xfId="51449"/>
    <cellStyle name="Vírgula 7 4 3 2 2 4 2" xfId="21794"/>
    <cellStyle name="Vírgula 7 4 3 2 2 4 3" xfId="21797"/>
    <cellStyle name="Vírgula 7 4 3 2 2 4 4" xfId="26021"/>
    <cellStyle name="Vírgula 7 4 3 2 2 5" xfId="51450"/>
    <cellStyle name="Vírgula 7 4 3 2 2 5 2" xfId="21806"/>
    <cellStyle name="Vírgula 7 4 3 2 2 5 3" xfId="26024"/>
    <cellStyle name="Vírgula 7 4 3 2 2 5 4" xfId="26026"/>
    <cellStyle name="Vírgula 7 4 3 2 2 6" xfId="51451"/>
    <cellStyle name="Vírgula 7 4 3 2 2 6 2" xfId="51452"/>
    <cellStyle name="Vírgula 7 4 3 2 2 6 3" xfId="51453"/>
    <cellStyle name="Vírgula 7 4 3 2 2 6 4" xfId="51454"/>
    <cellStyle name="Vírgula 7 4 3 2 2 7" xfId="51455"/>
    <cellStyle name="Vírgula 7 4 3 2 2 7 2" xfId="49084"/>
    <cellStyle name="Vírgula 7 4 3 2 2 7 3" xfId="49088"/>
    <cellStyle name="Vírgula 7 4 3 2 2 8" xfId="51456"/>
    <cellStyle name="Vírgula 7 4 3 2 2 9" xfId="51457"/>
    <cellStyle name="Vírgula 7 4 3 2 3" xfId="51459"/>
    <cellStyle name="Vírgula 7 4 3 2 3 2" xfId="51460"/>
    <cellStyle name="Vírgula 7 4 3 2 3 2 2" xfId="21835"/>
    <cellStyle name="Vírgula 7 4 3 2 3 2 2 2" xfId="8185"/>
    <cellStyle name="Vírgula 7 4 3 2 3 2 2 3" xfId="8190"/>
    <cellStyle name="Vírgula 7 4 3 2 3 2 2 4" xfId="8197"/>
    <cellStyle name="Vírgula 7 4 3 2 3 2 3" xfId="21840"/>
    <cellStyle name="Vírgula 7 4 3 2 3 2 3 2" xfId="528"/>
    <cellStyle name="Vírgula 7 4 3 2 3 2 3 3" xfId="545"/>
    <cellStyle name="Vírgula 7 4 3 2 3 2 4" xfId="30303"/>
    <cellStyle name="Vírgula 7 4 3 2 3 2 5" xfId="51461"/>
    <cellStyle name="Vírgula 7 4 3 2 3 2 6" xfId="51462"/>
    <cellStyle name="Vírgula 7 4 3 2 3 3" xfId="6133"/>
    <cellStyle name="Vírgula 7 4 3 2 3 3 2" xfId="21848"/>
    <cellStyle name="Vírgula 7 4 3 2 3 3 3" xfId="21853"/>
    <cellStyle name="Vírgula 7 4 3 2 3 3 4" xfId="30332"/>
    <cellStyle name="Vírgula 7 4 3 2 3 4" xfId="36223"/>
    <cellStyle name="Vírgula 7 4 3 2 3 4 2" xfId="21858"/>
    <cellStyle name="Vírgula 7 4 3 2 3 4 3" xfId="36225"/>
    <cellStyle name="Vírgula 7 4 3 2 3 4 4" xfId="51463"/>
    <cellStyle name="Vírgula 7 4 3 2 3 5" xfId="36227"/>
    <cellStyle name="Vírgula 7 4 3 2 3 5 2" xfId="47994"/>
    <cellStyle name="Vírgula 7 4 3 2 3 5 3" xfId="47999"/>
    <cellStyle name="Vírgula 7 4 3 2 3 5 4" xfId="48002"/>
    <cellStyle name="Vírgula 7 4 3 2 3 6" xfId="36230"/>
    <cellStyle name="Vírgula 7 4 3 2 3 6 2" xfId="48007"/>
    <cellStyle name="Vírgula 7 4 3 2 3 6 3" xfId="48009"/>
    <cellStyle name="Vírgula 7 4 3 2 3 7" xfId="36233"/>
    <cellStyle name="Vírgula 7 4 3 2 3 8" xfId="48015"/>
    <cellStyle name="Vírgula 7 4 3 2 3 9" xfId="48020"/>
    <cellStyle name="Vírgula 7 4 3 2 4" xfId="51464"/>
    <cellStyle name="Vírgula 7 4 3 2 4 2" xfId="51465"/>
    <cellStyle name="Vírgula 7 4 3 2 4 2 2" xfId="13991"/>
    <cellStyle name="Vírgula 7 4 3 2 4 2 3" xfId="18338"/>
    <cellStyle name="Vírgula 7 4 3 2 4 2 4" xfId="18347"/>
    <cellStyle name="Vírgula 7 4 3 2 4 3" xfId="36237"/>
    <cellStyle name="Vírgula 7 4 3 2 4 3 2" xfId="14148"/>
    <cellStyle name="Vírgula 7 4 3 2 4 3 3" xfId="18399"/>
    <cellStyle name="Vírgula 7 4 3 2 4 4" xfId="36239"/>
    <cellStyle name="Vírgula 7 4 3 2 4 5" xfId="36241"/>
    <cellStyle name="Vírgula 7 4 3 2 4 6" xfId="48027"/>
    <cellStyle name="Vírgula 7 4 3 2 5" xfId="48417"/>
    <cellStyle name="Vírgula 7 4 3 2 5 2" xfId="51466"/>
    <cellStyle name="Vírgula 7 4 3 2 5 3" xfId="36246"/>
    <cellStyle name="Vírgula 7 4 3 2 5 4" xfId="16063"/>
    <cellStyle name="Vírgula 7 4 3 2 6" xfId="21406"/>
    <cellStyle name="Vírgula 7 4 3 2 6 2" xfId="51467"/>
    <cellStyle name="Vírgula 7 4 3 2 6 3" xfId="36251"/>
    <cellStyle name="Vírgula 7 4 3 2 6 4" xfId="16098"/>
    <cellStyle name="Vírgula 7 4 3 2 7" xfId="21409"/>
    <cellStyle name="Vírgula 7 4 3 2 7 2" xfId="51468"/>
    <cellStyle name="Vírgula 7 4 3 2 7 3" xfId="36256"/>
    <cellStyle name="Vírgula 7 4 3 2 7 4" xfId="16112"/>
    <cellStyle name="Vírgula 7 4 3 2 8" xfId="21413"/>
    <cellStyle name="Vírgula 7 4 3 2 8 2" xfId="51469"/>
    <cellStyle name="Vírgula 7 4 3 2 8 3" xfId="49318"/>
    <cellStyle name="Vírgula 7 4 3 2 9" xfId="40827"/>
    <cellStyle name="Vírgula 7 4 3 3" xfId="51471"/>
    <cellStyle name="Vírgula 7 4 3 3 10" xfId="28361"/>
    <cellStyle name="Vírgula 7 4 3 3 2" xfId="34800"/>
    <cellStyle name="Vírgula 7 4 3 3 2 2" xfId="34803"/>
    <cellStyle name="Vírgula 7 4 3 3 2 2 2" xfId="21975"/>
    <cellStyle name="Vírgula 7 4 3 3 2 2 2 2" xfId="51472"/>
    <cellStyle name="Vírgula 7 4 3 3 2 2 2 3" xfId="51473"/>
    <cellStyle name="Vírgula 7 4 3 3 2 2 2 4" xfId="7540"/>
    <cellStyle name="Vírgula 7 4 3 3 2 2 3" xfId="21980"/>
    <cellStyle name="Vírgula 7 4 3 3 2 2 3 2" xfId="51474"/>
    <cellStyle name="Vírgula 7 4 3 3 2 2 3 3" xfId="51475"/>
    <cellStyle name="Vírgula 7 4 3 3 2 2 4" xfId="51476"/>
    <cellStyle name="Vírgula 7 4 3 3 2 2 5" xfId="51477"/>
    <cellStyle name="Vírgula 7 4 3 3 2 2 6" xfId="51478"/>
    <cellStyle name="Vírgula 7 4 3 3 2 3" xfId="34805"/>
    <cellStyle name="Vírgula 7 4 3 3 2 3 2" xfId="21986"/>
    <cellStyle name="Vírgula 7 4 3 3 2 3 3" xfId="21990"/>
    <cellStyle name="Vírgula 7 4 3 3 2 3 4" xfId="51479"/>
    <cellStyle name="Vírgula 7 4 3 3 2 4" xfId="51480"/>
    <cellStyle name="Vírgula 7 4 3 3 2 4 2" xfId="2021"/>
    <cellStyle name="Vírgula 7 4 3 3 2 4 3" xfId="22001"/>
    <cellStyle name="Vírgula 7 4 3 3 2 4 4" xfId="51482"/>
    <cellStyle name="Vírgula 7 4 3 3 2 5" xfId="51483"/>
    <cellStyle name="Vírgula 7 4 3 3 2 5 2" xfId="22015"/>
    <cellStyle name="Vírgula 7 4 3 3 2 5 3" xfId="51484"/>
    <cellStyle name="Vírgula 7 4 3 3 2 5 4" xfId="51485"/>
    <cellStyle name="Vírgula 7 4 3 3 2 6" xfId="23787"/>
    <cellStyle name="Vírgula 7 4 3 3 2 6 2" xfId="51487"/>
    <cellStyle name="Vírgula 7 4 3 3 2 6 3" xfId="51488"/>
    <cellStyle name="Vírgula 7 4 3 3 2 7" xfId="26714"/>
    <cellStyle name="Vírgula 7 4 3 3 2 8" xfId="51489"/>
    <cellStyle name="Vírgula 7 4 3 3 2 9" xfId="51490"/>
    <cellStyle name="Vírgula 7 4 3 3 3" xfId="34808"/>
    <cellStyle name="Vírgula 7 4 3 3 3 2" xfId="51491"/>
    <cellStyle name="Vírgula 7 4 3 3 3 2 2" xfId="22039"/>
    <cellStyle name="Vírgula 7 4 3 3 3 2 3" xfId="22044"/>
    <cellStyle name="Vírgula 7 4 3 3 3 2 4" xfId="51492"/>
    <cellStyle name="Vírgula 7 4 3 3 3 3" xfId="36260"/>
    <cellStyle name="Vírgula 7 4 3 3 3 3 2" xfId="22053"/>
    <cellStyle name="Vírgula 7 4 3 3 3 3 3" xfId="22056"/>
    <cellStyle name="Vírgula 7 4 3 3 3 4" xfId="1172"/>
    <cellStyle name="Vírgula 7 4 3 3 3 5" xfId="36262"/>
    <cellStyle name="Vírgula 7 4 3 3 3 6" xfId="48040"/>
    <cellStyle name="Vírgula 7 4 3 3 4" xfId="34811"/>
    <cellStyle name="Vírgula 7 4 3 3 4 2" xfId="51493"/>
    <cellStyle name="Vírgula 7 4 3 3 4 3" xfId="36266"/>
    <cellStyle name="Vírgula 7 4 3 3 4 4" xfId="2536"/>
    <cellStyle name="Vírgula 7 4 3 3 5" xfId="34813"/>
    <cellStyle name="Vírgula 7 4 3 3 5 2" xfId="51494"/>
    <cellStyle name="Vírgula 7 4 3 3 5 3" xfId="51495"/>
    <cellStyle name="Vírgula 7 4 3 3 5 4" xfId="16150"/>
    <cellStyle name="Vírgula 7 4 3 3 6" xfId="21418"/>
    <cellStyle name="Vírgula 7 4 3 3 6 2" xfId="51496"/>
    <cellStyle name="Vírgula 7 4 3 3 6 3" xfId="51497"/>
    <cellStyle name="Vírgula 7 4 3 3 6 4" xfId="16164"/>
    <cellStyle name="Vírgula 7 4 3 3 7" xfId="21421"/>
    <cellStyle name="Vírgula 7 4 3 3 7 2" xfId="51498"/>
    <cellStyle name="Vírgula 7 4 3 3 7 3" xfId="51499"/>
    <cellStyle name="Vírgula 7 4 3 3 8" xfId="21424"/>
    <cellStyle name="Vírgula 7 4 3 3 9" xfId="51500"/>
    <cellStyle name="Vírgula 7 4 3 4" xfId="41740"/>
    <cellStyle name="Vírgula 7 4 3 4 2" xfId="15435"/>
    <cellStyle name="Vírgula 7 4 3 4 2 2" xfId="4097"/>
    <cellStyle name="Vírgula 7 4 3 4 2 2 2" xfId="22127"/>
    <cellStyle name="Vírgula 7 4 3 4 2 2 3" xfId="22133"/>
    <cellStyle name="Vírgula 7 4 3 4 2 2 4" xfId="51501"/>
    <cellStyle name="Vírgula 7 4 3 4 2 3" xfId="4104"/>
    <cellStyle name="Vírgula 7 4 3 4 2 3 2" xfId="575"/>
    <cellStyle name="Vírgula 7 4 3 4 2 3 3" xfId="22142"/>
    <cellStyle name="Vírgula 7 4 3 4 2 4" xfId="51502"/>
    <cellStyle name="Vírgula 7 4 3 4 2 5" xfId="51504"/>
    <cellStyle name="Vírgula 7 4 3 4 2 6" xfId="51506"/>
    <cellStyle name="Vírgula 7 4 3 4 3" xfId="15444"/>
    <cellStyle name="Vírgula 7 4 3 4 3 2" xfId="15447"/>
    <cellStyle name="Vírgula 7 4 3 4 3 3" xfId="15450"/>
    <cellStyle name="Vírgula 7 4 3 4 3 4" xfId="37858"/>
    <cellStyle name="Vírgula 7 4 3 4 4" xfId="51507"/>
    <cellStyle name="Vírgula 7 4 3 4 4 2" xfId="37877"/>
    <cellStyle name="Vírgula 7 4 3 4 4 3" xfId="37879"/>
    <cellStyle name="Vírgula 7 4 3 4 4 4" xfId="33239"/>
    <cellStyle name="Vírgula 7 4 3 4 5" xfId="51508"/>
    <cellStyle name="Vírgula 7 4 3 4 5 2" xfId="37893"/>
    <cellStyle name="Vírgula 7 4 3 4 5 3" xfId="37895"/>
    <cellStyle name="Vírgula 7 4 3 4 5 4" xfId="51509"/>
    <cellStyle name="Vírgula 7 4 3 4 6" xfId="21429"/>
    <cellStyle name="Vírgula 7 4 3 4 6 2" xfId="51510"/>
    <cellStyle name="Vírgula 7 4 3 4 6 3" xfId="51511"/>
    <cellStyle name="Vírgula 7 4 3 4 7" xfId="21431"/>
    <cellStyle name="Vírgula 7 4 3 4 8" xfId="51512"/>
    <cellStyle name="Vírgula 7 4 3 4 9" xfId="51513"/>
    <cellStyle name="Vírgula 7 4 3 5" xfId="41743"/>
    <cellStyle name="Vírgula 7 4 3 5 2" xfId="12240"/>
    <cellStyle name="Vírgula 7 4 3 5 2 2" xfId="51514"/>
    <cellStyle name="Vírgula 7 4 3 5 2 2 2" xfId="51515"/>
    <cellStyle name="Vírgula 7 4 3 5 2 2 3" xfId="51516"/>
    <cellStyle name="Vírgula 7 4 3 5 2 2 4" xfId="51517"/>
    <cellStyle name="Vírgula 7 4 3 5 2 3" xfId="51518"/>
    <cellStyle name="Vírgula 7 4 3 5 2 3 2" xfId="51519"/>
    <cellStyle name="Vírgula 7 4 3 5 2 3 3" xfId="51520"/>
    <cellStyle name="Vírgula 7 4 3 5 2 4" xfId="51521"/>
    <cellStyle name="Vírgula 7 4 3 5 2 5" xfId="51522"/>
    <cellStyle name="Vírgula 7 4 3 5 2 6" xfId="51523"/>
    <cellStyle name="Vírgula 7 4 3 5 3" xfId="12249"/>
    <cellStyle name="Vírgula 7 4 3 5 3 2" xfId="37952"/>
    <cellStyle name="Vírgula 7 4 3 5 3 3" xfId="37955"/>
    <cellStyle name="Vírgula 7 4 3 5 3 4" xfId="37960"/>
    <cellStyle name="Vírgula 7 4 3 5 4" xfId="51524"/>
    <cellStyle name="Vírgula 7 4 3 5 4 2" xfId="37980"/>
    <cellStyle name="Vírgula 7 4 3 5 4 3" xfId="37982"/>
    <cellStyle name="Vírgula 7 4 3 5 4 4" xfId="51525"/>
    <cellStyle name="Vírgula 7 4 3 5 5" xfId="51526"/>
    <cellStyle name="Vírgula 7 4 3 5 5 2" xfId="51527"/>
    <cellStyle name="Vírgula 7 4 3 5 5 3" xfId="51528"/>
    <cellStyle name="Vírgula 7 4 3 5 5 4" xfId="51529"/>
    <cellStyle name="Vírgula 7 4 3 5 6" xfId="51530"/>
    <cellStyle name="Vírgula 7 4 3 5 6 2" xfId="51531"/>
    <cellStyle name="Vírgula 7 4 3 5 6 3" xfId="51532"/>
    <cellStyle name="Vírgula 7 4 3 5 7" xfId="51533"/>
    <cellStyle name="Vírgula 7 4 3 5 8" xfId="51534"/>
    <cellStyle name="Vírgula 7 4 3 5 9" xfId="51535"/>
    <cellStyle name="Vírgula 7 4 3 6" xfId="41745"/>
    <cellStyle name="Vírgula 7 4 3 6 2" xfId="12265"/>
    <cellStyle name="Vírgula 7 4 3 6 2 2" xfId="32071"/>
    <cellStyle name="Vírgula 7 4 3 6 2 2 2" xfId="51536"/>
    <cellStyle name="Vírgula 7 4 3 6 2 2 3" xfId="6392"/>
    <cellStyle name="Vírgula 7 4 3 6 2 2 4" xfId="343"/>
    <cellStyle name="Vírgula 7 4 3 6 2 3" xfId="32073"/>
    <cellStyle name="Vírgula 7 4 3 6 2 3 2" xfId="51537"/>
    <cellStyle name="Vírgula 7 4 3 6 2 3 3" xfId="6425"/>
    <cellStyle name="Vírgula 7 4 3 6 2 4" xfId="51538"/>
    <cellStyle name="Vírgula 7 4 3 6 2 5" xfId="51539"/>
    <cellStyle name="Vírgula 7 4 3 6 2 6" xfId="51540"/>
    <cellStyle name="Vírgula 7 4 3 6 3" xfId="32075"/>
    <cellStyle name="Vírgula 7 4 3 6 3 2" xfId="38012"/>
    <cellStyle name="Vírgula 7 4 3 6 3 3" xfId="38014"/>
    <cellStyle name="Vírgula 7 4 3 6 3 4" xfId="51541"/>
    <cellStyle name="Vírgula 7 4 3 6 4" xfId="32078"/>
    <cellStyle name="Vírgula 7 4 3 6 4 2" xfId="51542"/>
    <cellStyle name="Vírgula 7 4 3 6 4 3" xfId="51543"/>
    <cellStyle name="Vírgula 7 4 3 6 4 4" xfId="51544"/>
    <cellStyle name="Vírgula 7 4 3 6 5" xfId="51545"/>
    <cellStyle name="Vírgula 7 4 3 6 5 2" xfId="51546"/>
    <cellStyle name="Vírgula 7 4 3 6 5 3" xfId="51547"/>
    <cellStyle name="Vírgula 7 4 3 6 6" xfId="51548"/>
    <cellStyle name="Vírgula 7 4 3 6 7" xfId="51549"/>
    <cellStyle name="Vírgula 7 4 3 6 8" xfId="51550"/>
    <cellStyle name="Vírgula 7 4 3 7" xfId="51551"/>
    <cellStyle name="Vírgula 7 4 3 7 2" xfId="32119"/>
    <cellStyle name="Vírgula 7 4 3 7 2 2" xfId="51552"/>
    <cellStyle name="Vírgula 7 4 3 7 2 3" xfId="51553"/>
    <cellStyle name="Vírgula 7 4 3 7 2 4" xfId="51554"/>
    <cellStyle name="Vírgula 7 4 3 7 3" xfId="32122"/>
    <cellStyle name="Vírgula 7 4 3 7 3 2" xfId="38047"/>
    <cellStyle name="Vírgula 7 4 3 7 3 3" xfId="38049"/>
    <cellStyle name="Vírgula 7 4 3 7 4" xfId="32125"/>
    <cellStyle name="Vírgula 7 4 3 7 5" xfId="44522"/>
    <cellStyle name="Vírgula 7 4 3 7 6" xfId="51555"/>
    <cellStyle name="Vírgula 7 4 3 8" xfId="51556"/>
    <cellStyle name="Vírgula 7 4 3 8 2" xfId="51557"/>
    <cellStyle name="Vírgula 7 4 3 8 3" xfId="44526"/>
    <cellStyle name="Vírgula 7 4 3 8 4" xfId="44528"/>
    <cellStyle name="Vírgula 7 4 3 9" xfId="51558"/>
    <cellStyle name="Vírgula 7 4 3 9 2" xfId="51559"/>
    <cellStyle name="Vírgula 7 4 3 9 3" xfId="51560"/>
    <cellStyle name="Vírgula 7 4 3 9 4" xfId="51561"/>
    <cellStyle name="Vírgula 7 4 4" xfId="51562"/>
    <cellStyle name="Vírgula 7 4 4 10" xfId="10410"/>
    <cellStyle name="Vírgula 7 4 4 11" xfId="10295"/>
    <cellStyle name="Vírgula 7 4 4 2" xfId="46513"/>
    <cellStyle name="Vírgula 7 4 4 2 10" xfId="42463"/>
    <cellStyle name="Vírgula 7 4 4 2 2" xfId="25484"/>
    <cellStyle name="Vírgula 7 4 4 2 2 2" xfId="51563"/>
    <cellStyle name="Vírgula 7 4 4 2 2 2 2" xfId="23397"/>
    <cellStyle name="Vírgula 7 4 4 2 2 2 2 2" xfId="51564"/>
    <cellStyle name="Vírgula 7 4 4 2 2 2 2 3" xfId="51566"/>
    <cellStyle name="Vírgula 7 4 4 2 2 2 2 4" xfId="25834"/>
    <cellStyle name="Vírgula 7 4 4 2 2 2 3" xfId="23402"/>
    <cellStyle name="Vírgula 7 4 4 2 2 2 3 2" xfId="51567"/>
    <cellStyle name="Vírgula 7 4 4 2 2 2 3 3" xfId="51569"/>
    <cellStyle name="Vírgula 7 4 4 2 2 2 4" xfId="51570"/>
    <cellStyle name="Vírgula 7 4 4 2 2 2 5" xfId="51571"/>
    <cellStyle name="Vírgula 7 4 4 2 2 2 6" xfId="51572"/>
    <cellStyle name="Vírgula 7 4 4 2 2 3" xfId="26041"/>
    <cellStyle name="Vírgula 7 4 4 2 2 3 2" xfId="20396"/>
    <cellStyle name="Vírgula 7 4 4 2 2 3 3" xfId="20401"/>
    <cellStyle name="Vírgula 7 4 4 2 2 3 4" xfId="26225"/>
    <cellStyle name="Vírgula 7 4 4 2 2 4" xfId="26340"/>
    <cellStyle name="Vírgula 7 4 4 2 2 4 2" xfId="23407"/>
    <cellStyle name="Vírgula 7 4 4 2 2 4 3" xfId="23411"/>
    <cellStyle name="Vírgula 7 4 4 2 2 4 4" xfId="26298"/>
    <cellStyle name="Vírgula 7 4 4 2 2 5" xfId="26528"/>
    <cellStyle name="Vírgula 7 4 4 2 2 5 2" xfId="23418"/>
    <cellStyle name="Vírgula 7 4 4 2 2 5 3" xfId="26307"/>
    <cellStyle name="Vírgula 7 4 4 2 2 5 4" xfId="26311"/>
    <cellStyle name="Vírgula 7 4 4 2 2 6" xfId="26621"/>
    <cellStyle name="Vírgula 7 4 4 2 2 6 2" xfId="26624"/>
    <cellStyle name="Vírgula 7 4 4 2 2 6 3" xfId="26663"/>
    <cellStyle name="Vírgula 7 4 4 2 2 7" xfId="6373"/>
    <cellStyle name="Vírgula 7 4 4 2 2 8" xfId="6379"/>
    <cellStyle name="Vírgula 7 4 4 2 2 9" xfId="1382"/>
    <cellStyle name="Vírgula 7 4 4 2 3" xfId="20991"/>
    <cellStyle name="Vírgula 7 4 4 2 3 2" xfId="51573"/>
    <cellStyle name="Vírgula 7 4 4 2 3 2 2" xfId="23446"/>
    <cellStyle name="Vírgula 7 4 4 2 3 2 3" xfId="23452"/>
    <cellStyle name="Vírgula 7 4 4 2 3 2 4" xfId="26928"/>
    <cellStyle name="Vírgula 7 4 4 2 3 3" xfId="26958"/>
    <cellStyle name="Vírgula 7 4 4 2 3 3 2" xfId="23462"/>
    <cellStyle name="Vírgula 7 4 4 2 3 3 3" xfId="23470"/>
    <cellStyle name="Vírgula 7 4 4 2 3 4" xfId="27052"/>
    <cellStyle name="Vírgula 7 4 4 2 3 5" xfId="27091"/>
    <cellStyle name="Vírgula 7 4 4 2 3 6" xfId="27132"/>
    <cellStyle name="Vírgula 7 4 4 2 4" xfId="51574"/>
    <cellStyle name="Vírgula 7 4 4 2 4 2" xfId="51575"/>
    <cellStyle name="Vírgula 7 4 4 2 4 3" xfId="27317"/>
    <cellStyle name="Vírgula 7 4 4 2 4 4" xfId="27411"/>
    <cellStyle name="Vírgula 7 4 4 2 5" xfId="51576"/>
    <cellStyle name="Vírgula 7 4 4 2 5 2" xfId="51577"/>
    <cellStyle name="Vírgula 7 4 4 2 5 3" xfId="6593"/>
    <cellStyle name="Vírgula 7 4 4 2 5 4" xfId="6599"/>
    <cellStyle name="Vírgula 7 4 4 2 6" xfId="51578"/>
    <cellStyle name="Vírgula 7 4 4 2 6 2" xfId="51579"/>
    <cellStyle name="Vírgula 7 4 4 2 6 3" xfId="6874"/>
    <cellStyle name="Vírgula 7 4 4 2 6 4" xfId="6881"/>
    <cellStyle name="Vírgula 7 4 4 2 7" xfId="51580"/>
    <cellStyle name="Vírgula 7 4 4 2 7 2" xfId="51581"/>
    <cellStyle name="Vírgula 7 4 4 2 7 3" xfId="6965"/>
    <cellStyle name="Vírgula 7 4 4 2 8" xfId="51583"/>
    <cellStyle name="Vírgula 7 4 4 2 9" xfId="51585"/>
    <cellStyle name="Vírgula 7 4 4 3" xfId="46516"/>
    <cellStyle name="Vírgula 7 4 4 3 2" xfId="27984"/>
    <cellStyle name="Vírgula 7 4 4 3 2 2" xfId="51586"/>
    <cellStyle name="Vírgula 7 4 4 3 2 2 2" xfId="23618"/>
    <cellStyle name="Vírgula 7 4 4 3 2 2 3" xfId="23621"/>
    <cellStyle name="Vírgula 7 4 4 3 2 2 4" xfId="51587"/>
    <cellStyle name="Vírgula 7 4 4 3 2 3" xfId="28010"/>
    <cellStyle name="Vírgula 7 4 4 3 2 3 2" xfId="23625"/>
    <cellStyle name="Vírgula 7 4 4 3 2 3 3" xfId="23629"/>
    <cellStyle name="Vírgula 7 4 4 3 2 4" xfId="27105"/>
    <cellStyle name="Vírgula 7 4 4 3 2 5" xfId="24688"/>
    <cellStyle name="Vírgula 7 4 4 3 2 6" xfId="24692"/>
    <cellStyle name="Vírgula 7 4 4 3 3" xfId="21006"/>
    <cellStyle name="Vírgula 7 4 4 3 3 2" xfId="43240"/>
    <cellStyle name="Vírgula 7 4 4 3 3 3" xfId="28017"/>
    <cellStyle name="Vírgula 7 4 4 3 3 4" xfId="28023"/>
    <cellStyle name="Vírgula 7 4 4 3 4" xfId="51588"/>
    <cellStyle name="Vírgula 7 4 4 3 4 2" xfId="43245"/>
    <cellStyle name="Vírgula 7 4 4 3 4 3" xfId="28037"/>
    <cellStyle name="Vírgula 7 4 4 3 4 4" xfId="28042"/>
    <cellStyle name="Vírgula 7 4 4 3 5" xfId="51589"/>
    <cellStyle name="Vírgula 7 4 4 3 5 2" xfId="43250"/>
    <cellStyle name="Vírgula 7 4 4 3 5 3" xfId="7289"/>
    <cellStyle name="Vírgula 7 4 4 3 5 4" xfId="7294"/>
    <cellStyle name="Vírgula 7 4 4 3 6" xfId="51590"/>
    <cellStyle name="Vírgula 7 4 4 3 6 2" xfId="43254"/>
    <cellStyle name="Vírgula 7 4 4 3 6 3" xfId="7356"/>
    <cellStyle name="Vírgula 7 4 4 3 7" xfId="51591"/>
    <cellStyle name="Vírgula 7 4 4 3 8" xfId="51593"/>
    <cellStyle name="Vírgula 7 4 4 3 9" xfId="51595"/>
    <cellStyle name="Vírgula 7 4 4 4" xfId="41748"/>
    <cellStyle name="Vírgula 7 4 4 4 2" xfId="15282"/>
    <cellStyle name="Vírgula 7 4 4 4 2 2" xfId="4350"/>
    <cellStyle name="Vírgula 7 4 4 4 2 3" xfId="15291"/>
    <cellStyle name="Vírgula 7 4 4 4 2 4" xfId="28070"/>
    <cellStyle name="Vírgula 7 4 4 4 3" xfId="51596"/>
    <cellStyle name="Vírgula 7 4 4 4 3 2" xfId="38135"/>
    <cellStyle name="Vírgula 7 4 4 4 3 3" xfId="35010"/>
    <cellStyle name="Vírgula 7 4 4 4 4" xfId="51597"/>
    <cellStyle name="Vírgula 7 4 4 4 5" xfId="51598"/>
    <cellStyle name="Vírgula 7 4 4 4 6" xfId="51599"/>
    <cellStyle name="Vírgula 7 4 4 5" xfId="41751"/>
    <cellStyle name="Vírgula 7 4 4 5 2" xfId="51600"/>
    <cellStyle name="Vírgula 7 4 4 5 3" xfId="51601"/>
    <cellStyle name="Vírgula 7 4 4 5 4" xfId="51602"/>
    <cellStyle name="Vírgula 7 4 4 6" xfId="51603"/>
    <cellStyle name="Vírgula 7 4 4 6 2" xfId="28806"/>
    <cellStyle name="Vírgula 7 4 4 6 3" xfId="28814"/>
    <cellStyle name="Vírgula 7 4 4 6 4" xfId="28819"/>
    <cellStyle name="Vírgula 7 4 4 7" xfId="51604"/>
    <cellStyle name="Vírgula 7 4 4 7 2" xfId="28829"/>
    <cellStyle name="Vírgula 7 4 4 7 3" xfId="28835"/>
    <cellStyle name="Vírgula 7 4 4 7 4" xfId="28839"/>
    <cellStyle name="Vírgula 7 4 4 8" xfId="51605"/>
    <cellStyle name="Vírgula 7 4 4 8 2" xfId="51606"/>
    <cellStyle name="Vírgula 7 4 4 8 3" xfId="51607"/>
    <cellStyle name="Vírgula 7 4 4 9" xfId="28861"/>
    <cellStyle name="Vírgula 7 4 5" xfId="50340"/>
    <cellStyle name="Vírgula 7 4 5 10" xfId="51608"/>
    <cellStyle name="Vírgula 7 4 5 11" xfId="51609"/>
    <cellStyle name="Vírgula 7 4 5 2" xfId="51611"/>
    <cellStyle name="Vírgula 7 4 5 2 10" xfId="13554"/>
    <cellStyle name="Vírgula 7 4 5 2 2" xfId="51612"/>
    <cellStyle name="Vírgula 7 4 5 2 2 2" xfId="51613"/>
    <cellStyle name="Vírgula 7 4 5 2 2 2 2" xfId="51614"/>
    <cellStyle name="Vírgula 7 4 5 2 2 2 2 2" xfId="51615"/>
    <cellStyle name="Vírgula 7 4 5 2 2 2 2 3" xfId="51616"/>
    <cellStyle name="Vírgula 7 4 5 2 2 2 2 4" xfId="51617"/>
    <cellStyle name="Vírgula 7 4 5 2 2 2 3" xfId="51618"/>
    <cellStyle name="Vírgula 7 4 5 2 2 2 3 2" xfId="51619"/>
    <cellStyle name="Vírgula 7 4 5 2 2 2 3 3" xfId="51620"/>
    <cellStyle name="Vírgula 7 4 5 2 2 2 4" xfId="51621"/>
    <cellStyle name="Vírgula 7 4 5 2 2 2 5" xfId="51622"/>
    <cellStyle name="Vírgula 7 4 5 2 2 2 6" xfId="51623"/>
    <cellStyle name="Vírgula 7 4 5 2 2 3" xfId="44278"/>
    <cellStyle name="Vírgula 7 4 5 2 2 3 2" xfId="44280"/>
    <cellStyle name="Vírgula 7 4 5 2 2 3 3" xfId="44303"/>
    <cellStyle name="Vírgula 7 4 5 2 2 3 4" xfId="44309"/>
    <cellStyle name="Vírgula 7 4 5 2 2 4" xfId="44323"/>
    <cellStyle name="Vírgula 7 4 5 2 2 4 2" xfId="44325"/>
    <cellStyle name="Vírgula 7 4 5 2 2 4 3" xfId="44339"/>
    <cellStyle name="Vírgula 7 4 5 2 2 4 4" xfId="44344"/>
    <cellStyle name="Vírgula 7 4 5 2 2 5" xfId="32306"/>
    <cellStyle name="Vírgula 7 4 5 2 2 5 2" xfId="44360"/>
    <cellStyle name="Vírgula 7 4 5 2 2 5 3" xfId="44365"/>
    <cellStyle name="Vírgula 7 4 5 2 2 5 4" xfId="44369"/>
    <cellStyle name="Vírgula 7 4 5 2 2 6" xfId="38660"/>
    <cellStyle name="Vírgula 7 4 5 2 2 6 2" xfId="44373"/>
    <cellStyle name="Vírgula 7 4 5 2 2 6 3" xfId="44375"/>
    <cellStyle name="Vírgula 7 4 5 2 2 7" xfId="6785"/>
    <cellStyle name="Vírgula 7 4 5 2 2 8" xfId="44381"/>
    <cellStyle name="Vírgula 7 4 5 2 2 9" xfId="19267"/>
    <cellStyle name="Vírgula 7 4 5 2 3" xfId="49931"/>
    <cellStyle name="Vírgula 7 4 5 2 3 2" xfId="49934"/>
    <cellStyle name="Vírgula 7 4 5 2 3 2 2" xfId="1682"/>
    <cellStyle name="Vírgula 7 4 5 2 3 2 3" xfId="1694"/>
    <cellStyle name="Vírgula 7 4 5 2 3 2 4" xfId="1841"/>
    <cellStyle name="Vírgula 7 4 5 2 3 3" xfId="36406"/>
    <cellStyle name="Vírgula 7 4 5 2 3 3 2" xfId="36410"/>
    <cellStyle name="Vírgula 7 4 5 2 3 3 3" xfId="36415"/>
    <cellStyle name="Vírgula 7 4 5 2 3 4" xfId="36423"/>
    <cellStyle name="Vírgula 7 4 5 2 3 5" xfId="36427"/>
    <cellStyle name="Vírgula 7 4 5 2 3 6" xfId="36434"/>
    <cellStyle name="Vírgula 7 4 5 2 4" xfId="49962"/>
    <cellStyle name="Vírgula 7 4 5 2 4 2" xfId="49965"/>
    <cellStyle name="Vírgula 7 4 5 2 4 3" xfId="36443"/>
    <cellStyle name="Vírgula 7 4 5 2 4 4" xfId="36447"/>
    <cellStyle name="Vírgula 7 4 5 2 5" xfId="49978"/>
    <cellStyle name="Vírgula 7 4 5 2 5 2" xfId="49980"/>
    <cellStyle name="Vírgula 7 4 5 2 5 3" xfId="9308"/>
    <cellStyle name="Vírgula 7 4 5 2 5 4" xfId="9329"/>
    <cellStyle name="Vírgula 7 4 5 2 6" xfId="49982"/>
    <cellStyle name="Vírgula 7 4 5 2 6 2" xfId="49984"/>
    <cellStyle name="Vírgula 7 4 5 2 6 3" xfId="9502"/>
    <cellStyle name="Vírgula 7 4 5 2 6 4" xfId="9511"/>
    <cellStyle name="Vírgula 7 4 5 2 7" xfId="49986"/>
    <cellStyle name="Vírgula 7 4 5 2 7 2" xfId="49988"/>
    <cellStyle name="Vírgula 7 4 5 2 7 3" xfId="9595"/>
    <cellStyle name="Vírgula 7 4 5 2 8" xfId="49994"/>
    <cellStyle name="Vírgula 7 4 5 2 9" xfId="49997"/>
    <cellStyle name="Vírgula 7 4 5 3" xfId="51625"/>
    <cellStyle name="Vírgula 7 4 5 3 2" xfId="48122"/>
    <cellStyle name="Vírgula 7 4 5 3 2 2" xfId="48124"/>
    <cellStyle name="Vírgula 7 4 5 3 2 2 2" xfId="51626"/>
    <cellStyle name="Vírgula 7 4 5 3 2 2 3" xfId="51627"/>
    <cellStyle name="Vírgula 7 4 5 3 2 2 4" xfId="51628"/>
    <cellStyle name="Vírgula 7 4 5 3 2 3" xfId="28106"/>
    <cellStyle name="Vírgula 7 4 5 3 2 3 2" xfId="44518"/>
    <cellStyle name="Vírgula 7 4 5 3 2 3 3" xfId="44556"/>
    <cellStyle name="Vírgula 7 4 5 3 2 4" xfId="27155"/>
    <cellStyle name="Vírgula 7 4 5 3 2 5" xfId="44622"/>
    <cellStyle name="Vírgula 7 4 5 3 2 6" xfId="44633"/>
    <cellStyle name="Vírgula 7 4 5 3 3" xfId="48127"/>
    <cellStyle name="Vírgula 7 4 5 3 3 2" xfId="43282"/>
    <cellStyle name="Vírgula 7 4 5 3 3 3" xfId="36462"/>
    <cellStyle name="Vírgula 7 4 5 3 3 4" xfId="36466"/>
    <cellStyle name="Vírgula 7 4 5 3 4" xfId="48130"/>
    <cellStyle name="Vírgula 7 4 5 3 4 2" xfId="50038"/>
    <cellStyle name="Vírgula 7 4 5 3 4 3" xfId="36474"/>
    <cellStyle name="Vírgula 7 4 5 3 4 4" xfId="36478"/>
    <cellStyle name="Vírgula 7 4 5 3 5" xfId="48133"/>
    <cellStyle name="Vírgula 7 4 5 3 5 2" xfId="50049"/>
    <cellStyle name="Vírgula 7 4 5 3 5 3" xfId="44745"/>
    <cellStyle name="Vírgula 7 4 5 3 5 4" xfId="44757"/>
    <cellStyle name="Vírgula 7 4 5 3 6" xfId="50055"/>
    <cellStyle name="Vírgula 7 4 5 3 6 2" xfId="50057"/>
    <cellStyle name="Vírgula 7 4 5 3 6 3" xfId="9973"/>
    <cellStyle name="Vírgula 7 4 5 3 7" xfId="50066"/>
    <cellStyle name="Vírgula 7 4 5 3 8" xfId="50076"/>
    <cellStyle name="Vírgula 7 4 5 3 9" xfId="50082"/>
    <cellStyle name="Vírgula 7 4 5 4" xfId="30640"/>
    <cellStyle name="Vírgula 7 4 5 4 2" xfId="8834"/>
    <cellStyle name="Vírgula 7 4 5 4 2 2" xfId="51629"/>
    <cellStyle name="Vírgula 7 4 5 4 2 3" xfId="44816"/>
    <cellStyle name="Vírgula 7 4 5 4 2 4" xfId="44837"/>
    <cellStyle name="Vírgula 7 4 5 4 3" xfId="30642"/>
    <cellStyle name="Vírgula 7 4 5 4 3 2" xfId="38199"/>
    <cellStyle name="Vírgula 7 4 5 4 3 3" xfId="38202"/>
    <cellStyle name="Vírgula 7 4 5 4 4" xfId="30646"/>
    <cellStyle name="Vírgula 7 4 5 4 5" xfId="50111"/>
    <cellStyle name="Vírgula 7 4 5 4 6" xfId="50113"/>
    <cellStyle name="Vírgula 7 4 5 5" xfId="30649"/>
    <cellStyle name="Vírgula 7 4 5 5 2" xfId="30651"/>
    <cellStyle name="Vírgula 7 4 5 5 3" xfId="30654"/>
    <cellStyle name="Vírgula 7 4 5 5 4" xfId="50141"/>
    <cellStyle name="Vírgula 7 4 5 6" xfId="30659"/>
    <cellStyle name="Vírgula 7 4 5 6 2" xfId="32350"/>
    <cellStyle name="Vírgula 7 4 5 6 3" xfId="32353"/>
    <cellStyle name="Vírgula 7 4 5 6 4" xfId="32358"/>
    <cellStyle name="Vírgula 7 4 5 7" xfId="30661"/>
    <cellStyle name="Vírgula 7 4 5 7 2" xfId="48142"/>
    <cellStyle name="Vírgula 7 4 5 7 3" xfId="50193"/>
    <cellStyle name="Vírgula 7 4 5 7 4" xfId="50211"/>
    <cellStyle name="Vírgula 7 4 5 8" xfId="30663"/>
    <cellStyle name="Vírgula 7 4 5 8 2" xfId="51631"/>
    <cellStyle name="Vírgula 7 4 5 8 3" xfId="50220"/>
    <cellStyle name="Vírgula 7 4 5 9" xfId="51632"/>
    <cellStyle name="Vírgula 7 4 6" xfId="50342"/>
    <cellStyle name="Vírgula 7 4 6 10" xfId="16097"/>
    <cellStyle name="Vírgula 7 4 6 11" xfId="5648"/>
    <cellStyle name="Vírgula 7 4 6 2" xfId="51634"/>
    <cellStyle name="Vírgula 7 4 6 2 10" xfId="51635"/>
    <cellStyle name="Vírgula 7 4 6 2 2" xfId="29324"/>
    <cellStyle name="Vírgula 7 4 6 2 2 2" xfId="51636"/>
    <cellStyle name="Vírgula 7 4 6 2 2 2 2" xfId="51637"/>
    <cellStyle name="Vírgula 7 4 6 2 2 2 2 2" xfId="51638"/>
    <cellStyle name="Vírgula 7 4 6 2 2 2 2 3" xfId="51639"/>
    <cellStyle name="Vírgula 7 4 6 2 2 2 2 4" xfId="51640"/>
    <cellStyle name="Vírgula 7 4 6 2 2 2 3" xfId="51641"/>
    <cellStyle name="Vírgula 7 4 6 2 2 2 3 2" xfId="16364"/>
    <cellStyle name="Vírgula 7 4 6 2 2 2 3 3" xfId="51642"/>
    <cellStyle name="Vírgula 7 4 6 2 2 2 4" xfId="51643"/>
    <cellStyle name="Vírgula 7 4 6 2 2 2 5" xfId="51644"/>
    <cellStyle name="Vírgula 7 4 6 2 2 2 6" xfId="51645"/>
    <cellStyle name="Vírgula 7 4 6 2 2 3" xfId="51646"/>
    <cellStyle name="Vírgula 7 4 6 2 2 3 2" xfId="51647"/>
    <cellStyle name="Vírgula 7 4 6 2 2 3 3" xfId="51648"/>
    <cellStyle name="Vírgula 7 4 6 2 2 3 4" xfId="51649"/>
    <cellStyle name="Vírgula 7 4 6 2 2 4" xfId="51650"/>
    <cellStyle name="Vírgula 7 4 6 2 2 4 2" xfId="51651"/>
    <cellStyle name="Vírgula 7 4 6 2 2 4 3" xfId="51652"/>
    <cellStyle name="Vírgula 7 4 6 2 2 4 4" xfId="51653"/>
    <cellStyle name="Vírgula 7 4 6 2 2 5" xfId="51654"/>
    <cellStyle name="Vírgula 7 4 6 2 2 5 2" xfId="51655"/>
    <cellStyle name="Vírgula 7 4 6 2 2 5 3" xfId="51656"/>
    <cellStyle name="Vírgula 7 4 6 2 2 5 4" xfId="51657"/>
    <cellStyle name="Vírgula 7 4 6 2 2 6" xfId="51658"/>
    <cellStyle name="Vírgula 7 4 6 2 2 6 2" xfId="51659"/>
    <cellStyle name="Vírgula 7 4 6 2 2 6 3" xfId="51660"/>
    <cellStyle name="Vírgula 7 4 6 2 2 7" xfId="51661"/>
    <cellStyle name="Vírgula 7 4 6 2 2 8" xfId="51662"/>
    <cellStyle name="Vírgula 7 4 6 2 2 9" xfId="51663"/>
    <cellStyle name="Vírgula 7 4 6 2 3" xfId="29327"/>
    <cellStyle name="Vírgula 7 4 6 2 3 2" xfId="50329"/>
    <cellStyle name="Vírgula 7 4 6 2 3 2 2" xfId="50331"/>
    <cellStyle name="Vírgula 7 4 6 2 3 2 3" xfId="50359"/>
    <cellStyle name="Vírgula 7 4 6 2 3 2 4" xfId="50373"/>
    <cellStyle name="Vírgula 7 4 6 2 3 3" xfId="1686"/>
    <cellStyle name="Vírgula 7 4 6 2 3 3 2" xfId="50386"/>
    <cellStyle name="Vírgula 7 4 6 2 3 3 3" xfId="50396"/>
    <cellStyle name="Vírgula 7 4 6 2 3 4" xfId="1698"/>
    <cellStyle name="Vírgula 7 4 6 2 3 5" xfId="28562"/>
    <cellStyle name="Vírgula 7 4 6 2 3 6" xfId="48306"/>
    <cellStyle name="Vírgula 7 4 6 2 4" xfId="50411"/>
    <cellStyle name="Vírgula 7 4 6 2 4 2" xfId="50413"/>
    <cellStyle name="Vírgula 7 4 6 2 4 3" xfId="28567"/>
    <cellStyle name="Vírgula 7 4 6 2 4 4" xfId="28571"/>
    <cellStyle name="Vírgula 7 4 6 2 5" xfId="41680"/>
    <cellStyle name="Vírgula 7 4 6 2 5 2" xfId="50437"/>
    <cellStyle name="Vírgula 7 4 6 2 5 3" xfId="50444"/>
    <cellStyle name="Vírgula 7 4 6 2 5 4" xfId="50447"/>
    <cellStyle name="Vírgula 7 4 6 2 6" xfId="41683"/>
    <cellStyle name="Vírgula 7 4 6 2 6 2" xfId="50456"/>
    <cellStyle name="Vírgula 7 4 6 2 6 3" xfId="50463"/>
    <cellStyle name="Vírgula 7 4 6 2 6 4" xfId="50468"/>
    <cellStyle name="Vírgula 7 4 6 2 7" xfId="41686"/>
    <cellStyle name="Vírgula 7 4 6 2 7 2" xfId="50477"/>
    <cellStyle name="Vírgula 7 4 6 2 7 3" xfId="50484"/>
    <cellStyle name="Vírgula 7 4 6 2 8" xfId="50497"/>
    <cellStyle name="Vírgula 7 4 6 2 9" xfId="31685"/>
    <cellStyle name="Vírgula 7 4 6 3" xfId="51665"/>
    <cellStyle name="Vírgula 7 4 6 3 2" xfId="29337"/>
    <cellStyle name="Vírgula 7 4 6 3 2 2" xfId="51666"/>
    <cellStyle name="Vírgula 7 4 6 3 2 2 2" xfId="51667"/>
    <cellStyle name="Vírgula 7 4 6 3 2 2 3" xfId="51668"/>
    <cellStyle name="Vírgula 7 4 6 3 2 2 4" xfId="51669"/>
    <cellStyle name="Vírgula 7 4 6 3 2 3" xfId="51670"/>
    <cellStyle name="Vírgula 7 4 6 3 2 3 2" xfId="51672"/>
    <cellStyle name="Vírgula 7 4 6 3 2 3 3" xfId="51674"/>
    <cellStyle name="Vírgula 7 4 6 3 2 4" xfId="51675"/>
    <cellStyle name="Vírgula 7 4 6 3 2 5" xfId="51676"/>
    <cellStyle name="Vírgula 7 4 6 3 2 6" xfId="21209"/>
    <cellStyle name="Vírgula 7 4 6 3 3" xfId="48150"/>
    <cellStyle name="Vírgula 7 4 6 3 3 2" xfId="50515"/>
    <cellStyle name="Vírgula 7 4 6 3 3 3" xfId="50552"/>
    <cellStyle name="Vírgula 7 4 6 3 3 4" xfId="50596"/>
    <cellStyle name="Vírgula 7 4 6 3 4" xfId="50624"/>
    <cellStyle name="Vírgula 7 4 6 3 4 2" xfId="34707"/>
    <cellStyle name="Vírgula 7 4 6 3 4 3" xfId="34717"/>
    <cellStyle name="Vírgula 7 4 6 3 4 4" xfId="34723"/>
    <cellStyle name="Vírgula 7 4 6 3 5" xfId="41691"/>
    <cellStyle name="Vírgula 7 4 6 3 5 2" xfId="12733"/>
    <cellStyle name="Vírgula 7 4 6 3 5 3" xfId="12749"/>
    <cellStyle name="Vírgula 7 4 6 3 5 4" xfId="12763"/>
    <cellStyle name="Vírgula 7 4 6 3 6" xfId="41694"/>
    <cellStyle name="Vírgula 7 4 6 3 6 2" xfId="12815"/>
    <cellStyle name="Vírgula 7 4 6 3 6 3" xfId="12823"/>
    <cellStyle name="Vírgula 7 4 6 3 7" xfId="41697"/>
    <cellStyle name="Vírgula 7 4 6 3 8" xfId="50692"/>
    <cellStyle name="Vírgula 7 4 6 3 9" xfId="50701"/>
    <cellStyle name="Vírgula 7 4 6 4" xfId="30669"/>
    <cellStyle name="Vírgula 7 4 6 4 2" xfId="48154"/>
    <cellStyle name="Vírgula 7 4 6 4 2 2" xfId="51677"/>
    <cellStyle name="Vírgula 7 4 6 4 2 3" xfId="39386"/>
    <cellStyle name="Vírgula 7 4 6 4 2 4" xfId="36908"/>
    <cellStyle name="Vírgula 7 4 6 4 3" xfId="50708"/>
    <cellStyle name="Vírgula 7 4 6 4 3 2" xfId="38281"/>
    <cellStyle name="Vírgula 7 4 6 4 3 3" xfId="38292"/>
    <cellStyle name="Vírgula 7 4 6 4 4" xfId="50762"/>
    <cellStyle name="Vírgula 7 4 6 4 5" xfId="41702"/>
    <cellStyle name="Vírgula 7 4 6 4 6" xfId="41705"/>
    <cellStyle name="Vírgula 7 4 6 5" xfId="30671"/>
    <cellStyle name="Vírgula 7 4 6 5 2" xfId="51678"/>
    <cellStyle name="Vírgula 7 4 6 5 3" xfId="50789"/>
    <cellStyle name="Vírgula 7 4 6 5 4" xfId="50826"/>
    <cellStyle name="Vírgula 7 4 6 6" xfId="30673"/>
    <cellStyle name="Vírgula 7 4 6 6 2" xfId="49754"/>
    <cellStyle name="Vírgula 7 4 6 6 3" xfId="49756"/>
    <cellStyle name="Vírgula 7 4 6 6 4" xfId="49759"/>
    <cellStyle name="Vírgula 7 4 6 7" xfId="49764"/>
    <cellStyle name="Vírgula 7 4 6 7 2" xfId="49766"/>
    <cellStyle name="Vírgula 7 4 6 7 3" xfId="49768"/>
    <cellStyle name="Vírgula 7 4 6 7 4" xfId="50960"/>
    <cellStyle name="Vírgula 7 4 6 8" xfId="49771"/>
    <cellStyle name="Vírgula 7 4 6 8 2" xfId="51679"/>
    <cellStyle name="Vírgula 7 4 6 8 3" xfId="50970"/>
    <cellStyle name="Vírgula 7 4 6 9" xfId="49773"/>
    <cellStyle name="Vírgula 7 4 7" xfId="44551"/>
    <cellStyle name="Vírgula 7 4 7 10" xfId="49327"/>
    <cellStyle name="Vírgula 7 4 7 2" xfId="51681"/>
    <cellStyle name="Vírgula 7 4 7 2 2" xfId="51682"/>
    <cellStyle name="Vírgula 7 4 7 2 2 2" xfId="51683"/>
    <cellStyle name="Vírgula 7 4 7 2 2 2 2" xfId="51684"/>
    <cellStyle name="Vírgula 7 4 7 2 2 2 3" xfId="51685"/>
    <cellStyle name="Vírgula 7 4 7 2 2 2 4" xfId="51686"/>
    <cellStyle name="Vírgula 7 4 7 2 2 3" xfId="51687"/>
    <cellStyle name="Vírgula 7 4 7 2 2 3 2" xfId="20808"/>
    <cellStyle name="Vírgula 7 4 7 2 2 3 3" xfId="35895"/>
    <cellStyle name="Vírgula 7 4 7 2 2 4" xfId="51688"/>
    <cellStyle name="Vírgula 7 4 7 2 2 5" xfId="51689"/>
    <cellStyle name="Vírgula 7 4 7 2 2 6" xfId="51690"/>
    <cellStyle name="Vírgula 7 4 7 2 3" xfId="51022"/>
    <cellStyle name="Vírgula 7 4 7 2 3 2" xfId="51032"/>
    <cellStyle name="Vírgula 7 4 7 2 3 3" xfId="51112"/>
    <cellStyle name="Vírgula 7 4 7 2 3 4" xfId="51167"/>
    <cellStyle name="Vírgula 7 4 7 2 4" xfId="51205"/>
    <cellStyle name="Vírgula 7 4 7 2 4 2" xfId="51207"/>
    <cellStyle name="Vírgula 7 4 7 2 4 3" xfId="51249"/>
    <cellStyle name="Vírgula 7 4 7 2 4 4" xfId="51269"/>
    <cellStyle name="Vírgula 7 4 7 2 5" xfId="41728"/>
    <cellStyle name="Vírgula 7 4 7 2 5 2" xfId="51280"/>
    <cellStyle name="Vírgula 7 4 7 2 5 3" xfId="51314"/>
    <cellStyle name="Vírgula 7 4 7 2 5 4" xfId="51325"/>
    <cellStyle name="Vírgula 7 4 7 2 6" xfId="41731"/>
    <cellStyle name="Vírgula 7 4 7 2 6 2" xfId="51333"/>
    <cellStyle name="Vírgula 7 4 7 2 6 3" xfId="51359"/>
    <cellStyle name="Vírgula 7 4 7 2 7" xfId="41734"/>
    <cellStyle name="Vírgula 7 4 7 2 8" xfId="51375"/>
    <cellStyle name="Vírgula 7 4 7 2 9" xfId="47331"/>
    <cellStyle name="Vírgula 7 4 7 3" xfId="51691"/>
    <cellStyle name="Vírgula 7 4 7 3 2" xfId="51692"/>
    <cellStyle name="Vírgula 7 4 7 3 2 2" xfId="51693"/>
    <cellStyle name="Vírgula 7 4 7 3 2 3" xfId="51694"/>
    <cellStyle name="Vírgula 7 4 7 3 2 4" xfId="51696"/>
    <cellStyle name="Vírgula 7 4 7 3 3" xfId="51417"/>
    <cellStyle name="Vírgula 7 4 7 3 3 2" xfId="51419"/>
    <cellStyle name="Vírgula 7 4 7 3 3 3" xfId="51458"/>
    <cellStyle name="Vírgula 7 4 7 3 4" xfId="51470"/>
    <cellStyle name="Vírgula 7 4 7 3 5" xfId="41739"/>
    <cellStyle name="Vírgula 7 4 7 3 6" xfId="41742"/>
    <cellStyle name="Vírgula 7 4 7 4" xfId="30678"/>
    <cellStyle name="Vírgula 7 4 7 4 2" xfId="15952"/>
    <cellStyle name="Vírgula 7 4 7 4 3" xfId="46512"/>
    <cellStyle name="Vírgula 7 4 7 4 4" xfId="46515"/>
    <cellStyle name="Vírgula 7 4 7 5" xfId="30680"/>
    <cellStyle name="Vírgula 7 4 7 5 2" xfId="51697"/>
    <cellStyle name="Vírgula 7 4 7 5 3" xfId="51610"/>
    <cellStyle name="Vírgula 7 4 7 5 4" xfId="51624"/>
    <cellStyle name="Vírgula 7 4 7 6" xfId="30683"/>
    <cellStyle name="Vírgula 7 4 7 6 2" xfId="36625"/>
    <cellStyle name="Vírgula 7 4 7 6 3" xfId="51633"/>
    <cellStyle name="Vírgula 7 4 7 6 4" xfId="51664"/>
    <cellStyle name="Vírgula 7 4 7 7" xfId="27615"/>
    <cellStyle name="Vírgula 7 4 7 7 2" xfId="51698"/>
    <cellStyle name="Vírgula 7 4 7 7 3" xfId="51680"/>
    <cellStyle name="Vírgula 7 4 7 8" xfId="27618"/>
    <cellStyle name="Vírgula 7 4 7 9" xfId="27621"/>
    <cellStyle name="Vírgula 7 4 8" xfId="44554"/>
    <cellStyle name="Vírgula 7 4 8 2" xfId="51699"/>
    <cellStyle name="Vírgula 7 4 8 2 2" xfId="51700"/>
    <cellStyle name="Vírgula 7 4 8 2 2 2" xfId="51701"/>
    <cellStyle name="Vírgula 7 4 8 2 2 3" xfId="51702"/>
    <cellStyle name="Vírgula 7 4 8 2 2 4" xfId="51703"/>
    <cellStyle name="Vírgula 7 4 8 2 3" xfId="51705"/>
    <cellStyle name="Vírgula 7 4 8 2 3 2" xfId="51707"/>
    <cellStyle name="Vírgula 7 4 8 2 3 3" xfId="51709"/>
    <cellStyle name="Vírgula 7 4 8 2 4" xfId="51711"/>
    <cellStyle name="Vírgula 7 4 8 2 5" xfId="51713"/>
    <cellStyle name="Vírgula 7 4 8 2 6" xfId="51715"/>
    <cellStyle name="Vírgula 7 4 8 3" xfId="51716"/>
    <cellStyle name="Vírgula 7 4 8 3 2" xfId="4441"/>
    <cellStyle name="Vírgula 7 4 8 3 3" xfId="258"/>
    <cellStyle name="Vírgula 7 4 8 3 4" xfId="638"/>
    <cellStyle name="Vírgula 7 4 8 4" xfId="30686"/>
    <cellStyle name="Vírgula 7 4 8 4 2" xfId="51717"/>
    <cellStyle name="Vírgula 7 4 8 4 3" xfId="51719"/>
    <cellStyle name="Vírgula 7 4 8 4 4" xfId="51721"/>
    <cellStyle name="Vírgula 7 4 8 5" xfId="30688"/>
    <cellStyle name="Vírgula 7 4 8 5 2" xfId="51722"/>
    <cellStyle name="Vírgula 7 4 8 5 3" xfId="51724"/>
    <cellStyle name="Vírgula 7 4 8 5 4" xfId="51726"/>
    <cellStyle name="Vírgula 7 4 8 6" xfId="25232"/>
    <cellStyle name="Vírgula 7 4 8 6 2" xfId="20095"/>
    <cellStyle name="Vírgula 7 4 8 6 3" xfId="20099"/>
    <cellStyle name="Vírgula 7 4 8 7" xfId="25237"/>
    <cellStyle name="Vírgula 7 4 8 8" xfId="25242"/>
    <cellStyle name="Vírgula 7 4 8 9" xfId="46091"/>
    <cellStyle name="Vírgula 7 4 9" xfId="51727"/>
    <cellStyle name="Vírgula 7 4 9 2" xfId="51728"/>
    <cellStyle name="Vírgula 7 4 9 2 2" xfId="51729"/>
    <cellStyle name="Vírgula 7 4 9 2 2 2" xfId="51730"/>
    <cellStyle name="Vírgula 7 4 9 2 2 3" xfId="51731"/>
    <cellStyle name="Vírgula 7 4 9 2 2 4" xfId="51732"/>
    <cellStyle name="Vírgula 7 4 9 2 3" xfId="51734"/>
    <cellStyle name="Vírgula 7 4 9 2 3 2" xfId="51736"/>
    <cellStyle name="Vírgula 7 4 9 2 3 3" xfId="51738"/>
    <cellStyle name="Vírgula 7 4 9 2 4" xfId="51740"/>
    <cellStyle name="Vírgula 7 4 9 2 5" xfId="51742"/>
    <cellStyle name="Vírgula 7 4 9 2 6" xfId="51744"/>
    <cellStyle name="Vírgula 7 4 9 3" xfId="51745"/>
    <cellStyle name="Vírgula 7 4 9 3 2" xfId="51746"/>
    <cellStyle name="Vírgula 7 4 9 3 3" xfId="51748"/>
    <cellStyle name="Vírgula 7 4 9 3 4" xfId="51750"/>
    <cellStyle name="Vírgula 7 4 9 4" xfId="30690"/>
    <cellStyle name="Vírgula 7 4 9 4 2" xfId="51751"/>
    <cellStyle name="Vírgula 7 4 9 4 3" xfId="51753"/>
    <cellStyle name="Vírgula 7 4 9 4 4" xfId="51755"/>
    <cellStyle name="Vírgula 7 4 9 5" xfId="30692"/>
    <cellStyle name="Vírgula 7 4 9 5 2" xfId="51756"/>
    <cellStyle name="Vírgula 7 4 9 5 3" xfId="51758"/>
    <cellStyle name="Vírgula 7 4 9 5 4" xfId="17564"/>
    <cellStyle name="Vírgula 7 4 9 6" xfId="49779"/>
    <cellStyle name="Vírgula 7 4 9 6 2" xfId="13446"/>
    <cellStyle name="Vírgula 7 4 9 6 3" xfId="13466"/>
    <cellStyle name="Vírgula 7 4 9 7" xfId="49781"/>
    <cellStyle name="Vírgula 7 4 9 8" xfId="49783"/>
    <cellStyle name="Vírgula 7 4 9 9" xfId="46094"/>
    <cellStyle name="Vírgula 7 5" xfId="36562"/>
    <cellStyle name="Vírgula 7 5 10" xfId="24751"/>
    <cellStyle name="Vírgula 7 5 10 2" xfId="32638"/>
    <cellStyle name="Vírgula 7 5 10 3" xfId="32641"/>
    <cellStyle name="Vírgula 7 5 10 4" xfId="32645"/>
    <cellStyle name="Vírgula 7 5 11" xfId="32651"/>
    <cellStyle name="Vírgula 7 5 11 2" xfId="32655"/>
    <cellStyle name="Vírgula 7 5 11 3" xfId="32658"/>
    <cellStyle name="Vírgula 7 5 11 4" xfId="32964"/>
    <cellStyle name="Vírgula 7 5 12" xfId="32663"/>
    <cellStyle name="Vírgula 7 5 12 2" xfId="47049"/>
    <cellStyle name="Vírgula 7 5 12 3" xfId="32968"/>
    <cellStyle name="Vírgula 7 5 12 4" xfId="32971"/>
    <cellStyle name="Vírgula 7 5 13" xfId="13064"/>
    <cellStyle name="Vírgula 7 5 13 2" xfId="47051"/>
    <cellStyle name="Vírgula 7 5 13 3" xfId="47053"/>
    <cellStyle name="Vírgula 7 5 14" xfId="13073"/>
    <cellStyle name="Vírgula 7 5 15" xfId="13078"/>
    <cellStyle name="Vírgula 7 5 16" xfId="40443"/>
    <cellStyle name="Vírgula 7 5 2" xfId="51759"/>
    <cellStyle name="Vírgula 7 5 2 10" xfId="51760"/>
    <cellStyle name="Vírgula 7 5 2 10 2" xfId="51761"/>
    <cellStyle name="Vírgula 7 5 2 10 3" xfId="51762"/>
    <cellStyle name="Vírgula 7 5 2 10 4" xfId="51088"/>
    <cellStyle name="Vírgula 7 5 2 11" xfId="51763"/>
    <cellStyle name="Vírgula 7 5 2 11 2" xfId="51764"/>
    <cellStyle name="Vírgula 7 5 2 11 3" xfId="51765"/>
    <cellStyle name="Vírgula 7 5 2 12" xfId="34158"/>
    <cellStyle name="Vírgula 7 5 2 13" xfId="34160"/>
    <cellStyle name="Vírgula 7 5 2 14" xfId="34165"/>
    <cellStyle name="Vírgula 7 5 2 2" xfId="51704"/>
    <cellStyle name="Vírgula 7 5 2 2 10" xfId="4131"/>
    <cellStyle name="Vírgula 7 5 2 2 11" xfId="14930"/>
    <cellStyle name="Vírgula 7 5 2 2 2" xfId="51706"/>
    <cellStyle name="Vírgula 7 5 2 2 2 10" xfId="43810"/>
    <cellStyle name="Vírgula 7 5 2 2 2 2" xfId="47536"/>
    <cellStyle name="Vírgula 7 5 2 2 2 2 2" xfId="51766"/>
    <cellStyle name="Vírgula 7 5 2 2 2 2 2 2" xfId="51768"/>
    <cellStyle name="Vírgula 7 5 2 2 2 2 2 2 2" xfId="51769"/>
    <cellStyle name="Vírgula 7 5 2 2 2 2 2 2 3" xfId="51770"/>
    <cellStyle name="Vírgula 7 5 2 2 2 2 2 2 4" xfId="51771"/>
    <cellStyle name="Vírgula 7 5 2 2 2 2 2 3" xfId="51772"/>
    <cellStyle name="Vírgula 7 5 2 2 2 2 2 3 2" xfId="51773"/>
    <cellStyle name="Vírgula 7 5 2 2 2 2 2 3 3" xfId="51774"/>
    <cellStyle name="Vírgula 7 5 2 2 2 2 2 4" xfId="16215"/>
    <cellStyle name="Vírgula 7 5 2 2 2 2 2 5" xfId="11333"/>
    <cellStyle name="Vírgula 7 5 2 2 2 2 2 6" xfId="25429"/>
    <cellStyle name="Vírgula 7 5 2 2 2 2 3" xfId="51775"/>
    <cellStyle name="Vírgula 7 5 2 2 2 2 3 2" xfId="30951"/>
    <cellStyle name="Vírgula 7 5 2 2 2 2 3 3" xfId="51776"/>
    <cellStyle name="Vírgula 7 5 2 2 2 2 3 4" xfId="16222"/>
    <cellStyle name="Vírgula 7 5 2 2 2 2 4" xfId="51777"/>
    <cellStyle name="Vírgula 7 5 2 2 2 2 4 2" xfId="51779"/>
    <cellStyle name="Vírgula 7 5 2 2 2 2 4 3" xfId="31496"/>
    <cellStyle name="Vírgula 7 5 2 2 2 2 4 4" xfId="31506"/>
    <cellStyle name="Vírgula 7 5 2 2 2 2 5" xfId="51780"/>
    <cellStyle name="Vírgula 7 5 2 2 2 2 5 2" xfId="40247"/>
    <cellStyle name="Vírgula 7 5 2 2 2 2 5 3" xfId="31512"/>
    <cellStyle name="Vírgula 7 5 2 2 2 2 5 4" xfId="31514"/>
    <cellStyle name="Vírgula 7 5 2 2 2 2 6" xfId="51781"/>
    <cellStyle name="Vírgula 7 5 2 2 2 2 6 2" xfId="18150"/>
    <cellStyle name="Vírgula 7 5 2 2 2 2 6 3" xfId="14773"/>
    <cellStyle name="Vírgula 7 5 2 2 2 2 7" xfId="51782"/>
    <cellStyle name="Vírgula 7 5 2 2 2 2 8" xfId="51783"/>
    <cellStyle name="Vírgula 7 5 2 2 2 2 9" xfId="51784"/>
    <cellStyle name="Vírgula 7 5 2 2 2 3" xfId="51785"/>
    <cellStyle name="Vírgula 7 5 2 2 2 3 2" xfId="51786"/>
    <cellStyle name="Vírgula 7 5 2 2 2 3 2 2" xfId="51788"/>
    <cellStyle name="Vírgula 7 5 2 2 2 3 2 3" xfId="51789"/>
    <cellStyle name="Vírgula 7 5 2 2 2 3 2 4" xfId="51790"/>
    <cellStyle name="Vírgula 7 5 2 2 2 3 3" xfId="51791"/>
    <cellStyle name="Vírgula 7 5 2 2 2 3 3 2" xfId="51793"/>
    <cellStyle name="Vírgula 7 5 2 2 2 3 3 3" xfId="43580"/>
    <cellStyle name="Vírgula 7 5 2 2 2 3 4" xfId="51794"/>
    <cellStyle name="Vírgula 7 5 2 2 2 3 5" xfId="51795"/>
    <cellStyle name="Vírgula 7 5 2 2 2 3 6" xfId="51796"/>
    <cellStyle name="Vírgula 7 5 2 2 2 4" xfId="51797"/>
    <cellStyle name="Vírgula 7 5 2 2 2 4 2" xfId="51798"/>
    <cellStyle name="Vírgula 7 5 2 2 2 4 3" xfId="51799"/>
    <cellStyle name="Vírgula 7 5 2 2 2 4 4" xfId="51800"/>
    <cellStyle name="Vírgula 7 5 2 2 2 5" xfId="51801"/>
    <cellStyle name="Vírgula 7 5 2 2 2 5 2" xfId="51802"/>
    <cellStyle name="Vírgula 7 5 2 2 2 5 3" xfId="51803"/>
    <cellStyle name="Vírgula 7 5 2 2 2 5 4" xfId="51804"/>
    <cellStyle name="Vírgula 7 5 2 2 2 6" xfId="51805"/>
    <cellStyle name="Vírgula 7 5 2 2 2 6 2" xfId="1144"/>
    <cellStyle name="Vírgula 7 5 2 2 2 6 3" xfId="51806"/>
    <cellStyle name="Vírgula 7 5 2 2 2 6 4" xfId="21380"/>
    <cellStyle name="Vírgula 7 5 2 2 2 7" xfId="51807"/>
    <cellStyle name="Vírgula 7 5 2 2 2 7 2" xfId="51695"/>
    <cellStyle name="Vírgula 7 5 2 2 2 7 3" xfId="51808"/>
    <cellStyle name="Vírgula 7 5 2 2 2 8" xfId="51809"/>
    <cellStyle name="Vírgula 7 5 2 2 2 9" xfId="51810"/>
    <cellStyle name="Vírgula 7 5 2 2 3" xfId="51708"/>
    <cellStyle name="Vírgula 7 5 2 2 3 2" xfId="51811"/>
    <cellStyle name="Vírgula 7 5 2 2 3 2 2" xfId="20822"/>
    <cellStyle name="Vírgula 7 5 2 2 3 2 2 2" xfId="51813"/>
    <cellStyle name="Vírgula 7 5 2 2 3 2 2 3" xfId="51814"/>
    <cellStyle name="Vírgula 7 5 2 2 3 2 2 4" xfId="16395"/>
    <cellStyle name="Vírgula 7 5 2 2 3 2 3" xfId="51815"/>
    <cellStyle name="Vírgula 7 5 2 2 3 2 3 2" xfId="30994"/>
    <cellStyle name="Vírgula 7 5 2 2 3 2 3 3" xfId="51816"/>
    <cellStyle name="Vírgula 7 5 2 2 3 2 4" xfId="51817"/>
    <cellStyle name="Vírgula 7 5 2 2 3 2 5" xfId="51818"/>
    <cellStyle name="Vírgula 7 5 2 2 3 2 6" xfId="51819"/>
    <cellStyle name="Vírgula 7 5 2 2 3 3" xfId="36962"/>
    <cellStyle name="Vírgula 7 5 2 2 3 3 2" xfId="15918"/>
    <cellStyle name="Vírgula 7 5 2 2 3 3 3" xfId="36964"/>
    <cellStyle name="Vírgula 7 5 2 2 3 3 4" xfId="36969"/>
    <cellStyle name="Vírgula 7 5 2 2 3 4" xfId="36973"/>
    <cellStyle name="Vírgula 7 5 2 2 3 4 2" xfId="25259"/>
    <cellStyle name="Vírgula 7 5 2 2 3 4 3" xfId="36975"/>
    <cellStyle name="Vírgula 7 5 2 2 3 4 4" xfId="36977"/>
    <cellStyle name="Vírgula 7 5 2 2 3 5" xfId="36979"/>
    <cellStyle name="Vírgula 7 5 2 2 3 5 2" xfId="25271"/>
    <cellStyle name="Vírgula 7 5 2 2 3 5 3" xfId="36981"/>
    <cellStyle name="Vírgula 7 5 2 2 3 5 4" xfId="36983"/>
    <cellStyle name="Vírgula 7 5 2 2 3 6" xfId="36985"/>
    <cellStyle name="Vírgula 7 5 2 2 3 6 2" xfId="25288"/>
    <cellStyle name="Vírgula 7 5 2 2 3 6 3" xfId="28784"/>
    <cellStyle name="Vírgula 7 5 2 2 3 7" xfId="36987"/>
    <cellStyle name="Vírgula 7 5 2 2 3 8" xfId="36989"/>
    <cellStyle name="Vírgula 7 5 2 2 3 9" xfId="33606"/>
    <cellStyle name="Vírgula 7 5 2 2 4" xfId="51820"/>
    <cellStyle name="Vírgula 7 5 2 2 4 2" xfId="51821"/>
    <cellStyle name="Vírgula 7 5 2 2 4 2 2" xfId="51822"/>
    <cellStyle name="Vírgula 7 5 2 2 4 2 3" xfId="51823"/>
    <cellStyle name="Vírgula 7 5 2 2 4 2 4" xfId="51824"/>
    <cellStyle name="Vírgula 7 5 2 2 4 3" xfId="20980"/>
    <cellStyle name="Vírgula 7 5 2 2 4 3 2" xfId="36992"/>
    <cellStyle name="Vírgula 7 5 2 2 4 3 3" xfId="36994"/>
    <cellStyle name="Vírgula 7 5 2 2 4 4" xfId="36997"/>
    <cellStyle name="Vírgula 7 5 2 2 4 5" xfId="37001"/>
    <cellStyle name="Vírgula 7 5 2 2 4 6" xfId="37003"/>
    <cellStyle name="Vírgula 7 5 2 2 5" xfId="48437"/>
    <cellStyle name="Vírgula 7 5 2 2 5 2" xfId="51825"/>
    <cellStyle name="Vírgula 7 5 2 2 5 3" xfId="37007"/>
    <cellStyle name="Vírgula 7 5 2 2 5 4" xfId="37009"/>
    <cellStyle name="Vírgula 7 5 2 2 6" xfId="48439"/>
    <cellStyle name="Vírgula 7 5 2 2 6 2" xfId="51826"/>
    <cellStyle name="Vírgula 7 5 2 2 6 3" xfId="37013"/>
    <cellStyle name="Vírgula 7 5 2 2 6 4" xfId="37015"/>
    <cellStyle name="Vírgula 7 5 2 2 7" xfId="48441"/>
    <cellStyle name="Vírgula 7 5 2 2 7 2" xfId="51827"/>
    <cellStyle name="Vírgula 7 5 2 2 7 3" xfId="37018"/>
    <cellStyle name="Vírgula 7 5 2 2 7 4" xfId="37020"/>
    <cellStyle name="Vírgula 7 5 2 2 8" xfId="51828"/>
    <cellStyle name="Vírgula 7 5 2 2 8 2" xfId="39123"/>
    <cellStyle name="Vírgula 7 5 2 2 8 3" xfId="32975"/>
    <cellStyle name="Vírgula 7 5 2 2 9" xfId="51829"/>
    <cellStyle name="Vírgula 7 5 2 3" xfId="51710"/>
    <cellStyle name="Vírgula 7 5 2 3 10" xfId="51830"/>
    <cellStyle name="Vírgula 7 5 2 3 2" xfId="51831"/>
    <cellStyle name="Vírgula 7 5 2 3 2 2" xfId="5873"/>
    <cellStyle name="Vírgula 7 5 2 3 2 2 2" xfId="3141"/>
    <cellStyle name="Vírgula 7 5 2 3 2 2 2 2" xfId="8200"/>
    <cellStyle name="Vírgula 7 5 2 3 2 2 2 3" xfId="8203"/>
    <cellStyle name="Vírgula 7 5 2 3 2 2 2 4" xfId="8210"/>
    <cellStyle name="Vírgula 7 5 2 3 2 2 3" xfId="8212"/>
    <cellStyle name="Vírgula 7 5 2 3 2 2 3 2" xfId="8215"/>
    <cellStyle name="Vírgula 7 5 2 3 2 2 3 3" xfId="8219"/>
    <cellStyle name="Vírgula 7 5 2 3 2 2 4" xfId="8224"/>
    <cellStyle name="Vírgula 7 5 2 3 2 2 5" xfId="7274"/>
    <cellStyle name="Vírgula 7 5 2 3 2 2 6" xfId="7279"/>
    <cellStyle name="Vírgula 7 5 2 3 2 3" xfId="51832"/>
    <cellStyle name="Vírgula 7 5 2 3 2 3 2" xfId="3566"/>
    <cellStyle name="Vírgula 7 5 2 3 2 3 3" xfId="3668"/>
    <cellStyle name="Vírgula 7 5 2 3 2 3 4" xfId="3707"/>
    <cellStyle name="Vírgula 7 5 2 3 2 4" xfId="51833"/>
    <cellStyle name="Vírgula 7 5 2 3 2 4 2" xfId="500"/>
    <cellStyle name="Vírgula 7 5 2 3 2 4 3" xfId="516"/>
    <cellStyle name="Vírgula 7 5 2 3 2 4 4" xfId="533"/>
    <cellStyle name="Vírgula 7 5 2 3 2 5" xfId="51834"/>
    <cellStyle name="Vírgula 7 5 2 3 2 5 2" xfId="4192"/>
    <cellStyle name="Vírgula 7 5 2 3 2 5 3" xfId="51835"/>
    <cellStyle name="Vírgula 7 5 2 3 2 5 4" xfId="51836"/>
    <cellStyle name="Vírgula 7 5 2 3 2 6" xfId="51837"/>
    <cellStyle name="Vírgula 7 5 2 3 2 6 2" xfId="4405"/>
    <cellStyle name="Vírgula 7 5 2 3 2 6 3" xfId="47924"/>
    <cellStyle name="Vírgula 7 5 2 3 2 7" xfId="51838"/>
    <cellStyle name="Vírgula 7 5 2 3 2 8" xfId="51839"/>
    <cellStyle name="Vírgula 7 5 2 3 2 9" xfId="51840"/>
    <cellStyle name="Vírgula 7 5 2 3 3" xfId="51841"/>
    <cellStyle name="Vírgula 7 5 2 3 3 2" xfId="45391"/>
    <cellStyle name="Vírgula 7 5 2 3 3 2 2" xfId="51842"/>
    <cellStyle name="Vírgula 7 5 2 3 3 2 3" xfId="51843"/>
    <cellStyle name="Vírgula 7 5 2 3 3 2 4" xfId="40866"/>
    <cellStyle name="Vírgula 7 5 2 3 3 3" xfId="37026"/>
    <cellStyle name="Vírgula 7 5 2 3 3 3 2" xfId="37028"/>
    <cellStyle name="Vírgula 7 5 2 3 3 3 3" xfId="37030"/>
    <cellStyle name="Vírgula 7 5 2 3 3 4" xfId="37034"/>
    <cellStyle name="Vírgula 7 5 2 3 3 5" xfId="37037"/>
    <cellStyle name="Vírgula 7 5 2 3 3 6" xfId="37039"/>
    <cellStyle name="Vírgula 7 5 2 3 4" xfId="51844"/>
    <cellStyle name="Vírgula 7 5 2 3 4 2" xfId="45396"/>
    <cellStyle name="Vírgula 7 5 2 3 4 3" xfId="21064"/>
    <cellStyle name="Vírgula 7 5 2 3 4 4" xfId="37043"/>
    <cellStyle name="Vírgula 7 5 2 3 5" xfId="48443"/>
    <cellStyle name="Vírgula 7 5 2 3 5 2" xfId="51845"/>
    <cellStyle name="Vírgula 7 5 2 3 5 3" xfId="37047"/>
    <cellStyle name="Vírgula 7 5 2 3 5 4" xfId="37049"/>
    <cellStyle name="Vírgula 7 5 2 3 6" xfId="48445"/>
    <cellStyle name="Vírgula 7 5 2 3 6 2" xfId="51846"/>
    <cellStyle name="Vírgula 7 5 2 3 6 3" xfId="37053"/>
    <cellStyle name="Vírgula 7 5 2 3 6 4" xfId="37055"/>
    <cellStyle name="Vírgula 7 5 2 3 7" xfId="51847"/>
    <cellStyle name="Vírgula 7 5 2 3 7 2" xfId="51848"/>
    <cellStyle name="Vírgula 7 5 2 3 7 3" xfId="37058"/>
    <cellStyle name="Vírgula 7 5 2 3 8" xfId="16997"/>
    <cellStyle name="Vírgula 7 5 2 3 9" xfId="16999"/>
    <cellStyle name="Vírgula 7 5 2 4" xfId="51712"/>
    <cellStyle name="Vírgula 7 5 2 4 2" xfId="51849"/>
    <cellStyle name="Vírgula 7 5 2 4 2 2" xfId="7120"/>
    <cellStyle name="Vírgula 7 5 2 4 2 2 2" xfId="27868"/>
    <cellStyle name="Vírgula 7 5 2 4 2 2 3" xfId="27870"/>
    <cellStyle name="Vírgula 7 5 2 4 2 2 4" xfId="27872"/>
    <cellStyle name="Vírgula 7 5 2 4 2 3" xfId="27876"/>
    <cellStyle name="Vírgula 7 5 2 4 2 3 2" xfId="27879"/>
    <cellStyle name="Vírgula 7 5 2 4 2 3 3" xfId="27882"/>
    <cellStyle name="Vírgula 7 5 2 4 2 4" xfId="27384"/>
    <cellStyle name="Vírgula 7 5 2 4 2 5" xfId="27388"/>
    <cellStyle name="Vírgula 7 5 2 4 2 6" xfId="27888"/>
    <cellStyle name="Vírgula 7 5 2 4 3" xfId="51850"/>
    <cellStyle name="Vírgula 7 5 2 4 3 2" xfId="20251"/>
    <cellStyle name="Vírgula 7 5 2 4 3 3" xfId="37062"/>
    <cellStyle name="Vírgula 7 5 2 4 3 4" xfId="37071"/>
    <cellStyle name="Vírgula 7 5 2 4 4" xfId="51851"/>
    <cellStyle name="Vírgula 7 5 2 4 4 2" xfId="38857"/>
    <cellStyle name="Vírgula 7 5 2 4 4 3" xfId="37083"/>
    <cellStyle name="Vírgula 7 5 2 4 4 4" xfId="34209"/>
    <cellStyle name="Vírgula 7 5 2 4 5" xfId="51852"/>
    <cellStyle name="Vírgula 7 5 2 4 5 2" xfId="51853"/>
    <cellStyle name="Vírgula 7 5 2 4 5 3" xfId="37087"/>
    <cellStyle name="Vírgula 7 5 2 4 5 4" xfId="34247"/>
    <cellStyle name="Vírgula 7 5 2 4 6" xfId="51854"/>
    <cellStyle name="Vírgula 7 5 2 4 6 2" xfId="51855"/>
    <cellStyle name="Vírgula 7 5 2 4 6 3" xfId="37091"/>
    <cellStyle name="Vírgula 7 5 2 4 7" xfId="51856"/>
    <cellStyle name="Vírgula 7 5 2 4 8" xfId="17012"/>
    <cellStyle name="Vírgula 7 5 2 4 9" xfId="17015"/>
    <cellStyle name="Vírgula 7 5 2 5" xfId="51714"/>
    <cellStyle name="Vírgula 7 5 2 5 2" xfId="51857"/>
    <cellStyle name="Vírgula 7 5 2 5 2 2" xfId="28761"/>
    <cellStyle name="Vírgula 7 5 2 5 2 2 2" xfId="28764"/>
    <cellStyle name="Vírgula 7 5 2 5 2 2 3" xfId="28766"/>
    <cellStyle name="Vírgula 7 5 2 5 2 2 4" xfId="28768"/>
    <cellStyle name="Vírgula 7 5 2 5 2 3" xfId="28770"/>
    <cellStyle name="Vírgula 7 5 2 5 2 3 2" xfId="28773"/>
    <cellStyle name="Vírgula 7 5 2 5 2 3 3" xfId="28775"/>
    <cellStyle name="Vírgula 7 5 2 5 2 4" xfId="28778"/>
    <cellStyle name="Vírgula 7 5 2 5 2 5" xfId="28780"/>
    <cellStyle name="Vírgula 7 5 2 5 2 6" xfId="22189"/>
    <cellStyle name="Vírgula 7 5 2 5 3" xfId="51858"/>
    <cellStyle name="Vírgula 7 5 2 5 3 2" xfId="38877"/>
    <cellStyle name="Vírgula 7 5 2 5 3 3" xfId="37096"/>
    <cellStyle name="Vírgula 7 5 2 5 3 4" xfId="37104"/>
    <cellStyle name="Vírgula 7 5 2 5 4" xfId="51859"/>
    <cellStyle name="Vírgula 7 5 2 5 4 2" xfId="51860"/>
    <cellStyle name="Vírgula 7 5 2 5 4 3" xfId="37115"/>
    <cellStyle name="Vírgula 7 5 2 5 4 4" xfId="34284"/>
    <cellStyle name="Vírgula 7 5 2 5 5" xfId="51861"/>
    <cellStyle name="Vírgula 7 5 2 5 5 2" xfId="51862"/>
    <cellStyle name="Vírgula 7 5 2 5 5 3" xfId="37120"/>
    <cellStyle name="Vírgula 7 5 2 5 5 4" xfId="34295"/>
    <cellStyle name="Vírgula 7 5 2 5 6" xfId="51863"/>
    <cellStyle name="Vírgula 7 5 2 5 6 2" xfId="51864"/>
    <cellStyle name="Vírgula 7 5 2 5 6 3" xfId="37125"/>
    <cellStyle name="Vírgula 7 5 2 5 7" xfId="51865"/>
    <cellStyle name="Vírgula 7 5 2 5 8" xfId="12304"/>
    <cellStyle name="Vírgula 7 5 2 5 9" xfId="8628"/>
    <cellStyle name="Vírgula 7 5 2 6" xfId="51866"/>
    <cellStyle name="Vírgula 7 5 2 6 2" xfId="33392"/>
    <cellStyle name="Vírgula 7 5 2 6 2 2" xfId="33394"/>
    <cellStyle name="Vírgula 7 5 2 6 2 2 2" xfId="51868"/>
    <cellStyle name="Vírgula 7 5 2 6 2 2 3" xfId="1406"/>
    <cellStyle name="Vírgula 7 5 2 6 2 2 4" xfId="1422"/>
    <cellStyle name="Vírgula 7 5 2 6 2 3" xfId="33396"/>
    <cellStyle name="Vírgula 7 5 2 6 2 3 2" xfId="51869"/>
    <cellStyle name="Vírgula 7 5 2 6 2 3 3" xfId="1440"/>
    <cellStyle name="Vírgula 7 5 2 6 2 4" xfId="51870"/>
    <cellStyle name="Vírgula 7 5 2 6 2 5" xfId="51871"/>
    <cellStyle name="Vírgula 7 5 2 6 2 6" xfId="23806"/>
    <cellStyle name="Vírgula 7 5 2 6 3" xfId="33398"/>
    <cellStyle name="Vírgula 7 5 2 6 3 2" xfId="51872"/>
    <cellStyle name="Vírgula 7 5 2 6 3 3" xfId="37131"/>
    <cellStyle name="Vírgula 7 5 2 6 3 4" xfId="37133"/>
    <cellStyle name="Vírgula 7 5 2 6 4" xfId="33400"/>
    <cellStyle name="Vírgula 7 5 2 6 4 2" xfId="51873"/>
    <cellStyle name="Vírgula 7 5 2 6 4 3" xfId="37138"/>
    <cellStyle name="Vírgula 7 5 2 6 4 4" xfId="34323"/>
    <cellStyle name="Vírgula 7 5 2 6 5" xfId="51874"/>
    <cellStyle name="Vírgula 7 5 2 6 5 2" xfId="51875"/>
    <cellStyle name="Vírgula 7 5 2 6 5 3" xfId="47105"/>
    <cellStyle name="Vírgula 7 5 2 6 6" xfId="51876"/>
    <cellStyle name="Vírgula 7 5 2 6 7" xfId="51877"/>
    <cellStyle name="Vírgula 7 5 2 6 8" xfId="3473"/>
    <cellStyle name="Vírgula 7 5 2 7" xfId="51878"/>
    <cellStyle name="Vírgula 7 5 2 7 2" xfId="33429"/>
    <cellStyle name="Vírgula 7 5 2 7 2 2" xfId="51879"/>
    <cellStyle name="Vírgula 7 5 2 7 2 3" xfId="51880"/>
    <cellStyle name="Vírgula 7 5 2 7 2 4" xfId="51881"/>
    <cellStyle name="Vírgula 7 5 2 7 3" xfId="33431"/>
    <cellStyle name="Vírgula 7 5 2 7 3 2" xfId="51882"/>
    <cellStyle name="Vírgula 7 5 2 7 3 3" xfId="51883"/>
    <cellStyle name="Vírgula 7 5 2 7 4" xfId="33433"/>
    <cellStyle name="Vírgula 7 5 2 7 5" xfId="51884"/>
    <cellStyle name="Vírgula 7 5 2 7 6" xfId="51886"/>
    <cellStyle name="Vírgula 7 5 2 8" xfId="51887"/>
    <cellStyle name="Vírgula 7 5 2 8 2" xfId="51888"/>
    <cellStyle name="Vírgula 7 5 2 8 3" xfId="51889"/>
    <cellStyle name="Vírgula 7 5 2 8 4" xfId="51890"/>
    <cellStyle name="Vírgula 7 5 2 9" xfId="51891"/>
    <cellStyle name="Vírgula 7 5 2 9 2" xfId="31702"/>
    <cellStyle name="Vírgula 7 5 2 9 3" xfId="51892"/>
    <cellStyle name="Vírgula 7 5 2 9 4" xfId="51893"/>
    <cellStyle name="Vírgula 7 5 3" xfId="51894"/>
    <cellStyle name="Vírgula 7 5 3 10" xfId="10323"/>
    <cellStyle name="Vírgula 7 5 3 11" xfId="10348"/>
    <cellStyle name="Vírgula 7 5 3 2" xfId="257"/>
    <cellStyle name="Vírgula 7 5 3 2 10" xfId="51895"/>
    <cellStyle name="Vírgula 7 5 3 2 2" xfId="1768"/>
    <cellStyle name="Vírgula 7 5 3 2 2 2" xfId="47610"/>
    <cellStyle name="Vírgula 7 5 3 2 2 2 2" xfId="51896"/>
    <cellStyle name="Vírgula 7 5 3 2 2 2 2 2" xfId="51897"/>
    <cellStyle name="Vírgula 7 5 3 2 2 2 2 3" xfId="51898"/>
    <cellStyle name="Vírgula 7 5 3 2 2 2 2 4" xfId="51899"/>
    <cellStyle name="Vírgula 7 5 3 2 2 2 3" xfId="51900"/>
    <cellStyle name="Vírgula 7 5 3 2 2 2 3 2" xfId="15098"/>
    <cellStyle name="Vírgula 7 5 3 2 2 2 3 3" xfId="15116"/>
    <cellStyle name="Vírgula 7 5 3 2 2 2 4" xfId="51901"/>
    <cellStyle name="Vírgula 7 5 3 2 2 2 5" xfId="51902"/>
    <cellStyle name="Vírgula 7 5 3 2 2 2 6" xfId="51903"/>
    <cellStyle name="Vírgula 7 5 3 2 2 3" xfId="51904"/>
    <cellStyle name="Vírgula 7 5 3 2 2 3 2" xfId="51905"/>
    <cellStyle name="Vírgula 7 5 3 2 2 3 3" xfId="51906"/>
    <cellStyle name="Vírgula 7 5 3 2 2 3 4" xfId="51907"/>
    <cellStyle name="Vírgula 7 5 3 2 2 4" xfId="51908"/>
    <cellStyle name="Vírgula 7 5 3 2 2 4 2" xfId="38388"/>
    <cellStyle name="Vírgula 7 5 3 2 2 4 3" xfId="38390"/>
    <cellStyle name="Vírgula 7 5 3 2 2 4 4" xfId="17074"/>
    <cellStyle name="Vírgula 7 5 3 2 2 5" xfId="51909"/>
    <cellStyle name="Vírgula 7 5 3 2 2 5 2" xfId="38400"/>
    <cellStyle name="Vírgula 7 5 3 2 2 5 3" xfId="38402"/>
    <cellStyle name="Vírgula 7 5 3 2 2 5 4" xfId="51910"/>
    <cellStyle name="Vírgula 7 5 3 2 2 6" xfId="51911"/>
    <cellStyle name="Vírgula 7 5 3 2 2 6 2" xfId="51912"/>
    <cellStyle name="Vírgula 7 5 3 2 2 6 3" xfId="51913"/>
    <cellStyle name="Vírgula 7 5 3 2 2 7" xfId="51914"/>
    <cellStyle name="Vírgula 7 5 3 2 2 8" xfId="51915"/>
    <cellStyle name="Vírgula 7 5 3 2 2 9" xfId="51916"/>
    <cellStyle name="Vírgula 7 5 3 2 3" xfId="1787"/>
    <cellStyle name="Vírgula 7 5 3 2 3 2" xfId="51917"/>
    <cellStyle name="Vírgula 7 5 3 2 3 2 2" xfId="51918"/>
    <cellStyle name="Vírgula 7 5 3 2 3 2 3" xfId="51919"/>
    <cellStyle name="Vírgula 7 5 3 2 3 2 4" xfId="51920"/>
    <cellStyle name="Vírgula 7 5 3 2 3 3" xfId="37221"/>
    <cellStyle name="Vírgula 7 5 3 2 3 3 2" xfId="37223"/>
    <cellStyle name="Vírgula 7 5 3 2 3 3 3" xfId="37225"/>
    <cellStyle name="Vírgula 7 5 3 2 3 4" xfId="37227"/>
    <cellStyle name="Vírgula 7 5 3 2 3 5" xfId="37231"/>
    <cellStyle name="Vírgula 7 5 3 2 3 6" xfId="37234"/>
    <cellStyle name="Vírgula 7 5 3 2 4" xfId="51921"/>
    <cellStyle name="Vírgula 7 5 3 2 4 2" xfId="51922"/>
    <cellStyle name="Vírgula 7 5 3 2 4 3" xfId="21517"/>
    <cellStyle name="Vírgula 7 5 3 2 4 4" xfId="37240"/>
    <cellStyle name="Vírgula 7 5 3 2 5" xfId="51923"/>
    <cellStyle name="Vírgula 7 5 3 2 5 2" xfId="51924"/>
    <cellStyle name="Vírgula 7 5 3 2 5 3" xfId="37245"/>
    <cellStyle name="Vírgula 7 5 3 2 5 4" xfId="16254"/>
    <cellStyle name="Vírgula 7 5 3 2 6" xfId="51925"/>
    <cellStyle name="Vírgula 7 5 3 2 6 2" xfId="51926"/>
    <cellStyle name="Vírgula 7 5 3 2 6 3" xfId="37248"/>
    <cellStyle name="Vírgula 7 5 3 2 6 4" xfId="16286"/>
    <cellStyle name="Vírgula 7 5 3 2 7" xfId="51927"/>
    <cellStyle name="Vírgula 7 5 3 2 7 2" xfId="51928"/>
    <cellStyle name="Vírgula 7 5 3 2 7 3" xfId="37250"/>
    <cellStyle name="Vírgula 7 5 3 2 8" xfId="51929"/>
    <cellStyle name="Vírgula 7 5 3 2 9" xfId="51930"/>
    <cellStyle name="Vírgula 7 5 3 3" xfId="637"/>
    <cellStyle name="Vírgula 7 5 3 3 2" xfId="34863"/>
    <cellStyle name="Vírgula 7 5 3 3 2 2" xfId="8923"/>
    <cellStyle name="Vírgula 7 5 3 3 2 2 2" xfId="51931"/>
    <cellStyle name="Vírgula 7 5 3 3 2 2 3" xfId="51932"/>
    <cellStyle name="Vírgula 7 5 3 3 2 2 4" xfId="51933"/>
    <cellStyle name="Vírgula 7 5 3 3 2 3" xfId="51934"/>
    <cellStyle name="Vírgula 7 5 3 3 2 3 2" xfId="51935"/>
    <cellStyle name="Vírgula 7 5 3 3 2 3 3" xfId="51936"/>
    <cellStyle name="Vírgula 7 5 3 3 2 4" xfId="51937"/>
    <cellStyle name="Vírgula 7 5 3 3 2 5" xfId="26875"/>
    <cellStyle name="Vírgula 7 5 3 3 2 6" xfId="26878"/>
    <cellStyle name="Vírgula 7 5 3 3 3" xfId="34865"/>
    <cellStyle name="Vírgula 7 5 3 3 3 2" xfId="51938"/>
    <cellStyle name="Vírgula 7 5 3 3 3 3" xfId="37254"/>
    <cellStyle name="Vírgula 7 5 3 3 3 4" xfId="37256"/>
    <cellStyle name="Vírgula 7 5 3 3 4" xfId="51939"/>
    <cellStyle name="Vírgula 7 5 3 3 4 2" xfId="51940"/>
    <cellStyle name="Vírgula 7 5 3 3 4 3" xfId="21551"/>
    <cellStyle name="Vírgula 7 5 3 3 4 4" xfId="37259"/>
    <cellStyle name="Vírgula 7 5 3 3 5" xfId="51941"/>
    <cellStyle name="Vírgula 7 5 3 3 5 2" xfId="51942"/>
    <cellStyle name="Vírgula 7 5 3 3 5 3" xfId="51943"/>
    <cellStyle name="Vírgula 7 5 3 3 5 4" xfId="16318"/>
    <cellStyle name="Vírgula 7 5 3 3 6" xfId="51944"/>
    <cellStyle name="Vírgula 7 5 3 3 6 2" xfId="25732"/>
    <cellStyle name="Vírgula 7 5 3 3 6 3" xfId="25735"/>
    <cellStyle name="Vírgula 7 5 3 3 7" xfId="51945"/>
    <cellStyle name="Vírgula 7 5 3 3 8" xfId="17037"/>
    <cellStyle name="Vírgula 7 5 3 3 9" xfId="17039"/>
    <cellStyle name="Vírgula 7 5 3 4" xfId="4483"/>
    <cellStyle name="Vírgula 7 5 3 4 2" xfId="34870"/>
    <cellStyle name="Vírgula 7 5 3 4 2 2" xfId="428"/>
    <cellStyle name="Vírgula 7 5 3 4 2 3" xfId="51946"/>
    <cellStyle name="Vírgula 7 5 3 4 2 4" xfId="51947"/>
    <cellStyle name="Vírgula 7 5 3 4 3" xfId="51948"/>
    <cellStyle name="Vírgula 7 5 3 4 3 2" xfId="38920"/>
    <cellStyle name="Vírgula 7 5 3 4 3 3" xfId="28902"/>
    <cellStyle name="Vírgula 7 5 3 4 4" xfId="51949"/>
    <cellStyle name="Vírgula 7 5 3 4 5" xfId="51950"/>
    <cellStyle name="Vírgula 7 5 3 4 6" xfId="51951"/>
    <cellStyle name="Vírgula 7 5 3 5" xfId="4525"/>
    <cellStyle name="Vírgula 7 5 3 5 2" xfId="51952"/>
    <cellStyle name="Vírgula 7 5 3 5 3" xfId="51953"/>
    <cellStyle name="Vírgula 7 5 3 5 4" xfId="51954"/>
    <cellStyle name="Vírgula 7 5 3 6" xfId="51955"/>
    <cellStyle name="Vírgula 7 5 3 6 2" xfId="33485"/>
    <cellStyle name="Vírgula 7 5 3 6 3" xfId="33487"/>
    <cellStyle name="Vírgula 7 5 3 6 4" xfId="33489"/>
    <cellStyle name="Vírgula 7 5 3 7" xfId="51956"/>
    <cellStyle name="Vírgula 7 5 3 7 2" xfId="51957"/>
    <cellStyle name="Vírgula 7 5 3 7 3" xfId="51958"/>
    <cellStyle name="Vírgula 7 5 3 7 4" xfId="51959"/>
    <cellStyle name="Vírgula 7 5 3 8" xfId="51960"/>
    <cellStyle name="Vírgula 7 5 3 8 2" xfId="51961"/>
    <cellStyle name="Vírgula 7 5 3 8 3" xfId="51962"/>
    <cellStyle name="Vírgula 7 5 3 9" xfId="51963"/>
    <cellStyle name="Vírgula 7 5 4" xfId="51964"/>
    <cellStyle name="Vírgula 7 5 4 10" xfId="51965"/>
    <cellStyle name="Vírgula 7 5 4 11" xfId="51966"/>
    <cellStyle name="Vírgula 7 5 4 2" xfId="51718"/>
    <cellStyle name="Vírgula 7 5 4 2 10" xfId="51967"/>
    <cellStyle name="Vírgula 7 5 4 2 2" xfId="51968"/>
    <cellStyle name="Vírgula 7 5 4 2 2 2" xfId="47704"/>
    <cellStyle name="Vírgula 7 5 4 2 2 2 2" xfId="46037"/>
    <cellStyle name="Vírgula 7 5 4 2 2 2 2 2" xfId="46039"/>
    <cellStyle name="Vírgula 7 5 4 2 2 2 2 3" xfId="46041"/>
    <cellStyle name="Vírgula 7 5 4 2 2 2 2 4" xfId="46043"/>
    <cellStyle name="Vírgula 7 5 4 2 2 2 3" xfId="46045"/>
    <cellStyle name="Vírgula 7 5 4 2 2 2 3 2" xfId="46047"/>
    <cellStyle name="Vírgula 7 5 4 2 2 2 3 3" xfId="46049"/>
    <cellStyle name="Vírgula 7 5 4 2 2 2 4" xfId="3605"/>
    <cellStyle name="Vírgula 7 5 4 2 2 2 5" xfId="3636"/>
    <cellStyle name="Vírgula 7 5 4 2 2 2 6" xfId="3656"/>
    <cellStyle name="Vírgula 7 5 4 2 2 3" xfId="51969"/>
    <cellStyle name="Vírgula 7 5 4 2 2 3 2" xfId="46061"/>
    <cellStyle name="Vírgula 7 5 4 2 2 3 3" xfId="46065"/>
    <cellStyle name="Vírgula 7 5 4 2 2 3 4" xfId="2817"/>
    <cellStyle name="Vírgula 7 5 4 2 2 4" xfId="51970"/>
    <cellStyle name="Vírgula 7 5 4 2 2 4 2" xfId="41123"/>
    <cellStyle name="Vírgula 7 5 4 2 2 4 3" xfId="41125"/>
    <cellStyle name="Vírgula 7 5 4 2 2 4 4" xfId="3738"/>
    <cellStyle name="Vírgula 7 5 4 2 2 5" xfId="51971"/>
    <cellStyle name="Vírgula 7 5 4 2 2 5 2" xfId="46082"/>
    <cellStyle name="Vírgula 7 5 4 2 2 5 3" xfId="46086"/>
    <cellStyle name="Vírgula 7 5 4 2 2 5 4" xfId="10774"/>
    <cellStyle name="Vírgula 7 5 4 2 2 6" xfId="51972"/>
    <cellStyle name="Vírgula 7 5 4 2 2 6 2" xfId="46097"/>
    <cellStyle name="Vírgula 7 5 4 2 2 6 3" xfId="46099"/>
    <cellStyle name="Vírgula 7 5 4 2 2 7" xfId="51973"/>
    <cellStyle name="Vírgula 7 5 4 2 2 8" xfId="51974"/>
    <cellStyle name="Vírgula 7 5 4 2 2 9" xfId="51975"/>
    <cellStyle name="Vírgula 7 5 4 2 3" xfId="141"/>
    <cellStyle name="Vírgula 7 5 4 2 3 2" xfId="51976"/>
    <cellStyle name="Vírgula 7 5 4 2 3 2 2" xfId="27548"/>
    <cellStyle name="Vírgula 7 5 4 2 3 2 3" xfId="18015"/>
    <cellStyle name="Vírgula 7 5 4 2 3 2 4" xfId="10914"/>
    <cellStyle name="Vírgula 7 5 4 2 3 3" xfId="37330"/>
    <cellStyle name="Vírgula 7 5 4 2 3 3 2" xfId="37332"/>
    <cellStyle name="Vírgula 7 5 4 2 3 3 3" xfId="18044"/>
    <cellStyle name="Vírgula 7 5 4 2 3 4" xfId="37335"/>
    <cellStyle name="Vírgula 7 5 4 2 3 5" xfId="37338"/>
    <cellStyle name="Vírgula 7 5 4 2 3 6" xfId="37341"/>
    <cellStyle name="Vírgula 7 5 4 2 4" xfId="51977"/>
    <cellStyle name="Vírgula 7 5 4 2 4 2" xfId="51978"/>
    <cellStyle name="Vírgula 7 5 4 2 4 3" xfId="37348"/>
    <cellStyle name="Vírgula 7 5 4 2 4 4" xfId="37350"/>
    <cellStyle name="Vírgula 7 5 4 2 5" xfId="51979"/>
    <cellStyle name="Vírgula 7 5 4 2 5 2" xfId="51980"/>
    <cellStyle name="Vírgula 7 5 4 2 5 3" xfId="17394"/>
    <cellStyle name="Vírgula 7 5 4 2 5 4" xfId="16357"/>
    <cellStyle name="Vírgula 7 5 4 2 6" xfId="51981"/>
    <cellStyle name="Vírgula 7 5 4 2 6 2" xfId="51982"/>
    <cellStyle name="Vírgula 7 5 4 2 6 3" xfId="17419"/>
    <cellStyle name="Vírgula 7 5 4 2 6 4" xfId="16373"/>
    <cellStyle name="Vírgula 7 5 4 2 7" xfId="51983"/>
    <cellStyle name="Vírgula 7 5 4 2 7 2" xfId="51984"/>
    <cellStyle name="Vírgula 7 5 4 2 7 3" xfId="17437"/>
    <cellStyle name="Vírgula 7 5 4 2 8" xfId="51985"/>
    <cellStyle name="Vírgula 7 5 4 2 9" xfId="51986"/>
    <cellStyle name="Vírgula 7 5 4 3" xfId="51720"/>
    <cellStyle name="Vírgula 7 5 4 3 2" xfId="1427"/>
    <cellStyle name="Vírgula 7 5 4 3 2 2" xfId="11992"/>
    <cellStyle name="Vírgula 7 5 4 3 2 2 2" xfId="51987"/>
    <cellStyle name="Vírgula 7 5 4 3 2 2 3" xfId="51988"/>
    <cellStyle name="Vírgula 7 5 4 3 2 2 4" xfId="13314"/>
    <cellStyle name="Vírgula 7 5 4 3 2 3" xfId="11994"/>
    <cellStyle name="Vírgula 7 5 4 3 2 3 2" xfId="51989"/>
    <cellStyle name="Vírgula 7 5 4 3 2 3 3" xfId="51990"/>
    <cellStyle name="Vírgula 7 5 4 3 2 4" xfId="25774"/>
    <cellStyle name="Vírgula 7 5 4 3 2 5" xfId="51991"/>
    <cellStyle name="Vírgula 7 5 4 3 2 6" xfId="51992"/>
    <cellStyle name="Vírgula 7 5 4 3 3" xfId="4601"/>
    <cellStyle name="Vírgula 7 5 4 3 3 2" xfId="12055"/>
    <cellStyle name="Vírgula 7 5 4 3 3 3" xfId="12059"/>
    <cellStyle name="Vírgula 7 5 4 3 3 4" xfId="29443"/>
    <cellStyle name="Vírgula 7 5 4 3 4" xfId="51993"/>
    <cellStyle name="Vírgula 7 5 4 3 4 2" xfId="12086"/>
    <cellStyle name="Vírgula 7 5 4 3 4 3" xfId="29449"/>
    <cellStyle name="Vírgula 7 5 4 3 4 4" xfId="29452"/>
    <cellStyle name="Vírgula 7 5 4 3 5" xfId="51994"/>
    <cellStyle name="Vírgula 7 5 4 3 5 2" xfId="43352"/>
    <cellStyle name="Vírgula 7 5 4 3 5 3" xfId="51995"/>
    <cellStyle name="Vírgula 7 5 4 3 5 4" xfId="51996"/>
    <cellStyle name="Vírgula 7 5 4 3 6" xfId="51997"/>
    <cellStyle name="Vírgula 7 5 4 3 6 2" xfId="43355"/>
    <cellStyle name="Vírgula 7 5 4 3 6 3" xfId="51998"/>
    <cellStyle name="Vírgula 7 5 4 3 7" xfId="51999"/>
    <cellStyle name="Vírgula 7 5 4 3 8" xfId="52000"/>
    <cellStyle name="Vírgula 7 5 4 3 9" xfId="52001"/>
    <cellStyle name="Vírgula 7 5 4 4" xfId="52002"/>
    <cellStyle name="Vírgula 7 5 4 4 2" xfId="2497"/>
    <cellStyle name="Vírgula 7 5 4 4 2 2" xfId="12579"/>
    <cellStyle name="Vírgula 7 5 4 4 2 3" xfId="12585"/>
    <cellStyle name="Vírgula 7 5 4 4 2 4" xfId="52003"/>
    <cellStyle name="Vírgula 7 5 4 4 3" xfId="52004"/>
    <cellStyle name="Vírgula 7 5 4 4 3 2" xfId="12657"/>
    <cellStyle name="Vírgula 7 5 4 4 3 3" xfId="39008"/>
    <cellStyle name="Vírgula 7 5 4 4 4" xfId="52005"/>
    <cellStyle name="Vírgula 7 5 4 4 5" xfId="52006"/>
    <cellStyle name="Vírgula 7 5 4 4 6" xfId="52007"/>
    <cellStyle name="Vírgula 7 5 4 5" xfId="52008"/>
    <cellStyle name="Vírgula 7 5 4 5 2" xfId="52009"/>
    <cellStyle name="Vírgula 7 5 4 5 3" xfId="52010"/>
    <cellStyle name="Vírgula 7 5 4 5 4" xfId="52011"/>
    <cellStyle name="Vírgula 7 5 4 6" xfId="52012"/>
    <cellStyle name="Vírgula 7 5 4 6 2" xfId="52013"/>
    <cellStyle name="Vírgula 7 5 4 6 3" xfId="52014"/>
    <cellStyle name="Vírgula 7 5 4 6 4" xfId="52015"/>
    <cellStyle name="Vírgula 7 5 4 7" xfId="52016"/>
    <cellStyle name="Vírgula 7 5 4 7 2" xfId="52017"/>
    <cellStyle name="Vírgula 7 5 4 7 3" xfId="52018"/>
    <cellStyle name="Vírgula 7 5 4 7 4" xfId="52019"/>
    <cellStyle name="Vírgula 7 5 4 8" xfId="52020"/>
    <cellStyle name="Vírgula 7 5 4 8 2" xfId="52021"/>
    <cellStyle name="Vírgula 7 5 4 8 3" xfId="52022"/>
    <cellStyle name="Vírgula 7 5 4 9" xfId="52023"/>
    <cellStyle name="Vírgula 7 5 5" xfId="50345"/>
    <cellStyle name="Vírgula 7 5 5 10" xfId="52024"/>
    <cellStyle name="Vírgula 7 5 5 2" xfId="51723"/>
    <cellStyle name="Vírgula 7 5 5 2 2" xfId="52025"/>
    <cellStyle name="Vírgula 7 5 5 2 2 2" xfId="16886"/>
    <cellStyle name="Vírgula 7 5 5 2 2 2 2" xfId="52026"/>
    <cellStyle name="Vírgula 7 5 5 2 2 2 3" xfId="52027"/>
    <cellStyle name="Vírgula 7 5 5 2 2 2 4" xfId="6700"/>
    <cellStyle name="Vírgula 7 5 5 2 2 3" xfId="16888"/>
    <cellStyle name="Vírgula 7 5 5 2 2 3 2" xfId="52028"/>
    <cellStyle name="Vírgula 7 5 5 2 2 3 3" xfId="52029"/>
    <cellStyle name="Vírgula 7 5 5 2 2 4" xfId="52030"/>
    <cellStyle name="Vírgula 7 5 5 2 2 5" xfId="52031"/>
    <cellStyle name="Vírgula 7 5 5 2 2 6" xfId="52032"/>
    <cellStyle name="Vírgula 7 5 5 2 3" xfId="52034"/>
    <cellStyle name="Vírgula 7 5 5 2 3 2" xfId="52036"/>
    <cellStyle name="Vírgula 7 5 5 2 3 3" xfId="37415"/>
    <cellStyle name="Vírgula 7 5 5 2 3 4" xfId="37423"/>
    <cellStyle name="Vírgula 7 5 5 2 4" xfId="52038"/>
    <cellStyle name="Vírgula 7 5 5 2 4 2" xfId="52040"/>
    <cellStyle name="Vírgula 7 5 5 2 4 3" xfId="37437"/>
    <cellStyle name="Vírgula 7 5 5 2 4 4" xfId="37440"/>
    <cellStyle name="Vírgula 7 5 5 2 5" xfId="52042"/>
    <cellStyle name="Vírgula 7 5 5 2 5 2" xfId="52044"/>
    <cellStyle name="Vírgula 7 5 5 2 5 3" xfId="18613"/>
    <cellStyle name="Vírgula 7 5 5 2 5 4" xfId="18617"/>
    <cellStyle name="Vírgula 7 5 5 2 6" xfId="44119"/>
    <cellStyle name="Vírgula 7 5 5 2 6 2" xfId="52046"/>
    <cellStyle name="Vírgula 7 5 5 2 6 3" xfId="18691"/>
    <cellStyle name="Vírgula 7 5 5 2 7" xfId="44122"/>
    <cellStyle name="Vírgula 7 5 5 2 8" xfId="44125"/>
    <cellStyle name="Vírgula 7 5 5 2 9" xfId="52048"/>
    <cellStyle name="Vírgula 7 5 5 3" xfId="51725"/>
    <cellStyle name="Vírgula 7 5 5 3 2" xfId="48166"/>
    <cellStyle name="Vírgula 7 5 5 3 2 2" xfId="7609"/>
    <cellStyle name="Vírgula 7 5 5 3 2 3" xfId="52049"/>
    <cellStyle name="Vírgula 7 5 5 3 2 4" xfId="52050"/>
    <cellStyle name="Vírgula 7 5 5 3 3" xfId="48169"/>
    <cellStyle name="Vírgula 7 5 5 3 3 2" xfId="43390"/>
    <cellStyle name="Vírgula 7 5 5 3 3 3" xfId="37447"/>
    <cellStyle name="Vírgula 7 5 5 3 4" xfId="52052"/>
    <cellStyle name="Vírgula 7 5 5 3 5" xfId="52054"/>
    <cellStyle name="Vírgula 7 5 5 3 6" xfId="44129"/>
    <cellStyle name="Vírgula 7 5 5 4" xfId="30699"/>
    <cellStyle name="Vírgula 7 5 5 4 2" xfId="4850"/>
    <cellStyle name="Vírgula 7 5 5 4 3" xfId="30702"/>
    <cellStyle name="Vírgula 7 5 5 4 4" xfId="30705"/>
    <cellStyle name="Vírgula 7 5 5 5" xfId="30707"/>
    <cellStyle name="Vírgula 7 5 5 5 2" xfId="30709"/>
    <cellStyle name="Vírgula 7 5 5 5 3" xfId="30712"/>
    <cellStyle name="Vírgula 7 5 5 5 4" xfId="52056"/>
    <cellStyle name="Vírgula 7 5 5 6" xfId="30714"/>
    <cellStyle name="Vírgula 7 5 5 6 2" xfId="52057"/>
    <cellStyle name="Vírgula 7 5 5 6 3" xfId="52059"/>
    <cellStyle name="Vírgula 7 5 5 6 4" xfId="52061"/>
    <cellStyle name="Vírgula 7 5 5 7" xfId="30716"/>
    <cellStyle name="Vírgula 7 5 5 7 2" xfId="52062"/>
    <cellStyle name="Vírgula 7 5 5 7 3" xfId="52064"/>
    <cellStyle name="Vírgula 7 5 5 8" xfId="30718"/>
    <cellStyle name="Vírgula 7 5 5 9" xfId="52065"/>
    <cellStyle name="Vírgula 7 5 6" xfId="50347"/>
    <cellStyle name="Vírgula 7 5 6 2" xfId="20098"/>
    <cellStyle name="Vírgula 7 5 6 2 2" xfId="52066"/>
    <cellStyle name="Vírgula 7 5 6 2 2 2" xfId="52067"/>
    <cellStyle name="Vírgula 7 5 6 2 2 3" xfId="52068"/>
    <cellStyle name="Vírgula 7 5 6 2 2 4" xfId="52069"/>
    <cellStyle name="Vírgula 7 5 6 2 3" xfId="52071"/>
    <cellStyle name="Vírgula 7 5 6 2 3 2" xfId="52073"/>
    <cellStyle name="Vírgula 7 5 6 2 3 3" xfId="1819"/>
    <cellStyle name="Vírgula 7 5 6 2 4" xfId="52075"/>
    <cellStyle name="Vírgula 7 5 6 2 5" xfId="41828"/>
    <cellStyle name="Vírgula 7 5 6 2 6" xfId="41831"/>
    <cellStyle name="Vírgula 7 5 6 3" xfId="20102"/>
    <cellStyle name="Vírgula 7 5 6 3 2" xfId="52076"/>
    <cellStyle name="Vírgula 7 5 6 3 3" xfId="52078"/>
    <cellStyle name="Vírgula 7 5 6 3 4" xfId="30100"/>
    <cellStyle name="Vírgula 7 5 6 4" xfId="20105"/>
    <cellStyle name="Vírgula 7 5 6 4 2" xfId="52079"/>
    <cellStyle name="Vírgula 7 5 6 4 3" xfId="52081"/>
    <cellStyle name="Vírgula 7 5 6 4 4" xfId="36864"/>
    <cellStyle name="Vírgula 7 5 6 5" xfId="30720"/>
    <cellStyle name="Vírgula 7 5 6 5 2" xfId="52082"/>
    <cellStyle name="Vírgula 7 5 6 5 3" xfId="52084"/>
    <cellStyle name="Vírgula 7 5 6 5 4" xfId="36874"/>
    <cellStyle name="Vírgula 7 5 6 6" xfId="30722"/>
    <cellStyle name="Vírgula 7 5 6 6 2" xfId="42254"/>
    <cellStyle name="Vírgula 7 5 6 6 3" xfId="49795"/>
    <cellStyle name="Vírgula 7 5 6 7" xfId="49797"/>
    <cellStyle name="Vírgula 7 5 6 8" xfId="49802"/>
    <cellStyle name="Vírgula 7 5 6 9" xfId="4908"/>
    <cellStyle name="Vírgula 7 5 7" xfId="50349"/>
    <cellStyle name="Vírgula 7 5 7 2" xfId="20113"/>
    <cellStyle name="Vírgula 7 5 7 2 2" xfId="52085"/>
    <cellStyle name="Vírgula 7 5 7 2 2 2" xfId="38356"/>
    <cellStyle name="Vírgula 7 5 7 2 2 3" xfId="22466"/>
    <cellStyle name="Vírgula 7 5 7 2 2 4" xfId="52086"/>
    <cellStyle name="Vírgula 7 5 7 2 3" xfId="52088"/>
    <cellStyle name="Vírgula 7 5 7 2 3 2" xfId="37887"/>
    <cellStyle name="Vírgula 7 5 7 2 3 3" xfId="38359"/>
    <cellStyle name="Vírgula 7 5 7 2 4" xfId="52090"/>
    <cellStyle name="Vírgula 7 5 7 2 5" xfId="41858"/>
    <cellStyle name="Vírgula 7 5 7 2 6" xfId="41861"/>
    <cellStyle name="Vírgula 7 5 7 3" xfId="52091"/>
    <cellStyle name="Vírgula 7 5 7 3 2" xfId="52092"/>
    <cellStyle name="Vírgula 7 5 7 3 3" xfId="52094"/>
    <cellStyle name="Vírgula 7 5 7 3 4" xfId="36886"/>
    <cellStyle name="Vírgula 7 5 7 4" xfId="30725"/>
    <cellStyle name="Vírgula 7 5 7 4 2" xfId="38615"/>
    <cellStyle name="Vírgula 7 5 7 4 3" xfId="52096"/>
    <cellStyle name="Vírgula 7 5 7 4 4" xfId="36893"/>
    <cellStyle name="Vírgula 7 5 7 5" xfId="30727"/>
    <cellStyle name="Vírgula 7 5 7 5 2" xfId="45065"/>
    <cellStyle name="Vírgula 7 5 7 5 3" xfId="45069"/>
    <cellStyle name="Vírgula 7 5 7 5 4" xfId="51044"/>
    <cellStyle name="Vírgula 7 5 7 6" xfId="30729"/>
    <cellStyle name="Vírgula 7 5 7 6 2" xfId="45101"/>
    <cellStyle name="Vírgula 7 5 7 6 3" xfId="45105"/>
    <cellStyle name="Vírgula 7 5 7 7" xfId="49805"/>
    <cellStyle name="Vírgula 7 5 7 8" xfId="49807"/>
    <cellStyle name="Vírgula 7 5 7 9" xfId="1633"/>
    <cellStyle name="Vírgula 7 5 8" xfId="52097"/>
    <cellStyle name="Vírgula 7 5 8 2" xfId="11241"/>
    <cellStyle name="Vírgula 7 5 8 2 2" xfId="11252"/>
    <cellStyle name="Vírgula 7 5 8 2 2 2" xfId="39091"/>
    <cellStyle name="Vírgula 7 5 8 2 2 3" xfId="39093"/>
    <cellStyle name="Vírgula 7 5 8 2 2 4" xfId="52098"/>
    <cellStyle name="Vírgula 7 5 8 2 3" xfId="11257"/>
    <cellStyle name="Vírgula 7 5 8 2 3 2" xfId="3235"/>
    <cellStyle name="Vírgula 7 5 8 2 3 3" xfId="52100"/>
    <cellStyle name="Vírgula 7 5 8 2 4" xfId="52102"/>
    <cellStyle name="Vírgula 7 5 8 2 5" xfId="52105"/>
    <cellStyle name="Vírgula 7 5 8 2 6" xfId="52108"/>
    <cellStyle name="Vírgula 7 5 8 3" xfId="11259"/>
    <cellStyle name="Vírgula 7 5 8 3 2" xfId="52109"/>
    <cellStyle name="Vírgula 7 5 8 3 3" xfId="52111"/>
    <cellStyle name="Vírgula 7 5 8 3 4" xfId="52113"/>
    <cellStyle name="Vírgula 7 5 8 4" xfId="11261"/>
    <cellStyle name="Vírgula 7 5 8 4 2" xfId="52114"/>
    <cellStyle name="Vírgula 7 5 8 4 3" xfId="52116"/>
    <cellStyle name="Vírgula 7 5 8 4 4" xfId="52118"/>
    <cellStyle name="Vírgula 7 5 8 5" xfId="11265"/>
    <cellStyle name="Vírgula 7 5 8 5 2" xfId="45173"/>
    <cellStyle name="Vírgula 7 5 8 5 3" xfId="45177"/>
    <cellStyle name="Vírgula 7 5 8 6" xfId="49810"/>
    <cellStyle name="Vírgula 7 5 8 7" xfId="49812"/>
    <cellStyle name="Vírgula 7 5 8 8" xfId="49814"/>
    <cellStyle name="Vírgula 7 5 9" xfId="52119"/>
    <cellStyle name="Vírgula 7 5 9 2" xfId="20128"/>
    <cellStyle name="Vírgula 7 5 9 2 2" xfId="28309"/>
    <cellStyle name="Vírgula 7 5 9 2 3" xfId="28314"/>
    <cellStyle name="Vírgula 7 5 9 2 4" xfId="28317"/>
    <cellStyle name="Vírgula 7 5 9 3" xfId="52120"/>
    <cellStyle name="Vírgula 7 5 9 3 2" xfId="26717"/>
    <cellStyle name="Vírgula 7 5 9 3 3" xfId="52122"/>
    <cellStyle name="Vírgula 7 5 9 4" xfId="52123"/>
    <cellStyle name="Vírgula 7 5 9 5" xfId="52124"/>
    <cellStyle name="Vírgula 7 5 9 6" xfId="49817"/>
    <cellStyle name="Vírgula 7 6" xfId="52125"/>
    <cellStyle name="Vírgula 7 6 10" xfId="5938"/>
    <cellStyle name="Vírgula 7 6 10 2" xfId="52127"/>
    <cellStyle name="Vírgula 7 6 10 3" xfId="19440"/>
    <cellStyle name="Vírgula 7 6 10 4" xfId="19442"/>
    <cellStyle name="Vírgula 7 6 11" xfId="5967"/>
    <cellStyle name="Vírgula 7 6 11 2" xfId="52130"/>
    <cellStyle name="Vírgula 7 6 11 3" xfId="19448"/>
    <cellStyle name="Vírgula 7 6 12" xfId="52131"/>
    <cellStyle name="Vírgula 7 6 13" xfId="52132"/>
    <cellStyle name="Vírgula 7 6 14" xfId="52133"/>
    <cellStyle name="Vírgula 7 6 2" xfId="52134"/>
    <cellStyle name="Vírgula 7 6 2 10" xfId="52136"/>
    <cellStyle name="Vírgula 7 6 2 11" xfId="52138"/>
    <cellStyle name="Vírgula 7 6 2 2" xfId="51733"/>
    <cellStyle name="Vírgula 7 6 2 2 10" xfId="5748"/>
    <cellStyle name="Vírgula 7 6 2 2 2" xfId="51735"/>
    <cellStyle name="Vírgula 7 6 2 2 2 2" xfId="47936"/>
    <cellStyle name="Vírgula 7 6 2 2 2 2 2" xfId="47938"/>
    <cellStyle name="Vírgula 7 6 2 2 2 2 2 2" xfId="52139"/>
    <cellStyle name="Vírgula 7 6 2 2 2 2 2 3" xfId="52140"/>
    <cellStyle name="Vírgula 7 6 2 2 2 2 2 4" xfId="52141"/>
    <cellStyle name="Vírgula 7 6 2 2 2 2 3" xfId="47940"/>
    <cellStyle name="Vírgula 7 6 2 2 2 2 3 2" xfId="52142"/>
    <cellStyle name="Vírgula 7 6 2 2 2 2 3 3" xfId="52143"/>
    <cellStyle name="Vírgula 7 6 2 2 2 2 4" xfId="52144"/>
    <cellStyle name="Vírgula 7 6 2 2 2 2 5" xfId="52145"/>
    <cellStyle name="Vírgula 7 6 2 2 2 2 6" xfId="52146"/>
    <cellStyle name="Vírgula 7 6 2 2 2 3" xfId="47942"/>
    <cellStyle name="Vírgula 7 6 2 2 2 3 2" xfId="52147"/>
    <cellStyle name="Vírgula 7 6 2 2 2 3 3" xfId="52148"/>
    <cellStyle name="Vírgula 7 6 2 2 2 3 4" xfId="52149"/>
    <cellStyle name="Vírgula 7 6 2 2 2 4" xfId="47944"/>
    <cellStyle name="Vírgula 7 6 2 2 2 4 2" xfId="49227"/>
    <cellStyle name="Vírgula 7 6 2 2 2 4 3" xfId="49234"/>
    <cellStyle name="Vírgula 7 6 2 2 2 4 4" xfId="49240"/>
    <cellStyle name="Vírgula 7 6 2 2 2 5" xfId="47946"/>
    <cellStyle name="Vírgula 7 6 2 2 2 5 2" xfId="49250"/>
    <cellStyle name="Vírgula 7 6 2 2 2 5 3" xfId="49254"/>
    <cellStyle name="Vírgula 7 6 2 2 2 5 4" xfId="49256"/>
    <cellStyle name="Vírgula 7 6 2 2 2 6" xfId="52150"/>
    <cellStyle name="Vírgula 7 6 2 2 2 6 2" xfId="49261"/>
    <cellStyle name="Vírgula 7 6 2 2 2 6 3" xfId="49263"/>
    <cellStyle name="Vírgula 7 6 2 2 2 7" xfId="52151"/>
    <cellStyle name="Vírgula 7 6 2 2 2 8" xfId="52152"/>
    <cellStyle name="Vírgula 7 6 2 2 2 9" xfId="52153"/>
    <cellStyle name="Vírgula 7 6 2 2 3" xfId="51737"/>
    <cellStyle name="Vírgula 7 6 2 2 3 2" xfId="47954"/>
    <cellStyle name="Vírgula 7 6 2 2 3 2 2" xfId="21384"/>
    <cellStyle name="Vírgula 7 6 2 2 3 2 3" xfId="52154"/>
    <cellStyle name="Vírgula 7 6 2 2 3 2 4" xfId="52155"/>
    <cellStyle name="Vírgula 7 6 2 2 3 3" xfId="37668"/>
    <cellStyle name="Vírgula 7 6 2 2 3 3 2" xfId="52156"/>
    <cellStyle name="Vírgula 7 6 2 2 3 3 3" xfId="52157"/>
    <cellStyle name="Vírgula 7 6 2 2 3 4" xfId="37670"/>
    <cellStyle name="Vírgula 7 6 2 2 3 5" xfId="37672"/>
    <cellStyle name="Vírgula 7 6 2 2 3 6" xfId="52158"/>
    <cellStyle name="Vírgula 7 6 2 2 4" xfId="52159"/>
    <cellStyle name="Vírgula 7 6 2 2 4 2" xfId="52160"/>
    <cellStyle name="Vírgula 7 6 2 2 4 3" xfId="22661"/>
    <cellStyle name="Vírgula 7 6 2 2 4 4" xfId="37675"/>
    <cellStyle name="Vírgula 7 6 2 2 5" xfId="52161"/>
    <cellStyle name="Vírgula 7 6 2 2 5 2" xfId="16093"/>
    <cellStyle name="Vírgula 7 6 2 2 5 3" xfId="16107"/>
    <cellStyle name="Vírgula 7 6 2 2 5 4" xfId="16121"/>
    <cellStyle name="Vírgula 7 6 2 2 6" xfId="52162"/>
    <cellStyle name="Vírgula 7 6 2 2 6 2" xfId="16162"/>
    <cellStyle name="Vírgula 7 6 2 2 6 3" xfId="16169"/>
    <cellStyle name="Vírgula 7 6 2 2 6 4" xfId="1117"/>
    <cellStyle name="Vírgula 7 6 2 2 7" xfId="52163"/>
    <cellStyle name="Vírgula 7 6 2 2 7 2" xfId="16185"/>
    <cellStyle name="Vírgula 7 6 2 2 7 3" xfId="16190"/>
    <cellStyle name="Vírgula 7 6 2 2 8" xfId="52164"/>
    <cellStyle name="Vírgula 7 6 2 2 9" xfId="52165"/>
    <cellStyle name="Vírgula 7 6 2 3" xfId="51739"/>
    <cellStyle name="Vírgula 7 6 2 3 2" xfId="52166"/>
    <cellStyle name="Vírgula 7 6 2 3 2 2" xfId="17291"/>
    <cellStyle name="Vírgula 7 6 2 3 2 2 2" xfId="33402"/>
    <cellStyle name="Vírgula 7 6 2 3 2 2 3" xfId="33435"/>
    <cellStyle name="Vírgula 7 6 2 3 2 2 4" xfId="33449"/>
    <cellStyle name="Vírgula 7 6 2 3 2 3" xfId="52167"/>
    <cellStyle name="Vírgula 7 6 2 3 2 3 2" xfId="33491"/>
    <cellStyle name="Vírgula 7 6 2 3 2 3 3" xfId="33504"/>
    <cellStyle name="Vírgula 7 6 2 3 2 4" xfId="52168"/>
    <cellStyle name="Vírgula 7 6 2 3 2 5" xfId="52169"/>
    <cellStyle name="Vírgula 7 6 2 3 2 6" xfId="52170"/>
    <cellStyle name="Vírgula 7 6 2 3 3" xfId="52171"/>
    <cellStyle name="Vírgula 7 6 2 3 3 2" xfId="52172"/>
    <cellStyle name="Vírgula 7 6 2 3 3 3" xfId="52173"/>
    <cellStyle name="Vírgula 7 6 2 3 3 4" xfId="52174"/>
    <cellStyle name="Vírgula 7 6 2 3 4" xfId="52175"/>
    <cellStyle name="Vírgula 7 6 2 3 4 2" xfId="22732"/>
    <cellStyle name="Vírgula 7 6 2 3 4 3" xfId="22735"/>
    <cellStyle name="Vírgula 7 6 2 3 4 4" xfId="40323"/>
    <cellStyle name="Vírgula 7 6 2 3 5" xfId="52176"/>
    <cellStyle name="Vírgula 7 6 2 3 5 2" xfId="16202"/>
    <cellStyle name="Vírgula 7 6 2 3 5 3" xfId="16205"/>
    <cellStyle name="Vírgula 7 6 2 3 5 4" xfId="16208"/>
    <cellStyle name="Vírgula 7 6 2 3 6" xfId="52177"/>
    <cellStyle name="Vírgula 7 6 2 3 6 2" xfId="16217"/>
    <cellStyle name="Vírgula 7 6 2 3 6 3" xfId="11335"/>
    <cellStyle name="Vírgula 7 6 2 3 7" xfId="52178"/>
    <cellStyle name="Vírgula 7 6 2 3 8" xfId="17109"/>
    <cellStyle name="Vírgula 7 6 2 3 9" xfId="17113"/>
    <cellStyle name="Vírgula 7 6 2 4" xfId="51741"/>
    <cellStyle name="Vírgula 7 6 2 4 2" xfId="52179"/>
    <cellStyle name="Vírgula 7 6 2 4 2 2" xfId="17493"/>
    <cellStyle name="Vírgula 7 6 2 4 2 3" xfId="52180"/>
    <cellStyle name="Vírgula 7 6 2 4 2 4" xfId="52181"/>
    <cellStyle name="Vírgula 7 6 2 4 3" xfId="52182"/>
    <cellStyle name="Vírgula 7 6 2 4 3 2" xfId="39573"/>
    <cellStyle name="Vírgula 7 6 2 4 3 3" xfId="39579"/>
    <cellStyle name="Vírgula 7 6 2 4 4" xfId="52183"/>
    <cellStyle name="Vírgula 7 6 2 4 5" xfId="52184"/>
    <cellStyle name="Vírgula 7 6 2 4 6" xfId="52185"/>
    <cellStyle name="Vírgula 7 6 2 5" xfId="51743"/>
    <cellStyle name="Vírgula 7 6 2 5 2" xfId="52186"/>
    <cellStyle name="Vírgula 7 6 2 5 3" xfId="52187"/>
    <cellStyle name="Vírgula 7 6 2 5 4" xfId="52188"/>
    <cellStyle name="Vírgula 7 6 2 6" xfId="52189"/>
    <cellStyle name="Vírgula 7 6 2 6 2" xfId="34481"/>
    <cellStyle name="Vírgula 7 6 2 6 3" xfId="34485"/>
    <cellStyle name="Vírgula 7 6 2 6 4" xfId="34487"/>
    <cellStyle name="Vírgula 7 6 2 7" xfId="52190"/>
    <cellStyle name="Vírgula 7 6 2 7 2" xfId="34501"/>
    <cellStyle name="Vírgula 7 6 2 7 3" xfId="34503"/>
    <cellStyle name="Vírgula 7 6 2 7 4" xfId="34505"/>
    <cellStyle name="Vírgula 7 6 2 8" xfId="52191"/>
    <cellStyle name="Vírgula 7 6 2 8 2" xfId="52192"/>
    <cellStyle name="Vírgula 7 6 2 8 3" xfId="52193"/>
    <cellStyle name="Vírgula 7 6 2 9" xfId="37902"/>
    <cellStyle name="Vírgula 7 6 3" xfId="52194"/>
    <cellStyle name="Vírgula 7 6 3 10" xfId="52195"/>
    <cellStyle name="Vírgula 7 6 3 2" xfId="51747"/>
    <cellStyle name="Vírgula 7 6 3 2 2" xfId="52196"/>
    <cellStyle name="Vírgula 7 6 3 2 2 2" xfId="48005"/>
    <cellStyle name="Vírgula 7 6 3 2 2 2 2" xfId="52197"/>
    <cellStyle name="Vírgula 7 6 3 2 2 2 3" xfId="52198"/>
    <cellStyle name="Vírgula 7 6 3 2 2 2 4" xfId="52199"/>
    <cellStyle name="Vírgula 7 6 3 2 2 3" xfId="52200"/>
    <cellStyle name="Vírgula 7 6 3 2 2 3 2" xfId="16951"/>
    <cellStyle name="Vírgula 7 6 3 2 2 3 3" xfId="52201"/>
    <cellStyle name="Vírgula 7 6 3 2 2 4" xfId="52202"/>
    <cellStyle name="Vírgula 7 6 3 2 2 5" xfId="52203"/>
    <cellStyle name="Vírgula 7 6 3 2 2 6" xfId="52204"/>
    <cellStyle name="Vírgula 7 6 3 2 3" xfId="52205"/>
    <cellStyle name="Vírgula 7 6 3 2 3 2" xfId="52206"/>
    <cellStyle name="Vírgula 7 6 3 2 3 3" xfId="52207"/>
    <cellStyle name="Vírgula 7 6 3 2 3 4" xfId="52208"/>
    <cellStyle name="Vírgula 7 6 3 2 4" xfId="52209"/>
    <cellStyle name="Vírgula 7 6 3 2 4 2" xfId="52210"/>
    <cellStyle name="Vírgula 7 6 3 2 4 3" xfId="52211"/>
    <cellStyle name="Vírgula 7 6 3 2 4 4" xfId="52212"/>
    <cellStyle name="Vírgula 7 6 3 2 5" xfId="52213"/>
    <cellStyle name="Vírgula 7 6 3 2 5 2" xfId="16282"/>
    <cellStyle name="Vírgula 7 6 3 2 5 3" xfId="16297"/>
    <cellStyle name="Vírgula 7 6 3 2 5 4" xfId="8135"/>
    <cellStyle name="Vírgula 7 6 3 2 6" xfId="52214"/>
    <cellStyle name="Vírgula 7 6 3 2 6 2" xfId="16323"/>
    <cellStyle name="Vírgula 7 6 3 2 6 3" xfId="16331"/>
    <cellStyle name="Vírgula 7 6 3 2 7" xfId="52215"/>
    <cellStyle name="Vírgula 7 6 3 2 8" xfId="52216"/>
    <cellStyle name="Vírgula 7 6 3 2 9" xfId="52217"/>
    <cellStyle name="Vírgula 7 6 3 3" xfId="51749"/>
    <cellStyle name="Vírgula 7 6 3 3 2" xfId="34883"/>
    <cellStyle name="Vírgula 7 6 3 3 2 2" xfId="17055"/>
    <cellStyle name="Vírgula 7 6 3 3 2 3" xfId="52218"/>
    <cellStyle name="Vírgula 7 6 3 3 2 4" xfId="52219"/>
    <cellStyle name="Vírgula 7 6 3 3 3" xfId="34885"/>
    <cellStyle name="Vírgula 7 6 3 3 3 2" xfId="52220"/>
    <cellStyle name="Vírgula 7 6 3 3 3 3" xfId="52221"/>
    <cellStyle name="Vírgula 7 6 3 3 4" xfId="52222"/>
    <cellStyle name="Vírgula 7 6 3 3 5" xfId="52223"/>
    <cellStyle name="Vírgula 7 6 3 3 6" xfId="52224"/>
    <cellStyle name="Vírgula 7 6 3 4" xfId="52225"/>
    <cellStyle name="Vírgula 7 6 3 4 2" xfId="34888"/>
    <cellStyle name="Vírgula 7 6 3 4 3" xfId="52226"/>
    <cellStyle name="Vírgula 7 6 3 4 4" xfId="52227"/>
    <cellStyle name="Vírgula 7 6 3 5" xfId="52228"/>
    <cellStyle name="Vírgula 7 6 3 5 2" xfId="52229"/>
    <cellStyle name="Vírgula 7 6 3 5 3" xfId="52230"/>
    <cellStyle name="Vírgula 7 6 3 5 4" xfId="52231"/>
    <cellStyle name="Vírgula 7 6 3 6" xfId="52232"/>
    <cellStyle name="Vírgula 7 6 3 6 2" xfId="34566"/>
    <cellStyle name="Vírgula 7 6 3 6 3" xfId="34568"/>
    <cellStyle name="Vírgula 7 6 3 6 4" xfId="34570"/>
    <cellStyle name="Vírgula 7 6 3 7" xfId="52233"/>
    <cellStyle name="Vírgula 7 6 3 7 2" xfId="52234"/>
    <cellStyle name="Vírgula 7 6 3 7 3" xfId="52235"/>
    <cellStyle name="Vírgula 7 6 3 8" xfId="52236"/>
    <cellStyle name="Vírgula 7 6 3 9" xfId="37909"/>
    <cellStyle name="Vírgula 7 6 4" xfId="52237"/>
    <cellStyle name="Vírgula 7 6 4 2" xfId="51752"/>
    <cellStyle name="Vírgula 7 6 4 2 2" xfId="52238"/>
    <cellStyle name="Vírgula 7 6 4 2 2 2" xfId="4860"/>
    <cellStyle name="Vírgula 7 6 4 2 2 3" xfId="5311"/>
    <cellStyle name="Vírgula 7 6 4 2 2 4" xfId="5319"/>
    <cellStyle name="Vírgula 7 6 4 2 3" xfId="52239"/>
    <cellStyle name="Vírgula 7 6 4 2 3 2" xfId="5425"/>
    <cellStyle name="Vírgula 7 6 4 2 3 3" xfId="5469"/>
    <cellStyle name="Vírgula 7 6 4 2 4" xfId="52240"/>
    <cellStyle name="Vírgula 7 6 4 2 5" xfId="52241"/>
    <cellStyle name="Vírgula 7 6 4 2 6" xfId="52242"/>
    <cellStyle name="Vírgula 7 6 4 3" xfId="51754"/>
    <cellStyle name="Vírgula 7 6 4 3 2" xfId="40302"/>
    <cellStyle name="Vírgula 7 6 4 3 3" xfId="40304"/>
    <cellStyle name="Vírgula 7 6 4 3 4" xfId="52243"/>
    <cellStyle name="Vírgula 7 6 4 4" xfId="52244"/>
    <cellStyle name="Vírgula 7 6 4 4 2" xfId="40307"/>
    <cellStyle name="Vírgula 7 6 4 4 3" xfId="52245"/>
    <cellStyle name="Vírgula 7 6 4 4 4" xfId="52246"/>
    <cellStyle name="Vírgula 7 6 4 5" xfId="52247"/>
    <cellStyle name="Vírgula 7 6 4 5 2" xfId="52248"/>
    <cellStyle name="Vírgula 7 6 4 5 3" xfId="52249"/>
    <cellStyle name="Vírgula 7 6 4 5 4" xfId="52250"/>
    <cellStyle name="Vírgula 7 6 4 6" xfId="52251"/>
    <cellStyle name="Vírgula 7 6 4 6 2" xfId="52252"/>
    <cellStyle name="Vírgula 7 6 4 6 3" xfId="52253"/>
    <cellStyle name="Vírgula 7 6 4 7" xfId="52254"/>
    <cellStyle name="Vírgula 7 6 4 8" xfId="52255"/>
    <cellStyle name="Vírgula 7 6 4 9" xfId="37916"/>
    <cellStyle name="Vírgula 7 6 5" xfId="50352"/>
    <cellStyle name="Vírgula 7 6 5 2" xfId="51757"/>
    <cellStyle name="Vírgula 7 6 5 2 2" xfId="52256"/>
    <cellStyle name="Vírgula 7 6 5 2 2 2" xfId="6264"/>
    <cellStyle name="Vírgula 7 6 5 2 2 3" xfId="6300"/>
    <cellStyle name="Vírgula 7 6 5 2 2 4" xfId="6319"/>
    <cellStyle name="Vírgula 7 6 5 2 3" xfId="52257"/>
    <cellStyle name="Vírgula 7 6 5 2 3 2" xfId="196"/>
    <cellStyle name="Vírgula 7 6 5 2 3 3" xfId="6416"/>
    <cellStyle name="Vírgula 7 6 5 2 4" xfId="52258"/>
    <cellStyle name="Vírgula 7 6 5 2 5" xfId="52259"/>
    <cellStyle name="Vírgula 7 6 5 2 6" xfId="52260"/>
    <cellStyle name="Vírgula 7 6 5 3" xfId="17563"/>
    <cellStyle name="Vírgula 7 6 5 3 2" xfId="17567"/>
    <cellStyle name="Vírgula 7 6 5 3 3" xfId="13230"/>
    <cellStyle name="Vírgula 7 6 5 3 4" xfId="17572"/>
    <cellStyle name="Vírgula 7 6 5 4" xfId="12099"/>
    <cellStyle name="Vírgula 7 6 5 4 2" xfId="17614"/>
    <cellStyle name="Vírgula 7 6 5 4 3" xfId="17619"/>
    <cellStyle name="Vírgula 7 6 5 4 4" xfId="52261"/>
    <cellStyle name="Vírgula 7 6 5 5" xfId="10662"/>
    <cellStyle name="Vírgula 7 6 5 5 2" xfId="52262"/>
    <cellStyle name="Vírgula 7 6 5 5 3" xfId="52263"/>
    <cellStyle name="Vírgula 7 6 5 5 4" xfId="52264"/>
    <cellStyle name="Vírgula 7 6 5 6" xfId="10674"/>
    <cellStyle name="Vírgula 7 6 5 6 2" xfId="52266"/>
    <cellStyle name="Vírgula 7 6 5 6 3" xfId="52267"/>
    <cellStyle name="Vírgula 7 6 5 7" xfId="17648"/>
    <cellStyle name="Vírgula 7 6 5 8" xfId="52268"/>
    <cellStyle name="Vírgula 7 6 5 9" xfId="52269"/>
    <cellStyle name="Vírgula 7 6 6" xfId="50354"/>
    <cellStyle name="Vírgula 7 6 6 2" xfId="13465"/>
    <cellStyle name="Vírgula 7 6 6 2 2" xfId="4052"/>
    <cellStyle name="Vírgula 7 6 6 2 2 2" xfId="2858"/>
    <cellStyle name="Vírgula 7 6 6 2 2 3" xfId="1889"/>
    <cellStyle name="Vírgula 7 6 6 2 2 4" xfId="1953"/>
    <cellStyle name="Vírgula 7 6 6 2 3" xfId="52270"/>
    <cellStyle name="Vírgula 7 6 6 2 3 2" xfId="7247"/>
    <cellStyle name="Vírgula 7 6 6 2 3 3" xfId="2032"/>
    <cellStyle name="Vírgula 7 6 6 2 4" xfId="52271"/>
    <cellStyle name="Vírgula 7 6 6 2 5" xfId="41919"/>
    <cellStyle name="Vírgula 7 6 6 2 6" xfId="41921"/>
    <cellStyle name="Vírgula 7 6 6 3" xfId="13478"/>
    <cellStyle name="Vírgula 7 6 6 3 2" xfId="52272"/>
    <cellStyle name="Vírgula 7 6 6 3 3" xfId="28878"/>
    <cellStyle name="Vírgula 7 6 6 3 4" xfId="28973"/>
    <cellStyle name="Vírgula 7 6 6 4" xfId="12108"/>
    <cellStyle name="Vírgula 7 6 6 4 2" xfId="52273"/>
    <cellStyle name="Vírgula 7 6 6 4 3" xfId="52274"/>
    <cellStyle name="Vírgula 7 6 6 4 4" xfId="36926"/>
    <cellStyle name="Vírgula 7 6 6 5" xfId="12116"/>
    <cellStyle name="Vírgula 7 6 6 5 2" xfId="45446"/>
    <cellStyle name="Vírgula 7 6 6 5 3" xfId="45449"/>
    <cellStyle name="Vírgula 7 6 6 6" xfId="37599"/>
    <cellStyle name="Vírgula 7 6 6 7" xfId="37602"/>
    <cellStyle name="Vírgula 7 6 6 8" xfId="49825"/>
    <cellStyle name="Vírgula 7 6 7" xfId="52275"/>
    <cellStyle name="Vírgula 7 6 7 2" xfId="52276"/>
    <cellStyle name="Vírgula 7 6 7 2 2" xfId="603"/>
    <cellStyle name="Vírgula 7 6 7 2 3" xfId="52277"/>
    <cellStyle name="Vírgula 7 6 7 2 4" xfId="52278"/>
    <cellStyle name="Vírgula 7 6 7 3" xfId="6233"/>
    <cellStyle name="Vírgula 7 6 7 3 2" xfId="876"/>
    <cellStyle name="Vírgula 7 6 7 3 3" xfId="52279"/>
    <cellStyle name="Vírgula 7 6 7 4" xfId="6261"/>
    <cellStyle name="Vírgula 7 6 7 5" xfId="6297"/>
    <cellStyle name="Vírgula 7 6 7 6" xfId="37606"/>
    <cellStyle name="Vírgula 7 6 8" xfId="52280"/>
    <cellStyle name="Vírgula 7 6 8 2" xfId="52281"/>
    <cellStyle name="Vírgula 7 6 8 3" xfId="6367"/>
    <cellStyle name="Vírgula 7 6 8 4" xfId="192"/>
    <cellStyle name="Vírgula 7 6 9" xfId="52282"/>
    <cellStyle name="Vírgula 7 6 9 2" xfId="29588"/>
    <cellStyle name="Vírgula 7 6 9 3" xfId="6488"/>
    <cellStyle name="Vírgula 7 6 9 4" xfId="6514"/>
    <cellStyle name="Vírgula 7 7" xfId="52283"/>
    <cellStyle name="Vírgula 7 7 10" xfId="52284"/>
    <cellStyle name="Vírgula 7 7 11" xfId="52285"/>
    <cellStyle name="Vírgula 7 7 2" xfId="11218"/>
    <cellStyle name="Vírgula 7 7 2 10" xfId="16024"/>
    <cellStyle name="Vírgula 7 7 2 2" xfId="52286"/>
    <cellStyle name="Vírgula 7 7 2 2 2" xfId="52287"/>
    <cellStyle name="Vírgula 7 7 2 2 2 2" xfId="48139"/>
    <cellStyle name="Vírgula 7 7 2 2 2 2 2" xfId="32371"/>
    <cellStyle name="Vírgula 7 7 2 2 2 2 3" xfId="48141"/>
    <cellStyle name="Vírgula 7 7 2 2 2 2 4" xfId="50192"/>
    <cellStyle name="Vírgula 7 7 2 2 2 3" xfId="48144"/>
    <cellStyle name="Vírgula 7 7 2 2 2 3 2" xfId="52288"/>
    <cellStyle name="Vírgula 7 7 2 2 2 3 3" xfId="51630"/>
    <cellStyle name="Vírgula 7 7 2 2 2 4" xfId="48146"/>
    <cellStyle name="Vírgula 7 7 2 2 2 5" xfId="48148"/>
    <cellStyle name="Vírgula 7 7 2 2 2 6" xfId="52289"/>
    <cellStyle name="Vírgula 7 7 2 2 3" xfId="52290"/>
    <cellStyle name="Vírgula 7 7 2 2 3 2" xfId="48157"/>
    <cellStyle name="Vírgula 7 7 2 2 3 3" xfId="37966"/>
    <cellStyle name="Vírgula 7 7 2 2 3 4" xfId="37969"/>
    <cellStyle name="Vírgula 7 7 2 2 4" xfId="21822"/>
    <cellStyle name="Vírgula 7 7 2 2 4 2" xfId="52291"/>
    <cellStyle name="Vírgula 7 7 2 2 4 3" xfId="37974"/>
    <cellStyle name="Vírgula 7 7 2 2 4 4" xfId="37977"/>
    <cellStyle name="Vírgula 7 7 2 2 5" xfId="21826"/>
    <cellStyle name="Vírgula 7 7 2 2 5 2" xfId="18082"/>
    <cellStyle name="Vírgula 7 7 2 2 5 3" xfId="20116"/>
    <cellStyle name="Vírgula 7 7 2 2 5 4" xfId="20118"/>
    <cellStyle name="Vírgula 7 7 2 2 6" xfId="22181"/>
    <cellStyle name="Vírgula 7 7 2 2 6 2" xfId="20158"/>
    <cellStyle name="Vírgula 7 7 2 2 6 3" xfId="20161"/>
    <cellStyle name="Vírgula 7 7 2 2 7" xfId="52292"/>
    <cellStyle name="Vírgula 7 7 2 2 8" xfId="52293"/>
    <cellStyle name="Vírgula 7 7 2 2 9" xfId="52294"/>
    <cellStyle name="Vírgula 7 7 2 3" xfId="51671"/>
    <cellStyle name="Vírgula 7 7 2 3 2" xfId="52295"/>
    <cellStyle name="Vírgula 7 7 2 3 2 2" xfId="48173"/>
    <cellStyle name="Vírgula 7 7 2 3 2 3" xfId="52296"/>
    <cellStyle name="Vírgula 7 7 2 3 2 4" xfId="52297"/>
    <cellStyle name="Vírgula 7 7 2 3 3" xfId="52298"/>
    <cellStyle name="Vírgula 7 7 2 3 3 2" xfId="52299"/>
    <cellStyle name="Vírgula 7 7 2 3 3 3" xfId="52300"/>
    <cellStyle name="Vírgula 7 7 2 3 4" xfId="21833"/>
    <cellStyle name="Vírgula 7 7 2 3 5" xfId="21838"/>
    <cellStyle name="Vírgula 7 7 2 3 6" xfId="22183"/>
    <cellStyle name="Vírgula 7 7 2 4" xfId="51673"/>
    <cellStyle name="Vírgula 7 7 2 4 2" xfId="52301"/>
    <cellStyle name="Vírgula 7 7 2 4 3" xfId="52302"/>
    <cellStyle name="Vírgula 7 7 2 4 4" xfId="21846"/>
    <cellStyle name="Vírgula 7 7 2 5" xfId="52303"/>
    <cellStyle name="Vírgula 7 7 2 5 2" xfId="52304"/>
    <cellStyle name="Vírgula 7 7 2 5 3" xfId="52305"/>
    <cellStyle name="Vírgula 7 7 2 5 4" xfId="52306"/>
    <cellStyle name="Vírgula 7 7 2 6" xfId="52307"/>
    <cellStyle name="Vírgula 7 7 2 6 2" xfId="52308"/>
    <cellStyle name="Vírgula 7 7 2 6 3" xfId="52309"/>
    <cellStyle name="Vírgula 7 7 2 6 4" xfId="52310"/>
    <cellStyle name="Vírgula 7 7 2 7" xfId="52311"/>
    <cellStyle name="Vírgula 7 7 2 7 2" xfId="52312"/>
    <cellStyle name="Vírgula 7 7 2 7 3" xfId="52313"/>
    <cellStyle name="Vírgula 7 7 2 8" xfId="52314"/>
    <cellStyle name="Vírgula 7 7 2 9" xfId="37995"/>
    <cellStyle name="Vírgula 7 7 3" xfId="18089"/>
    <cellStyle name="Vírgula 7 7 3 2" xfId="52316"/>
    <cellStyle name="Vírgula 7 7 3 2 2" xfId="52317"/>
    <cellStyle name="Vírgula 7 7 3 2 2 2" xfId="48189"/>
    <cellStyle name="Vírgula 7 7 3 2 2 3" xfId="52318"/>
    <cellStyle name="Vírgula 7 7 3 2 2 4" xfId="52319"/>
    <cellStyle name="Vírgula 7 7 3 2 3" xfId="52320"/>
    <cellStyle name="Vírgula 7 7 3 2 3 2" xfId="52321"/>
    <cellStyle name="Vírgula 7 7 3 2 3 3" xfId="52322"/>
    <cellStyle name="Vírgula 7 7 3 2 4" xfId="13749"/>
    <cellStyle name="Vírgula 7 7 3 2 5" xfId="18243"/>
    <cellStyle name="Vírgula 7 7 3 2 6" xfId="18253"/>
    <cellStyle name="Vírgula 7 7 3 3" xfId="52324"/>
    <cellStyle name="Vírgula 7 7 3 3 2" xfId="34905"/>
    <cellStyle name="Vírgula 7 7 3 3 3" xfId="34907"/>
    <cellStyle name="Vírgula 7 7 3 3 4" xfId="13989"/>
    <cellStyle name="Vírgula 7 7 3 4" xfId="52325"/>
    <cellStyle name="Vírgula 7 7 3 4 2" xfId="34910"/>
    <cellStyle name="Vírgula 7 7 3 4 3" xfId="52326"/>
    <cellStyle name="Vírgula 7 7 3 4 4" xfId="14146"/>
    <cellStyle name="Vírgula 7 7 3 5" xfId="52327"/>
    <cellStyle name="Vírgula 7 7 3 5 2" xfId="52328"/>
    <cellStyle name="Vírgula 7 7 3 5 3" xfId="18439"/>
    <cellStyle name="Vírgula 7 7 3 5 4" xfId="18446"/>
    <cellStyle name="Vírgula 7 7 3 6" xfId="52329"/>
    <cellStyle name="Vírgula 7 7 3 6 2" xfId="52330"/>
    <cellStyle name="Vírgula 7 7 3 6 3" xfId="18463"/>
    <cellStyle name="Vírgula 7 7 3 7" xfId="52331"/>
    <cellStyle name="Vírgula 7 7 3 8" xfId="52332"/>
    <cellStyle name="Vírgula 7 7 3 9" xfId="38002"/>
    <cellStyle name="Vírgula 7 7 4" xfId="52333"/>
    <cellStyle name="Vírgula 7 7 4 2" xfId="40881"/>
    <cellStyle name="Vírgula 7 7 4 2 2" xfId="52334"/>
    <cellStyle name="Vírgula 7 7 4 2 3" xfId="52335"/>
    <cellStyle name="Vírgula 7 7 4 2 4" xfId="52336"/>
    <cellStyle name="Vírgula 7 7 4 3" xfId="52337"/>
    <cellStyle name="Vírgula 7 7 4 3 2" xfId="40313"/>
    <cellStyle name="Vírgula 7 7 4 3 3" xfId="40315"/>
    <cellStyle name="Vírgula 7 7 4 4" xfId="52338"/>
    <cellStyle name="Vírgula 7 7 4 5" xfId="52339"/>
    <cellStyle name="Vírgula 7 7 4 6" xfId="52340"/>
    <cellStyle name="Vírgula 7 7 5" xfId="52341"/>
    <cellStyle name="Vírgula 7 7 5 2" xfId="52342"/>
    <cellStyle name="Vírgula 7 7 5 3" xfId="18911"/>
    <cellStyle name="Vírgula 7 7 5 4" xfId="4053"/>
    <cellStyle name="Vírgula 7 7 6" xfId="52343"/>
    <cellStyle name="Vírgula 7 7 6 2" xfId="13595"/>
    <cellStyle name="Vírgula 7 7 6 3" xfId="13604"/>
    <cellStyle name="Vírgula 7 7 6 4" xfId="13610"/>
    <cellStyle name="Vírgula 7 7 7" xfId="52344"/>
    <cellStyle name="Vírgula 7 7 7 2" xfId="52345"/>
    <cellStyle name="Vírgula 7 7 7 3" xfId="52346"/>
    <cellStyle name="Vírgula 7 7 7 4" xfId="33643"/>
    <cellStyle name="Vírgula 7 7 8" xfId="52347"/>
    <cellStyle name="Vírgula 7 7 8 2" xfId="52348"/>
    <cellStyle name="Vírgula 7 7 8 3" xfId="52349"/>
    <cellStyle name="Vírgula 7 7 9" xfId="52350"/>
    <cellStyle name="Vírgula 7 8" xfId="52351"/>
    <cellStyle name="Vírgula 7 8 10" xfId="16778"/>
    <cellStyle name="Vírgula 7 8 11" xfId="16784"/>
    <cellStyle name="Vírgula 7 8 2" xfId="52352"/>
    <cellStyle name="Vírgula 7 8 2 10" xfId="35437"/>
    <cellStyle name="Vírgula 7 8 2 2" xfId="52353"/>
    <cellStyle name="Vírgula 7 8 2 2 2" xfId="52354"/>
    <cellStyle name="Vírgula 7 8 2 2 2 2" xfId="43961"/>
    <cellStyle name="Vírgula 7 8 2 2 2 2 2" xfId="43964"/>
    <cellStyle name="Vírgula 7 8 2 2 2 2 3" xfId="43966"/>
    <cellStyle name="Vírgula 7 8 2 2 2 2 4" xfId="52355"/>
    <cellStyle name="Vírgula 7 8 2 2 2 3" xfId="43968"/>
    <cellStyle name="Vírgula 7 8 2 2 2 3 2" xfId="52356"/>
    <cellStyle name="Vírgula 7 8 2 2 2 3 3" xfId="52357"/>
    <cellStyle name="Vírgula 7 8 2 2 2 4" xfId="43970"/>
    <cellStyle name="Vírgula 7 8 2 2 2 5" xfId="43972"/>
    <cellStyle name="Vírgula 7 8 2 2 2 6" xfId="46420"/>
    <cellStyle name="Vírgula 7 8 2 2 3" xfId="52358"/>
    <cellStyle name="Vírgula 7 8 2 2 3 2" xfId="43995"/>
    <cellStyle name="Vírgula 7 8 2 2 3 3" xfId="43998"/>
    <cellStyle name="Vírgula 7 8 2 2 3 4" xfId="44000"/>
    <cellStyle name="Vírgula 7 8 2 2 4" xfId="8987"/>
    <cellStyle name="Vírgula 7 8 2 2 4 2" xfId="44011"/>
    <cellStyle name="Vírgula 7 8 2 2 4 3" xfId="44013"/>
    <cellStyle name="Vírgula 7 8 2 2 4 4" xfId="44015"/>
    <cellStyle name="Vírgula 7 8 2 2 5" xfId="22031"/>
    <cellStyle name="Vírgula 7 8 2 2 5 2" xfId="44029"/>
    <cellStyle name="Vírgula 7 8 2 2 5 3" xfId="52359"/>
    <cellStyle name="Vírgula 7 8 2 2 5 4" xfId="52360"/>
    <cellStyle name="Vírgula 7 8 2 2 6" xfId="23368"/>
    <cellStyle name="Vírgula 7 8 2 2 6 2" xfId="1946"/>
    <cellStyle name="Vírgula 7 8 2 2 6 3" xfId="1972"/>
    <cellStyle name="Vírgula 7 8 2 2 7" xfId="52361"/>
    <cellStyle name="Vírgula 7 8 2 2 8" xfId="52362"/>
    <cellStyle name="Vírgula 7 8 2 2 9" xfId="52363"/>
    <cellStyle name="Vírgula 7 8 2 3" xfId="50554"/>
    <cellStyle name="Vírgula 7 8 2 3 2" xfId="50556"/>
    <cellStyle name="Vírgula 7 8 2 3 2 2" xfId="21096"/>
    <cellStyle name="Vírgula 7 8 2 3 2 3" xfId="50558"/>
    <cellStyle name="Vírgula 7 8 2 3 2 4" xfId="50560"/>
    <cellStyle name="Vírgula 7 8 2 3 3" xfId="50562"/>
    <cellStyle name="Vírgula 7 8 2 3 3 2" xfId="50564"/>
    <cellStyle name="Vírgula 7 8 2 3 3 3" xfId="50566"/>
    <cellStyle name="Vírgula 7 8 2 3 4" xfId="22036"/>
    <cellStyle name="Vírgula 7 8 2 3 5" xfId="22041"/>
    <cellStyle name="Vírgula 7 8 2 3 6" xfId="23376"/>
    <cellStyle name="Vírgula 7 8 2 4" xfId="50568"/>
    <cellStyle name="Vírgula 7 8 2 4 2" xfId="50570"/>
    <cellStyle name="Vírgula 7 8 2 4 3" xfId="50572"/>
    <cellStyle name="Vírgula 7 8 2 4 4" xfId="22050"/>
    <cellStyle name="Vírgula 7 8 2 5" xfId="50574"/>
    <cellStyle name="Vírgula 7 8 2 5 2" xfId="50576"/>
    <cellStyle name="Vírgula 7 8 2 5 3" xfId="50578"/>
    <cellStyle name="Vírgula 7 8 2 5 4" xfId="50580"/>
    <cellStyle name="Vírgula 7 8 2 6" xfId="50582"/>
    <cellStyle name="Vírgula 7 8 2 6 2" xfId="50584"/>
    <cellStyle name="Vírgula 7 8 2 6 3" xfId="50586"/>
    <cellStyle name="Vírgula 7 8 2 6 4" xfId="50588"/>
    <cellStyle name="Vírgula 7 8 2 7" xfId="50590"/>
    <cellStyle name="Vírgula 7 8 2 7 2" xfId="50592"/>
    <cellStyle name="Vírgula 7 8 2 7 3" xfId="50594"/>
    <cellStyle name="Vírgula 7 8 2 8" xfId="33229"/>
    <cellStyle name="Vírgula 7 8 2 9" xfId="33232"/>
    <cellStyle name="Vírgula 7 8 3" xfId="52364"/>
    <cellStyle name="Vírgula 7 8 3 2" xfId="52365"/>
    <cellStyle name="Vírgula 7 8 3 2 2" xfId="52366"/>
    <cellStyle name="Vírgula 7 8 3 2 2 2" xfId="52367"/>
    <cellStyle name="Vírgula 7 8 3 2 2 3" xfId="52368"/>
    <cellStyle name="Vírgula 7 8 3 2 2 4" xfId="52369"/>
    <cellStyle name="Vírgula 7 8 3 2 3" xfId="52370"/>
    <cellStyle name="Vírgula 7 8 3 2 3 2" xfId="19437"/>
    <cellStyle name="Vírgula 7 8 3 2 3 3" xfId="52371"/>
    <cellStyle name="Vírgula 7 8 3 2 4" xfId="678"/>
    <cellStyle name="Vírgula 7 8 3 2 5" xfId="19452"/>
    <cellStyle name="Vírgula 7 8 3 2 6" xfId="7223"/>
    <cellStyle name="Vírgula 7 8 3 3" xfId="50598"/>
    <cellStyle name="Vírgula 7 8 3 3 2" xfId="50600"/>
    <cellStyle name="Vírgula 7 8 3 3 3" xfId="50602"/>
    <cellStyle name="Vírgula 7 8 3 3 4" xfId="19468"/>
    <cellStyle name="Vírgula 7 8 3 4" xfId="50604"/>
    <cellStyle name="Vírgula 7 8 3 4 2" xfId="50606"/>
    <cellStyle name="Vírgula 7 8 3 4 3" xfId="50608"/>
    <cellStyle name="Vírgula 7 8 3 4 4" xfId="19491"/>
    <cellStyle name="Vírgula 7 8 3 5" xfId="50610"/>
    <cellStyle name="Vírgula 7 8 3 5 2" xfId="52372"/>
    <cellStyle name="Vírgula 7 8 3 5 3" xfId="52373"/>
    <cellStyle name="Vírgula 7 8 3 5 4" xfId="52374"/>
    <cellStyle name="Vírgula 7 8 3 6" xfId="50612"/>
    <cellStyle name="Vírgula 7 8 3 6 2" xfId="52375"/>
    <cellStyle name="Vírgula 7 8 3 6 3" xfId="52376"/>
    <cellStyle name="Vírgula 7 8 3 7" xfId="50614"/>
    <cellStyle name="Vírgula 7 8 3 8" xfId="52377"/>
    <cellStyle name="Vírgula 7 8 3 9" xfId="52378"/>
    <cellStyle name="Vírgula 7 8 4" xfId="52379"/>
    <cellStyle name="Vírgula 7 8 4 2" xfId="52380"/>
    <cellStyle name="Vírgula 7 8 4 2 2" xfId="52381"/>
    <cellStyle name="Vírgula 7 8 4 2 3" xfId="52382"/>
    <cellStyle name="Vírgula 7 8 4 2 4" xfId="52383"/>
    <cellStyle name="Vírgula 7 8 4 3" xfId="50616"/>
    <cellStyle name="Vírgula 7 8 4 3 2" xfId="52384"/>
    <cellStyle name="Vírgula 7 8 4 3 3" xfId="52385"/>
    <cellStyle name="Vírgula 7 8 4 4" xfId="50618"/>
    <cellStyle name="Vírgula 7 8 4 5" xfId="12366"/>
    <cellStyle name="Vírgula 7 8 4 6" xfId="12372"/>
    <cellStyle name="Vírgula 7 8 5" xfId="52386"/>
    <cellStyle name="Vírgula 7 8 5 2" xfId="52387"/>
    <cellStyle name="Vírgula 7 8 5 3" xfId="50620"/>
    <cellStyle name="Vírgula 7 8 5 4" xfId="50622"/>
    <cellStyle name="Vírgula 7 8 6" xfId="52388"/>
    <cellStyle name="Vírgula 7 8 6 2" xfId="52389"/>
    <cellStyle name="Vírgula 7 8 6 3" xfId="963"/>
    <cellStyle name="Vírgula 7 8 6 4" xfId="40799"/>
    <cellStyle name="Vírgula 7 8 7" xfId="52390"/>
    <cellStyle name="Vírgula 7 8 7 2" xfId="52391"/>
    <cellStyle name="Vírgula 7 8 7 3" xfId="40802"/>
    <cellStyle name="Vírgula 7 8 7 4" xfId="33676"/>
    <cellStyle name="Vírgula 7 8 8" xfId="52392"/>
    <cellStyle name="Vírgula 7 8 8 2" xfId="52393"/>
    <cellStyle name="Vírgula 7 8 8 3" xfId="52394"/>
    <cellStyle name="Vírgula 7 8 9" xfId="52395"/>
    <cellStyle name="Vírgula 7 9" xfId="52396"/>
    <cellStyle name="Vírgula 7 9 10" xfId="15851"/>
    <cellStyle name="Vírgula 7 9 11" xfId="9215"/>
    <cellStyle name="Vírgula 7 9 2" xfId="52397"/>
    <cellStyle name="Vírgula 7 9 2 10" xfId="21057"/>
    <cellStyle name="Vírgula 7 9 2 2" xfId="52398"/>
    <cellStyle name="Vírgula 7 9 2 2 2" xfId="52399"/>
    <cellStyle name="Vírgula 7 9 2 2 2 2" xfId="48261"/>
    <cellStyle name="Vírgula 7 9 2 2 2 2 2" xfId="52400"/>
    <cellStyle name="Vírgula 7 9 2 2 2 2 3" xfId="52401"/>
    <cellStyle name="Vírgula 7 9 2 2 2 2 4" xfId="52402"/>
    <cellStyle name="Vírgula 7 9 2 2 2 3" xfId="52403"/>
    <cellStyle name="Vírgula 7 9 2 2 2 3 2" xfId="52404"/>
    <cellStyle name="Vírgula 7 9 2 2 2 3 3" xfId="52405"/>
    <cellStyle name="Vírgula 7 9 2 2 2 4" xfId="28958"/>
    <cellStyle name="Vírgula 7 9 2 2 2 5" xfId="37270"/>
    <cellStyle name="Vírgula 7 9 2 2 2 6" xfId="47133"/>
    <cellStyle name="Vírgula 7 9 2 2 3" xfId="52406"/>
    <cellStyle name="Vírgula 7 9 2 2 3 2" xfId="52407"/>
    <cellStyle name="Vírgula 7 9 2 2 3 3" xfId="52408"/>
    <cellStyle name="Vírgula 7 9 2 2 3 4" xfId="52409"/>
    <cellStyle name="Vírgula 7 9 2 2 4" xfId="52410"/>
    <cellStyle name="Vírgula 7 9 2 2 4 2" xfId="52411"/>
    <cellStyle name="Vírgula 7 9 2 2 4 3" xfId="52412"/>
    <cellStyle name="Vírgula 7 9 2 2 4 4" xfId="52413"/>
    <cellStyle name="Vírgula 7 9 2 2 5" xfId="52414"/>
    <cellStyle name="Vírgula 7 9 2 2 5 2" xfId="24503"/>
    <cellStyle name="Vírgula 7 9 2 2 5 3" xfId="24511"/>
    <cellStyle name="Vírgula 7 9 2 2 5 4" xfId="24516"/>
    <cellStyle name="Vírgula 7 9 2 2 6" xfId="52415"/>
    <cellStyle name="Vírgula 7 9 2 2 6 2" xfId="24536"/>
    <cellStyle name="Vírgula 7 9 2 2 6 3" xfId="24538"/>
    <cellStyle name="Vírgula 7 9 2 2 7" xfId="52416"/>
    <cellStyle name="Vírgula 7 9 2 2 8" xfId="52417"/>
    <cellStyle name="Vírgula 7 9 2 2 9" xfId="52418"/>
    <cellStyle name="Vírgula 7 9 2 3" xfId="9086"/>
    <cellStyle name="Vírgula 7 9 2 3 2" xfId="19139"/>
    <cellStyle name="Vírgula 7 9 2 3 2 2" xfId="25893"/>
    <cellStyle name="Vírgula 7 9 2 3 2 3" xfId="3069"/>
    <cellStyle name="Vírgula 7 9 2 3 2 4" xfId="1222"/>
    <cellStyle name="Vírgula 7 9 2 3 3" xfId="21746"/>
    <cellStyle name="Vírgula 7 9 2 3 3 2" xfId="52419"/>
    <cellStyle name="Vírgula 7 9 2 3 3 3" xfId="52420"/>
    <cellStyle name="Vírgula 7 9 2 3 4" xfId="21753"/>
    <cellStyle name="Vírgula 7 9 2 3 5" xfId="21760"/>
    <cellStyle name="Vírgula 7 9 2 3 6" xfId="52421"/>
    <cellStyle name="Vírgula 7 9 2 4" xfId="9091"/>
    <cellStyle name="Vírgula 7 9 2 4 2" xfId="28158"/>
    <cellStyle name="Vírgula 7 9 2 4 3" xfId="50639"/>
    <cellStyle name="Vírgula 7 9 2 4 4" xfId="52422"/>
    <cellStyle name="Vírgula 7 9 2 5" xfId="34720"/>
    <cellStyle name="Vírgula 7 9 2 5 2" xfId="52424"/>
    <cellStyle name="Vírgula 7 9 2 5 3" xfId="52425"/>
    <cellStyle name="Vírgula 7 9 2 5 4" xfId="52426"/>
    <cellStyle name="Vírgula 7 9 2 6" xfId="50641"/>
    <cellStyle name="Vírgula 7 9 2 6 2" xfId="52427"/>
    <cellStyle name="Vírgula 7 9 2 6 3" xfId="52428"/>
    <cellStyle name="Vírgula 7 9 2 6 4" xfId="52429"/>
    <cellStyle name="Vírgula 7 9 2 7" xfId="50643"/>
    <cellStyle name="Vírgula 7 9 2 7 2" xfId="52430"/>
    <cellStyle name="Vírgula 7 9 2 7 3" xfId="52431"/>
    <cellStyle name="Vírgula 7 9 2 8" xfId="52432"/>
    <cellStyle name="Vírgula 7 9 2 9" xfId="38067"/>
    <cellStyle name="Vírgula 7 9 3" xfId="52433"/>
    <cellStyle name="Vírgula 7 9 3 2" xfId="52434"/>
    <cellStyle name="Vírgula 7 9 3 2 2" xfId="19654"/>
    <cellStyle name="Vírgula 7 9 3 2 2 2" xfId="12598"/>
    <cellStyle name="Vírgula 7 9 3 2 2 3" xfId="12661"/>
    <cellStyle name="Vírgula 7 9 3 2 2 4" xfId="12681"/>
    <cellStyle name="Vírgula 7 9 3 2 3" xfId="19681"/>
    <cellStyle name="Vírgula 7 9 3 2 3 2" xfId="9015"/>
    <cellStyle name="Vírgula 7 9 3 2 3 3" xfId="9038"/>
    <cellStyle name="Vírgula 7 9 3 2 4" xfId="19692"/>
    <cellStyle name="Vírgula 7 9 3 2 5" xfId="19700"/>
    <cellStyle name="Vírgula 7 9 3 2 6" xfId="19709"/>
    <cellStyle name="Vírgula 7 9 3 3" xfId="9101"/>
    <cellStyle name="Vírgula 7 9 3 3 2" xfId="19734"/>
    <cellStyle name="Vírgula 7 9 3 3 3" xfId="19739"/>
    <cellStyle name="Vírgula 7 9 3 3 4" xfId="19746"/>
    <cellStyle name="Vírgula 7 9 3 4" xfId="34726"/>
    <cellStyle name="Vírgula 7 9 3 4 2" xfId="19786"/>
    <cellStyle name="Vírgula 7 9 3 4 3" xfId="19791"/>
    <cellStyle name="Vírgula 7 9 3 4 4" xfId="19802"/>
    <cellStyle name="Vírgula 7 9 3 5" xfId="34729"/>
    <cellStyle name="Vírgula 7 9 3 5 2" xfId="19823"/>
    <cellStyle name="Vírgula 7 9 3 5 3" xfId="19828"/>
    <cellStyle name="Vírgula 7 9 3 5 4" xfId="19833"/>
    <cellStyle name="Vírgula 7 9 3 6" xfId="52435"/>
    <cellStyle name="Vírgula 7 9 3 6 2" xfId="19846"/>
    <cellStyle name="Vírgula 7 9 3 6 3" xfId="19850"/>
    <cellStyle name="Vírgula 7 9 3 7" xfId="52436"/>
    <cellStyle name="Vírgula 7 9 3 8" xfId="52437"/>
    <cellStyle name="Vírgula 7 9 3 9" xfId="52438"/>
    <cellStyle name="Vírgula 7 9 4" xfId="52439"/>
    <cellStyle name="Vírgula 7 9 4 2" xfId="52440"/>
    <cellStyle name="Vírgula 7 9 4 2 2" xfId="52441"/>
    <cellStyle name="Vírgula 7 9 4 2 3" xfId="52442"/>
    <cellStyle name="Vírgula 7 9 4 2 4" xfId="52443"/>
    <cellStyle name="Vírgula 7 9 4 3" xfId="34735"/>
    <cellStyle name="Vírgula 7 9 4 3 2" xfId="19913"/>
    <cellStyle name="Vírgula 7 9 4 3 3" xfId="52444"/>
    <cellStyle name="Vírgula 7 9 4 4" xfId="34738"/>
    <cellStyle name="Vírgula 7 9 4 5" xfId="14439"/>
    <cellStyle name="Vírgula 7 9 4 6" xfId="14445"/>
    <cellStyle name="Vírgula 7 9 5" xfId="52445"/>
    <cellStyle name="Vírgula 7 9 5 2" xfId="52446"/>
    <cellStyle name="Vírgula 7 9 5 3" xfId="50645"/>
    <cellStyle name="Vírgula 7 9 5 4" xfId="50647"/>
    <cellStyle name="Vírgula 7 9 6" xfId="52447"/>
    <cellStyle name="Vírgula 7 9 6 2" xfId="52448"/>
    <cellStyle name="Vírgula 7 9 6 3" xfId="50649"/>
    <cellStyle name="Vírgula 7 9 6 4" xfId="50651"/>
    <cellStyle name="Vírgula 7 9 7" xfId="52449"/>
    <cellStyle name="Vírgula 7 9 7 2" xfId="52450"/>
    <cellStyle name="Vírgula 7 9 7 3" xfId="52451"/>
    <cellStyle name="Vírgula 7 9 7 4" xfId="33697"/>
    <cellStyle name="Vírgula 7 9 8" xfId="40397"/>
    <cellStyle name="Vírgula 7 9 8 2" xfId="52452"/>
    <cellStyle name="Vírgula 7 9 8 3" xfId="52453"/>
    <cellStyle name="Vírgula 7 9 9" xfId="20073"/>
    <cellStyle name="Vírgula 8" xfId="44873"/>
    <cellStyle name="Vírgula 8 10" xfId="38278"/>
    <cellStyle name="Vírgula 8 10 2" xfId="22558"/>
    <cellStyle name="Vírgula 8 10 2 2" xfId="31383"/>
    <cellStyle name="Vírgula 8 10 2 2 2" xfId="52454"/>
    <cellStyle name="Vírgula 8 10 2 2 3" xfId="52455"/>
    <cellStyle name="Vírgula 8 10 2 2 4" xfId="52456"/>
    <cellStyle name="Vírgula 8 10 2 3" xfId="1067"/>
    <cellStyle name="Vírgula 8 10 2 3 2" xfId="33085"/>
    <cellStyle name="Vírgula 8 10 2 3 3" xfId="33088"/>
    <cellStyle name="Vírgula 8 10 2 4" xfId="5685"/>
    <cellStyle name="Vírgula 8 10 2 5" xfId="6283"/>
    <cellStyle name="Vírgula 8 10 2 6" xfId="33101"/>
    <cellStyle name="Vírgula 8 10 3" xfId="49976"/>
    <cellStyle name="Vírgula 8 10 3 2" xfId="29190"/>
    <cellStyle name="Vírgula 8 10 3 3" xfId="1211"/>
    <cellStyle name="Vírgula 8 10 3 4" xfId="3396"/>
    <cellStyle name="Vírgula 8 10 4" xfId="33963"/>
    <cellStyle name="Vírgula 8 10 4 2" xfId="29205"/>
    <cellStyle name="Vírgula 8 10 4 3" xfId="29208"/>
    <cellStyle name="Vírgula 8 10 4 4" xfId="33113"/>
    <cellStyle name="Vírgula 8 10 5" xfId="33966"/>
    <cellStyle name="Vírgula 8 10 5 2" xfId="52457"/>
    <cellStyle name="Vírgula 8 10 5 3" xfId="29216"/>
    <cellStyle name="Vírgula 8 10 5 4" xfId="33116"/>
    <cellStyle name="Vírgula 8 10 6" xfId="52458"/>
    <cellStyle name="Vírgula 8 10 6 2" xfId="52459"/>
    <cellStyle name="Vírgula 8 10 6 3" xfId="52460"/>
    <cellStyle name="Vírgula 8 10 7" xfId="52461"/>
    <cellStyle name="Vírgula 8 10 8" xfId="52462"/>
    <cellStyle name="Vírgula 8 10 9" xfId="52463"/>
    <cellStyle name="Vírgula 8 11" xfId="52464"/>
    <cellStyle name="Vírgula 8 11 2" xfId="22634"/>
    <cellStyle name="Vírgula 8 11 2 2" xfId="52465"/>
    <cellStyle name="Vírgula 8 11 2 2 2" xfId="52466"/>
    <cellStyle name="Vírgula 8 11 2 2 3" xfId="52467"/>
    <cellStyle name="Vírgula 8 11 2 2 4" xfId="52468"/>
    <cellStyle name="Vírgula 8 11 2 3" xfId="33218"/>
    <cellStyle name="Vírgula 8 11 2 3 2" xfId="52469"/>
    <cellStyle name="Vírgula 8 11 2 3 3" xfId="52470"/>
    <cellStyle name="Vírgula 8 11 2 4" xfId="33220"/>
    <cellStyle name="Vírgula 8 11 2 5" xfId="33222"/>
    <cellStyle name="Vírgula 8 11 2 6" xfId="52471"/>
    <cellStyle name="Vírgula 8 11 3" xfId="52472"/>
    <cellStyle name="Vírgula 8 11 3 2" xfId="52473"/>
    <cellStyle name="Vírgula 8 11 3 3" xfId="29242"/>
    <cellStyle name="Vírgula 8 11 3 4" xfId="29245"/>
    <cellStyle name="Vírgula 8 11 4" xfId="46684"/>
    <cellStyle name="Vírgula 8 11 4 2" xfId="46686"/>
    <cellStyle name="Vírgula 8 11 4 3" xfId="29255"/>
    <cellStyle name="Vírgula 8 11 4 4" xfId="33224"/>
    <cellStyle name="Vírgula 8 11 5" xfId="46688"/>
    <cellStyle name="Vírgula 8 11 5 2" xfId="29264"/>
    <cellStyle name="Vírgula 8 11 5 3" xfId="29268"/>
    <cellStyle name="Vírgula 8 11 5 4" xfId="29963"/>
    <cellStyle name="Vírgula 8 11 6" xfId="46690"/>
    <cellStyle name="Vírgula 8 11 6 2" xfId="29276"/>
    <cellStyle name="Vírgula 8 11 6 3" xfId="29966"/>
    <cellStyle name="Vírgula 8 11 7" xfId="46692"/>
    <cellStyle name="Vírgula 8 11 8" xfId="46694"/>
    <cellStyle name="Vírgula 8 11 9" xfId="52474"/>
    <cellStyle name="Vírgula 8 12" xfId="52475"/>
    <cellStyle name="Vírgula 8 12 2" xfId="22699"/>
    <cellStyle name="Vírgula 8 12 2 2" xfId="52476"/>
    <cellStyle name="Vírgula 8 12 2 2 2" xfId="52477"/>
    <cellStyle name="Vírgula 8 12 2 2 3" xfId="52478"/>
    <cellStyle name="Vírgula 8 12 2 2 4" xfId="52479"/>
    <cellStyle name="Vírgula 8 12 2 3" xfId="33332"/>
    <cellStyle name="Vírgula 8 12 2 3 2" xfId="52480"/>
    <cellStyle name="Vírgula 8 12 2 3 3" xfId="52481"/>
    <cellStyle name="Vírgula 8 12 2 4" xfId="33334"/>
    <cellStyle name="Vírgula 8 12 2 5" xfId="33337"/>
    <cellStyle name="Vírgula 8 12 2 6" xfId="35192"/>
    <cellStyle name="Vírgula 8 12 3" xfId="52482"/>
    <cellStyle name="Vírgula 8 12 3 2" xfId="52483"/>
    <cellStyle name="Vírgula 8 12 3 3" xfId="29291"/>
    <cellStyle name="Vírgula 8 12 3 4" xfId="33340"/>
    <cellStyle name="Vírgula 8 12 4" xfId="46696"/>
    <cellStyle name="Vírgula 8 12 4 2" xfId="52484"/>
    <cellStyle name="Vírgula 8 12 4 3" xfId="33347"/>
    <cellStyle name="Vírgula 8 12 4 4" xfId="33349"/>
    <cellStyle name="Vírgula 8 12 5" xfId="46698"/>
    <cellStyle name="Vírgula 8 12 5 2" xfId="29299"/>
    <cellStyle name="Vírgula 8 12 5 3" xfId="29978"/>
    <cellStyle name="Vírgula 8 12 5 4" xfId="39824"/>
    <cellStyle name="Vírgula 8 12 6" xfId="46700"/>
    <cellStyle name="Vírgula 8 12 6 2" xfId="29982"/>
    <cellStyle name="Vírgula 8 12 6 3" xfId="52485"/>
    <cellStyle name="Vírgula 8 12 7" xfId="52486"/>
    <cellStyle name="Vírgula 8 12 8" xfId="52487"/>
    <cellStyle name="Vírgula 8 12 9" xfId="52488"/>
    <cellStyle name="Vírgula 8 13" xfId="52489"/>
    <cellStyle name="Vírgula 8 13 2" xfId="52490"/>
    <cellStyle name="Vírgula 8 13 2 2" xfId="7135"/>
    <cellStyle name="Vírgula 8 13 2 2 2" xfId="10209"/>
    <cellStyle name="Vírgula 8 13 2 2 3" xfId="52491"/>
    <cellStyle name="Vírgula 8 13 2 2 4" xfId="52492"/>
    <cellStyle name="Vírgula 8 13 2 3" xfId="7140"/>
    <cellStyle name="Vírgula 8 13 2 3 2" xfId="52493"/>
    <cellStyle name="Vírgula 8 13 2 3 3" xfId="52494"/>
    <cellStyle name="Vírgula 8 13 2 4" xfId="7951"/>
    <cellStyle name="Vírgula 8 13 2 5" xfId="33451"/>
    <cellStyle name="Vírgula 8 13 2 6" xfId="31707"/>
    <cellStyle name="Vírgula 8 13 3" xfId="52495"/>
    <cellStyle name="Vírgula 8 13 3 2" xfId="7153"/>
    <cellStyle name="Vírgula 8 13 3 3" xfId="7964"/>
    <cellStyle name="Vírgula 8 13 3 4" xfId="33454"/>
    <cellStyle name="Vírgula 8 13 4" xfId="46702"/>
    <cellStyle name="Vírgula 8 13 4 2" xfId="18175"/>
    <cellStyle name="Vírgula 8 13 4 3" xfId="33459"/>
    <cellStyle name="Vírgula 8 13 4 4" xfId="33461"/>
    <cellStyle name="Vírgula 8 13 5" xfId="46704"/>
    <cellStyle name="Vírgula 8 13 5 2" xfId="18183"/>
    <cellStyle name="Vírgula 8 13 5 3" xfId="52496"/>
    <cellStyle name="Vírgula 8 13 6" xfId="46706"/>
    <cellStyle name="Vírgula 8 13 7" xfId="52497"/>
    <cellStyle name="Vírgula 8 13 8" xfId="52498"/>
    <cellStyle name="Vírgula 8 14" xfId="52499"/>
    <cellStyle name="Vírgula 8 14 2" xfId="52500"/>
    <cellStyle name="Vírgula 8 14 2 2" xfId="18209"/>
    <cellStyle name="Vírgula 8 14 2 3" xfId="33517"/>
    <cellStyle name="Vírgula 8 14 2 4" xfId="33519"/>
    <cellStyle name="Vírgula 8 14 3" xfId="52501"/>
    <cellStyle name="Vírgula 8 14 3 2" xfId="11509"/>
    <cellStyle name="Vírgula 8 14 3 3" xfId="33524"/>
    <cellStyle name="Vírgula 8 14 3 4" xfId="33526"/>
    <cellStyle name="Vírgula 8 14 4" xfId="46710"/>
    <cellStyle name="Vírgula 8 14 4 2" xfId="11523"/>
    <cellStyle name="Vírgula 8 14 4 3" xfId="52502"/>
    <cellStyle name="Vírgula 8 14 5" xfId="46712"/>
    <cellStyle name="Vírgula 8 14 6" xfId="46714"/>
    <cellStyle name="Vírgula 8 14 7" xfId="52503"/>
    <cellStyle name="Vírgula 8 15" xfId="52505"/>
    <cellStyle name="Vírgula 8 15 2" xfId="52506"/>
    <cellStyle name="Vírgula 8 15 3" xfId="7975"/>
    <cellStyle name="Vírgula 8 15 4" xfId="671"/>
    <cellStyle name="Vírgula 8 16" xfId="52508"/>
    <cellStyle name="Vírgula 8 16 2" xfId="52509"/>
    <cellStyle name="Vírgula 8 16 3" xfId="7983"/>
    <cellStyle name="Vírgula 8 16 4" xfId="7992"/>
    <cellStyle name="Vírgula 8 17" xfId="5415"/>
    <cellStyle name="Vírgula 8 17 2" xfId="2501"/>
    <cellStyle name="Vírgula 8 17 3" xfId="7994"/>
    <cellStyle name="Vírgula 8 17 4" xfId="28140"/>
    <cellStyle name="Vírgula 8 18" xfId="8004"/>
    <cellStyle name="Vírgula 8 18 2" xfId="30483"/>
    <cellStyle name="Vírgula 8 18 3" xfId="28596"/>
    <cellStyle name="Vírgula 8 19" xfId="8019"/>
    <cellStyle name="Vírgula 8 2" xfId="36581"/>
    <cellStyle name="Vírgula 8 2 10" xfId="48457"/>
    <cellStyle name="Vírgula 8 2 10 2" xfId="41881"/>
    <cellStyle name="Vírgula 8 2 10 2 2" xfId="52104"/>
    <cellStyle name="Vírgula 8 2 10 2 2 2" xfId="52511"/>
    <cellStyle name="Vírgula 8 2 10 2 2 3" xfId="52513"/>
    <cellStyle name="Vírgula 8 2 10 2 2 4" xfId="52515"/>
    <cellStyle name="Vírgula 8 2 10 2 3" xfId="52107"/>
    <cellStyle name="Vírgula 8 2 10 2 3 2" xfId="52517"/>
    <cellStyle name="Vírgula 8 2 10 2 3 3" xfId="52519"/>
    <cellStyle name="Vírgula 8 2 10 2 4" xfId="52521"/>
    <cellStyle name="Vírgula 8 2 10 2 5" xfId="52523"/>
    <cellStyle name="Vírgula 8 2 10 2 6" xfId="52525"/>
    <cellStyle name="Vírgula 8 2 10 3" xfId="41883"/>
    <cellStyle name="Vírgula 8 2 10 3 2" xfId="52527"/>
    <cellStyle name="Vírgula 8 2 10 3 3" xfId="52529"/>
    <cellStyle name="Vírgula 8 2 10 3 4" xfId="52531"/>
    <cellStyle name="Vírgula 8 2 10 4" xfId="41886"/>
    <cellStyle name="Vírgula 8 2 10 4 2" xfId="52533"/>
    <cellStyle name="Vírgula 8 2 10 4 3" xfId="52535"/>
    <cellStyle name="Vírgula 8 2 10 4 4" xfId="52537"/>
    <cellStyle name="Vírgula 8 2 10 5" xfId="30987"/>
    <cellStyle name="Vírgula 8 2 10 5 2" xfId="30990"/>
    <cellStyle name="Vírgula 8 2 10 5 3" xfId="30997"/>
    <cellStyle name="Vírgula 8 2 10 5 4" xfId="31000"/>
    <cellStyle name="Vírgula 8 2 10 6" xfId="31004"/>
    <cellStyle name="Vírgula 8 2 10 6 2" xfId="31007"/>
    <cellStyle name="Vírgula 8 2 10 6 3" xfId="31010"/>
    <cellStyle name="Vírgula 8 2 10 7" xfId="31014"/>
    <cellStyle name="Vírgula 8 2 10 8" xfId="31022"/>
    <cellStyle name="Vírgula 8 2 10 9" xfId="31030"/>
    <cellStyle name="Vírgula 8 2 11" xfId="52538"/>
    <cellStyle name="Vírgula 8 2 11 2" xfId="41891"/>
    <cellStyle name="Vírgula 8 2 11 2 2" xfId="52540"/>
    <cellStyle name="Vírgula 8 2 11 2 2 2" xfId="52542"/>
    <cellStyle name="Vírgula 8 2 11 2 2 3" xfId="52544"/>
    <cellStyle name="Vírgula 8 2 11 2 2 4" xfId="52546"/>
    <cellStyle name="Vírgula 8 2 11 2 3" xfId="52548"/>
    <cellStyle name="Vírgula 8 2 11 2 3 2" xfId="45832"/>
    <cellStyle name="Vírgula 8 2 11 2 3 3" xfId="45835"/>
    <cellStyle name="Vírgula 8 2 11 2 4" xfId="52550"/>
    <cellStyle name="Vírgula 8 2 11 2 5" xfId="52552"/>
    <cellStyle name="Vírgula 8 2 11 2 6" xfId="52554"/>
    <cellStyle name="Vírgula 8 2 11 3" xfId="52555"/>
    <cellStyle name="Vírgula 8 2 11 3 2" xfId="52557"/>
    <cellStyle name="Vírgula 8 2 11 3 3" xfId="52559"/>
    <cellStyle name="Vírgula 8 2 11 3 4" xfId="52561"/>
    <cellStyle name="Vírgula 8 2 11 4" xfId="52562"/>
    <cellStyle name="Vírgula 8 2 11 4 2" xfId="52564"/>
    <cellStyle name="Vírgula 8 2 11 4 3" xfId="52566"/>
    <cellStyle name="Vírgula 8 2 11 4 4" xfId="52568"/>
    <cellStyle name="Vírgula 8 2 11 5" xfId="31035"/>
    <cellStyle name="Vírgula 8 2 11 5 2" xfId="20715"/>
    <cellStyle name="Vírgula 8 2 11 5 3" xfId="20719"/>
    <cellStyle name="Vírgula 8 2 11 6" xfId="31038"/>
    <cellStyle name="Vírgula 8 2 11 7" xfId="31042"/>
    <cellStyle name="Vírgula 8 2 11 8" xfId="31044"/>
    <cellStyle name="Vírgula 8 2 12" xfId="52569"/>
    <cellStyle name="Vírgula 8 2 12 2" xfId="41895"/>
    <cellStyle name="Vírgula 8 2 12 2 2" xfId="35632"/>
    <cellStyle name="Vírgula 8 2 12 2 3" xfId="52571"/>
    <cellStyle name="Vírgula 8 2 12 2 4" xfId="52573"/>
    <cellStyle name="Vírgula 8 2 12 3" xfId="52574"/>
    <cellStyle name="Vírgula 8 2 12 3 2" xfId="49081"/>
    <cellStyle name="Vírgula 8 2 12 3 3" xfId="52576"/>
    <cellStyle name="Vírgula 8 2 12 3 4" xfId="52578"/>
    <cellStyle name="Vírgula 8 2 12 4" xfId="52579"/>
    <cellStyle name="Vírgula 8 2 12 4 2" xfId="52581"/>
    <cellStyle name="Vírgula 8 2 12 4 3" xfId="52583"/>
    <cellStyle name="Vírgula 8 2 12 5" xfId="31049"/>
    <cellStyle name="Vírgula 8 2 12 6" xfId="31052"/>
    <cellStyle name="Vírgula 8 2 12 7" xfId="31055"/>
    <cellStyle name="Vírgula 8 2 13" xfId="52584"/>
    <cellStyle name="Vírgula 8 2 13 2" xfId="41899"/>
    <cellStyle name="Vírgula 8 2 13 3" xfId="52585"/>
    <cellStyle name="Vírgula 8 2 13 4" xfId="52586"/>
    <cellStyle name="Vírgula 8 2 14" xfId="52587"/>
    <cellStyle name="Vírgula 8 2 14 2" xfId="52588"/>
    <cellStyle name="Vírgula 8 2 14 3" xfId="52589"/>
    <cellStyle name="Vírgula 8 2 14 4" xfId="35056"/>
    <cellStyle name="Vírgula 8 2 15" xfId="9907"/>
    <cellStyle name="Vírgula 8 2 15 2" xfId="52590"/>
    <cellStyle name="Vírgula 8 2 15 3" xfId="52591"/>
    <cellStyle name="Vírgula 8 2 15 4" xfId="35060"/>
    <cellStyle name="Vírgula 8 2 16" xfId="19021"/>
    <cellStyle name="Vírgula 8 2 16 2" xfId="46234"/>
    <cellStyle name="Vírgula 8 2 16 3" xfId="46237"/>
    <cellStyle name="Vírgula 8 2 17" xfId="19025"/>
    <cellStyle name="Vírgula 8 2 18" xfId="50096"/>
    <cellStyle name="Vírgula 8 2 19" xfId="50098"/>
    <cellStyle name="Vírgula 8 2 2" xfId="36583"/>
    <cellStyle name="Vírgula 8 2 2 10" xfId="1680"/>
    <cellStyle name="Vírgula 8 2 2 10 2" xfId="25836"/>
    <cellStyle name="Vírgula 8 2 2 10 3" xfId="25865"/>
    <cellStyle name="Vírgula 8 2 2 10 4" xfId="25877"/>
    <cellStyle name="Vírgula 8 2 2 11" xfId="1692"/>
    <cellStyle name="Vírgula 8 2 2 11 2" xfId="19531"/>
    <cellStyle name="Vírgula 8 2 2 11 3" xfId="19535"/>
    <cellStyle name="Vírgula 8 2 2 12" xfId="1839"/>
    <cellStyle name="Vírgula 8 2 2 13" xfId="28661"/>
    <cellStyle name="Vírgula 8 2 2 14" xfId="28664"/>
    <cellStyle name="Vírgula 8 2 2 2" xfId="52033"/>
    <cellStyle name="Vírgula 8 2 2 2 10" xfId="42691"/>
    <cellStyle name="Vírgula 8 2 2 2 11" xfId="31559"/>
    <cellStyle name="Vírgula 8 2 2 2 2" xfId="52035"/>
    <cellStyle name="Vírgula 8 2 2 2 2 10" xfId="13379"/>
    <cellStyle name="Vírgula 8 2 2 2 2 2" xfId="1707"/>
    <cellStyle name="Vírgula 8 2 2 2 2 2 2" xfId="12428"/>
    <cellStyle name="Vírgula 8 2 2 2 2 2 2 2" xfId="2340"/>
    <cellStyle name="Vírgula 8 2 2 2 2 2 2 2 2" xfId="52593"/>
    <cellStyle name="Vírgula 8 2 2 2 2 2 2 2 3" xfId="52595"/>
    <cellStyle name="Vírgula 8 2 2 2 2 2 2 2 4" xfId="52596"/>
    <cellStyle name="Vírgula 8 2 2 2 2 2 2 3" xfId="2380"/>
    <cellStyle name="Vírgula 8 2 2 2 2 2 2 3 2" xfId="52597"/>
    <cellStyle name="Vírgula 8 2 2 2 2 2 2 3 3" xfId="52598"/>
    <cellStyle name="Vírgula 8 2 2 2 2 2 2 4" xfId="615"/>
    <cellStyle name="Vírgula 8 2 2 2 2 2 2 5" xfId="52599"/>
    <cellStyle name="Vírgula 8 2 2 2 2 2 2 6" xfId="20619"/>
    <cellStyle name="Vírgula 8 2 2 2 2 2 3" xfId="11312"/>
    <cellStyle name="Vírgula 8 2 2 2 2 2 3 2" xfId="931"/>
    <cellStyle name="Vírgula 8 2 2 2 2 2 3 3" xfId="12430"/>
    <cellStyle name="Vírgula 8 2 2 2 2 2 3 4" xfId="31550"/>
    <cellStyle name="Vírgula 8 2 2 2 2 2 4" xfId="1009"/>
    <cellStyle name="Vírgula 8 2 2 2 2 2 4 2" xfId="52600"/>
    <cellStyle name="Vírgula 8 2 2 2 2 2 4 3" xfId="52601"/>
    <cellStyle name="Vírgula 8 2 2 2 2 2 4 4" xfId="31575"/>
    <cellStyle name="Vírgula 8 2 2 2 2 2 5" xfId="52602"/>
    <cellStyle name="Vírgula 8 2 2 2 2 2 5 2" xfId="42219"/>
    <cellStyle name="Vírgula 8 2 2 2 2 2 5 3" xfId="42221"/>
    <cellStyle name="Vírgula 8 2 2 2 2 2 5 4" xfId="31586"/>
    <cellStyle name="Vírgula 8 2 2 2 2 2 6" xfId="52603"/>
    <cellStyle name="Vírgula 8 2 2 2 2 2 6 2" xfId="31446"/>
    <cellStyle name="Vírgula 8 2 2 2 2 2 6 3" xfId="31683"/>
    <cellStyle name="Vírgula 8 2 2 2 2 2 7" xfId="52604"/>
    <cellStyle name="Vírgula 8 2 2 2 2 2 8" xfId="52605"/>
    <cellStyle name="Vírgula 8 2 2 2 2 2 9" xfId="26702"/>
    <cellStyle name="Vírgula 8 2 2 2 2 3" xfId="28577"/>
    <cellStyle name="Vírgula 8 2 2 2 2 3 2" xfId="12506"/>
    <cellStyle name="Vírgula 8 2 2 2 2 3 2 2" xfId="4286"/>
    <cellStyle name="Vírgula 8 2 2 2 2 3 2 3" xfId="12508"/>
    <cellStyle name="Vírgula 8 2 2 2 2 3 2 4" xfId="25183"/>
    <cellStyle name="Vírgula 8 2 2 2 2 3 3" xfId="12511"/>
    <cellStyle name="Vírgula 8 2 2 2 2 3 3 2" xfId="52606"/>
    <cellStyle name="Vírgula 8 2 2 2 2 3 3 3" xfId="52607"/>
    <cellStyle name="Vírgula 8 2 2 2 2 3 4" xfId="12519"/>
    <cellStyle name="Vírgula 8 2 2 2 2 3 5" xfId="52608"/>
    <cellStyle name="Vírgula 8 2 2 2 2 3 6" xfId="52609"/>
    <cellStyle name="Vírgula 8 2 2 2 2 4" xfId="28580"/>
    <cellStyle name="Vírgula 8 2 2 2 2 4 2" xfId="10717"/>
    <cellStyle name="Vírgula 8 2 2 2 2 4 3" xfId="12537"/>
    <cellStyle name="Vírgula 8 2 2 2 2 4 4" xfId="12543"/>
    <cellStyle name="Vírgula 8 2 2 2 2 5" xfId="32849"/>
    <cellStyle name="Vírgula 8 2 2 2 2 5 2" xfId="12574"/>
    <cellStyle name="Vírgula 8 2 2 2 2 5 3" xfId="12578"/>
    <cellStyle name="Vírgula 8 2 2 2 2 5 4" xfId="12584"/>
    <cellStyle name="Vírgula 8 2 2 2 2 6" xfId="32852"/>
    <cellStyle name="Vírgula 8 2 2 2 2 6 2" xfId="12650"/>
    <cellStyle name="Vírgula 8 2 2 2 2 6 3" xfId="12656"/>
    <cellStyle name="Vírgula 8 2 2 2 2 6 4" xfId="39007"/>
    <cellStyle name="Vírgula 8 2 2 2 2 7" xfId="52610"/>
    <cellStyle name="Vírgula 8 2 2 2 2 7 2" xfId="13458"/>
    <cellStyle name="Vírgula 8 2 2 2 2 7 3" xfId="13462"/>
    <cellStyle name="Vírgula 8 2 2 2 2 8" xfId="52611"/>
    <cellStyle name="Vírgula 8 2 2 2 2 9" xfId="25758"/>
    <cellStyle name="Vírgula 8 2 2 2 3" xfId="37414"/>
    <cellStyle name="Vírgula 8 2 2 2 3 2" xfId="37417"/>
    <cellStyle name="Vírgula 8 2 2 2 3 2 2" xfId="12826"/>
    <cellStyle name="Vírgula 8 2 2 2 3 2 2 2" xfId="52612"/>
    <cellStyle name="Vírgula 8 2 2 2 3 2 2 3" xfId="35071"/>
    <cellStyle name="Vírgula 8 2 2 2 3 2 2 4" xfId="35073"/>
    <cellStyle name="Vírgula 8 2 2 2 3 2 3" xfId="12828"/>
    <cellStyle name="Vírgula 8 2 2 2 3 2 3 2" xfId="52613"/>
    <cellStyle name="Vírgula 8 2 2 2 3 2 3 3" xfId="12614"/>
    <cellStyle name="Vírgula 8 2 2 2 3 2 4" xfId="12832"/>
    <cellStyle name="Vírgula 8 2 2 2 3 2 5" xfId="21274"/>
    <cellStyle name="Vírgula 8 2 2 2 3 2 6" xfId="21288"/>
    <cellStyle name="Vírgula 8 2 2 2 3 3" xfId="37420"/>
    <cellStyle name="Vírgula 8 2 2 2 3 3 2" xfId="52614"/>
    <cellStyle name="Vírgula 8 2 2 2 3 3 3" xfId="52615"/>
    <cellStyle name="Vírgula 8 2 2 2 3 3 4" xfId="52616"/>
    <cellStyle name="Vírgula 8 2 2 2 3 4" xfId="32855"/>
    <cellStyle name="Vírgula 8 2 2 2 3 4 2" xfId="52617"/>
    <cellStyle name="Vírgula 8 2 2 2 3 4 3" xfId="52618"/>
    <cellStyle name="Vírgula 8 2 2 2 3 4 4" xfId="52619"/>
    <cellStyle name="Vírgula 8 2 2 2 3 5" xfId="32859"/>
    <cellStyle name="Vírgula 8 2 2 2 3 5 2" xfId="52620"/>
    <cellStyle name="Vírgula 8 2 2 2 3 5 3" xfId="52621"/>
    <cellStyle name="Vírgula 8 2 2 2 3 5 4" xfId="52622"/>
    <cellStyle name="Vírgula 8 2 2 2 3 6" xfId="47712"/>
    <cellStyle name="Vírgula 8 2 2 2 3 6 2" xfId="27894"/>
    <cellStyle name="Vírgula 8 2 2 2 3 6 3" xfId="27905"/>
    <cellStyle name="Vírgula 8 2 2 2 3 7" xfId="52623"/>
    <cellStyle name="Vírgula 8 2 2 2 3 8" xfId="52624"/>
    <cellStyle name="Vírgula 8 2 2 2 3 9" xfId="52625"/>
    <cellStyle name="Vírgula 8 2 2 2 4" xfId="37422"/>
    <cellStyle name="Vírgula 8 2 2 2 4 2" xfId="37426"/>
    <cellStyle name="Vírgula 8 2 2 2 4 2 2" xfId="13116"/>
    <cellStyle name="Vírgula 8 2 2 2 4 2 3" xfId="13118"/>
    <cellStyle name="Vírgula 8 2 2 2 4 2 4" xfId="13120"/>
    <cellStyle name="Vírgula 8 2 2 2 4 3" xfId="37428"/>
    <cellStyle name="Vírgula 8 2 2 2 4 3 2" xfId="52626"/>
    <cellStyle name="Vírgula 8 2 2 2 4 3 3" xfId="52627"/>
    <cellStyle name="Vírgula 8 2 2 2 4 4" xfId="47715"/>
    <cellStyle name="Vírgula 8 2 2 2 4 5" xfId="47718"/>
    <cellStyle name="Vírgula 8 2 2 2 4 6" xfId="52629"/>
    <cellStyle name="Vírgula 8 2 2 2 5" xfId="37430"/>
    <cellStyle name="Vírgula 8 2 2 2 5 2" xfId="52630"/>
    <cellStyle name="Vírgula 8 2 2 2 5 3" xfId="12903"/>
    <cellStyle name="Vírgula 8 2 2 2 5 4" xfId="12907"/>
    <cellStyle name="Vírgula 8 2 2 2 6" xfId="37432"/>
    <cellStyle name="Vírgula 8 2 2 2 6 2" xfId="29805"/>
    <cellStyle name="Vírgula 8 2 2 2 6 3" xfId="12915"/>
    <cellStyle name="Vírgula 8 2 2 2 6 4" xfId="12917"/>
    <cellStyle name="Vírgula 8 2 2 2 7" xfId="37434"/>
    <cellStyle name="Vírgula 8 2 2 2 7 2" xfId="29854"/>
    <cellStyle name="Vírgula 8 2 2 2 7 3" xfId="52631"/>
    <cellStyle name="Vírgula 8 2 2 2 7 4" xfId="52632"/>
    <cellStyle name="Vírgula 8 2 2 2 8" xfId="52633"/>
    <cellStyle name="Vírgula 8 2 2 2 8 2" xfId="29891"/>
    <cellStyle name="Vírgula 8 2 2 2 8 3" xfId="52634"/>
    <cellStyle name="Vírgula 8 2 2 2 9" xfId="27863"/>
    <cellStyle name="Vírgula 8 2 2 3" xfId="52037"/>
    <cellStyle name="Vírgula 8 2 2 3 10" xfId="28254"/>
    <cellStyle name="Vírgula 8 2 2 3 2" xfId="52039"/>
    <cellStyle name="Vírgula 8 2 2 3 2 2" xfId="45621"/>
    <cellStyle name="Vírgula 8 2 2 3 2 2 2" xfId="12173"/>
    <cellStyle name="Vírgula 8 2 2 3 2 2 2 2" xfId="52635"/>
    <cellStyle name="Vírgula 8 2 2 3 2 2 2 3" xfId="52636"/>
    <cellStyle name="Vírgula 8 2 2 3 2 2 2 4" xfId="52637"/>
    <cellStyle name="Vírgula 8 2 2 3 2 2 3" xfId="12182"/>
    <cellStyle name="Vírgula 8 2 2 3 2 2 3 2" xfId="52638"/>
    <cellStyle name="Vírgula 8 2 2 3 2 2 3 3" xfId="52639"/>
    <cellStyle name="Vírgula 8 2 2 3 2 2 4" xfId="11324"/>
    <cellStyle name="Vírgula 8 2 2 3 2 2 5" xfId="52640"/>
    <cellStyle name="Vírgula 8 2 2 3 2 2 6" xfId="52641"/>
    <cellStyle name="Vírgula 8 2 2 3 2 3" xfId="45623"/>
    <cellStyle name="Vírgula 8 2 2 3 2 3 2" xfId="52642"/>
    <cellStyle name="Vírgula 8 2 2 3 2 3 3" xfId="52643"/>
    <cellStyle name="Vírgula 8 2 2 3 2 3 4" xfId="52644"/>
    <cellStyle name="Vírgula 8 2 2 3 2 4" xfId="45625"/>
    <cellStyle name="Vírgula 8 2 2 3 2 4 2" xfId="52645"/>
    <cellStyle name="Vírgula 8 2 2 3 2 4 3" xfId="31965"/>
    <cellStyle name="Vírgula 8 2 2 3 2 4 4" xfId="52646"/>
    <cellStyle name="Vírgula 8 2 2 3 2 5" xfId="47752"/>
    <cellStyle name="Vírgula 8 2 2 3 2 5 2" xfId="52647"/>
    <cellStyle name="Vírgula 8 2 2 3 2 5 3" xfId="52648"/>
    <cellStyle name="Vírgula 8 2 2 3 2 5 4" xfId="52649"/>
    <cellStyle name="Vírgula 8 2 2 3 2 6" xfId="47754"/>
    <cellStyle name="Vírgula 8 2 2 3 2 6 2" xfId="39047"/>
    <cellStyle name="Vírgula 8 2 2 3 2 6 3" xfId="39050"/>
    <cellStyle name="Vírgula 8 2 2 3 2 7" xfId="52650"/>
    <cellStyle name="Vírgula 8 2 2 3 2 8" xfId="52651"/>
    <cellStyle name="Vírgula 8 2 2 3 2 9" xfId="28302"/>
    <cellStyle name="Vírgula 8 2 2 3 3" xfId="37436"/>
    <cellStyle name="Vírgula 8 2 2 3 3 2" xfId="45630"/>
    <cellStyle name="Vírgula 8 2 2 3 3 2 2" xfId="12251"/>
    <cellStyle name="Vírgula 8 2 2 3 3 2 3" xfId="12260"/>
    <cellStyle name="Vírgula 8 2 2 3 3 2 4" xfId="11550"/>
    <cellStyle name="Vírgula 8 2 2 3 3 3" xfId="52652"/>
    <cellStyle name="Vírgula 8 2 2 3 3 3 2" xfId="52653"/>
    <cellStyle name="Vírgula 8 2 2 3 3 3 3" xfId="52654"/>
    <cellStyle name="Vírgula 8 2 2 3 3 4" xfId="47756"/>
    <cellStyle name="Vírgula 8 2 2 3 3 5" xfId="47758"/>
    <cellStyle name="Vírgula 8 2 2 3 3 6" xfId="52655"/>
    <cellStyle name="Vírgula 8 2 2 3 4" xfId="37439"/>
    <cellStyle name="Vírgula 8 2 2 3 4 2" xfId="45635"/>
    <cellStyle name="Vírgula 8 2 2 3 4 3" xfId="52656"/>
    <cellStyle name="Vírgula 8 2 2 3 4 4" xfId="52657"/>
    <cellStyle name="Vírgula 8 2 2 3 5" xfId="37442"/>
    <cellStyle name="Vírgula 8 2 2 3 5 2" xfId="45640"/>
    <cellStyle name="Vírgula 8 2 2 3 5 3" xfId="52658"/>
    <cellStyle name="Vírgula 8 2 2 3 5 4" xfId="52659"/>
    <cellStyle name="Vírgula 8 2 2 3 6" xfId="52660"/>
    <cellStyle name="Vírgula 8 2 2 3 6 2" xfId="29999"/>
    <cellStyle name="Vírgula 8 2 2 3 6 3" xfId="52661"/>
    <cellStyle name="Vírgula 8 2 2 3 6 4" xfId="52662"/>
    <cellStyle name="Vírgula 8 2 2 3 7" xfId="52663"/>
    <cellStyle name="Vírgula 8 2 2 3 7 2" xfId="30027"/>
    <cellStyle name="Vírgula 8 2 2 3 7 3" xfId="52664"/>
    <cellStyle name="Vírgula 8 2 2 3 8" xfId="52665"/>
    <cellStyle name="Vírgula 8 2 2 3 9" xfId="27867"/>
    <cellStyle name="Vírgula 8 2 2 4" xfId="52041"/>
    <cellStyle name="Vírgula 8 2 2 4 2" xfId="52043"/>
    <cellStyle name="Vírgula 8 2 2 4 2 2" xfId="45658"/>
    <cellStyle name="Vírgula 8 2 2 4 2 2 2" xfId="52666"/>
    <cellStyle name="Vírgula 8 2 2 4 2 2 3" xfId="52667"/>
    <cellStyle name="Vírgula 8 2 2 4 2 2 4" xfId="52668"/>
    <cellStyle name="Vírgula 8 2 2 4 2 3" xfId="52669"/>
    <cellStyle name="Vírgula 8 2 2 4 2 3 2" xfId="49577"/>
    <cellStyle name="Vírgula 8 2 2 4 2 3 3" xfId="49579"/>
    <cellStyle name="Vírgula 8 2 2 4 2 4" xfId="18607"/>
    <cellStyle name="Vírgula 8 2 2 4 2 5" xfId="20419"/>
    <cellStyle name="Vírgula 8 2 2 4 2 6" xfId="23404"/>
    <cellStyle name="Vírgula 8 2 2 4 3" xfId="18612"/>
    <cellStyle name="Vírgula 8 2 2 4 3 2" xfId="45662"/>
    <cellStyle name="Vírgula 8 2 2 4 3 3" xfId="52670"/>
    <cellStyle name="Vírgula 8 2 2 4 3 4" xfId="3296"/>
    <cellStyle name="Vírgula 8 2 2 4 4" xfId="18616"/>
    <cellStyle name="Vírgula 8 2 2 4 4 2" xfId="45666"/>
    <cellStyle name="Vírgula 8 2 2 4 4 3" xfId="52671"/>
    <cellStyle name="Vírgula 8 2 2 4 4 4" xfId="52672"/>
    <cellStyle name="Vírgula 8 2 2 4 5" xfId="18626"/>
    <cellStyle name="Vírgula 8 2 2 4 5 2" xfId="52673"/>
    <cellStyle name="Vírgula 8 2 2 4 5 3" xfId="52674"/>
    <cellStyle name="Vírgula 8 2 2 4 5 4" xfId="52675"/>
    <cellStyle name="Vírgula 8 2 2 4 6" xfId="52676"/>
    <cellStyle name="Vírgula 8 2 2 4 6 2" xfId="30104"/>
    <cellStyle name="Vírgula 8 2 2 4 6 3" xfId="52677"/>
    <cellStyle name="Vírgula 8 2 2 4 7" xfId="52678"/>
    <cellStyle name="Vírgula 8 2 2 4 8" xfId="52679"/>
    <cellStyle name="Vírgula 8 2 2 4 9" xfId="27878"/>
    <cellStyle name="Vírgula 8 2 2 5" xfId="44118"/>
    <cellStyle name="Vírgula 8 2 2 5 2" xfId="52045"/>
    <cellStyle name="Vírgula 8 2 2 5 2 2" xfId="52680"/>
    <cellStyle name="Vírgula 8 2 2 5 2 2 2" xfId="52681"/>
    <cellStyle name="Vírgula 8 2 2 5 2 2 3" xfId="52682"/>
    <cellStyle name="Vírgula 8 2 2 5 2 2 4" xfId="52683"/>
    <cellStyle name="Vírgula 8 2 2 5 2 3" xfId="52684"/>
    <cellStyle name="Vírgula 8 2 2 5 2 3 2" xfId="52685"/>
    <cellStyle name="Vírgula 8 2 2 5 2 3 3" xfId="52686"/>
    <cellStyle name="Vírgula 8 2 2 5 2 4" xfId="52687"/>
    <cellStyle name="Vírgula 8 2 2 5 2 5" xfId="52688"/>
    <cellStyle name="Vírgula 8 2 2 5 2 6" xfId="23480"/>
    <cellStyle name="Vírgula 8 2 2 5 3" xfId="18690"/>
    <cellStyle name="Vírgula 8 2 2 5 3 2" xfId="52689"/>
    <cellStyle name="Vírgula 8 2 2 5 3 3" xfId="18700"/>
    <cellStyle name="Vírgula 8 2 2 5 3 4" xfId="24155"/>
    <cellStyle name="Vírgula 8 2 2 5 4" xfId="18703"/>
    <cellStyle name="Vírgula 8 2 2 5 4 2" xfId="10558"/>
    <cellStyle name="Vírgula 8 2 2 5 4 3" xfId="11853"/>
    <cellStyle name="Vírgula 8 2 2 5 4 4" xfId="24161"/>
    <cellStyle name="Vírgula 8 2 2 5 5" xfId="18706"/>
    <cellStyle name="Vírgula 8 2 2 5 5 2" xfId="10700"/>
    <cellStyle name="Vírgula 8 2 2 5 5 3" xfId="52690"/>
    <cellStyle name="Vírgula 8 2 2 5 5 4" xfId="52691"/>
    <cellStyle name="Vírgula 8 2 2 5 6" xfId="52692"/>
    <cellStyle name="Vírgula 8 2 2 5 6 2" xfId="30209"/>
    <cellStyle name="Vírgula 8 2 2 5 6 3" xfId="52693"/>
    <cellStyle name="Vírgula 8 2 2 5 7" xfId="52694"/>
    <cellStyle name="Vírgula 8 2 2 5 8" xfId="52695"/>
    <cellStyle name="Vírgula 8 2 2 5 9" xfId="27885"/>
    <cellStyle name="Vírgula 8 2 2 6" xfId="44121"/>
    <cellStyle name="Vírgula 8 2 2 6 2" xfId="17051"/>
    <cellStyle name="Vírgula 8 2 2 6 2 2" xfId="52696"/>
    <cellStyle name="Vírgula 8 2 2 6 2 2 2" xfId="52697"/>
    <cellStyle name="Vírgula 8 2 2 6 2 2 3" xfId="52698"/>
    <cellStyle name="Vírgula 8 2 2 6 2 2 4" xfId="52699"/>
    <cellStyle name="Vírgula 8 2 2 6 2 3" xfId="52700"/>
    <cellStyle name="Vírgula 8 2 2 6 2 3 2" xfId="52701"/>
    <cellStyle name="Vírgula 8 2 2 6 2 3 3" xfId="52702"/>
    <cellStyle name="Vírgula 8 2 2 6 2 4" xfId="52703"/>
    <cellStyle name="Vírgula 8 2 2 6 2 5" xfId="52704"/>
    <cellStyle name="Vírgula 8 2 2 6 2 6" xfId="52705"/>
    <cellStyle name="Vírgula 8 2 2 6 3" xfId="18746"/>
    <cellStyle name="Vírgula 8 2 2 6 3 2" xfId="52706"/>
    <cellStyle name="Vírgula 8 2 2 6 3 3" xfId="52707"/>
    <cellStyle name="Vírgula 8 2 2 6 3 4" xfId="52708"/>
    <cellStyle name="Vírgula 8 2 2 6 4" xfId="18749"/>
    <cellStyle name="Vírgula 8 2 2 6 4 2" xfId="52709"/>
    <cellStyle name="Vírgula 8 2 2 6 4 3" xfId="52710"/>
    <cellStyle name="Vírgula 8 2 2 6 4 4" xfId="52711"/>
    <cellStyle name="Vírgula 8 2 2 6 5" xfId="52712"/>
    <cellStyle name="Vírgula 8 2 2 6 5 2" xfId="52713"/>
    <cellStyle name="Vírgula 8 2 2 6 5 3" xfId="52714"/>
    <cellStyle name="Vírgula 8 2 2 6 6" xfId="52715"/>
    <cellStyle name="Vírgula 8 2 2 6 7" xfId="52716"/>
    <cellStyle name="Vírgula 8 2 2 6 8" xfId="52717"/>
    <cellStyle name="Vírgula 8 2 2 7" xfId="44124"/>
    <cellStyle name="Vírgula 8 2 2 7 2" xfId="52718"/>
    <cellStyle name="Vírgula 8 2 2 7 2 2" xfId="52719"/>
    <cellStyle name="Vírgula 8 2 2 7 2 3" xfId="52720"/>
    <cellStyle name="Vírgula 8 2 2 7 2 4" xfId="52721"/>
    <cellStyle name="Vírgula 8 2 2 7 3" xfId="52722"/>
    <cellStyle name="Vírgula 8 2 2 7 3 2" xfId="52723"/>
    <cellStyle name="Vírgula 8 2 2 7 3 3" xfId="52724"/>
    <cellStyle name="Vírgula 8 2 2 7 4" xfId="52725"/>
    <cellStyle name="Vírgula 8 2 2 7 5" xfId="52726"/>
    <cellStyle name="Vírgula 8 2 2 7 6" xfId="52727"/>
    <cellStyle name="Vírgula 8 2 2 8" xfId="52047"/>
    <cellStyle name="Vírgula 8 2 2 8 2" xfId="52728"/>
    <cellStyle name="Vírgula 8 2 2 8 3" xfId="52729"/>
    <cellStyle name="Vírgula 8 2 2 8 4" xfId="52730"/>
    <cellStyle name="Vírgula 8 2 2 9" xfId="52731"/>
    <cellStyle name="Vírgula 8 2 2 9 2" xfId="52732"/>
    <cellStyle name="Vírgula 8 2 2 9 3" xfId="52733"/>
    <cellStyle name="Vírgula 8 2 2 9 4" xfId="52734"/>
    <cellStyle name="Vírgula 8 2 3" xfId="36585"/>
    <cellStyle name="Vírgula 8 2 3 10" xfId="10722"/>
    <cellStyle name="Vírgula 8 2 3 10 2" xfId="26737"/>
    <cellStyle name="Vírgula 8 2 3 10 3" xfId="26744"/>
    <cellStyle name="Vírgula 8 2 3 10 4" xfId="15681"/>
    <cellStyle name="Vírgula 8 2 3 11" xfId="21141"/>
    <cellStyle name="Vírgula 8 2 3 11 2" xfId="21196"/>
    <cellStyle name="Vírgula 8 2 3 11 3" xfId="21206"/>
    <cellStyle name="Vírgula 8 2 3 12" xfId="21145"/>
    <cellStyle name="Vírgula 8 2 3 13" xfId="52129"/>
    <cellStyle name="Vírgula 8 2 3 14" xfId="19447"/>
    <cellStyle name="Vírgula 8 2 3 2" xfId="48168"/>
    <cellStyle name="Vírgula 8 2 3 2 10" xfId="52735"/>
    <cellStyle name="Vírgula 8 2 3 2 11" xfId="34531"/>
    <cellStyle name="Vírgula 8 2 3 2 2" xfId="43389"/>
    <cellStyle name="Vírgula 8 2 3 2 2 10" xfId="27881"/>
    <cellStyle name="Vírgula 8 2 3 2 2 2" xfId="1838"/>
    <cellStyle name="Vírgula 8 2 3 2 2 2 2" xfId="25540"/>
    <cellStyle name="Vírgula 8 2 3 2 2 2 2 2" xfId="11691"/>
    <cellStyle name="Vírgula 8 2 3 2 2 2 2 2 2" xfId="44150"/>
    <cellStyle name="Vírgula 8 2 3 2 2 2 2 2 3" xfId="52736"/>
    <cellStyle name="Vírgula 8 2 3 2 2 2 2 2 4" xfId="52737"/>
    <cellStyle name="Vírgula 8 2 3 2 2 2 2 3" xfId="25565"/>
    <cellStyle name="Vírgula 8 2 3 2 2 2 2 3 2" xfId="44154"/>
    <cellStyle name="Vírgula 8 2 3 2 2 2 2 3 3" xfId="52738"/>
    <cellStyle name="Vírgula 8 2 3 2 2 2 2 4" xfId="25575"/>
    <cellStyle name="Vírgula 8 2 3 2 2 2 2 5" xfId="25588"/>
    <cellStyle name="Vírgula 8 2 3 2 2 2 2 6" xfId="52739"/>
    <cellStyle name="Vírgula 8 2 3 2 2 2 3" xfId="25604"/>
    <cellStyle name="Vírgula 8 2 3 2 2 2 3 2" xfId="25608"/>
    <cellStyle name="Vírgula 8 2 3 2 2 2 3 3" xfId="25613"/>
    <cellStyle name="Vírgula 8 2 3 2 2 2 3 4" xfId="25624"/>
    <cellStyle name="Vírgula 8 2 3 2 2 2 4" xfId="49"/>
    <cellStyle name="Vírgula 8 2 3 2 2 2 4 2" xfId="25654"/>
    <cellStyle name="Vírgula 8 2 3 2 2 2 4 3" xfId="25658"/>
    <cellStyle name="Vírgula 8 2 3 2 2 2 4 4" xfId="25667"/>
    <cellStyle name="Vírgula 8 2 3 2 2 2 5" xfId="11212"/>
    <cellStyle name="Vírgula 8 2 3 2 2 2 5 2" xfId="52740"/>
    <cellStyle name="Vírgula 8 2 3 2 2 2 5 3" xfId="25682"/>
    <cellStyle name="Vírgula 8 2 3 2 2 2 5 4" xfId="25686"/>
    <cellStyle name="Vírgula 8 2 3 2 2 2 6" xfId="12592"/>
    <cellStyle name="Vírgula 8 2 3 2 2 2 6 2" xfId="52741"/>
    <cellStyle name="Vírgula 8 2 3 2 2 2 6 3" xfId="52742"/>
    <cellStyle name="Vírgula 8 2 3 2 2 2 7" xfId="25697"/>
    <cellStyle name="Vírgula 8 2 3 2 2 2 8" xfId="52743"/>
    <cellStyle name="Vírgula 8 2 3 2 2 2 9" xfId="52744"/>
    <cellStyle name="Vírgula 8 2 3 2 2 3" xfId="28660"/>
    <cellStyle name="Vírgula 8 2 3 2 2 3 2" xfId="25997"/>
    <cellStyle name="Vírgula 8 2 3 2 2 3 2 2" xfId="11821"/>
    <cellStyle name="Vírgula 8 2 3 2 2 3 2 3" xfId="25999"/>
    <cellStyle name="Vírgula 8 2 3 2 2 3 2 4" xfId="26005"/>
    <cellStyle name="Vírgula 8 2 3 2 2 3 3" xfId="26008"/>
    <cellStyle name="Vírgula 8 2 3 2 2 3 3 2" xfId="26010"/>
    <cellStyle name="Vírgula 8 2 3 2 2 3 3 3" xfId="26012"/>
    <cellStyle name="Vírgula 8 2 3 2 2 3 4" xfId="12874"/>
    <cellStyle name="Vírgula 8 2 3 2 2 3 5" xfId="8963"/>
    <cellStyle name="Vírgula 8 2 3 2 2 3 6" xfId="9012"/>
    <cellStyle name="Vírgula 8 2 3 2 2 4" xfId="28663"/>
    <cellStyle name="Vírgula 8 2 3 2 2 4 2" xfId="1244"/>
    <cellStyle name="Vírgula 8 2 3 2 2 4 3" xfId="13123"/>
    <cellStyle name="Vírgula 8 2 3 2 2 4 4" xfId="13180"/>
    <cellStyle name="Vírgula 8 2 3 2 2 5" xfId="33105"/>
    <cellStyle name="Vírgula 8 2 3 2 2 5 2" xfId="3371"/>
    <cellStyle name="Vírgula 8 2 3 2 2 5 3" xfId="2575"/>
    <cellStyle name="Vírgula 8 2 3 2 2 5 4" xfId="3416"/>
    <cellStyle name="Vírgula 8 2 3 2 2 6" xfId="33107"/>
    <cellStyle name="Vírgula 8 2 3 2 2 6 2" xfId="3502"/>
    <cellStyle name="Vírgula 8 2 3 2 2 6 3" xfId="3524"/>
    <cellStyle name="Vírgula 8 2 3 2 2 6 4" xfId="35564"/>
    <cellStyle name="Vírgula 8 2 3 2 2 7" xfId="52745"/>
    <cellStyle name="Vírgula 8 2 3 2 2 7 2" xfId="3580"/>
    <cellStyle name="Vírgula 8 2 3 2 2 7 3" xfId="3611"/>
    <cellStyle name="Vírgula 8 2 3 2 2 8" xfId="16559"/>
    <cellStyle name="Vírgula 8 2 3 2 2 9" xfId="16561"/>
    <cellStyle name="Vírgula 8 2 3 2 3" xfId="37446"/>
    <cellStyle name="Vírgula 8 2 3 2 3 2" xfId="52746"/>
    <cellStyle name="Vírgula 8 2 3 2 3 2 2" xfId="26254"/>
    <cellStyle name="Vírgula 8 2 3 2 3 2 2 2" xfId="617"/>
    <cellStyle name="Vírgula 8 2 3 2 3 2 2 3" xfId="26256"/>
    <cellStyle name="Vírgula 8 2 3 2 3 2 2 4" xfId="20621"/>
    <cellStyle name="Vírgula 8 2 3 2 3 2 3" xfId="26260"/>
    <cellStyle name="Vírgula 8 2 3 2 3 2 3 2" xfId="15072"/>
    <cellStyle name="Vírgula 8 2 3 2 3 2 3 3" xfId="15104"/>
    <cellStyle name="Vírgula 8 2 3 2 3 2 4" xfId="15142"/>
    <cellStyle name="Vírgula 8 2 3 2 3 2 5" xfId="15183"/>
    <cellStyle name="Vírgula 8 2 3 2 3 2 6" xfId="15212"/>
    <cellStyle name="Vírgula 8 2 3 2 3 3" xfId="52747"/>
    <cellStyle name="Vírgula 8 2 3 2 3 3 2" xfId="26290"/>
    <cellStyle name="Vírgula 8 2 3 2 3 3 3" xfId="26293"/>
    <cellStyle name="Vírgula 8 2 3 2 3 3 4" xfId="15560"/>
    <cellStyle name="Vírgula 8 2 3 2 3 4" xfId="33109"/>
    <cellStyle name="Vírgula 8 2 3 2 3 4 2" xfId="26320"/>
    <cellStyle name="Vírgula 8 2 3 2 3 4 3" xfId="26328"/>
    <cellStyle name="Vírgula 8 2 3 2 3 4 4" xfId="15741"/>
    <cellStyle name="Vírgula 8 2 3 2 3 5" xfId="33111"/>
    <cellStyle name="Vírgula 8 2 3 2 3 5 2" xfId="3839"/>
    <cellStyle name="Vírgula 8 2 3 2 3 5 3" xfId="3902"/>
    <cellStyle name="Vírgula 8 2 3 2 3 5 4" xfId="1491"/>
    <cellStyle name="Vírgula 8 2 3 2 3 6" xfId="52748"/>
    <cellStyle name="Vírgula 8 2 3 2 3 6 2" xfId="3935"/>
    <cellStyle name="Vírgula 8 2 3 2 3 6 3" xfId="3952"/>
    <cellStyle name="Vírgula 8 2 3 2 3 7" xfId="52749"/>
    <cellStyle name="Vírgula 8 2 3 2 3 8" xfId="16568"/>
    <cellStyle name="Vírgula 8 2 3 2 3 9" xfId="16572"/>
    <cellStyle name="Vírgula 8 2 3 2 4" xfId="37449"/>
    <cellStyle name="Vírgula 8 2 3 2 4 2" xfId="52750"/>
    <cellStyle name="Vírgula 8 2 3 2 4 2 2" xfId="26493"/>
    <cellStyle name="Vírgula 8 2 3 2 4 2 3" xfId="26495"/>
    <cellStyle name="Vírgula 8 2 3 2 4 2 4" xfId="14712"/>
    <cellStyle name="Vírgula 8 2 3 2 4 3" xfId="52751"/>
    <cellStyle name="Vírgula 8 2 3 2 4 3 2" xfId="26507"/>
    <cellStyle name="Vírgula 8 2 3 2 4 3 3" xfId="52752"/>
    <cellStyle name="Vírgula 8 2 3 2 4 4" xfId="52753"/>
    <cellStyle name="Vírgula 8 2 3 2 4 5" xfId="34528"/>
    <cellStyle name="Vírgula 8 2 3 2 4 6" xfId="52754"/>
    <cellStyle name="Vírgula 8 2 3 2 5" xfId="37451"/>
    <cellStyle name="Vírgula 8 2 3 2 5 2" xfId="52755"/>
    <cellStyle name="Vírgula 8 2 3 2 5 3" xfId="52756"/>
    <cellStyle name="Vírgula 8 2 3 2 5 4" xfId="19425"/>
    <cellStyle name="Vírgula 8 2 3 2 6" xfId="52757"/>
    <cellStyle name="Vírgula 8 2 3 2 6 2" xfId="30850"/>
    <cellStyle name="Vírgula 8 2 3 2 6 3" xfId="52126"/>
    <cellStyle name="Vírgula 8 2 3 2 6 4" xfId="19439"/>
    <cellStyle name="Vírgula 8 2 3 2 7" xfId="52758"/>
    <cellStyle name="Vírgula 8 2 3 2 7 2" xfId="21144"/>
    <cellStyle name="Vírgula 8 2 3 2 7 3" xfId="52128"/>
    <cellStyle name="Vírgula 8 2 3 2 7 4" xfId="19446"/>
    <cellStyle name="Vírgula 8 2 3 2 8" xfId="23223"/>
    <cellStyle name="Vírgula 8 2 3 2 8 2" xfId="30943"/>
    <cellStyle name="Vírgula 8 2 3 2 8 3" xfId="52759"/>
    <cellStyle name="Vírgula 8 2 3 2 9" xfId="23226"/>
    <cellStyle name="Vírgula 8 2 3 3" xfId="52051"/>
    <cellStyle name="Vírgula 8 2 3 3 10" xfId="20997"/>
    <cellStyle name="Vírgula 8 2 3 3 2" xfId="52760"/>
    <cellStyle name="Vírgula 8 2 3 3 2 2" xfId="45719"/>
    <cellStyle name="Vírgula 8 2 3 3 2 2 2" xfId="22528"/>
    <cellStyle name="Vírgula 8 2 3 3 2 2 2 2" xfId="52761"/>
    <cellStyle name="Vírgula 8 2 3 3 2 2 2 3" xfId="22399"/>
    <cellStyle name="Vírgula 8 2 3 3 2 2 2 4" xfId="22402"/>
    <cellStyle name="Vírgula 8 2 3 3 2 2 3" xfId="22533"/>
    <cellStyle name="Vírgula 8 2 3 3 2 2 3 2" xfId="35264"/>
    <cellStyle name="Vírgula 8 2 3 3 2 2 3 3" xfId="35266"/>
    <cellStyle name="Vírgula 8 2 3 3 2 2 4" xfId="22538"/>
    <cellStyle name="Vírgula 8 2 3 3 2 2 5" xfId="52762"/>
    <cellStyle name="Vírgula 8 2 3 3 2 2 6" xfId="52763"/>
    <cellStyle name="Vírgula 8 2 3 3 2 3" xfId="45721"/>
    <cellStyle name="Vírgula 8 2 3 3 2 3 2" xfId="22548"/>
    <cellStyle name="Vírgula 8 2 3 3 2 3 3" xfId="52764"/>
    <cellStyle name="Vírgula 8 2 3 3 2 3 4" xfId="52765"/>
    <cellStyle name="Vírgula 8 2 3 3 2 4" xfId="45723"/>
    <cellStyle name="Vírgula 8 2 3 3 2 4 2" xfId="971"/>
    <cellStyle name="Vírgula 8 2 3 3 2 4 3" xfId="52766"/>
    <cellStyle name="Vírgula 8 2 3 3 2 4 4" xfId="52767"/>
    <cellStyle name="Vírgula 8 2 3 3 2 5" xfId="52768"/>
    <cellStyle name="Vírgula 8 2 3 3 2 5 2" xfId="6918"/>
    <cellStyle name="Vírgula 8 2 3 3 2 5 3" xfId="1065"/>
    <cellStyle name="Vírgula 8 2 3 3 2 5 4" xfId="5683"/>
    <cellStyle name="Vírgula 8 2 3 3 2 6" xfId="52769"/>
    <cellStyle name="Vírgula 8 2 3 3 2 6 2" xfId="3055"/>
    <cellStyle name="Vírgula 8 2 3 3 2 6 3" xfId="1208"/>
    <cellStyle name="Vírgula 8 2 3 3 2 7" xfId="28006"/>
    <cellStyle name="Vírgula 8 2 3 3 2 8" xfId="3430"/>
    <cellStyle name="Vírgula 8 2 3 3 2 9" xfId="3465"/>
    <cellStyle name="Vírgula 8 2 3 3 3" xfId="37453"/>
    <cellStyle name="Vírgula 8 2 3 3 3 2" xfId="45728"/>
    <cellStyle name="Vírgula 8 2 3 3 3 2 2" xfId="22622"/>
    <cellStyle name="Vírgula 8 2 3 3 3 2 3" xfId="52770"/>
    <cellStyle name="Vírgula 8 2 3 3 3 2 4" xfId="47778"/>
    <cellStyle name="Vírgula 8 2 3 3 3 3" xfId="52771"/>
    <cellStyle name="Vírgula 8 2 3 3 3 3 2" xfId="27028"/>
    <cellStyle name="Vírgula 8 2 3 3 3 3 3" xfId="52772"/>
    <cellStyle name="Vírgula 8 2 3 3 3 4" xfId="52773"/>
    <cellStyle name="Vírgula 8 2 3 3 3 5" xfId="52774"/>
    <cellStyle name="Vírgula 8 2 3 3 3 6" xfId="52775"/>
    <cellStyle name="Vírgula 8 2 3 3 4" xfId="37455"/>
    <cellStyle name="Vírgula 8 2 3 3 4 2" xfId="45731"/>
    <cellStyle name="Vírgula 8 2 3 3 4 3" xfId="52776"/>
    <cellStyle name="Vírgula 8 2 3 3 4 4" xfId="52777"/>
    <cellStyle name="Vírgula 8 2 3 3 5" xfId="52778"/>
    <cellStyle name="Vírgula 8 2 3 3 5 2" xfId="45736"/>
    <cellStyle name="Vírgula 8 2 3 3 5 3" xfId="52779"/>
    <cellStyle name="Vírgula 8 2 3 3 5 4" xfId="19462"/>
    <cellStyle name="Vírgula 8 2 3 3 6" xfId="52780"/>
    <cellStyle name="Vírgula 8 2 3 3 6 2" xfId="31126"/>
    <cellStyle name="Vírgula 8 2 3 3 6 3" xfId="52781"/>
    <cellStyle name="Vírgula 8 2 3 3 6 4" xfId="19466"/>
    <cellStyle name="Vírgula 8 2 3 3 7" xfId="52782"/>
    <cellStyle name="Vírgula 8 2 3 3 7 2" xfId="31152"/>
    <cellStyle name="Vírgula 8 2 3 3 7 3" xfId="52783"/>
    <cellStyle name="Vírgula 8 2 3 3 8" xfId="52784"/>
    <cellStyle name="Vírgula 8 2 3 3 9" xfId="38847"/>
    <cellStyle name="Vírgula 8 2 3 4" xfId="52053"/>
    <cellStyle name="Vírgula 8 2 3 4 2" xfId="52785"/>
    <cellStyle name="Vírgula 8 2 3 4 2 2" xfId="45753"/>
    <cellStyle name="Vírgula 8 2 3 4 2 2 2" xfId="22991"/>
    <cellStyle name="Vírgula 8 2 3 4 2 2 3" xfId="22994"/>
    <cellStyle name="Vírgula 8 2 3 4 2 2 4" xfId="22998"/>
    <cellStyle name="Vírgula 8 2 3 4 2 3" xfId="52786"/>
    <cellStyle name="Vírgula 8 2 3 4 2 3 2" xfId="23002"/>
    <cellStyle name="Vírgula 8 2 3 4 2 3 3" xfId="52787"/>
    <cellStyle name="Vírgula 8 2 3 4 2 4" xfId="52788"/>
    <cellStyle name="Vírgula 8 2 3 4 2 5" xfId="52790"/>
    <cellStyle name="Vírgula 8 2 3 4 2 6" xfId="23634"/>
    <cellStyle name="Vírgula 8 2 3 4 3" xfId="52791"/>
    <cellStyle name="Vírgula 8 2 3 4 3 2" xfId="45758"/>
    <cellStyle name="Vírgula 8 2 3 4 3 3" xfId="52792"/>
    <cellStyle name="Vírgula 8 2 3 4 3 4" xfId="52793"/>
    <cellStyle name="Vírgula 8 2 3 4 4" xfId="52794"/>
    <cellStyle name="Vírgula 8 2 3 4 4 2" xfId="45761"/>
    <cellStyle name="Vírgula 8 2 3 4 4 3" xfId="52795"/>
    <cellStyle name="Vírgula 8 2 3 4 4 4" xfId="52796"/>
    <cellStyle name="Vírgula 8 2 3 4 5" xfId="52797"/>
    <cellStyle name="Vírgula 8 2 3 4 5 2" xfId="52798"/>
    <cellStyle name="Vírgula 8 2 3 4 5 3" xfId="52799"/>
    <cellStyle name="Vírgula 8 2 3 4 5 4" xfId="19486"/>
    <cellStyle name="Vírgula 8 2 3 4 6" xfId="52800"/>
    <cellStyle name="Vírgula 8 2 3 4 6 2" xfId="31219"/>
    <cellStyle name="Vírgula 8 2 3 4 6 3" xfId="52801"/>
    <cellStyle name="Vírgula 8 2 3 4 7" xfId="52802"/>
    <cellStyle name="Vírgula 8 2 3 4 8" xfId="52803"/>
    <cellStyle name="Vírgula 8 2 3 4 9" xfId="37065"/>
    <cellStyle name="Vírgula 8 2 3 5" xfId="44128"/>
    <cellStyle name="Vírgula 8 2 3 5 2" xfId="52804"/>
    <cellStyle name="Vírgula 8 2 3 5 2 2" xfId="9497"/>
    <cellStyle name="Vírgula 8 2 3 5 2 2 2" xfId="23310"/>
    <cellStyle name="Vírgula 8 2 3 5 2 2 3" xfId="52805"/>
    <cellStyle name="Vírgula 8 2 3 5 2 2 4" xfId="52806"/>
    <cellStyle name="Vírgula 8 2 3 5 2 3" xfId="52807"/>
    <cellStyle name="Vírgula 8 2 3 5 2 3 2" xfId="27558"/>
    <cellStyle name="Vírgula 8 2 3 5 2 3 3" xfId="52808"/>
    <cellStyle name="Vírgula 8 2 3 5 2 4" xfId="52809"/>
    <cellStyle name="Vírgula 8 2 3 5 2 5" xfId="52811"/>
    <cellStyle name="Vírgula 8 2 3 5 2 6" xfId="23695"/>
    <cellStyle name="Vírgula 8 2 3 5 3" xfId="52812"/>
    <cellStyle name="Vírgula 8 2 3 5 3 2" xfId="52813"/>
    <cellStyle name="Vírgula 8 2 3 5 3 3" xfId="52814"/>
    <cellStyle name="Vírgula 8 2 3 5 3 4" xfId="52815"/>
    <cellStyle name="Vírgula 8 2 3 5 4" xfId="52816"/>
    <cellStyle name="Vírgula 8 2 3 5 4 2" xfId="52817"/>
    <cellStyle name="Vírgula 8 2 3 5 4 3" xfId="52818"/>
    <cellStyle name="Vírgula 8 2 3 5 4 4" xfId="52819"/>
    <cellStyle name="Vírgula 8 2 3 5 5" xfId="52820"/>
    <cellStyle name="Vírgula 8 2 3 5 5 2" xfId="52821"/>
    <cellStyle name="Vírgula 8 2 3 5 5 3" xfId="52822"/>
    <cellStyle name="Vírgula 8 2 3 5 5 4" xfId="52823"/>
    <cellStyle name="Vírgula 8 2 3 5 6" xfId="52824"/>
    <cellStyle name="Vírgula 8 2 3 5 6 2" xfId="31318"/>
    <cellStyle name="Vírgula 8 2 3 5 6 3" xfId="52825"/>
    <cellStyle name="Vírgula 8 2 3 5 7" xfId="52826"/>
    <cellStyle name="Vírgula 8 2 3 5 8" xfId="52827"/>
    <cellStyle name="Vírgula 8 2 3 5 9" xfId="37074"/>
    <cellStyle name="Vírgula 8 2 3 6" xfId="44131"/>
    <cellStyle name="Vírgula 8 2 3 6 2" xfId="52828"/>
    <cellStyle name="Vírgula 8 2 3 6 2 2" xfId="52829"/>
    <cellStyle name="Vírgula 8 2 3 6 2 2 2" xfId="23478"/>
    <cellStyle name="Vírgula 8 2 3 6 2 2 3" xfId="52830"/>
    <cellStyle name="Vírgula 8 2 3 6 2 2 4" xfId="52831"/>
    <cellStyle name="Vírgula 8 2 3 6 2 3" xfId="52832"/>
    <cellStyle name="Vírgula 8 2 3 6 2 3 2" xfId="27640"/>
    <cellStyle name="Vírgula 8 2 3 6 2 3 3" xfId="52833"/>
    <cellStyle name="Vírgula 8 2 3 6 2 4" xfId="52834"/>
    <cellStyle name="Vírgula 8 2 3 6 2 5" xfId="52835"/>
    <cellStyle name="Vírgula 8 2 3 6 2 6" xfId="52836"/>
    <cellStyle name="Vírgula 8 2 3 6 3" xfId="52837"/>
    <cellStyle name="Vírgula 8 2 3 6 3 2" xfId="52838"/>
    <cellStyle name="Vírgula 8 2 3 6 3 3" xfId="52839"/>
    <cellStyle name="Vírgula 8 2 3 6 3 4" xfId="52840"/>
    <cellStyle name="Vírgula 8 2 3 6 4" xfId="52841"/>
    <cellStyle name="Vírgula 8 2 3 6 4 2" xfId="52842"/>
    <cellStyle name="Vírgula 8 2 3 6 4 3" xfId="52843"/>
    <cellStyle name="Vírgula 8 2 3 6 4 4" xfId="52844"/>
    <cellStyle name="Vírgula 8 2 3 6 5" xfId="52845"/>
    <cellStyle name="Vírgula 8 2 3 6 5 2" xfId="52846"/>
    <cellStyle name="Vírgula 8 2 3 6 5 3" xfId="52847"/>
    <cellStyle name="Vírgula 8 2 3 6 6" xfId="52848"/>
    <cellStyle name="Vírgula 8 2 3 6 7" xfId="52849"/>
    <cellStyle name="Vírgula 8 2 3 6 8" xfId="52850"/>
    <cellStyle name="Vírgula 8 2 3 7" xfId="44133"/>
    <cellStyle name="Vírgula 8 2 3 7 2" xfId="52851"/>
    <cellStyle name="Vírgula 8 2 3 7 2 2" xfId="30068"/>
    <cellStyle name="Vírgula 8 2 3 7 2 3" xfId="52853"/>
    <cellStyle name="Vírgula 8 2 3 7 2 4" xfId="52855"/>
    <cellStyle name="Vírgula 8 2 3 7 3" xfId="52856"/>
    <cellStyle name="Vírgula 8 2 3 7 3 2" xfId="30072"/>
    <cellStyle name="Vírgula 8 2 3 7 3 3" xfId="52857"/>
    <cellStyle name="Vírgula 8 2 3 7 4" xfId="52858"/>
    <cellStyle name="Vírgula 8 2 3 7 5" xfId="52859"/>
    <cellStyle name="Vírgula 8 2 3 7 6" xfId="52860"/>
    <cellStyle name="Vírgula 8 2 3 8" xfId="52861"/>
    <cellStyle name="Vírgula 8 2 3 8 2" xfId="52862"/>
    <cellStyle name="Vírgula 8 2 3 8 3" xfId="52863"/>
    <cellStyle name="Vírgula 8 2 3 8 4" xfId="52864"/>
    <cellStyle name="Vírgula 8 2 3 9" xfId="52865"/>
    <cellStyle name="Vírgula 8 2 3 9 2" xfId="52866"/>
    <cellStyle name="Vírgula 8 2 3 9 3" xfId="52867"/>
    <cellStyle name="Vírgula 8 2 3 9 4" xfId="52868"/>
    <cellStyle name="Vírgula 8 2 4" xfId="31820"/>
    <cellStyle name="Vírgula 8 2 4 10" xfId="52869"/>
    <cellStyle name="Vírgula 8 2 4 11" xfId="52870"/>
    <cellStyle name="Vírgula 8 2 4 2" xfId="30701"/>
    <cellStyle name="Vírgula 8 2 4 2 10" xfId="7937"/>
    <cellStyle name="Vírgula 8 2 4 2 2" xfId="39049"/>
    <cellStyle name="Vírgula 8 2 4 2 2 2" xfId="52871"/>
    <cellStyle name="Vírgula 8 2 4 2 2 2 2" xfId="17731"/>
    <cellStyle name="Vírgula 8 2 4 2 2 2 2 2" xfId="52872"/>
    <cellStyle name="Vírgula 8 2 4 2 2 2 2 3" xfId="28600"/>
    <cellStyle name="Vírgula 8 2 4 2 2 2 2 4" xfId="28604"/>
    <cellStyle name="Vírgula 8 2 4 2 2 2 3" xfId="17738"/>
    <cellStyle name="Vírgula 8 2 4 2 2 2 3 2" xfId="52873"/>
    <cellStyle name="Vírgula 8 2 4 2 2 2 3 3" xfId="28613"/>
    <cellStyle name="Vírgula 8 2 4 2 2 2 4" xfId="26405"/>
    <cellStyle name="Vírgula 8 2 4 2 2 2 5" xfId="50627"/>
    <cellStyle name="Vírgula 8 2 4 2 2 2 6" xfId="50629"/>
    <cellStyle name="Vírgula 8 2 4 2 2 3" xfId="52874"/>
    <cellStyle name="Vírgula 8 2 4 2 2 3 2" xfId="17744"/>
    <cellStyle name="Vírgula 8 2 4 2 2 3 3" xfId="52875"/>
    <cellStyle name="Vírgula 8 2 4 2 2 3 4" xfId="50632"/>
    <cellStyle name="Vírgula 8 2 4 2 2 4" xfId="52876"/>
    <cellStyle name="Vírgula 8 2 4 2 2 4 2" xfId="28144"/>
    <cellStyle name="Vírgula 8 2 4 2 2 4 3" xfId="52877"/>
    <cellStyle name="Vírgula 8 2 4 2 2 4 4" xfId="50636"/>
    <cellStyle name="Vírgula 8 2 4 2 2 5" xfId="52878"/>
    <cellStyle name="Vírgula 8 2 4 2 2 5 2" xfId="8662"/>
    <cellStyle name="Vírgula 8 2 4 2 2 5 3" xfId="5908"/>
    <cellStyle name="Vírgula 8 2 4 2 2 5 4" xfId="3162"/>
    <cellStyle name="Vírgula 8 2 4 2 2 6" xfId="52879"/>
    <cellStyle name="Vírgula 8 2 4 2 2 6 2" xfId="8677"/>
    <cellStyle name="Vírgula 8 2 4 2 2 6 3" xfId="8680"/>
    <cellStyle name="Vírgula 8 2 4 2 2 7" xfId="52880"/>
    <cellStyle name="Vírgula 8 2 4 2 2 8" xfId="20460"/>
    <cellStyle name="Vírgula 8 2 4 2 2 9" xfId="20462"/>
    <cellStyle name="Vírgula 8 2 4 2 3" xfId="39052"/>
    <cellStyle name="Vírgula 8 2 4 2 3 2" xfId="52881"/>
    <cellStyle name="Vírgula 8 2 4 2 3 2 2" xfId="17802"/>
    <cellStyle name="Vírgula 8 2 4 2 3 2 3" xfId="52882"/>
    <cellStyle name="Vírgula 8 2 4 2 3 2 4" xfId="52423"/>
    <cellStyle name="Vírgula 8 2 4 2 3 3" xfId="52883"/>
    <cellStyle name="Vírgula 8 2 4 2 3 3 2" xfId="28175"/>
    <cellStyle name="Vírgula 8 2 4 2 3 3 3" xfId="52884"/>
    <cellStyle name="Vírgula 8 2 4 2 3 4" xfId="52885"/>
    <cellStyle name="Vírgula 8 2 4 2 3 5" xfId="52886"/>
    <cellStyle name="Vírgula 8 2 4 2 3 6" xfId="52887"/>
    <cellStyle name="Vírgula 8 2 4 2 4" xfId="52888"/>
    <cellStyle name="Vírgula 8 2 4 2 4 2" xfId="20613"/>
    <cellStyle name="Vírgula 8 2 4 2 4 3" xfId="20645"/>
    <cellStyle name="Vírgula 8 2 4 2 4 4" xfId="20658"/>
    <cellStyle name="Vírgula 8 2 4 2 5" xfId="52889"/>
    <cellStyle name="Vírgula 8 2 4 2 5 2" xfId="52890"/>
    <cellStyle name="Vírgula 8 2 4 2 5 3" xfId="52891"/>
    <cellStyle name="Vírgula 8 2 4 2 5 4" xfId="11480"/>
    <cellStyle name="Vírgula 8 2 4 2 6" xfId="52892"/>
    <cellStyle name="Vírgula 8 2 4 2 6 2" xfId="31572"/>
    <cellStyle name="Vírgula 8 2 4 2 6 3" xfId="47857"/>
    <cellStyle name="Vírgula 8 2 4 2 6 4" xfId="5099"/>
    <cellStyle name="Vírgula 8 2 4 2 7" xfId="52893"/>
    <cellStyle name="Vírgula 8 2 4 2 7 2" xfId="52894"/>
    <cellStyle name="Vírgula 8 2 4 2 7 3" xfId="52895"/>
    <cellStyle name="Vírgula 8 2 4 2 8" xfId="52896"/>
    <cellStyle name="Vírgula 8 2 4 2 9" xfId="52897"/>
    <cellStyle name="Vírgula 8 2 4 3" xfId="30704"/>
    <cellStyle name="Vírgula 8 2 4 3 2" xfId="52898"/>
    <cellStyle name="Vírgula 8 2 4 3 2 2" xfId="45788"/>
    <cellStyle name="Vírgula 8 2 4 3 2 2 2" xfId="6189"/>
    <cellStyle name="Vírgula 8 2 4 3 2 2 3" xfId="12336"/>
    <cellStyle name="Vírgula 8 2 4 3 2 2 4" xfId="28369"/>
    <cellStyle name="Vírgula 8 2 4 3 2 3" xfId="52899"/>
    <cellStyle name="Vírgula 8 2 4 3 2 3 2" xfId="12458"/>
    <cellStyle name="Vírgula 8 2 4 3 2 3 3" xfId="52900"/>
    <cellStyle name="Vírgula 8 2 4 3 2 4" xfId="52901"/>
    <cellStyle name="Vírgula 8 2 4 3 2 5" xfId="52902"/>
    <cellStyle name="Vírgula 8 2 4 3 2 6" xfId="52903"/>
    <cellStyle name="Vírgula 8 2 4 3 3" xfId="52904"/>
    <cellStyle name="Vírgula 8 2 4 3 3 2" xfId="43598"/>
    <cellStyle name="Vírgula 8 2 4 3 3 3" xfId="43602"/>
    <cellStyle name="Vírgula 8 2 4 3 3 4" xfId="43606"/>
    <cellStyle name="Vírgula 8 2 4 3 4" xfId="52905"/>
    <cellStyle name="Vírgula 8 2 4 3 4 2" xfId="43619"/>
    <cellStyle name="Vírgula 8 2 4 3 4 3" xfId="43622"/>
    <cellStyle name="Vírgula 8 2 4 3 4 4" xfId="43624"/>
    <cellStyle name="Vírgula 8 2 4 3 5" xfId="52906"/>
    <cellStyle name="Vírgula 8 2 4 3 5 2" xfId="43632"/>
    <cellStyle name="Vírgula 8 2 4 3 5 3" xfId="52907"/>
    <cellStyle name="Vírgula 8 2 4 3 5 4" xfId="11608"/>
    <cellStyle name="Vírgula 8 2 4 3 6" xfId="52908"/>
    <cellStyle name="Vírgula 8 2 4 3 6 2" xfId="35450"/>
    <cellStyle name="Vírgula 8 2 4 3 6 3" xfId="35453"/>
    <cellStyle name="Vírgula 8 2 4 3 7" xfId="52909"/>
    <cellStyle name="Vírgula 8 2 4 3 8" xfId="52910"/>
    <cellStyle name="Vírgula 8 2 4 3 9" xfId="52911"/>
    <cellStyle name="Vírgula 8 2 4 4" xfId="52912"/>
    <cellStyle name="Vírgula 8 2 4 4 2" xfId="52913"/>
    <cellStyle name="Vírgula 8 2 4 4 2 2" xfId="52914"/>
    <cellStyle name="Vírgula 8 2 4 4 2 3" xfId="52915"/>
    <cellStyle name="Vírgula 8 2 4 4 2 4" xfId="52916"/>
    <cellStyle name="Vírgula 8 2 4 4 3" xfId="52917"/>
    <cellStyle name="Vírgula 8 2 4 4 3 2" xfId="43643"/>
    <cellStyle name="Vírgula 8 2 4 4 3 3" xfId="43645"/>
    <cellStyle name="Vírgula 8 2 4 4 4" xfId="52918"/>
    <cellStyle name="Vírgula 8 2 4 4 5" xfId="52919"/>
    <cellStyle name="Vírgula 8 2 4 4 6" xfId="52920"/>
    <cellStyle name="Vírgula 8 2 4 5" xfId="44137"/>
    <cellStyle name="Vírgula 8 2 4 5 2" xfId="52921"/>
    <cellStyle name="Vírgula 8 2 4 5 3" xfId="52922"/>
    <cellStyle name="Vírgula 8 2 4 5 4" xfId="52923"/>
    <cellStyle name="Vírgula 8 2 4 6" xfId="44139"/>
    <cellStyle name="Vírgula 8 2 4 6 2" xfId="52924"/>
    <cellStyle name="Vírgula 8 2 4 6 3" xfId="52925"/>
    <cellStyle name="Vírgula 8 2 4 6 4" xfId="52926"/>
    <cellStyle name="Vírgula 8 2 4 7" xfId="52927"/>
    <cellStyle name="Vírgula 8 2 4 7 2" xfId="52928"/>
    <cellStyle name="Vírgula 8 2 4 7 3" xfId="52929"/>
    <cellStyle name="Vírgula 8 2 4 7 4" xfId="52930"/>
    <cellStyle name="Vírgula 8 2 4 8" xfId="52931"/>
    <cellStyle name="Vírgula 8 2 4 8 2" xfId="52932"/>
    <cellStyle name="Vírgula 8 2 4 8 3" xfId="52933"/>
    <cellStyle name="Vírgula 8 2 4 9" xfId="52934"/>
    <cellStyle name="Vírgula 8 2 5" xfId="31822"/>
    <cellStyle name="Vírgula 8 2 5 10" xfId="52935"/>
    <cellStyle name="Vírgula 8 2 5 11" xfId="52936"/>
    <cellStyle name="Vírgula 8 2 5 2" xfId="30711"/>
    <cellStyle name="Vírgula 8 2 5 2 10" xfId="52937"/>
    <cellStyle name="Vírgula 8 2 5 2 2" xfId="52938"/>
    <cellStyle name="Vírgula 8 2 5 2 2 2" xfId="52939"/>
    <cellStyle name="Vírgula 8 2 5 2 2 2 2" xfId="50051"/>
    <cellStyle name="Vírgula 8 2 5 2 2 2 2 2" xfId="52940"/>
    <cellStyle name="Vírgula 8 2 5 2 2 2 2 3" xfId="39554"/>
    <cellStyle name="Vírgula 8 2 5 2 2 2 2 4" xfId="39557"/>
    <cellStyle name="Vírgula 8 2 5 2 2 2 3" xfId="50053"/>
    <cellStyle name="Vírgula 8 2 5 2 2 2 3 2" xfId="52941"/>
    <cellStyle name="Vírgula 8 2 5 2 2 2 3 3" xfId="43168"/>
    <cellStyle name="Vírgula 8 2 5 2 2 2 4" xfId="52942"/>
    <cellStyle name="Vírgula 8 2 5 2 2 2 5" xfId="52943"/>
    <cellStyle name="Vírgula 8 2 5 2 2 2 6" xfId="52944"/>
    <cellStyle name="Vírgula 8 2 5 2 2 3" xfId="52945"/>
    <cellStyle name="Vírgula 8 2 5 2 2 3 2" xfId="44753"/>
    <cellStyle name="Vírgula 8 2 5 2 2 3 3" xfId="44755"/>
    <cellStyle name="Vírgula 8 2 5 2 2 3 4" xfId="52946"/>
    <cellStyle name="Vírgula 8 2 5 2 2 4" xfId="52947"/>
    <cellStyle name="Vírgula 8 2 5 2 2 4 2" xfId="52948"/>
    <cellStyle name="Vírgula 8 2 5 2 2 4 3" xfId="52949"/>
    <cellStyle name="Vírgula 8 2 5 2 2 4 4" xfId="52950"/>
    <cellStyle name="Vírgula 8 2 5 2 2 5" xfId="52951"/>
    <cellStyle name="Vírgula 8 2 5 2 2 5 2" xfId="11727"/>
    <cellStyle name="Vírgula 8 2 5 2 2 5 3" xfId="11731"/>
    <cellStyle name="Vírgula 8 2 5 2 2 5 4" xfId="11745"/>
    <cellStyle name="Vírgula 8 2 5 2 2 6" xfId="52952"/>
    <cellStyle name="Vírgula 8 2 5 2 2 6 2" xfId="5556"/>
    <cellStyle name="Vírgula 8 2 5 2 2 6 3" xfId="8075"/>
    <cellStyle name="Vírgula 8 2 5 2 2 7" xfId="52953"/>
    <cellStyle name="Vírgula 8 2 5 2 2 8" xfId="52954"/>
    <cellStyle name="Vírgula 8 2 5 2 2 9" xfId="52955"/>
    <cellStyle name="Vírgula 8 2 5 2 3" xfId="52956"/>
    <cellStyle name="Vírgula 8 2 5 2 3 2" xfId="52957"/>
    <cellStyle name="Vírgula 8 2 5 2 3 2 2" xfId="50062"/>
    <cellStyle name="Vírgula 8 2 5 2 3 2 3" xfId="50064"/>
    <cellStyle name="Vírgula 8 2 5 2 3 2 4" xfId="42968"/>
    <cellStyle name="Vírgula 8 2 5 2 3 3" xfId="52958"/>
    <cellStyle name="Vírgula 8 2 5 2 3 3 2" xfId="44777"/>
    <cellStyle name="Vírgula 8 2 5 2 3 3 3" xfId="44779"/>
    <cellStyle name="Vírgula 8 2 5 2 3 4" xfId="39921"/>
    <cellStyle name="Vírgula 8 2 5 2 3 5" xfId="39923"/>
    <cellStyle name="Vírgula 8 2 5 2 3 6" xfId="39925"/>
    <cellStyle name="Vírgula 8 2 5 2 4" xfId="52959"/>
    <cellStyle name="Vírgula 8 2 5 2 4 2" xfId="40602"/>
    <cellStyle name="Vírgula 8 2 5 2 4 3" xfId="738"/>
    <cellStyle name="Vírgula 8 2 5 2 4 4" xfId="39927"/>
    <cellStyle name="Vírgula 8 2 5 2 5" xfId="52960"/>
    <cellStyle name="Vírgula 8 2 5 2 5 2" xfId="52961"/>
    <cellStyle name="Vírgula 8 2 5 2 5 3" xfId="52962"/>
    <cellStyle name="Vírgula 8 2 5 2 5 4" xfId="12294"/>
    <cellStyle name="Vírgula 8 2 5 2 6" xfId="52963"/>
    <cellStyle name="Vírgula 8 2 5 2 6 2" xfId="31813"/>
    <cellStyle name="Vírgula 8 2 5 2 6 3" xfId="52964"/>
    <cellStyle name="Vírgula 8 2 5 2 6 4" xfId="3456"/>
    <cellStyle name="Vírgula 8 2 5 2 7" xfId="52965"/>
    <cellStyle name="Vírgula 8 2 5 2 7 2" xfId="52966"/>
    <cellStyle name="Vírgula 8 2 5 2 7 3" xfId="52967"/>
    <cellStyle name="Vírgula 8 2 5 2 8" xfId="52968"/>
    <cellStyle name="Vírgula 8 2 5 2 9" xfId="52969"/>
    <cellStyle name="Vírgula 8 2 5 3" xfId="52055"/>
    <cellStyle name="Vírgula 8 2 5 3 2" xfId="52970"/>
    <cellStyle name="Vírgula 8 2 5 3 2 2" xfId="24247"/>
    <cellStyle name="Vírgula 8 2 5 3 2 2 2" xfId="29718"/>
    <cellStyle name="Vírgula 8 2 5 3 2 2 3" xfId="29720"/>
    <cellStyle name="Vírgula 8 2 5 3 2 2 4" xfId="52971"/>
    <cellStyle name="Vírgula 8 2 5 3 2 3" xfId="8290"/>
    <cellStyle name="Vírgula 8 2 5 3 2 3 2" xfId="29725"/>
    <cellStyle name="Vírgula 8 2 5 3 2 3 3" xfId="29727"/>
    <cellStyle name="Vírgula 8 2 5 3 2 4" xfId="52972"/>
    <cellStyle name="Vírgula 8 2 5 3 2 5" xfId="52973"/>
    <cellStyle name="Vírgula 8 2 5 3 2 6" xfId="52974"/>
    <cellStyle name="Vírgula 8 2 5 3 3" xfId="52975"/>
    <cellStyle name="Vírgula 8 2 5 3 3 2" xfId="24271"/>
    <cellStyle name="Vírgula 8 2 5 3 3 3" xfId="43690"/>
    <cellStyle name="Vírgula 8 2 5 3 3 4" xfId="43692"/>
    <cellStyle name="Vírgula 8 2 5 3 4" xfId="52976"/>
    <cellStyle name="Vírgula 8 2 5 3 4 2" xfId="43698"/>
    <cellStyle name="Vírgula 8 2 5 3 4 3" xfId="52977"/>
    <cellStyle name="Vírgula 8 2 5 3 4 4" xfId="52978"/>
    <cellStyle name="Vírgula 8 2 5 3 5" xfId="52979"/>
    <cellStyle name="Vírgula 8 2 5 3 5 2" xfId="43703"/>
    <cellStyle name="Vírgula 8 2 5 3 5 3" xfId="52980"/>
    <cellStyle name="Vírgula 8 2 5 3 5 4" xfId="52981"/>
    <cellStyle name="Vírgula 8 2 5 3 6" xfId="52982"/>
    <cellStyle name="Vírgula 8 2 5 3 6 2" xfId="43708"/>
    <cellStyle name="Vírgula 8 2 5 3 6 3" xfId="52983"/>
    <cellStyle name="Vírgula 8 2 5 3 7" xfId="52984"/>
    <cellStyle name="Vírgula 8 2 5 3 8" xfId="52985"/>
    <cellStyle name="Vírgula 8 2 5 3 9" xfId="52986"/>
    <cellStyle name="Vírgula 8 2 5 4" xfId="30857"/>
    <cellStyle name="Vírgula 8 2 5 4 2" xfId="6655"/>
    <cellStyle name="Vírgula 8 2 5 4 2 2" xfId="10247"/>
    <cellStyle name="Vírgula 8 2 5 4 2 3" xfId="19199"/>
    <cellStyle name="Vírgula 8 2 5 4 2 4" xfId="19203"/>
    <cellStyle name="Vírgula 8 2 5 4 3" xfId="7849"/>
    <cellStyle name="Vírgula 8 2 5 4 3 2" xfId="19207"/>
    <cellStyle name="Vírgula 8 2 5 4 3 3" xfId="19211"/>
    <cellStyle name="Vírgula 8 2 5 4 4" xfId="11700"/>
    <cellStyle name="Vírgula 8 2 5 4 5" xfId="12449"/>
    <cellStyle name="Vírgula 8 2 5 4 6" xfId="30859"/>
    <cellStyle name="Vírgula 8 2 5 5" xfId="30861"/>
    <cellStyle name="Vírgula 8 2 5 5 2" xfId="1366"/>
    <cellStyle name="Vírgula 8 2 5 5 3" xfId="12525"/>
    <cellStyle name="Vírgula 8 2 5 5 4" xfId="19232"/>
    <cellStyle name="Vírgula 8 2 5 6" xfId="30863"/>
    <cellStyle name="Vírgula 8 2 5 6 2" xfId="11137"/>
    <cellStyle name="Vírgula 8 2 5 6 3" xfId="14161"/>
    <cellStyle name="Vírgula 8 2 5 6 4" xfId="16055"/>
    <cellStyle name="Vírgula 8 2 5 7" xfId="30865"/>
    <cellStyle name="Vírgula 8 2 5 7 2" xfId="19400"/>
    <cellStyle name="Vírgula 8 2 5 7 3" xfId="19629"/>
    <cellStyle name="Vírgula 8 2 5 7 4" xfId="20084"/>
    <cellStyle name="Vírgula 8 2 5 8" xfId="30867"/>
    <cellStyle name="Vírgula 8 2 5 8 2" xfId="25251"/>
    <cellStyle name="Vírgula 8 2 5 8 3" xfId="30869"/>
    <cellStyle name="Vírgula 8 2 5 9" xfId="30871"/>
    <cellStyle name="Vírgula 8 2 6" xfId="50361"/>
    <cellStyle name="Vírgula 8 2 6 10" xfId="52987"/>
    <cellStyle name="Vírgula 8 2 6 11" xfId="52988"/>
    <cellStyle name="Vírgula 8 2 6 2" xfId="52058"/>
    <cellStyle name="Vírgula 8 2 6 2 10" xfId="43079"/>
    <cellStyle name="Vírgula 8 2 6 2 2" xfId="28869"/>
    <cellStyle name="Vírgula 8 2 6 2 2 2" xfId="49161"/>
    <cellStyle name="Vírgula 8 2 6 2 2 2 2" xfId="50654"/>
    <cellStyle name="Vírgula 8 2 6 2 2 2 2 2" xfId="52989"/>
    <cellStyle name="Vírgula 8 2 6 2 2 2 2 3" xfId="39638"/>
    <cellStyle name="Vírgula 8 2 6 2 2 2 2 4" xfId="39640"/>
    <cellStyle name="Vírgula 8 2 6 2 2 2 3" xfId="50656"/>
    <cellStyle name="Vírgula 8 2 6 2 2 2 3 2" xfId="52990"/>
    <cellStyle name="Vírgula 8 2 6 2 2 2 3 3" xfId="52991"/>
    <cellStyle name="Vírgula 8 2 6 2 2 2 4" xfId="52992"/>
    <cellStyle name="Vírgula 8 2 6 2 2 2 5" xfId="38098"/>
    <cellStyle name="Vírgula 8 2 6 2 2 2 6" xfId="38100"/>
    <cellStyle name="Vírgula 8 2 6 2 2 3" xfId="52993"/>
    <cellStyle name="Vírgula 8 2 6 2 2 3 2" xfId="52994"/>
    <cellStyle name="Vírgula 8 2 6 2 2 3 3" xfId="52995"/>
    <cellStyle name="Vírgula 8 2 6 2 2 3 4" xfId="52996"/>
    <cellStyle name="Vírgula 8 2 6 2 2 4" xfId="52997"/>
    <cellStyle name="Vírgula 8 2 6 2 2 4 2" xfId="52998"/>
    <cellStyle name="Vírgula 8 2 6 2 2 4 3" xfId="52999"/>
    <cellStyle name="Vírgula 8 2 6 2 2 4 4" xfId="53000"/>
    <cellStyle name="Vírgula 8 2 6 2 2 5" xfId="53001"/>
    <cellStyle name="Vírgula 8 2 6 2 2 5 2" xfId="14573"/>
    <cellStyle name="Vírgula 8 2 6 2 2 5 3" xfId="14583"/>
    <cellStyle name="Vírgula 8 2 6 2 2 5 4" xfId="14594"/>
    <cellStyle name="Vírgula 8 2 6 2 2 6" xfId="53002"/>
    <cellStyle name="Vírgula 8 2 6 2 2 6 2" xfId="14617"/>
    <cellStyle name="Vírgula 8 2 6 2 2 6 3" xfId="14626"/>
    <cellStyle name="Vírgula 8 2 6 2 2 7" xfId="49843"/>
    <cellStyle name="Vírgula 8 2 6 2 2 8" xfId="25016"/>
    <cellStyle name="Vírgula 8 2 6 2 2 9" xfId="25020"/>
    <cellStyle name="Vírgula 8 2 6 2 3" xfId="28872"/>
    <cellStyle name="Vírgula 8 2 6 2 3 2" xfId="53003"/>
    <cellStyle name="Vírgula 8 2 6 2 3 2 2" xfId="50666"/>
    <cellStyle name="Vírgula 8 2 6 2 3 2 3" xfId="50668"/>
    <cellStyle name="Vírgula 8 2 6 2 3 2 4" xfId="53004"/>
    <cellStyle name="Vírgula 8 2 6 2 3 3" xfId="53005"/>
    <cellStyle name="Vírgula 8 2 6 2 3 3 2" xfId="53006"/>
    <cellStyle name="Vírgula 8 2 6 2 3 3 3" xfId="53007"/>
    <cellStyle name="Vírgula 8 2 6 2 3 4" xfId="53008"/>
    <cellStyle name="Vírgula 8 2 6 2 3 5" xfId="53009"/>
    <cellStyle name="Vírgula 8 2 6 2 3 6" xfId="53010"/>
    <cellStyle name="Vírgula 8 2 6 2 4" xfId="53011"/>
    <cellStyle name="Vírgula 8 2 6 2 4 2" xfId="53012"/>
    <cellStyle name="Vírgula 8 2 6 2 4 3" xfId="53013"/>
    <cellStyle name="Vírgula 8 2 6 2 4 4" xfId="53014"/>
    <cellStyle name="Vírgula 8 2 6 2 5" xfId="42115"/>
    <cellStyle name="Vírgula 8 2 6 2 5 2" xfId="53015"/>
    <cellStyle name="Vírgula 8 2 6 2 5 3" xfId="53016"/>
    <cellStyle name="Vírgula 8 2 6 2 5 4" xfId="12698"/>
    <cellStyle name="Vírgula 8 2 6 2 6" xfId="42117"/>
    <cellStyle name="Vírgula 8 2 6 2 6 2" xfId="53017"/>
    <cellStyle name="Vírgula 8 2 6 2 6 3" xfId="53018"/>
    <cellStyle name="Vírgula 8 2 6 2 6 4" xfId="8713"/>
    <cellStyle name="Vírgula 8 2 6 2 7" xfId="42119"/>
    <cellStyle name="Vírgula 8 2 6 2 7 2" xfId="53019"/>
    <cellStyle name="Vírgula 8 2 6 2 7 3" xfId="53020"/>
    <cellStyle name="Vírgula 8 2 6 2 8" xfId="53021"/>
    <cellStyle name="Vírgula 8 2 6 2 9" xfId="53022"/>
    <cellStyle name="Vírgula 8 2 6 3" xfId="52060"/>
    <cellStyle name="Vírgula 8 2 6 3 2" xfId="35146"/>
    <cellStyle name="Vírgula 8 2 6 3 2 2" xfId="24546"/>
    <cellStyle name="Vírgula 8 2 6 3 2 2 2" xfId="53023"/>
    <cellStyle name="Vírgula 8 2 6 3 2 2 3" xfId="53024"/>
    <cellStyle name="Vírgula 8 2 6 3 2 2 4" xfId="53025"/>
    <cellStyle name="Vírgula 8 2 6 3 2 3" xfId="24341"/>
    <cellStyle name="Vírgula 8 2 6 3 2 3 2" xfId="53026"/>
    <cellStyle name="Vírgula 8 2 6 3 2 3 3" xfId="47814"/>
    <cellStyle name="Vírgula 8 2 6 3 2 4" xfId="53027"/>
    <cellStyle name="Vírgula 8 2 6 3 2 5" xfId="53028"/>
    <cellStyle name="Vírgula 8 2 6 3 2 6" xfId="53029"/>
    <cellStyle name="Vírgula 8 2 6 3 3" xfId="30534"/>
    <cellStyle name="Vírgula 8 2 6 3 3 2" xfId="27931"/>
    <cellStyle name="Vírgula 8 2 6 3 3 3" xfId="53030"/>
    <cellStyle name="Vírgula 8 2 6 3 3 4" xfId="53031"/>
    <cellStyle name="Vírgula 8 2 6 3 4" xfId="53032"/>
    <cellStyle name="Vírgula 8 2 6 3 4 2" xfId="32023"/>
    <cellStyle name="Vírgula 8 2 6 3 4 3" xfId="40469"/>
    <cellStyle name="Vírgula 8 2 6 3 4 4" xfId="40480"/>
    <cellStyle name="Vírgula 8 2 6 3 5" xfId="42122"/>
    <cellStyle name="Vírgula 8 2 6 3 5 2" xfId="40500"/>
    <cellStyle name="Vírgula 8 2 6 3 5 3" xfId="40502"/>
    <cellStyle name="Vírgula 8 2 6 3 5 4" xfId="40504"/>
    <cellStyle name="Vírgula 8 2 6 3 6" xfId="42124"/>
    <cellStyle name="Vírgula 8 2 6 3 6 2" xfId="40520"/>
    <cellStyle name="Vírgula 8 2 6 3 6 3" xfId="40524"/>
    <cellStyle name="Vírgula 8 2 6 3 7" xfId="42126"/>
    <cellStyle name="Vírgula 8 2 6 3 8" xfId="53033"/>
    <cellStyle name="Vírgula 8 2 6 3 9" xfId="53034"/>
    <cellStyle name="Vírgula 8 2 6 4" xfId="30877"/>
    <cellStyle name="Vírgula 8 2 6 4 2" xfId="19262"/>
    <cellStyle name="Vírgula 8 2 6 4 2 2" xfId="53035"/>
    <cellStyle name="Vírgula 8 2 6 4 2 3" xfId="53036"/>
    <cellStyle name="Vírgula 8 2 6 4 2 4" xfId="53037"/>
    <cellStyle name="Vírgula 8 2 6 4 3" xfId="11065"/>
    <cellStyle name="Vírgula 8 2 6 4 3 2" xfId="53038"/>
    <cellStyle name="Vírgula 8 2 6 4 3 3" xfId="53039"/>
    <cellStyle name="Vírgula 8 2 6 4 4" xfId="11829"/>
    <cellStyle name="Vírgula 8 2 6 4 5" xfId="42128"/>
    <cellStyle name="Vírgula 8 2 6 4 6" xfId="42130"/>
    <cellStyle name="Vírgula 8 2 6 5" xfId="30879"/>
    <cellStyle name="Vírgula 8 2 6 5 2" xfId="19276"/>
    <cellStyle name="Vírgula 8 2 6 5 3" xfId="30881"/>
    <cellStyle name="Vírgula 8 2 6 5 4" xfId="53040"/>
    <cellStyle name="Vírgula 8 2 6 6" xfId="30885"/>
    <cellStyle name="Vírgula 8 2 6 6 2" xfId="35160"/>
    <cellStyle name="Vírgula 8 2 6 6 3" xfId="35163"/>
    <cellStyle name="Vírgula 8 2 6 6 4" xfId="53041"/>
    <cellStyle name="Vírgula 8 2 6 7" xfId="30887"/>
    <cellStyle name="Vírgula 8 2 6 7 2" xfId="35171"/>
    <cellStyle name="Vírgula 8 2 6 7 3" xfId="35174"/>
    <cellStyle name="Vírgula 8 2 6 7 4" xfId="45285"/>
    <cellStyle name="Vírgula 8 2 6 8" xfId="30889"/>
    <cellStyle name="Vírgula 8 2 6 8 2" xfId="45587"/>
    <cellStyle name="Vírgula 8 2 6 8 3" xfId="45589"/>
    <cellStyle name="Vírgula 8 2 6 9" xfId="53042"/>
    <cellStyle name="Vírgula 8 2 7" xfId="50363"/>
    <cellStyle name="Vírgula 8 2 7 10" xfId="22500"/>
    <cellStyle name="Vírgula 8 2 7 2" xfId="52063"/>
    <cellStyle name="Vírgula 8 2 7 2 2" xfId="53043"/>
    <cellStyle name="Vírgula 8 2 7 2 2 2" xfId="53044"/>
    <cellStyle name="Vírgula 8 2 7 2 2 2 2" xfId="51503"/>
    <cellStyle name="Vírgula 8 2 7 2 2 2 3" xfId="51505"/>
    <cellStyle name="Vírgula 8 2 7 2 2 2 4" xfId="53045"/>
    <cellStyle name="Vírgula 8 2 7 2 2 3" xfId="48056"/>
    <cellStyle name="Vírgula 8 2 7 2 2 3 2" xfId="37865"/>
    <cellStyle name="Vírgula 8 2 7 2 2 3 3" xfId="37868"/>
    <cellStyle name="Vírgula 8 2 7 2 2 4" xfId="48064"/>
    <cellStyle name="Vírgula 8 2 7 2 2 5" xfId="48066"/>
    <cellStyle name="Vírgula 8 2 7 2 2 6" xfId="48070"/>
    <cellStyle name="Vírgula 8 2 7 2 3" xfId="53046"/>
    <cellStyle name="Vírgula 8 2 7 2 3 2" xfId="50040"/>
    <cellStyle name="Vírgula 8 2 7 2 3 3" xfId="48080"/>
    <cellStyle name="Vírgula 8 2 7 2 3 4" xfId="48088"/>
    <cellStyle name="Vírgula 8 2 7 2 4" xfId="53047"/>
    <cellStyle name="Vírgula 8 2 7 2 4 2" xfId="50042"/>
    <cellStyle name="Vírgula 8 2 7 2 4 3" xfId="48102"/>
    <cellStyle name="Vírgula 8 2 7 2 4 4" xfId="48106"/>
    <cellStyle name="Vírgula 8 2 7 2 5" xfId="11942"/>
    <cellStyle name="Vírgula 8 2 7 2 5 2" xfId="12901"/>
    <cellStyle name="Vírgula 8 2 7 2 5 3" xfId="11157"/>
    <cellStyle name="Vírgula 8 2 7 2 5 4" xfId="12932"/>
    <cellStyle name="Vírgula 8 2 7 2 6" xfId="12975"/>
    <cellStyle name="Vírgula 8 2 7 2 6 2" xfId="5767"/>
    <cellStyle name="Vírgula 8 2 7 2 6 3" xfId="2634"/>
    <cellStyle name="Vírgula 8 2 7 2 7" xfId="12983"/>
    <cellStyle name="Vírgula 8 2 7 2 8" xfId="12989"/>
    <cellStyle name="Vírgula 8 2 7 2 9" xfId="13006"/>
    <cellStyle name="Vírgula 8 2 7 3" xfId="53048"/>
    <cellStyle name="Vírgula 8 2 7 3 2" xfId="53049"/>
    <cellStyle name="Vírgula 8 2 7 3 2 2" xfId="53050"/>
    <cellStyle name="Vírgula 8 2 7 3 2 3" xfId="48211"/>
    <cellStyle name="Vírgula 8 2 7 3 2 4" xfId="48213"/>
    <cellStyle name="Vírgula 8 2 7 3 3" xfId="53051"/>
    <cellStyle name="Vírgula 8 2 7 3 3 2" xfId="43775"/>
    <cellStyle name="Vírgula 8 2 7 3 3 3" xfId="48227"/>
    <cellStyle name="Vírgula 8 2 7 3 4" xfId="53052"/>
    <cellStyle name="Vírgula 8 2 7 3 5" xfId="1256"/>
    <cellStyle name="Vírgula 8 2 7 3 6" xfId="1292"/>
    <cellStyle name="Vírgula 8 2 7 4" xfId="30891"/>
    <cellStyle name="Vírgula 8 2 7 4 2" xfId="7756"/>
    <cellStyle name="Vírgula 8 2 7 4 3" xfId="38674"/>
    <cellStyle name="Vírgula 8 2 7 4 4" xfId="19878"/>
    <cellStyle name="Vírgula 8 2 7 5" xfId="30893"/>
    <cellStyle name="Vírgula 8 2 7 5 2" xfId="38702"/>
    <cellStyle name="Vírgula 8 2 7 5 3" xfId="38704"/>
    <cellStyle name="Vírgula 8 2 7 5 4" xfId="38706"/>
    <cellStyle name="Vírgula 8 2 7 6" xfId="30895"/>
    <cellStyle name="Vírgula 8 2 7 6 2" xfId="17398"/>
    <cellStyle name="Vírgula 8 2 7 6 3" xfId="53053"/>
    <cellStyle name="Vírgula 8 2 7 6 4" xfId="53054"/>
    <cellStyle name="Vírgula 8 2 7 7" xfId="53055"/>
    <cellStyle name="Vírgula 8 2 7 7 2" xfId="38716"/>
    <cellStyle name="Vírgula 8 2 7 7 3" xfId="53056"/>
    <cellStyle name="Vírgula 8 2 7 8" xfId="53057"/>
    <cellStyle name="Vírgula 8 2 7 9" xfId="53058"/>
    <cellStyle name="Vírgula 8 2 8" xfId="53059"/>
    <cellStyle name="Vírgula 8 2 8 2" xfId="53060"/>
    <cellStyle name="Vírgula 8 2 8 2 2" xfId="53061"/>
    <cellStyle name="Vírgula 8 2 8 2 2 2" xfId="26903"/>
    <cellStyle name="Vírgula 8 2 8 2 2 3" xfId="2963"/>
    <cellStyle name="Vírgula 8 2 8 2 2 4" xfId="5639"/>
    <cellStyle name="Vírgula 8 2 8 2 3" xfId="53062"/>
    <cellStyle name="Vírgula 8 2 8 2 3 2" xfId="53063"/>
    <cellStyle name="Vírgula 8 2 8 2 3 3" xfId="48546"/>
    <cellStyle name="Vírgula 8 2 8 2 4" xfId="47785"/>
    <cellStyle name="Vírgula 8 2 8 2 5" xfId="53064"/>
    <cellStyle name="Vírgula 8 2 8 2 6" xfId="53065"/>
    <cellStyle name="Vírgula 8 2 8 3" xfId="53066"/>
    <cellStyle name="Vírgula 8 2 8 3 2" xfId="53067"/>
    <cellStyle name="Vírgula 8 2 8 3 3" xfId="53068"/>
    <cellStyle name="Vírgula 8 2 8 3 4" xfId="53069"/>
    <cellStyle name="Vírgula 8 2 8 4" xfId="30897"/>
    <cellStyle name="Vírgula 8 2 8 4 2" xfId="19371"/>
    <cellStyle name="Vírgula 8 2 8 4 3" xfId="38726"/>
    <cellStyle name="Vírgula 8 2 8 4 4" xfId="38728"/>
    <cellStyle name="Vírgula 8 2 8 5" xfId="30899"/>
    <cellStyle name="Vírgula 8 2 8 5 2" xfId="38733"/>
    <cellStyle name="Vírgula 8 2 8 5 3" xfId="45840"/>
    <cellStyle name="Vírgula 8 2 8 5 4" xfId="45847"/>
    <cellStyle name="Vírgula 8 2 8 6" xfId="25278"/>
    <cellStyle name="Vírgula 8 2 8 6 2" xfId="38739"/>
    <cellStyle name="Vírgula 8 2 8 6 3" xfId="45850"/>
    <cellStyle name="Vírgula 8 2 8 7" xfId="53070"/>
    <cellStyle name="Vírgula 8 2 8 8" xfId="53071"/>
    <cellStyle name="Vírgula 8 2 8 9" xfId="53072"/>
    <cellStyle name="Vírgula 8 2 9" xfId="53073"/>
    <cellStyle name="Vírgula 8 2 9 2" xfId="53074"/>
    <cellStyle name="Vírgula 8 2 9 2 2" xfId="53075"/>
    <cellStyle name="Vírgula 8 2 9 2 2 2" xfId="53076"/>
    <cellStyle name="Vírgula 8 2 9 2 2 3" xfId="48720"/>
    <cellStyle name="Vírgula 8 2 9 2 2 4" xfId="48722"/>
    <cellStyle name="Vírgula 8 2 9 2 3" xfId="53077"/>
    <cellStyle name="Vírgula 8 2 9 2 3 2" xfId="53078"/>
    <cellStyle name="Vírgula 8 2 9 2 3 3" xfId="48726"/>
    <cellStyle name="Vírgula 8 2 9 2 4" xfId="53079"/>
    <cellStyle name="Vírgula 8 2 9 2 5" xfId="13444"/>
    <cellStyle name="Vírgula 8 2 9 2 6" xfId="13535"/>
    <cellStyle name="Vírgula 8 2 9 3" xfId="53080"/>
    <cellStyle name="Vírgula 8 2 9 3 2" xfId="53081"/>
    <cellStyle name="Vírgula 8 2 9 3 3" xfId="53082"/>
    <cellStyle name="Vírgula 8 2 9 3 4" xfId="53083"/>
    <cellStyle name="Vírgula 8 2 9 4" xfId="30901"/>
    <cellStyle name="Vírgula 8 2 9 4 2" xfId="38747"/>
    <cellStyle name="Vírgula 8 2 9 4 3" xfId="53084"/>
    <cellStyle name="Vírgula 8 2 9 4 4" xfId="53085"/>
    <cellStyle name="Vírgula 8 2 9 5" xfId="30903"/>
    <cellStyle name="Vírgula 8 2 9 5 2" xfId="53086"/>
    <cellStyle name="Vírgula 8 2 9 5 3" xfId="45865"/>
    <cellStyle name="Vírgula 8 2 9 5 4" xfId="45867"/>
    <cellStyle name="Vírgula 8 2 9 6" xfId="30905"/>
    <cellStyle name="Vírgula 8 2 9 6 2" xfId="53087"/>
    <cellStyle name="Vírgula 8 2 9 6 3" xfId="45870"/>
    <cellStyle name="Vírgula 8 2 9 7" xfId="53088"/>
    <cellStyle name="Vírgula 8 2 9 8" xfId="53089"/>
    <cellStyle name="Vírgula 8 2 9 9" xfId="53090"/>
    <cellStyle name="Vírgula 8 20" xfId="52504"/>
    <cellStyle name="Vírgula 8 21" xfId="52507"/>
    <cellStyle name="Vírgula 8 3" xfId="36587"/>
    <cellStyle name="Vírgula 8 3 10" xfId="53091"/>
    <cellStyle name="Vírgula 8 3 10 2" xfId="53092"/>
    <cellStyle name="Vírgula 8 3 10 2 2" xfId="53093"/>
    <cellStyle name="Vírgula 8 3 10 2 2 2" xfId="28997"/>
    <cellStyle name="Vírgula 8 3 10 2 2 3" xfId="29001"/>
    <cellStyle name="Vírgula 8 3 10 2 2 4" xfId="51394"/>
    <cellStyle name="Vírgula 8 3 10 2 3" xfId="53094"/>
    <cellStyle name="Vírgula 8 3 10 2 3 2" xfId="29006"/>
    <cellStyle name="Vírgula 8 3 10 2 3 3" xfId="51405"/>
    <cellStyle name="Vírgula 8 3 10 2 4" xfId="53095"/>
    <cellStyle name="Vírgula 8 3 10 2 5" xfId="34535"/>
    <cellStyle name="Vírgula 8 3 10 2 6" xfId="34552"/>
    <cellStyle name="Vírgula 8 3 10 3" xfId="44188"/>
    <cellStyle name="Vírgula 8 3 10 3 2" xfId="21434"/>
    <cellStyle name="Vírgula 8 3 10 3 3" xfId="53096"/>
    <cellStyle name="Vírgula 8 3 10 3 4" xfId="53097"/>
    <cellStyle name="Vírgula 8 3 10 4" xfId="53098"/>
    <cellStyle name="Vírgula 8 3 10 4 2" xfId="53099"/>
    <cellStyle name="Vírgula 8 3 10 4 3" xfId="53100"/>
    <cellStyle name="Vírgula 8 3 10 4 4" xfId="53101"/>
    <cellStyle name="Vírgula 8 3 10 5" xfId="18313"/>
    <cellStyle name="Vírgula 8 3 10 5 2" xfId="17002"/>
    <cellStyle name="Vírgula 8 3 10 5 3" xfId="17005"/>
    <cellStyle name="Vírgula 8 3 10 5 4" xfId="17008"/>
    <cellStyle name="Vírgula 8 3 10 6" xfId="18318"/>
    <cellStyle name="Vírgula 8 3 10 6 2" xfId="17019"/>
    <cellStyle name="Vírgula 8 3 10 6 3" xfId="18322"/>
    <cellStyle name="Vírgula 8 3 10 7" xfId="18326"/>
    <cellStyle name="Vírgula 8 3 10 8" xfId="91"/>
    <cellStyle name="Vírgula 8 3 10 9" xfId="18329"/>
    <cellStyle name="Vírgula 8 3 11" xfId="15335"/>
    <cellStyle name="Vírgula 8 3 11 2" xfId="53102"/>
    <cellStyle name="Vírgula 8 3 11 2 2" xfId="23076"/>
    <cellStyle name="Vírgula 8 3 11 2 2 2" xfId="51885"/>
    <cellStyle name="Vírgula 8 3 11 2 2 3" xfId="53103"/>
    <cellStyle name="Vírgula 8 3 11 2 2 4" xfId="10649"/>
    <cellStyle name="Vírgula 8 3 11 2 3" xfId="37182"/>
    <cellStyle name="Vírgula 8 3 11 2 3 2" xfId="53104"/>
    <cellStyle name="Vírgula 8 3 11 2 3 3" xfId="53105"/>
    <cellStyle name="Vírgula 8 3 11 2 4" xfId="37193"/>
    <cellStyle name="Vírgula 8 3 11 2 5" xfId="34613"/>
    <cellStyle name="Vírgula 8 3 11 2 6" xfId="34619"/>
    <cellStyle name="Vírgula 8 3 11 3" xfId="53106"/>
    <cellStyle name="Vírgula 8 3 11 3 2" xfId="53107"/>
    <cellStyle name="Vírgula 8 3 11 3 3" xfId="37202"/>
    <cellStyle name="Vírgula 8 3 11 3 4" xfId="39503"/>
    <cellStyle name="Vírgula 8 3 11 4" xfId="53108"/>
    <cellStyle name="Vírgula 8 3 11 4 2" xfId="53109"/>
    <cellStyle name="Vírgula 8 3 11 4 3" xfId="53110"/>
    <cellStyle name="Vírgula 8 3 11 4 4" xfId="53111"/>
    <cellStyle name="Vírgula 8 3 11 5" xfId="18334"/>
    <cellStyle name="Vírgula 8 3 11 5 2" xfId="44145"/>
    <cellStyle name="Vírgula 8 3 11 5 3" xfId="53112"/>
    <cellStyle name="Vírgula 8 3 11 6" xfId="8412"/>
    <cellStyle name="Vírgula 8 3 11 7" xfId="8420"/>
    <cellStyle name="Vírgula 8 3 11 8" xfId="53113"/>
    <cellStyle name="Vírgula 8 3 12" xfId="15342"/>
    <cellStyle name="Vírgula 8 3 12 2" xfId="53114"/>
    <cellStyle name="Vírgula 8 3 12 2 2" xfId="53115"/>
    <cellStyle name="Vírgula 8 3 12 2 3" xfId="53116"/>
    <cellStyle name="Vírgula 8 3 12 2 4" xfId="53117"/>
    <cellStyle name="Vírgula 8 3 12 3" xfId="53118"/>
    <cellStyle name="Vírgula 8 3 12 3 2" xfId="53119"/>
    <cellStyle name="Vírgula 8 3 12 3 3" xfId="53120"/>
    <cellStyle name="Vírgula 8 3 12 3 4" xfId="53121"/>
    <cellStyle name="Vírgula 8 3 12 4" xfId="53122"/>
    <cellStyle name="Vírgula 8 3 12 4 2" xfId="53123"/>
    <cellStyle name="Vírgula 8 3 12 4 3" xfId="53124"/>
    <cellStyle name="Vírgula 8 3 12 5" xfId="18344"/>
    <cellStyle name="Vírgula 8 3 12 6" xfId="1311"/>
    <cellStyle name="Vírgula 8 3 12 7" xfId="8431"/>
    <cellStyle name="Vírgula 8 3 13" xfId="15347"/>
    <cellStyle name="Vírgula 8 3 13 2" xfId="53125"/>
    <cellStyle name="Vírgula 8 3 13 3" xfId="53126"/>
    <cellStyle name="Vírgula 8 3 13 4" xfId="40336"/>
    <cellStyle name="Vírgula 8 3 14" xfId="31851"/>
    <cellStyle name="Vírgula 8 3 14 2" xfId="53127"/>
    <cellStyle name="Vírgula 8 3 14 3" xfId="53128"/>
    <cellStyle name="Vírgula 8 3 14 4" xfId="40340"/>
    <cellStyle name="Vírgula 8 3 15" xfId="31853"/>
    <cellStyle name="Vírgula 8 3 15 2" xfId="5133"/>
    <cellStyle name="Vírgula 8 3 15 3" xfId="5164"/>
    <cellStyle name="Vírgula 8 3 15 4" xfId="5179"/>
    <cellStyle name="Vírgula 8 3 16" xfId="53129"/>
    <cellStyle name="Vírgula 8 3 16 2" xfId="2090"/>
    <cellStyle name="Vírgula 8 3 16 3" xfId="53130"/>
    <cellStyle name="Vírgula 8 3 17" xfId="53131"/>
    <cellStyle name="Vírgula 8 3 18" xfId="53132"/>
    <cellStyle name="Vírgula 8 3 19" xfId="53133"/>
    <cellStyle name="Vírgula 8 3 2" xfId="53134"/>
    <cellStyle name="Vírgula 8 3 2 10" xfId="30063"/>
    <cellStyle name="Vírgula 8 3 2 10 2" xfId="23670"/>
    <cellStyle name="Vírgula 8 3 2 10 3" xfId="23678"/>
    <cellStyle name="Vírgula 8 3 2 10 4" xfId="23586"/>
    <cellStyle name="Vírgula 8 3 2 11" xfId="30065"/>
    <cellStyle name="Vírgula 8 3 2 11 2" xfId="23680"/>
    <cellStyle name="Vírgula 8 3 2 11 3" xfId="23688"/>
    <cellStyle name="Vírgula 8 3 2 12" xfId="30067"/>
    <cellStyle name="Vírgula 8 3 2 13" xfId="52852"/>
    <cellStyle name="Vírgula 8 3 2 14" xfId="52854"/>
    <cellStyle name="Vírgula 8 3 2 2" xfId="52070"/>
    <cellStyle name="Vírgula 8 3 2 2 10" xfId="40396"/>
    <cellStyle name="Vírgula 8 3 2 2 11" xfId="20072"/>
    <cellStyle name="Vírgula 8 3 2 2 2" xfId="52072"/>
    <cellStyle name="Vírgula 8 3 2 2 2 10" xfId="38055"/>
    <cellStyle name="Vírgula 8 3 2 2 2 2" xfId="47164"/>
    <cellStyle name="Vírgula 8 3 2 2 2 2 2" xfId="9517"/>
    <cellStyle name="Vírgula 8 3 2 2 2 2 2 2" xfId="53135"/>
    <cellStyle name="Vírgula 8 3 2 2 2 2 2 2 2" xfId="53136"/>
    <cellStyle name="Vírgula 8 3 2 2 2 2 2 2 3" xfId="53137"/>
    <cellStyle name="Vírgula 8 3 2 2 2 2 2 2 4" xfId="53138"/>
    <cellStyle name="Vírgula 8 3 2 2 2 2 2 3" xfId="53139"/>
    <cellStyle name="Vírgula 8 3 2 2 2 2 2 3 2" xfId="53140"/>
    <cellStyle name="Vírgula 8 3 2 2 2 2 2 3 3" xfId="53141"/>
    <cellStyle name="Vírgula 8 3 2 2 2 2 2 4" xfId="53142"/>
    <cellStyle name="Vírgula 8 3 2 2 2 2 2 5" xfId="53143"/>
    <cellStyle name="Vírgula 8 3 2 2 2 2 2 6" xfId="53144"/>
    <cellStyle name="Vírgula 8 3 2 2 2 2 3" xfId="53145"/>
    <cellStyle name="Vírgula 8 3 2 2 2 2 3 2" xfId="53146"/>
    <cellStyle name="Vírgula 8 3 2 2 2 2 3 3" xfId="53147"/>
    <cellStyle name="Vírgula 8 3 2 2 2 2 3 4" xfId="53148"/>
    <cellStyle name="Vírgula 8 3 2 2 2 2 4" xfId="53149"/>
    <cellStyle name="Vírgula 8 3 2 2 2 2 4 2" xfId="53150"/>
    <cellStyle name="Vírgula 8 3 2 2 2 2 4 3" xfId="53151"/>
    <cellStyle name="Vírgula 8 3 2 2 2 2 4 4" xfId="53152"/>
    <cellStyle name="Vírgula 8 3 2 2 2 2 5" xfId="53153"/>
    <cellStyle name="Vírgula 8 3 2 2 2 2 5 2" xfId="30753"/>
    <cellStyle name="Vírgula 8 3 2 2 2 2 5 3" xfId="30757"/>
    <cellStyle name="Vírgula 8 3 2 2 2 2 5 4" xfId="30759"/>
    <cellStyle name="Vírgula 8 3 2 2 2 2 6" xfId="53154"/>
    <cellStyle name="Vírgula 8 3 2 2 2 2 6 2" xfId="53155"/>
    <cellStyle name="Vírgula 8 3 2 2 2 2 6 3" xfId="53156"/>
    <cellStyle name="Vírgula 8 3 2 2 2 2 7" xfId="53157"/>
    <cellStyle name="Vírgula 8 3 2 2 2 2 8" xfId="53158"/>
    <cellStyle name="Vírgula 8 3 2 2 2 2 9" xfId="53159"/>
    <cellStyle name="Vírgula 8 3 2 2 2 3" xfId="53160"/>
    <cellStyle name="Vírgula 8 3 2 2 2 3 2" xfId="53161"/>
    <cellStyle name="Vírgula 8 3 2 2 2 3 2 2" xfId="53162"/>
    <cellStyle name="Vírgula 8 3 2 2 2 3 2 3" xfId="53163"/>
    <cellStyle name="Vírgula 8 3 2 2 2 3 2 4" xfId="53164"/>
    <cellStyle name="Vírgula 8 3 2 2 2 3 3" xfId="53165"/>
    <cellStyle name="Vírgula 8 3 2 2 2 3 3 2" xfId="53166"/>
    <cellStyle name="Vírgula 8 3 2 2 2 3 3 3" xfId="53167"/>
    <cellStyle name="Vírgula 8 3 2 2 2 3 4" xfId="53168"/>
    <cellStyle name="Vírgula 8 3 2 2 2 3 5" xfId="53169"/>
    <cellStyle name="Vírgula 8 3 2 2 2 3 6" xfId="53170"/>
    <cellStyle name="Vírgula 8 3 2 2 2 4" xfId="33907"/>
    <cellStyle name="Vírgula 8 3 2 2 2 4 2" xfId="53171"/>
    <cellStyle name="Vírgula 8 3 2 2 2 4 3" xfId="53172"/>
    <cellStyle name="Vírgula 8 3 2 2 2 4 4" xfId="53173"/>
    <cellStyle name="Vírgula 8 3 2 2 2 5" xfId="33909"/>
    <cellStyle name="Vírgula 8 3 2 2 2 5 2" xfId="225"/>
    <cellStyle name="Vírgula 8 3 2 2 2 5 3" xfId="234"/>
    <cellStyle name="Vírgula 8 3 2 2 2 5 4" xfId="237"/>
    <cellStyle name="Vírgula 8 3 2 2 2 6" xfId="33911"/>
    <cellStyle name="Vírgula 8 3 2 2 2 6 2" xfId="41794"/>
    <cellStyle name="Vírgula 8 3 2 2 2 6 3" xfId="41800"/>
    <cellStyle name="Vírgula 8 3 2 2 2 6 4" xfId="41807"/>
    <cellStyle name="Vírgula 8 3 2 2 2 7" xfId="53174"/>
    <cellStyle name="Vírgula 8 3 2 2 2 7 2" xfId="41819"/>
    <cellStyle name="Vírgula 8 3 2 2 2 7 3" xfId="41822"/>
    <cellStyle name="Vírgula 8 3 2 2 2 8" xfId="53175"/>
    <cellStyle name="Vírgula 8 3 2 2 2 9" xfId="53176"/>
    <cellStyle name="Vírgula 8 3 2 2 3" xfId="1818"/>
    <cellStyle name="Vírgula 8 3 2 2 3 2" xfId="47220"/>
    <cellStyle name="Vírgula 8 3 2 2 3 2 2" xfId="53177"/>
    <cellStyle name="Vírgula 8 3 2 2 3 2 2 2" xfId="53178"/>
    <cellStyle name="Vírgula 8 3 2 2 3 2 2 3" xfId="53179"/>
    <cellStyle name="Vírgula 8 3 2 2 3 2 2 4" xfId="53180"/>
    <cellStyle name="Vírgula 8 3 2 2 3 2 3" xfId="53181"/>
    <cellStyle name="Vírgula 8 3 2 2 3 2 3 2" xfId="53182"/>
    <cellStyle name="Vírgula 8 3 2 2 3 2 3 3" xfId="53183"/>
    <cellStyle name="Vírgula 8 3 2 2 3 2 4" xfId="35820"/>
    <cellStyle name="Vírgula 8 3 2 2 3 2 5" xfId="4936"/>
    <cellStyle name="Vírgula 8 3 2 2 3 2 6" xfId="4953"/>
    <cellStyle name="Vírgula 8 3 2 2 3 3" xfId="53184"/>
    <cellStyle name="Vírgula 8 3 2 2 3 3 2" xfId="53185"/>
    <cellStyle name="Vírgula 8 3 2 2 3 3 3" xfId="53186"/>
    <cellStyle name="Vírgula 8 3 2 2 3 3 4" xfId="53187"/>
    <cellStyle name="Vírgula 8 3 2 2 3 4" xfId="33913"/>
    <cellStyle name="Vírgula 8 3 2 2 3 4 2" xfId="53188"/>
    <cellStyle name="Vírgula 8 3 2 2 3 4 3" xfId="53189"/>
    <cellStyle name="Vírgula 8 3 2 2 3 4 4" xfId="53190"/>
    <cellStyle name="Vírgula 8 3 2 2 3 5" xfId="33915"/>
    <cellStyle name="Vírgula 8 3 2 2 3 5 2" xfId="53191"/>
    <cellStyle name="Vírgula 8 3 2 2 3 5 3" xfId="53192"/>
    <cellStyle name="Vírgula 8 3 2 2 3 5 4" xfId="53193"/>
    <cellStyle name="Vírgula 8 3 2 2 3 6" xfId="53194"/>
    <cellStyle name="Vírgula 8 3 2 2 3 6 2" xfId="41847"/>
    <cellStyle name="Vírgula 8 3 2 2 3 6 3" xfId="41849"/>
    <cellStyle name="Vírgula 8 3 2 2 3 7" xfId="53195"/>
    <cellStyle name="Vírgula 8 3 2 2 3 8" xfId="53196"/>
    <cellStyle name="Vírgula 8 3 2 2 3 9" xfId="53197"/>
    <cellStyle name="Vírgula 8 3 2 2 4" xfId="1827"/>
    <cellStyle name="Vírgula 8 3 2 2 4 2" xfId="47248"/>
    <cellStyle name="Vírgula 8 3 2 2 4 2 2" xfId="10289"/>
    <cellStyle name="Vírgula 8 3 2 2 4 2 3" xfId="11165"/>
    <cellStyle name="Vírgula 8 3 2 2 4 2 4" xfId="11168"/>
    <cellStyle name="Vírgula 8 3 2 2 4 3" xfId="53198"/>
    <cellStyle name="Vírgula 8 3 2 2 4 3 2" xfId="11175"/>
    <cellStyle name="Vírgula 8 3 2 2 4 3 3" xfId="11177"/>
    <cellStyle name="Vírgula 8 3 2 2 4 4" xfId="53199"/>
    <cellStyle name="Vírgula 8 3 2 2 4 5" xfId="53200"/>
    <cellStyle name="Vírgula 8 3 2 2 4 6" xfId="53201"/>
    <cellStyle name="Vírgula 8 3 2 2 5" xfId="28656"/>
    <cellStyle name="Vírgula 8 3 2 2 5 2" xfId="40455"/>
    <cellStyle name="Vírgula 8 3 2 2 5 3" xfId="40461"/>
    <cellStyle name="Vírgula 8 3 2 2 5 4" xfId="40463"/>
    <cellStyle name="Vírgula 8 3 2 2 6" xfId="53202"/>
    <cellStyle name="Vírgula 8 3 2 2 6 2" xfId="32740"/>
    <cellStyle name="Vírgula 8 3 2 2 6 3" xfId="40467"/>
    <cellStyle name="Vírgula 8 3 2 2 6 4" xfId="53203"/>
    <cellStyle name="Vírgula 8 3 2 2 7" xfId="53204"/>
    <cellStyle name="Vírgula 8 3 2 2 7 2" xfId="31997"/>
    <cellStyle name="Vírgula 8 3 2 2 7 3" xfId="32001"/>
    <cellStyle name="Vírgula 8 3 2 2 7 4" xfId="32867"/>
    <cellStyle name="Vírgula 8 3 2 2 8" xfId="53205"/>
    <cellStyle name="Vírgula 8 3 2 2 8 2" xfId="32011"/>
    <cellStyle name="Vírgula 8 3 2 2 8 3" xfId="32871"/>
    <cellStyle name="Vírgula 8 3 2 2 9" xfId="28759"/>
    <cellStyle name="Vírgula 8 3 2 3" xfId="52074"/>
    <cellStyle name="Vírgula 8 3 2 3 10" xfId="53206"/>
    <cellStyle name="Vírgula 8 3 2 3 2" xfId="51565"/>
    <cellStyle name="Vírgula 8 3 2 3 2 2" xfId="45974"/>
    <cellStyle name="Vírgula 8 3 2 3 2 2 2" xfId="53207"/>
    <cellStyle name="Vírgula 8 3 2 3 2 2 2 2" xfId="53208"/>
    <cellStyle name="Vírgula 8 3 2 3 2 2 2 3" xfId="53209"/>
    <cellStyle name="Vírgula 8 3 2 3 2 2 2 4" xfId="15158"/>
    <cellStyle name="Vírgula 8 3 2 3 2 2 3" xfId="53210"/>
    <cellStyle name="Vírgula 8 3 2 3 2 2 3 2" xfId="53211"/>
    <cellStyle name="Vírgula 8 3 2 3 2 2 3 3" xfId="53212"/>
    <cellStyle name="Vírgula 8 3 2 3 2 2 4" xfId="53213"/>
    <cellStyle name="Vírgula 8 3 2 3 2 2 5" xfId="49900"/>
    <cellStyle name="Vírgula 8 3 2 3 2 2 6" xfId="49902"/>
    <cellStyle name="Vírgula 8 3 2 3 2 3" xfId="53214"/>
    <cellStyle name="Vírgula 8 3 2 3 2 3 2" xfId="53215"/>
    <cellStyle name="Vírgula 8 3 2 3 2 3 3" xfId="53216"/>
    <cellStyle name="Vírgula 8 3 2 3 2 3 4" xfId="53217"/>
    <cellStyle name="Vírgula 8 3 2 3 2 4" xfId="53218"/>
    <cellStyle name="Vírgula 8 3 2 3 2 4 2" xfId="53219"/>
    <cellStyle name="Vírgula 8 3 2 3 2 4 3" xfId="53220"/>
    <cellStyle name="Vírgula 8 3 2 3 2 4 4" xfId="53221"/>
    <cellStyle name="Vírgula 8 3 2 3 2 5" xfId="53222"/>
    <cellStyle name="Vírgula 8 3 2 3 2 5 2" xfId="53223"/>
    <cellStyle name="Vírgula 8 3 2 3 2 5 3" xfId="53224"/>
    <cellStyle name="Vírgula 8 3 2 3 2 5 4" xfId="53225"/>
    <cellStyle name="Vírgula 8 3 2 3 2 6" xfId="53226"/>
    <cellStyle name="Vírgula 8 3 2 3 2 6 2" xfId="41909"/>
    <cellStyle name="Vírgula 8 3 2 3 2 6 3" xfId="41911"/>
    <cellStyle name="Vírgula 8 3 2 3 2 7" xfId="53227"/>
    <cellStyle name="Vírgula 8 3 2 3 2 8" xfId="53228"/>
    <cellStyle name="Vírgula 8 3 2 3 2 9" xfId="53229"/>
    <cellStyle name="Vírgula 8 3 2 3 3" xfId="25833"/>
    <cellStyle name="Vírgula 8 3 2 3 3 2" xfId="45982"/>
    <cellStyle name="Vírgula 8 3 2 3 3 2 2" xfId="53230"/>
    <cellStyle name="Vírgula 8 3 2 3 3 2 3" xfId="53231"/>
    <cellStyle name="Vírgula 8 3 2 3 3 2 4" xfId="21279"/>
    <cellStyle name="Vírgula 8 3 2 3 3 3" xfId="24018"/>
    <cellStyle name="Vírgula 8 3 2 3 3 3 2" xfId="53232"/>
    <cellStyle name="Vírgula 8 3 2 3 3 3 3" xfId="53233"/>
    <cellStyle name="Vírgula 8 3 2 3 3 4" xfId="53234"/>
    <cellStyle name="Vírgula 8 3 2 3 3 5" xfId="53235"/>
    <cellStyle name="Vírgula 8 3 2 3 3 6" xfId="53236"/>
    <cellStyle name="Vírgula 8 3 2 3 4" xfId="25863"/>
    <cellStyle name="Vírgula 8 3 2 3 4 2" xfId="45990"/>
    <cellStyle name="Vírgula 8 3 2 3 4 3" xfId="53237"/>
    <cellStyle name="Vírgula 8 3 2 3 4 4" xfId="53238"/>
    <cellStyle name="Vírgula 8 3 2 3 5" xfId="53239"/>
    <cellStyle name="Vírgula 8 3 2 3 5 2" xfId="25881"/>
    <cellStyle name="Vírgula 8 3 2 3 5 3" xfId="25887"/>
    <cellStyle name="Vírgula 8 3 2 3 5 4" xfId="43818"/>
    <cellStyle name="Vírgula 8 3 2 3 6" xfId="53240"/>
    <cellStyle name="Vírgula 8 3 2 3 6 2" xfId="25899"/>
    <cellStyle name="Vírgula 8 3 2 3 6 3" xfId="53241"/>
    <cellStyle name="Vírgula 8 3 2 3 6 4" xfId="43823"/>
    <cellStyle name="Vírgula 8 3 2 3 7" xfId="53242"/>
    <cellStyle name="Vírgula 8 3 2 3 7 2" xfId="53243"/>
    <cellStyle name="Vírgula 8 3 2 3 7 3" xfId="53244"/>
    <cellStyle name="Vírgula 8 3 2 3 8" xfId="53245"/>
    <cellStyle name="Vírgula 8 3 2 3 9" xfId="28763"/>
    <cellStyle name="Vírgula 8 3 2 4" xfId="41827"/>
    <cellStyle name="Vírgula 8 3 2 4 2" xfId="51568"/>
    <cellStyle name="Vírgula 8 3 2 4 2 2" xfId="47506"/>
    <cellStyle name="Vírgula 8 3 2 4 2 2 2" xfId="53246"/>
    <cellStyle name="Vírgula 8 3 2 4 2 2 3" xfId="53247"/>
    <cellStyle name="Vírgula 8 3 2 4 2 2 4" xfId="53248"/>
    <cellStyle name="Vírgula 8 3 2 4 2 3" xfId="53249"/>
    <cellStyle name="Vírgula 8 3 2 4 2 3 2" xfId="5014"/>
    <cellStyle name="Vírgula 8 3 2 4 2 3 3" xfId="53250"/>
    <cellStyle name="Vírgula 8 3 2 4 2 4" xfId="53251"/>
    <cellStyle name="Vírgula 8 3 2 4 2 5" xfId="53252"/>
    <cellStyle name="Vírgula 8 3 2 4 2 6" xfId="53253"/>
    <cellStyle name="Vírgula 8 3 2 4 3" xfId="53254"/>
    <cellStyle name="Vírgula 8 3 2 4 3 2" xfId="47530"/>
    <cellStyle name="Vírgula 8 3 2 4 3 3" xfId="11628"/>
    <cellStyle name="Vírgula 8 3 2 4 3 4" xfId="11654"/>
    <cellStyle name="Vírgula 8 3 2 4 4" xfId="53255"/>
    <cellStyle name="Vírgula 8 3 2 4 4 2" xfId="53256"/>
    <cellStyle name="Vírgula 8 3 2 4 4 3" xfId="11747"/>
    <cellStyle name="Vírgula 8 3 2 4 4 4" xfId="11757"/>
    <cellStyle name="Vírgula 8 3 2 4 5" xfId="53257"/>
    <cellStyle name="Vírgula 8 3 2 4 5 2" xfId="53258"/>
    <cellStyle name="Vírgula 8 3 2 4 5 3" xfId="53259"/>
    <cellStyle name="Vírgula 8 3 2 4 5 4" xfId="53260"/>
    <cellStyle name="Vírgula 8 3 2 4 6" xfId="53261"/>
    <cellStyle name="Vírgula 8 3 2 4 6 2" xfId="53262"/>
    <cellStyle name="Vírgula 8 3 2 4 6 3" xfId="53263"/>
    <cellStyle name="Vírgula 8 3 2 4 7" xfId="53264"/>
    <cellStyle name="Vírgula 8 3 2 4 8" xfId="53265"/>
    <cellStyle name="Vírgula 8 3 2 4 9" xfId="28772"/>
    <cellStyle name="Vírgula 8 3 2 5" xfId="41830"/>
    <cellStyle name="Vírgula 8 3 2 5 2" xfId="19544"/>
    <cellStyle name="Vírgula 8 3 2 5 2 2" xfId="11677"/>
    <cellStyle name="Vírgula 8 3 2 5 2 2 2" xfId="21456"/>
    <cellStyle name="Vírgula 8 3 2 5 2 2 3" xfId="25489"/>
    <cellStyle name="Vírgula 8 3 2 5 2 2 4" xfId="25493"/>
    <cellStyle name="Vírgula 8 3 2 5 2 3" xfId="23879"/>
    <cellStyle name="Vírgula 8 3 2 5 2 3 2" xfId="25496"/>
    <cellStyle name="Vírgula 8 3 2 5 2 3 3" xfId="25499"/>
    <cellStyle name="Vírgula 8 3 2 5 2 4" xfId="23887"/>
    <cellStyle name="Vírgula 8 3 2 5 2 5" xfId="25511"/>
    <cellStyle name="Vírgula 8 3 2 5 2 6" xfId="25521"/>
    <cellStyle name="Vírgula 8 3 2 5 3" xfId="25538"/>
    <cellStyle name="Vírgula 8 3 2 5 3 2" xfId="11688"/>
    <cellStyle name="Vírgula 8 3 2 5 3 3" xfId="25568"/>
    <cellStyle name="Vírgula 8 3 2 5 3 4" xfId="25578"/>
    <cellStyle name="Vírgula 8 3 2 5 4" xfId="25602"/>
    <cellStyle name="Vírgula 8 3 2 5 4 2" xfId="25606"/>
    <cellStyle name="Vírgula 8 3 2 5 4 3" xfId="25616"/>
    <cellStyle name="Vírgula 8 3 2 5 4 4" xfId="25628"/>
    <cellStyle name="Vírgula 8 3 2 5 5" xfId="47"/>
    <cellStyle name="Vírgula 8 3 2 5 5 2" xfId="25651"/>
    <cellStyle name="Vírgula 8 3 2 5 5 3" xfId="25661"/>
    <cellStyle name="Vírgula 8 3 2 5 5 4" xfId="25670"/>
    <cellStyle name="Vírgula 8 3 2 5 6" xfId="11210"/>
    <cellStyle name="Vírgula 8 3 2 5 6 2" xfId="25676"/>
    <cellStyle name="Vírgula 8 3 2 5 6 3" xfId="25684"/>
    <cellStyle name="Vírgula 8 3 2 5 7" xfId="12596"/>
    <cellStyle name="Vírgula 8 3 2 5 8" xfId="25700"/>
    <cellStyle name="Vírgula 8 3 2 5 9" xfId="25707"/>
    <cellStyle name="Vírgula 8 3 2 6" xfId="41833"/>
    <cellStyle name="Vírgula 8 3 2 6 2" xfId="53266"/>
    <cellStyle name="Vírgula 8 3 2 6 2 2" xfId="47665"/>
    <cellStyle name="Vírgula 8 3 2 6 2 2 2" xfId="25441"/>
    <cellStyle name="Vírgula 8 3 2 6 2 2 3" xfId="25445"/>
    <cellStyle name="Vírgula 8 3 2 6 2 2 4" xfId="53267"/>
    <cellStyle name="Vírgula 8 3 2 6 2 3" xfId="25451"/>
    <cellStyle name="Vírgula 8 3 2 6 2 3 2" xfId="25456"/>
    <cellStyle name="Vírgula 8 3 2 6 2 3 3" xfId="25461"/>
    <cellStyle name="Vírgula 8 3 2 6 2 4" xfId="25471"/>
    <cellStyle name="Vírgula 8 3 2 6 2 5" xfId="22641"/>
    <cellStyle name="Vírgula 8 3 2 6 2 6" xfId="22667"/>
    <cellStyle name="Vírgula 8 3 2 6 3" xfId="53268"/>
    <cellStyle name="Vírgula 8 3 2 6 3 2" xfId="47697"/>
    <cellStyle name="Vírgula 8 3 2 6 3 3" xfId="53269"/>
    <cellStyle name="Vírgula 8 3 2 6 3 4" xfId="53270"/>
    <cellStyle name="Vírgula 8 3 2 6 4" xfId="53271"/>
    <cellStyle name="Vírgula 8 3 2 6 4 2" xfId="53272"/>
    <cellStyle name="Vírgula 8 3 2 6 4 3" xfId="53273"/>
    <cellStyle name="Vírgula 8 3 2 6 4 4" xfId="53274"/>
    <cellStyle name="Vírgula 8 3 2 6 5" xfId="53275"/>
    <cellStyle name="Vírgula 8 3 2 6 5 2" xfId="25754"/>
    <cellStyle name="Vírgula 8 3 2 6 5 3" xfId="53276"/>
    <cellStyle name="Vírgula 8 3 2 6 6" xfId="53277"/>
    <cellStyle name="Vírgula 8 3 2 6 7" xfId="53278"/>
    <cellStyle name="Vírgula 8 3 2 6 8" xfId="53279"/>
    <cellStyle name="Vírgula 8 3 2 7" xfId="53280"/>
    <cellStyle name="Vírgula 8 3 2 7 2" xfId="53281"/>
    <cellStyle name="Vírgula 8 3 2 7 2 2" xfId="11931"/>
    <cellStyle name="Vírgula 8 3 2 7 2 3" xfId="53282"/>
    <cellStyle name="Vírgula 8 3 2 7 2 4" xfId="53283"/>
    <cellStyle name="Vírgula 8 3 2 7 3" xfId="53284"/>
    <cellStyle name="Vírgula 8 3 2 7 3 2" xfId="53285"/>
    <cellStyle name="Vírgula 8 3 2 7 3 3" xfId="53286"/>
    <cellStyle name="Vírgula 8 3 2 7 4" xfId="53287"/>
    <cellStyle name="Vírgula 8 3 2 7 5" xfId="53288"/>
    <cellStyle name="Vírgula 8 3 2 7 6" xfId="53289"/>
    <cellStyle name="Vírgula 8 3 2 8" xfId="53290"/>
    <cellStyle name="Vírgula 8 3 2 8 2" xfId="53291"/>
    <cellStyle name="Vírgula 8 3 2 8 3" xfId="53292"/>
    <cellStyle name="Vírgula 8 3 2 8 4" xfId="53293"/>
    <cellStyle name="Vírgula 8 3 2 9" xfId="53294"/>
    <cellStyle name="Vírgula 8 3 2 9 2" xfId="53295"/>
    <cellStyle name="Vírgula 8 3 2 9 3" xfId="53296"/>
    <cellStyle name="Vírgula 8 3 2 9 4" xfId="53297"/>
    <cellStyle name="Vírgula 8 3 3" xfId="53298"/>
    <cellStyle name="Vírgula 8 3 3 10" xfId="53299"/>
    <cellStyle name="Vírgula 8 3 3 10 2" xfId="53300"/>
    <cellStyle name="Vírgula 8 3 3 10 3" xfId="30008"/>
    <cellStyle name="Vírgula 8 3 3 10 4" xfId="30010"/>
    <cellStyle name="Vírgula 8 3 3 11" xfId="53301"/>
    <cellStyle name="Vírgula 8 3 3 11 2" xfId="53302"/>
    <cellStyle name="Vírgula 8 3 3 11 3" xfId="53303"/>
    <cellStyle name="Vírgula 8 3 3 12" xfId="53304"/>
    <cellStyle name="Vírgula 8 3 3 13" xfId="53305"/>
    <cellStyle name="Vírgula 8 3 3 14" xfId="53306"/>
    <cellStyle name="Vírgula 8 3 3 2" xfId="52077"/>
    <cellStyle name="Vírgula 8 3 3 2 10" xfId="34272"/>
    <cellStyle name="Vírgula 8 3 3 2 11" xfId="34278"/>
    <cellStyle name="Vírgula 8 3 3 2 2" xfId="53307"/>
    <cellStyle name="Vírgula 8 3 3 2 2 10" xfId="38612"/>
    <cellStyle name="Vírgula 8 3 3 2 2 2" xfId="53308"/>
    <cellStyle name="Vírgula 8 3 3 2 2 2 2" xfId="53309"/>
    <cellStyle name="Vírgula 8 3 3 2 2 2 2 2" xfId="44201"/>
    <cellStyle name="Vírgula 8 3 3 2 2 2 2 2 2" xfId="17635"/>
    <cellStyle name="Vírgula 8 3 3 2 2 2 2 2 3" xfId="17638"/>
    <cellStyle name="Vírgula 8 3 3 2 2 2 2 2 4" xfId="53310"/>
    <cellStyle name="Vírgula 8 3 3 2 2 2 2 3" xfId="39795"/>
    <cellStyle name="Vírgula 8 3 3 2 2 2 2 3 2" xfId="17643"/>
    <cellStyle name="Vírgula 8 3 3 2 2 2 2 3 3" xfId="17646"/>
    <cellStyle name="Vírgula 8 3 3 2 2 2 2 4" xfId="27650"/>
    <cellStyle name="Vírgula 8 3 3 2 2 2 2 5" xfId="53311"/>
    <cellStyle name="Vírgula 8 3 3 2 2 2 2 6" xfId="53312"/>
    <cellStyle name="Vírgula 8 3 3 2 2 2 3" xfId="53313"/>
    <cellStyle name="Vírgula 8 3 3 2 2 2 3 2" xfId="44205"/>
    <cellStyle name="Vírgula 8 3 3 2 2 2 3 3" xfId="53314"/>
    <cellStyle name="Vírgula 8 3 3 2 2 2 3 4" xfId="53315"/>
    <cellStyle name="Vírgula 8 3 3 2 2 2 4" xfId="51230"/>
    <cellStyle name="Vírgula 8 3 3 2 2 2 4 2" xfId="44209"/>
    <cellStyle name="Vírgula 8 3 3 2 2 2 4 3" xfId="53316"/>
    <cellStyle name="Vírgula 8 3 3 2 2 2 4 4" xfId="53317"/>
    <cellStyle name="Vírgula 8 3 3 2 2 2 5" xfId="51232"/>
    <cellStyle name="Vírgula 8 3 3 2 2 2 5 2" xfId="44213"/>
    <cellStyle name="Vírgula 8 3 3 2 2 2 5 3" xfId="53318"/>
    <cellStyle name="Vírgula 8 3 3 2 2 2 5 4" xfId="53319"/>
    <cellStyle name="Vírgula 8 3 3 2 2 2 6" xfId="51234"/>
    <cellStyle name="Vírgula 8 3 3 2 2 2 6 2" xfId="21598"/>
    <cellStyle name="Vírgula 8 3 3 2 2 2 6 3" xfId="21712"/>
    <cellStyle name="Vírgula 8 3 3 2 2 2 7" xfId="47668"/>
    <cellStyle name="Vírgula 8 3 3 2 2 2 8" xfId="47671"/>
    <cellStyle name="Vírgula 8 3 3 2 2 2 9" xfId="47674"/>
    <cellStyle name="Vírgula 8 3 3 2 2 3" xfId="53320"/>
    <cellStyle name="Vírgula 8 3 3 2 2 3 2" xfId="53321"/>
    <cellStyle name="Vírgula 8 3 3 2 2 3 2 2" xfId="44227"/>
    <cellStyle name="Vírgula 8 3 3 2 2 3 2 3" xfId="53322"/>
    <cellStyle name="Vírgula 8 3 3 2 2 3 2 4" xfId="53323"/>
    <cellStyle name="Vírgula 8 3 3 2 2 3 3" xfId="53324"/>
    <cellStyle name="Vírgula 8 3 3 2 2 3 3 2" xfId="44232"/>
    <cellStyle name="Vírgula 8 3 3 2 2 3 3 3" xfId="53325"/>
    <cellStyle name="Vírgula 8 3 3 2 2 3 4" xfId="51237"/>
    <cellStyle name="Vírgula 8 3 3 2 2 3 5" xfId="51239"/>
    <cellStyle name="Vírgula 8 3 3 2 2 3 6" xfId="51241"/>
    <cellStyle name="Vírgula 8 3 3 2 2 4" xfId="34180"/>
    <cellStyle name="Vírgula 8 3 3 2 2 4 2" xfId="53326"/>
    <cellStyle name="Vírgula 8 3 3 2 2 4 3" xfId="53327"/>
    <cellStyle name="Vírgula 8 3 3 2 2 4 4" xfId="51243"/>
    <cellStyle name="Vírgula 8 3 3 2 2 5" xfId="34182"/>
    <cellStyle name="Vírgula 8 3 3 2 2 5 2" xfId="17172"/>
    <cellStyle name="Vírgula 8 3 3 2 2 5 3" xfId="17177"/>
    <cellStyle name="Vírgula 8 3 3 2 2 5 4" xfId="17179"/>
    <cellStyle name="Vírgula 8 3 3 2 2 6" xfId="34185"/>
    <cellStyle name="Vírgula 8 3 3 2 2 6 2" xfId="17191"/>
    <cellStyle name="Vírgula 8 3 3 2 2 6 3" xfId="17195"/>
    <cellStyle name="Vírgula 8 3 3 2 2 6 4" xfId="53328"/>
    <cellStyle name="Vírgula 8 3 3 2 2 7" xfId="47077"/>
    <cellStyle name="Vírgula 8 3 3 2 2 7 2" xfId="17205"/>
    <cellStyle name="Vírgula 8 3 3 2 2 7 3" xfId="17208"/>
    <cellStyle name="Vírgula 8 3 3 2 2 8" xfId="53329"/>
    <cellStyle name="Vírgula 8 3 3 2 2 9" xfId="53330"/>
    <cellStyle name="Vírgula 8 3 3 2 3" xfId="53331"/>
    <cellStyle name="Vírgula 8 3 3 2 3 2" xfId="53332"/>
    <cellStyle name="Vírgula 8 3 3 2 3 2 2" xfId="53333"/>
    <cellStyle name="Vírgula 8 3 3 2 3 2 2 2" xfId="25715"/>
    <cellStyle name="Vírgula 8 3 3 2 3 2 2 3" xfId="25719"/>
    <cellStyle name="Vírgula 8 3 3 2 3 2 2 4" xfId="53334"/>
    <cellStyle name="Vírgula 8 3 3 2 3 2 3" xfId="53335"/>
    <cellStyle name="Vírgula 8 3 3 2 3 2 3 2" xfId="25726"/>
    <cellStyle name="Vírgula 8 3 3 2 3 2 3 3" xfId="53336"/>
    <cellStyle name="Vírgula 8 3 3 2 3 2 4" xfId="36076"/>
    <cellStyle name="Vírgula 8 3 3 2 3 2 5" xfId="3063"/>
    <cellStyle name="Vírgula 8 3 3 2 3 2 6" xfId="1219"/>
    <cellStyle name="Vírgula 8 3 3 2 3 3" xfId="53337"/>
    <cellStyle name="Vírgula 8 3 3 2 3 3 2" xfId="53338"/>
    <cellStyle name="Vírgula 8 3 3 2 3 3 3" xfId="53339"/>
    <cellStyle name="Vírgula 8 3 3 2 3 3 4" xfId="51262"/>
    <cellStyle name="Vírgula 8 3 3 2 3 4" xfId="34188"/>
    <cellStyle name="Vírgula 8 3 3 2 3 4 2" xfId="53340"/>
    <cellStyle name="Vírgula 8 3 3 2 3 4 3" xfId="53341"/>
    <cellStyle name="Vírgula 8 3 3 2 3 4 4" xfId="51264"/>
    <cellStyle name="Vírgula 8 3 3 2 3 5" xfId="34190"/>
    <cellStyle name="Vírgula 8 3 3 2 3 5 2" xfId="17237"/>
    <cellStyle name="Vírgula 8 3 3 2 3 5 3" xfId="17242"/>
    <cellStyle name="Vírgula 8 3 3 2 3 5 4" xfId="17244"/>
    <cellStyle name="Vírgula 8 3 3 2 3 6" xfId="47080"/>
    <cellStyle name="Vírgula 8 3 3 2 3 6 2" xfId="17251"/>
    <cellStyle name="Vírgula 8 3 3 2 3 6 3" xfId="17253"/>
    <cellStyle name="Vírgula 8 3 3 2 3 7" xfId="53342"/>
    <cellStyle name="Vírgula 8 3 3 2 3 8" xfId="53343"/>
    <cellStyle name="Vírgula 8 3 3 2 3 9" xfId="53344"/>
    <cellStyle name="Vírgula 8 3 3 2 4" xfId="53345"/>
    <cellStyle name="Vírgula 8 3 3 2 4 2" xfId="9823"/>
    <cellStyle name="Vírgula 8 3 3 2 4 2 2" xfId="11837"/>
    <cellStyle name="Vírgula 8 3 3 2 4 2 3" xfId="11913"/>
    <cellStyle name="Vírgula 8 3 3 2 4 2 4" xfId="11927"/>
    <cellStyle name="Vírgula 8 3 3 2 4 3" xfId="11186"/>
    <cellStyle name="Vírgula 8 3 3 2 4 3 2" xfId="11953"/>
    <cellStyle name="Vírgula 8 3 3 2 4 3 3" xfId="11973"/>
    <cellStyle name="Vírgula 8 3 3 2 4 4" xfId="11198"/>
    <cellStyle name="Vírgula 8 3 3 2 4 5" xfId="12069"/>
    <cellStyle name="Vírgula 8 3 3 2 4 6" xfId="12093"/>
    <cellStyle name="Vírgula 8 3 3 2 5" xfId="53346"/>
    <cellStyle name="Vírgula 8 3 3 2 5 2" xfId="52"/>
    <cellStyle name="Vírgula 8 3 3 2 5 3" xfId="11215"/>
    <cellStyle name="Vírgula 8 3 3 2 5 4" xfId="12600"/>
    <cellStyle name="Vírgula 8 3 3 2 6" xfId="21617"/>
    <cellStyle name="Vírgula 8 3 3 2 6 2" xfId="12877"/>
    <cellStyle name="Vírgula 8 3 3 2 6 3" xfId="8966"/>
    <cellStyle name="Vírgula 8 3 3 2 6 4" xfId="9017"/>
    <cellStyle name="Vírgula 8 3 3 2 7" xfId="21619"/>
    <cellStyle name="Vírgula 8 3 3 2 7 2" xfId="13183"/>
    <cellStyle name="Vírgula 8 3 3 2 7 3" xfId="13198"/>
    <cellStyle name="Vírgula 8 3 3 2 7 4" xfId="13214"/>
    <cellStyle name="Vírgula 8 3 3 2 8" xfId="21622"/>
    <cellStyle name="Vírgula 8 3 3 2 8 2" xfId="3420"/>
    <cellStyle name="Vírgula 8 3 3 2 8 3" xfId="3453"/>
    <cellStyle name="Vírgula 8 3 3 2 9" xfId="25156"/>
    <cellStyle name="Vírgula 8 3 3 3" xfId="30099"/>
    <cellStyle name="Vírgula 8 3 3 3 10" xfId="19882"/>
    <cellStyle name="Vírgula 8 3 3 3 2" xfId="26146"/>
    <cellStyle name="Vírgula 8 3 3 3 2 2" xfId="16736"/>
    <cellStyle name="Vírgula 8 3 3 3 2 2 2" xfId="44"/>
    <cellStyle name="Vírgula 8 3 3 3 2 2 2 2" xfId="53347"/>
    <cellStyle name="Vírgula 8 3 3 3 2 2 2 3" xfId="53348"/>
    <cellStyle name="Vírgula 8 3 3 3 2 2 2 4" xfId="53349"/>
    <cellStyle name="Vírgula 8 3 3 3 2 2 3" xfId="11208"/>
    <cellStyle name="Vírgula 8 3 3 3 2 2 3 2" xfId="53350"/>
    <cellStyle name="Vírgula 8 3 3 3 2 2 3 3" xfId="53351"/>
    <cellStyle name="Vírgula 8 3 3 3 2 2 4" xfId="12589"/>
    <cellStyle name="Vírgula 8 3 3 3 2 2 5" xfId="51306"/>
    <cellStyle name="Vírgula 8 3 3 3 2 2 6" xfId="51308"/>
    <cellStyle name="Vírgula 8 3 3 3 2 3" xfId="16741"/>
    <cellStyle name="Vírgula 8 3 3 3 2 3 2" xfId="12868"/>
    <cellStyle name="Vírgula 8 3 3 3 2 3 3" xfId="8958"/>
    <cellStyle name="Vírgula 8 3 3 3 2 3 4" xfId="9009"/>
    <cellStyle name="Vírgula 8 3 3 3 2 4" xfId="16747"/>
    <cellStyle name="Vírgula 8 3 3 3 2 4 2" xfId="13178"/>
    <cellStyle name="Vírgula 8 3 3 3 2 4 3" xfId="13194"/>
    <cellStyle name="Vírgula 8 3 3 3 2 4 4" xfId="13208"/>
    <cellStyle name="Vírgula 8 3 3 3 2 5" xfId="16753"/>
    <cellStyle name="Vírgula 8 3 3 3 2 5 2" xfId="3413"/>
    <cellStyle name="Vírgula 8 3 3 3 2 5 3" xfId="3446"/>
    <cellStyle name="Vírgula 8 3 3 3 2 5 4" xfId="13390"/>
    <cellStyle name="Vírgula 8 3 3 3 2 6" xfId="16756"/>
    <cellStyle name="Vírgula 8 3 3 3 2 6 2" xfId="13666"/>
    <cellStyle name="Vírgula 8 3 3 3 2 6 3" xfId="13682"/>
    <cellStyle name="Vírgula 8 3 3 3 2 7" xfId="16759"/>
    <cellStyle name="Vírgula 8 3 3 3 2 8" xfId="16762"/>
    <cellStyle name="Vírgula 8 3 3 3 2 9" xfId="53352"/>
    <cellStyle name="Vírgula 8 3 3 3 3" xfId="26152"/>
    <cellStyle name="Vírgula 8 3 3 3 3 2" xfId="16766"/>
    <cellStyle name="Vírgula 8 3 3 3 3 2 2" xfId="15148"/>
    <cellStyle name="Vírgula 8 3 3 3 3 2 3" xfId="15187"/>
    <cellStyle name="Vírgula 8 3 3 3 3 2 4" xfId="15214"/>
    <cellStyle name="Vírgula 8 3 3 3 3 3" xfId="16770"/>
    <cellStyle name="Vírgula 8 3 3 3 3 3 2" xfId="15566"/>
    <cellStyle name="Vírgula 8 3 3 3 3 3 3" xfId="15593"/>
    <cellStyle name="Vírgula 8 3 3 3 3 4" xfId="16774"/>
    <cellStyle name="Vírgula 8 3 3 3 3 5" xfId="16781"/>
    <cellStyle name="Vírgula 8 3 3 3 3 6" xfId="16786"/>
    <cellStyle name="Vírgula 8 3 3 3 4" xfId="26157"/>
    <cellStyle name="Vírgula 8 3 3 3 4 2" xfId="14699"/>
    <cellStyle name="Vírgula 8 3 3 3 4 3" xfId="14810"/>
    <cellStyle name="Vírgula 8 3 3 3 4 4" xfId="14883"/>
    <cellStyle name="Vírgula 8 3 3 3 5" xfId="26161"/>
    <cellStyle name="Vírgula 8 3 3 3 5 2" xfId="15137"/>
    <cellStyle name="Vírgula 8 3 3 3 5 3" xfId="15178"/>
    <cellStyle name="Vírgula 8 3 3 3 5 4" xfId="15204"/>
    <cellStyle name="Vírgula 8 3 3 3 6" xfId="21626"/>
    <cellStyle name="Vírgula 8 3 3 3 6 2" xfId="15556"/>
    <cellStyle name="Vírgula 8 3 3 3 6 3" xfId="15586"/>
    <cellStyle name="Vírgula 8 3 3 3 6 4" xfId="15609"/>
    <cellStyle name="Vírgula 8 3 3 3 7" xfId="21631"/>
    <cellStyle name="Vírgula 8 3 3 3 7 2" xfId="15737"/>
    <cellStyle name="Vírgula 8 3 3 3 7 3" xfId="15763"/>
    <cellStyle name="Vírgula 8 3 3 3 8" xfId="21637"/>
    <cellStyle name="Vírgula 8 3 3 3 9" xfId="40872"/>
    <cellStyle name="Vírgula 8 3 3 4" xfId="36850"/>
    <cellStyle name="Vírgula 8 3 3 4 2" xfId="19561"/>
    <cellStyle name="Vírgula 8 3 3 4 2 2" xfId="12320"/>
    <cellStyle name="Vírgula 8 3 3 4 2 2 2" xfId="53353"/>
    <cellStyle name="Vírgula 8 3 3 4 2 2 3" xfId="53354"/>
    <cellStyle name="Vírgula 8 3 3 4 2 2 4" xfId="51348"/>
    <cellStyle name="Vírgula 8 3 3 4 2 3" xfId="26209"/>
    <cellStyle name="Vírgula 8 3 3 4 2 3 2" xfId="53355"/>
    <cellStyle name="Vírgula 8 3 3 4 2 3 3" xfId="53356"/>
    <cellStyle name="Vírgula 8 3 3 4 2 4" xfId="53357"/>
    <cellStyle name="Vírgula 8 3 3 4 2 5" xfId="53359"/>
    <cellStyle name="Vírgula 8 3 3 4 2 6" xfId="53361"/>
    <cellStyle name="Vírgula 8 3 3 4 3" xfId="26218"/>
    <cellStyle name="Vírgula 8 3 3 4 3 2" xfId="53362"/>
    <cellStyle name="Vírgula 8 3 3 4 3 3" xfId="53363"/>
    <cellStyle name="Vírgula 8 3 3 4 3 4" xfId="53364"/>
    <cellStyle name="Vírgula 8 3 3 4 4" xfId="26222"/>
    <cellStyle name="Vírgula 8 3 3 4 4 2" xfId="14550"/>
    <cellStyle name="Vírgula 8 3 3 4 4 3" xfId="14605"/>
    <cellStyle name="Vírgula 8 3 3 4 4 4" xfId="14637"/>
    <cellStyle name="Vírgula 8 3 3 4 5" xfId="14704"/>
    <cellStyle name="Vírgula 8 3 3 4 5 2" xfId="14717"/>
    <cellStyle name="Vírgula 8 3 3 4 5 3" xfId="14739"/>
    <cellStyle name="Vírgula 8 3 3 4 5 4" xfId="14764"/>
    <cellStyle name="Vírgula 8 3 3 4 6" xfId="14815"/>
    <cellStyle name="Vírgula 8 3 3 4 6 2" xfId="14824"/>
    <cellStyle name="Vírgula 8 3 3 4 6 3" xfId="14853"/>
    <cellStyle name="Vírgula 8 3 3 4 7" xfId="14889"/>
    <cellStyle name="Vírgula 8 3 3 4 8" xfId="14922"/>
    <cellStyle name="Vírgula 8 3 3 4 9" xfId="37099"/>
    <cellStyle name="Vírgula 8 3 3 5" xfId="36853"/>
    <cellStyle name="Vírgula 8 3 3 5 2" xfId="26240"/>
    <cellStyle name="Vírgula 8 3 3 5 2 2" xfId="53365"/>
    <cellStyle name="Vírgula 8 3 3 5 2 2 2" xfId="53366"/>
    <cellStyle name="Vírgula 8 3 3 5 2 2 3" xfId="53367"/>
    <cellStyle name="Vírgula 8 3 3 5 2 2 4" xfId="53368"/>
    <cellStyle name="Vírgula 8 3 3 5 2 3" xfId="53369"/>
    <cellStyle name="Vírgula 8 3 3 5 2 3 2" xfId="53370"/>
    <cellStyle name="Vírgula 8 3 3 5 2 3 3" xfId="53371"/>
    <cellStyle name="Vírgula 8 3 3 5 2 4" xfId="53372"/>
    <cellStyle name="Vírgula 8 3 3 5 2 5" xfId="53374"/>
    <cellStyle name="Vírgula 8 3 3 5 2 6" xfId="53376"/>
    <cellStyle name="Vírgula 8 3 3 5 3" xfId="26251"/>
    <cellStyle name="Vírgula 8 3 3 5 3 2" xfId="53377"/>
    <cellStyle name="Vírgula 8 3 3 5 3 3" xfId="53378"/>
    <cellStyle name="Vírgula 8 3 3 5 3 4" xfId="53379"/>
    <cellStyle name="Vírgula 8 3 3 5 4" xfId="53380"/>
    <cellStyle name="Vírgula 8 3 3 5 4 2" xfId="15070"/>
    <cellStyle name="Vírgula 8 3 3 5 4 3" xfId="15102"/>
    <cellStyle name="Vírgula 8 3 3 5 4 4" xfId="15126"/>
    <cellStyle name="Vírgula 8 3 3 5 5" xfId="53381"/>
    <cellStyle name="Vírgula 8 3 3 5 5 2" xfId="15155"/>
    <cellStyle name="Vírgula 8 3 3 5 5 3" xfId="15165"/>
    <cellStyle name="Vírgula 8 3 3 5 5 4" xfId="15176"/>
    <cellStyle name="Vírgula 8 3 3 5 6" xfId="53382"/>
    <cellStyle name="Vírgula 8 3 3 5 6 2" xfId="15192"/>
    <cellStyle name="Vírgula 8 3 3 5 6 3" xfId="15198"/>
    <cellStyle name="Vírgula 8 3 3 5 7" xfId="15210"/>
    <cellStyle name="Vírgula 8 3 3 5 8" xfId="26262"/>
    <cellStyle name="Vírgula 8 3 3 5 9" xfId="37106"/>
    <cellStyle name="Vírgula 8 3 3 6" xfId="36856"/>
    <cellStyle name="Vírgula 8 3 3 6 2" xfId="26283"/>
    <cellStyle name="Vírgula 8 3 3 6 2 2" xfId="52135"/>
    <cellStyle name="Vírgula 8 3 3 6 2 2 2" xfId="53383"/>
    <cellStyle name="Vírgula 8 3 3 6 2 2 3" xfId="53384"/>
    <cellStyle name="Vírgula 8 3 3 6 2 2 4" xfId="53385"/>
    <cellStyle name="Vírgula 8 3 3 6 2 3" xfId="52137"/>
    <cellStyle name="Vírgula 8 3 3 6 2 3 2" xfId="53386"/>
    <cellStyle name="Vírgula 8 3 3 6 2 3 3" xfId="53387"/>
    <cellStyle name="Vírgula 8 3 3 6 2 4" xfId="53388"/>
    <cellStyle name="Vírgula 8 3 3 6 2 5" xfId="24007"/>
    <cellStyle name="Vírgula 8 3 3 6 2 6" xfId="24009"/>
    <cellStyle name="Vírgula 8 3 3 6 3" xfId="26288"/>
    <cellStyle name="Vírgula 8 3 3 6 3 2" xfId="53389"/>
    <cellStyle name="Vírgula 8 3 3 6 3 3" xfId="53390"/>
    <cellStyle name="Vírgula 8 3 3 6 3 4" xfId="53391"/>
    <cellStyle name="Vírgula 8 3 3 6 4" xfId="53392"/>
    <cellStyle name="Vírgula 8 3 3 6 4 2" xfId="15479"/>
    <cellStyle name="Vírgula 8 3 3 6 4 3" xfId="15512"/>
    <cellStyle name="Vírgula 8 3 3 6 4 4" xfId="15537"/>
    <cellStyle name="Vírgula 8 3 3 6 5" xfId="53393"/>
    <cellStyle name="Vírgula 8 3 3 6 5 2" xfId="15568"/>
    <cellStyle name="Vírgula 8 3 3 6 5 3" xfId="15575"/>
    <cellStyle name="Vírgula 8 3 3 6 6" xfId="53394"/>
    <cellStyle name="Vírgula 8 3 3 6 7" xfId="15603"/>
    <cellStyle name="Vírgula 8 3 3 6 8" xfId="26295"/>
    <cellStyle name="Vírgula 8 3 3 7" xfId="36859"/>
    <cellStyle name="Vírgula 8 3 3 7 2" xfId="14292"/>
    <cellStyle name="Vírgula 8 3 3 7 2 2" xfId="6018"/>
    <cellStyle name="Vírgula 8 3 3 7 2 3" xfId="53395"/>
    <cellStyle name="Vírgula 8 3 3 7 2 4" xfId="53396"/>
    <cellStyle name="Vírgula 8 3 3 7 3" xfId="26318"/>
    <cellStyle name="Vírgula 8 3 3 7 3 2" xfId="26322"/>
    <cellStyle name="Vírgula 8 3 3 7 3 3" xfId="53397"/>
    <cellStyle name="Vírgula 8 3 3 7 4" xfId="53398"/>
    <cellStyle name="Vírgula 8 3 3 7 5" xfId="53399"/>
    <cellStyle name="Vírgula 8 3 3 7 6" xfId="53400"/>
    <cellStyle name="Vírgula 8 3 3 8" xfId="53401"/>
    <cellStyle name="Vírgula 8 3 3 8 2" xfId="5739"/>
    <cellStyle name="Vírgula 8 3 3 8 3" xfId="53402"/>
    <cellStyle name="Vírgula 8 3 3 8 4" xfId="53403"/>
    <cellStyle name="Vírgula 8 3 3 9" xfId="53404"/>
    <cellStyle name="Vírgula 8 3 3 9 2" xfId="53405"/>
    <cellStyle name="Vírgula 8 3 3 9 3" xfId="53406"/>
    <cellStyle name="Vírgula 8 3 3 9 4" xfId="53407"/>
    <cellStyle name="Vírgula 8 3 4" xfId="53408"/>
    <cellStyle name="Vírgula 8 3 4 10" xfId="53409"/>
    <cellStyle name="Vírgula 8 3 4 11" xfId="53410"/>
    <cellStyle name="Vírgula 8 3 4 2" xfId="52080"/>
    <cellStyle name="Vírgula 8 3 4 2 10" xfId="52265"/>
    <cellStyle name="Vírgula 8 3 4 2 2" xfId="53411"/>
    <cellStyle name="Vírgula 8 3 4 2 2 2" xfId="53412"/>
    <cellStyle name="Vírgula 8 3 4 2 2 2 2" xfId="31430"/>
    <cellStyle name="Vírgula 8 3 4 2 2 2 2 2" xfId="31432"/>
    <cellStyle name="Vírgula 8 3 4 2 2 2 2 3" xfId="31435"/>
    <cellStyle name="Vírgula 8 3 4 2 2 2 2 4" xfId="53413"/>
    <cellStyle name="Vírgula 8 3 4 2 2 2 3" xfId="21994"/>
    <cellStyle name="Vírgula 8 3 4 2 2 2 3 2" xfId="53414"/>
    <cellStyle name="Vírgula 8 3 4 2 2 2 3 3" xfId="53415"/>
    <cellStyle name="Vírgula 8 3 4 2 2 2 4" xfId="2020"/>
    <cellStyle name="Vírgula 8 3 4 2 2 2 5" xfId="22000"/>
    <cellStyle name="Vírgula 8 3 4 2 2 2 6" xfId="51481"/>
    <cellStyle name="Vírgula 8 3 4 2 2 3" xfId="53416"/>
    <cellStyle name="Vírgula 8 3 4 2 2 3 2" xfId="31439"/>
    <cellStyle name="Vírgula 8 3 4 2 2 3 3" xfId="22007"/>
    <cellStyle name="Vírgula 8 3 4 2 2 3 4" xfId="22014"/>
    <cellStyle name="Vírgula 8 3 4 2 2 4" xfId="53417"/>
    <cellStyle name="Vírgula 8 3 4 2 2 4 2" xfId="31442"/>
    <cellStyle name="Vírgula 8 3 4 2 2 4 3" xfId="31444"/>
    <cellStyle name="Vírgula 8 3 4 2 2 4 4" xfId="51486"/>
    <cellStyle name="Vírgula 8 3 4 2 2 5" xfId="53418"/>
    <cellStyle name="Vírgula 8 3 4 2 2 5 2" xfId="18369"/>
    <cellStyle name="Vírgula 8 3 4 2 2 5 3" xfId="18373"/>
    <cellStyle name="Vírgula 8 3 4 2 2 5 4" xfId="18376"/>
    <cellStyle name="Vírgula 8 3 4 2 2 6" xfId="53419"/>
    <cellStyle name="Vírgula 8 3 4 2 2 6 2" xfId="18385"/>
    <cellStyle name="Vírgula 8 3 4 2 2 6 3" xfId="18389"/>
    <cellStyle name="Vírgula 8 3 4 2 2 7" xfId="53420"/>
    <cellStyle name="Vírgula 8 3 4 2 2 8" xfId="45348"/>
    <cellStyle name="Vírgula 8 3 4 2 2 9" xfId="45350"/>
    <cellStyle name="Vírgula 8 3 4 2 3" xfId="53421"/>
    <cellStyle name="Vírgula 8 3 4 2 3 2" xfId="53422"/>
    <cellStyle name="Vírgula 8 3 4 2 3 2 2" xfId="53423"/>
    <cellStyle name="Vírgula 8 3 4 2 3 2 3" xfId="22060"/>
    <cellStyle name="Vírgula 8 3 4 2 3 2 4" xfId="2533"/>
    <cellStyle name="Vírgula 8 3 4 2 3 3" xfId="53424"/>
    <cellStyle name="Vírgula 8 3 4 2 3 3 2" xfId="53425"/>
    <cellStyle name="Vírgula 8 3 4 2 3 3 3" xfId="53426"/>
    <cellStyle name="Vírgula 8 3 4 2 3 4" xfId="53427"/>
    <cellStyle name="Vírgula 8 3 4 2 3 5" xfId="53428"/>
    <cellStyle name="Vírgula 8 3 4 2 3 6" xfId="53429"/>
    <cellStyle name="Vírgula 8 3 4 2 4" xfId="48507"/>
    <cellStyle name="Vírgula 8 3 4 2 4 2" xfId="19498"/>
    <cellStyle name="Vírgula 8 3 4 2 4 3" xfId="19504"/>
    <cellStyle name="Vírgula 8 3 4 2 4 4" xfId="19513"/>
    <cellStyle name="Vírgula 8 3 4 2 5" xfId="48509"/>
    <cellStyle name="Vírgula 8 3 4 2 5 2" xfId="12364"/>
    <cellStyle name="Vírgula 8 3 4 2 5 3" xfId="12370"/>
    <cellStyle name="Vírgula 8 3 4 2 5 4" xfId="14243"/>
    <cellStyle name="Vírgula 8 3 4 2 6" xfId="48511"/>
    <cellStyle name="Vírgula 8 3 4 2 6 2" xfId="14274"/>
    <cellStyle name="Vírgula 8 3 4 2 6 3" xfId="14297"/>
    <cellStyle name="Vírgula 8 3 4 2 6 4" xfId="14305"/>
    <cellStyle name="Vírgula 8 3 4 2 7" xfId="40886"/>
    <cellStyle name="Vírgula 8 3 4 2 7 2" xfId="14346"/>
    <cellStyle name="Vírgula 8 3 4 2 7 3" xfId="14359"/>
    <cellStyle name="Vírgula 8 3 4 2 8" xfId="40889"/>
    <cellStyle name="Vírgula 8 3 4 2 9" xfId="40892"/>
    <cellStyle name="Vírgula 8 3 4 3" xfId="36863"/>
    <cellStyle name="Vírgula 8 3 4 3 2" xfId="26397"/>
    <cellStyle name="Vírgula 8 3 4 3 2 2" xfId="26400"/>
    <cellStyle name="Vírgula 8 3 4 3 2 2 2" xfId="53430"/>
    <cellStyle name="Vírgula 8 3 4 3 2 2 3" xfId="22148"/>
    <cellStyle name="Vírgula 8 3 4 3 2 2 4" xfId="22154"/>
    <cellStyle name="Vírgula 8 3 4 3 2 3" xfId="26411"/>
    <cellStyle name="Vírgula 8 3 4 3 2 3 2" xfId="53431"/>
    <cellStyle name="Vírgula 8 3 4 3 2 3 3" xfId="53432"/>
    <cellStyle name="Vírgula 8 3 4 3 2 4" xfId="53433"/>
    <cellStyle name="Vírgula 8 3 4 3 2 5" xfId="53434"/>
    <cellStyle name="Vírgula 8 3 4 3 2 6" xfId="53435"/>
    <cellStyle name="Vírgula 8 3 4 3 3" xfId="26431"/>
    <cellStyle name="Vírgula 8 3 4 3 3 2" xfId="43829"/>
    <cellStyle name="Vírgula 8 3 4 3 3 3" xfId="43833"/>
    <cellStyle name="Vírgula 8 3 4 3 3 4" xfId="43839"/>
    <cellStyle name="Vírgula 8 3 4 3 4" xfId="26437"/>
    <cellStyle name="Vírgula 8 3 4 3 4 2" xfId="19819"/>
    <cellStyle name="Vírgula 8 3 4 3 4 3" xfId="19842"/>
    <cellStyle name="Vírgula 8 3 4 3 4 4" xfId="19859"/>
    <cellStyle name="Vírgula 8 3 4 3 5" xfId="12328"/>
    <cellStyle name="Vírgula 8 3 4 3 5 2" xfId="14435"/>
    <cellStyle name="Vírgula 8 3 4 3 5 3" xfId="14442"/>
    <cellStyle name="Vírgula 8 3 4 3 5 4" xfId="14447"/>
    <cellStyle name="Vírgula 8 3 4 3 6" xfId="53436"/>
    <cellStyle name="Vírgula 8 3 4 3 6 2" xfId="14474"/>
    <cellStyle name="Vírgula 8 3 4 3 6 3" xfId="14480"/>
    <cellStyle name="Vírgula 8 3 4 3 7" xfId="14491"/>
    <cellStyle name="Vírgula 8 3 4 3 8" xfId="14506"/>
    <cellStyle name="Vírgula 8 3 4 3 9" xfId="53438"/>
    <cellStyle name="Vírgula 8 3 4 4" xfId="36866"/>
    <cellStyle name="Vírgula 8 3 4 4 2" xfId="19584"/>
    <cellStyle name="Vírgula 8 3 4 4 2 2" xfId="53439"/>
    <cellStyle name="Vírgula 8 3 4 4 2 3" xfId="53440"/>
    <cellStyle name="Vírgula 8 3 4 4 2 4" xfId="53441"/>
    <cellStyle name="Vírgula 8 3 4 4 3" xfId="26463"/>
    <cellStyle name="Vírgula 8 3 4 4 3 2" xfId="43853"/>
    <cellStyle name="Vírgula 8 3 4 4 3 3" xfId="43855"/>
    <cellStyle name="Vírgula 8 3 4 4 4" xfId="53442"/>
    <cellStyle name="Vírgula 8 3 4 4 5" xfId="53443"/>
    <cellStyle name="Vírgula 8 3 4 4 6" xfId="53444"/>
    <cellStyle name="Vírgula 8 3 4 5" xfId="36869"/>
    <cellStyle name="Vírgula 8 3 4 5 2" xfId="26484"/>
    <cellStyle name="Vírgula 8 3 4 5 3" xfId="26491"/>
    <cellStyle name="Vírgula 8 3 4 5 4" xfId="53445"/>
    <cellStyle name="Vírgula 8 3 4 6" xfId="41838"/>
    <cellStyle name="Vírgula 8 3 4 6 2" xfId="26500"/>
    <cellStyle name="Vírgula 8 3 4 6 3" xfId="26504"/>
    <cellStyle name="Vírgula 8 3 4 6 4" xfId="53446"/>
    <cellStyle name="Vírgula 8 3 4 7" xfId="53447"/>
    <cellStyle name="Vírgula 8 3 4 7 2" xfId="26513"/>
    <cellStyle name="Vírgula 8 3 4 7 3" xfId="53448"/>
    <cellStyle name="Vírgula 8 3 4 7 4" xfId="53449"/>
    <cellStyle name="Vírgula 8 3 4 8" xfId="53450"/>
    <cellStyle name="Vírgula 8 3 4 8 2" xfId="53451"/>
    <cellStyle name="Vírgula 8 3 4 8 3" xfId="53452"/>
    <cellStyle name="Vírgula 8 3 4 9" xfId="53453"/>
    <cellStyle name="Vírgula 8 3 5" xfId="50366"/>
    <cellStyle name="Vírgula 8 3 5 10" xfId="1993"/>
    <cellStyle name="Vírgula 8 3 5 11" xfId="4091"/>
    <cellStyle name="Vírgula 8 3 5 2" xfId="52083"/>
    <cellStyle name="Vírgula 8 3 5 2 10" xfId="53454"/>
    <cellStyle name="Vírgula 8 3 5 2 2" xfId="53455"/>
    <cellStyle name="Vírgula 8 3 5 2 2 2" xfId="53456"/>
    <cellStyle name="Vírgula 8 3 5 2 2 2 2" xfId="52789"/>
    <cellStyle name="Vírgula 8 3 5 2 2 2 2 2" xfId="7370"/>
    <cellStyle name="Vírgula 8 3 5 2 2 2 2 3" xfId="6703"/>
    <cellStyle name="Vírgula 8 3 5 2 2 2 2 4" xfId="53457"/>
    <cellStyle name="Vírgula 8 3 5 2 2 2 3" xfId="23633"/>
    <cellStyle name="Vírgula 8 3 5 2 2 2 3 2" xfId="3861"/>
    <cellStyle name="Vírgula 8 3 5 2 2 2 3 3" xfId="53458"/>
    <cellStyle name="Vírgula 8 3 5 2 2 2 4" xfId="23636"/>
    <cellStyle name="Vírgula 8 3 5 2 2 2 5" xfId="23640"/>
    <cellStyle name="Vírgula 8 3 5 2 2 2 6" xfId="28192"/>
    <cellStyle name="Vírgula 8 3 5 2 2 3" xfId="53459"/>
    <cellStyle name="Vírgula 8 3 5 2 2 3 2" xfId="53460"/>
    <cellStyle name="Vírgula 8 3 5 2 2 3 3" xfId="23647"/>
    <cellStyle name="Vírgula 8 3 5 2 2 3 4" xfId="23649"/>
    <cellStyle name="Vírgula 8 3 5 2 2 4" xfId="53461"/>
    <cellStyle name="Vírgula 8 3 5 2 2 4 2" xfId="39212"/>
    <cellStyle name="Vírgula 8 3 5 2 2 4 3" xfId="53462"/>
    <cellStyle name="Vírgula 8 3 5 2 2 4 4" xfId="28242"/>
    <cellStyle name="Vírgula 8 3 5 2 2 5" xfId="53463"/>
    <cellStyle name="Vírgula 8 3 5 2 2 5 2" xfId="8042"/>
    <cellStyle name="Vírgula 8 3 5 2 2 5 3" xfId="3982"/>
    <cellStyle name="Vírgula 8 3 5 2 2 5 4" xfId="4008"/>
    <cellStyle name="Vírgula 8 3 5 2 2 6" xfId="53464"/>
    <cellStyle name="Vírgula 8 3 5 2 2 6 2" xfId="8047"/>
    <cellStyle name="Vírgula 8 3 5 2 2 6 3" xfId="53465"/>
    <cellStyle name="Vírgula 8 3 5 2 2 7" xfId="53466"/>
    <cellStyle name="Vírgula 8 3 5 2 2 8" xfId="53467"/>
    <cellStyle name="Vírgula 8 3 5 2 2 9" xfId="53468"/>
    <cellStyle name="Vírgula 8 3 5 2 3" xfId="53469"/>
    <cellStyle name="Vírgula 8 3 5 2 3 2" xfId="53470"/>
    <cellStyle name="Vírgula 8 3 5 2 3 2 2" xfId="52810"/>
    <cellStyle name="Vírgula 8 3 5 2 3 2 3" xfId="23694"/>
    <cellStyle name="Vírgula 8 3 5 2 3 2 4" xfId="23697"/>
    <cellStyle name="Vírgula 8 3 5 2 3 3" xfId="53471"/>
    <cellStyle name="Vírgula 8 3 5 2 3 3 2" xfId="53472"/>
    <cellStyle name="Vírgula 8 3 5 2 3 3 3" xfId="53473"/>
    <cellStyle name="Vírgula 8 3 5 2 3 4" xfId="53474"/>
    <cellStyle name="Vírgula 8 3 5 2 3 5" xfId="53475"/>
    <cellStyle name="Vírgula 8 3 5 2 3 6" xfId="53476"/>
    <cellStyle name="Vírgula 8 3 5 2 4" xfId="53477"/>
    <cellStyle name="Vírgula 8 3 5 2 4 2" xfId="53478"/>
    <cellStyle name="Vírgula 8 3 5 2 4 3" xfId="53479"/>
    <cellStyle name="Vírgula 8 3 5 2 4 4" xfId="53480"/>
    <cellStyle name="Vírgula 8 3 5 2 5" xfId="53481"/>
    <cellStyle name="Vírgula 8 3 5 2 5 2" xfId="53482"/>
    <cellStyle name="Vírgula 8 3 5 2 5 3" xfId="53483"/>
    <cellStyle name="Vírgula 8 3 5 2 5 4" xfId="14970"/>
    <cellStyle name="Vírgula 8 3 5 2 6" xfId="53484"/>
    <cellStyle name="Vírgula 8 3 5 2 6 2" xfId="53485"/>
    <cellStyle name="Vírgula 8 3 5 2 6 3" xfId="53486"/>
    <cellStyle name="Vírgula 8 3 5 2 6 4" xfId="14988"/>
    <cellStyle name="Vírgula 8 3 5 2 7" xfId="53487"/>
    <cellStyle name="Vírgula 8 3 5 2 7 2" xfId="53488"/>
    <cellStyle name="Vírgula 8 3 5 2 7 3" xfId="53489"/>
    <cellStyle name="Vírgula 8 3 5 2 8" xfId="53490"/>
    <cellStyle name="Vírgula 8 3 5 2 9" xfId="53491"/>
    <cellStyle name="Vírgula 8 3 5 3" xfId="36873"/>
    <cellStyle name="Vírgula 8 3 5 3 2" xfId="26545"/>
    <cellStyle name="Vírgula 8 3 5 3 2 2" xfId="53492"/>
    <cellStyle name="Vírgula 8 3 5 3 2 2 2" xfId="53493"/>
    <cellStyle name="Vírgula 8 3 5 3 2 2 3" xfId="23767"/>
    <cellStyle name="Vírgula 8 3 5 3 2 2 4" xfId="23770"/>
    <cellStyle name="Vírgula 8 3 5 3 2 3" xfId="53494"/>
    <cellStyle name="Vírgula 8 3 5 3 2 3 2" xfId="53495"/>
    <cellStyle name="Vírgula 8 3 5 3 2 3 3" xfId="53496"/>
    <cellStyle name="Vírgula 8 3 5 3 2 4" xfId="53497"/>
    <cellStyle name="Vírgula 8 3 5 3 2 5" xfId="53498"/>
    <cellStyle name="Vírgula 8 3 5 3 2 6" xfId="53499"/>
    <cellStyle name="Vírgula 8 3 5 3 3" xfId="26555"/>
    <cellStyle name="Vírgula 8 3 5 3 3 2" xfId="43887"/>
    <cellStyle name="Vírgula 8 3 5 3 3 3" xfId="43889"/>
    <cellStyle name="Vírgula 8 3 5 3 3 4" xfId="43891"/>
    <cellStyle name="Vírgula 8 3 5 3 4" xfId="53500"/>
    <cellStyle name="Vírgula 8 3 5 3 4 2" xfId="43896"/>
    <cellStyle name="Vírgula 8 3 5 3 4 3" xfId="53501"/>
    <cellStyle name="Vírgula 8 3 5 3 4 4" xfId="53502"/>
    <cellStyle name="Vírgula 8 3 5 3 5" xfId="53503"/>
    <cellStyle name="Vírgula 8 3 5 3 5 2" xfId="43901"/>
    <cellStyle name="Vírgula 8 3 5 3 5 3" xfId="53504"/>
    <cellStyle name="Vírgula 8 3 5 3 5 4" xfId="53505"/>
    <cellStyle name="Vírgula 8 3 5 3 6" xfId="53506"/>
    <cellStyle name="Vírgula 8 3 5 3 6 2" xfId="43907"/>
    <cellStyle name="Vírgula 8 3 5 3 6 3" xfId="53507"/>
    <cellStyle name="Vírgula 8 3 5 3 7" xfId="53508"/>
    <cellStyle name="Vírgula 8 3 5 3 8" xfId="53509"/>
    <cellStyle name="Vírgula 8 3 5 3 9" xfId="53510"/>
    <cellStyle name="Vírgula 8 3 5 4" xfId="30907"/>
    <cellStyle name="Vírgula 8 3 5 4 2" xfId="19603"/>
    <cellStyle name="Vírgula 8 3 5 4 2 2" xfId="53511"/>
    <cellStyle name="Vírgula 8 3 5 4 2 3" xfId="53512"/>
    <cellStyle name="Vírgula 8 3 5 4 2 4" xfId="53513"/>
    <cellStyle name="Vírgula 8 3 5 4 3" xfId="26577"/>
    <cellStyle name="Vírgula 8 3 5 4 3 2" xfId="43918"/>
    <cellStyle name="Vírgula 8 3 5 4 3 3" xfId="53514"/>
    <cellStyle name="Vírgula 8 3 5 4 4" xfId="26583"/>
    <cellStyle name="Vírgula 8 3 5 4 5" xfId="53515"/>
    <cellStyle name="Vírgula 8 3 5 4 6" xfId="53516"/>
    <cellStyle name="Vírgula 8 3 5 5" xfId="30911"/>
    <cellStyle name="Vírgula 8 3 5 5 2" xfId="26595"/>
    <cellStyle name="Vírgula 8 3 5 5 3" xfId="26602"/>
    <cellStyle name="Vírgula 8 3 5 5 4" xfId="53517"/>
    <cellStyle name="Vírgula 8 3 5 6" xfId="30915"/>
    <cellStyle name="Vírgula 8 3 5 6 2" xfId="48275"/>
    <cellStyle name="Vírgula 8 3 5 6 3" xfId="48277"/>
    <cellStyle name="Vírgula 8 3 5 6 4" xfId="53518"/>
    <cellStyle name="Vírgula 8 3 5 7" xfId="30917"/>
    <cellStyle name="Vírgula 8 3 5 7 2" xfId="53519"/>
    <cellStyle name="Vírgula 8 3 5 7 3" xfId="53520"/>
    <cellStyle name="Vírgula 8 3 5 7 4" xfId="53521"/>
    <cellStyle name="Vírgula 8 3 5 8" xfId="5881"/>
    <cellStyle name="Vírgula 8 3 5 8 2" xfId="53522"/>
    <cellStyle name="Vírgula 8 3 5 8 3" xfId="53523"/>
    <cellStyle name="Vírgula 8 3 5 9" xfId="53524"/>
    <cellStyle name="Vírgula 8 3 6" xfId="50368"/>
    <cellStyle name="Vírgula 8 3 6 10" xfId="53525"/>
    <cellStyle name="Vírgula 8 3 6 11" xfId="53526"/>
    <cellStyle name="Vírgula 8 3 6 2" xfId="49794"/>
    <cellStyle name="Vírgula 8 3 6 2 10" xfId="32546"/>
    <cellStyle name="Vírgula 8 3 6 2 2" xfId="53527"/>
    <cellStyle name="Vírgula 8 3 6 2 2 2" xfId="53528"/>
    <cellStyle name="Vírgula 8 3 6 2 2 2 2" xfId="53358"/>
    <cellStyle name="Vírgula 8 3 6 2 2 2 2 2" xfId="5687"/>
    <cellStyle name="Vírgula 8 3 6 2 2 2 2 3" xfId="6285"/>
    <cellStyle name="Vírgula 8 3 6 2 2 2 2 4" xfId="53529"/>
    <cellStyle name="Vírgula 8 3 6 2 2 2 3" xfId="53360"/>
    <cellStyle name="Vírgula 8 3 6 2 2 2 3 2" xfId="3398"/>
    <cellStyle name="Vírgula 8 3 6 2 2 2 3 3" xfId="29198"/>
    <cellStyle name="Vírgula 8 3 6 2 2 2 4" xfId="44589"/>
    <cellStyle name="Vírgula 8 3 6 2 2 2 5" xfId="44601"/>
    <cellStyle name="Vírgula 8 3 6 2 2 2 6" xfId="44606"/>
    <cellStyle name="Vírgula 8 3 6 2 2 3" xfId="53530"/>
    <cellStyle name="Vírgula 8 3 6 2 2 3 2" xfId="53531"/>
    <cellStyle name="Vírgula 8 3 6 2 2 3 3" xfId="12443"/>
    <cellStyle name="Vírgula 8 3 6 2 2 3 4" xfId="44624"/>
    <cellStyle name="Vírgula 8 3 6 2 2 4" xfId="53532"/>
    <cellStyle name="Vírgula 8 3 6 2 2 4 2" xfId="14663"/>
    <cellStyle name="Vírgula 8 3 6 2 2 4 3" xfId="14675"/>
    <cellStyle name="Vírgula 8 3 6 2 2 4 4" xfId="44635"/>
    <cellStyle name="Vírgula 8 3 6 2 2 5" xfId="53533"/>
    <cellStyle name="Vírgula 8 3 6 2 2 5 2" xfId="10882"/>
    <cellStyle name="Vírgula 8 3 6 2 2 5 3" xfId="10892"/>
    <cellStyle name="Vírgula 8 3 6 2 2 5 4" xfId="44640"/>
    <cellStyle name="Vírgula 8 3 6 2 2 6" xfId="53534"/>
    <cellStyle name="Vírgula 8 3 6 2 2 6 2" xfId="8252"/>
    <cellStyle name="Vírgula 8 3 6 2 2 6 3" xfId="53535"/>
    <cellStyle name="Vírgula 8 3 6 2 2 7" xfId="53536"/>
    <cellStyle name="Vírgula 8 3 6 2 2 8" xfId="53537"/>
    <cellStyle name="Vírgula 8 3 6 2 2 9" xfId="53538"/>
    <cellStyle name="Vírgula 8 3 6 2 3" xfId="53539"/>
    <cellStyle name="Vírgula 8 3 6 2 3 2" xfId="53540"/>
    <cellStyle name="Vírgula 8 3 6 2 3 2 2" xfId="53373"/>
    <cellStyle name="Vírgula 8 3 6 2 3 2 3" xfId="53375"/>
    <cellStyle name="Vírgula 8 3 6 2 3 2 4" xfId="44681"/>
    <cellStyle name="Vírgula 8 3 6 2 3 3" xfId="53541"/>
    <cellStyle name="Vírgula 8 3 6 2 3 3 2" xfId="53542"/>
    <cellStyle name="Vírgula 8 3 6 2 3 3 3" xfId="53543"/>
    <cellStyle name="Vírgula 8 3 6 2 3 4" xfId="53544"/>
    <cellStyle name="Vírgula 8 3 6 2 3 5" xfId="53545"/>
    <cellStyle name="Vírgula 8 3 6 2 3 6" xfId="53546"/>
    <cellStyle name="Vírgula 8 3 6 2 4" xfId="53547"/>
    <cellStyle name="Vírgula 8 3 6 2 4 2" xfId="24005"/>
    <cellStyle name="Vírgula 8 3 6 2 4 3" xfId="24014"/>
    <cellStyle name="Vírgula 8 3 6 2 4 4" xfId="24016"/>
    <cellStyle name="Vírgula 8 3 6 2 5" xfId="53548"/>
    <cellStyle name="Vírgula 8 3 6 2 5 2" xfId="15249"/>
    <cellStyle name="Vírgula 8 3 6 2 5 3" xfId="15326"/>
    <cellStyle name="Vírgula 8 3 6 2 5 4" xfId="15351"/>
    <cellStyle name="Vírgula 8 3 6 2 6" xfId="53549"/>
    <cellStyle name="Vírgula 8 3 6 2 6 2" xfId="15389"/>
    <cellStyle name="Vírgula 8 3 6 2 6 3" xfId="15393"/>
    <cellStyle name="Vírgula 8 3 6 2 6 4" xfId="15397"/>
    <cellStyle name="Vírgula 8 3 6 2 7" xfId="53550"/>
    <cellStyle name="Vírgula 8 3 6 2 7 2" xfId="15403"/>
    <cellStyle name="Vírgula 8 3 6 2 7 3" xfId="15407"/>
    <cellStyle name="Vírgula 8 3 6 2 8" xfId="53551"/>
    <cellStyle name="Vírgula 8 3 6 2 9" xfId="53552"/>
    <cellStyle name="Vírgula 8 3 6 3" xfId="36877"/>
    <cellStyle name="Vírgula 8 3 6 3 2" xfId="53553"/>
    <cellStyle name="Vírgula 8 3 6 3 2 2" xfId="53554"/>
    <cellStyle name="Vírgula 8 3 6 3 2 2 2" xfId="53555"/>
    <cellStyle name="Vírgula 8 3 6 3 2 2 3" xfId="53556"/>
    <cellStyle name="Vírgula 8 3 6 3 2 2 4" xfId="44839"/>
    <cellStyle name="Vírgula 8 3 6 3 2 3" xfId="53557"/>
    <cellStyle name="Vírgula 8 3 6 3 2 3 2" xfId="53558"/>
    <cellStyle name="Vírgula 8 3 6 3 2 3 3" xfId="53559"/>
    <cellStyle name="Vírgula 8 3 6 3 2 4" xfId="53560"/>
    <cellStyle name="Vírgula 8 3 6 3 2 5" xfId="53561"/>
    <cellStyle name="Vírgula 8 3 6 3 2 6" xfId="10989"/>
    <cellStyle name="Vírgula 8 3 6 3 3" xfId="53562"/>
    <cellStyle name="Vírgula 8 3 6 3 3 2" xfId="43941"/>
    <cellStyle name="Vírgula 8 3 6 3 3 3" xfId="53563"/>
    <cellStyle name="Vírgula 8 3 6 3 3 4" xfId="53564"/>
    <cellStyle name="Vírgula 8 3 6 3 4" xfId="53565"/>
    <cellStyle name="Vírgula 8 3 6 3 4 2" xfId="24280"/>
    <cellStyle name="Vírgula 8 3 6 3 4 3" xfId="24295"/>
    <cellStyle name="Vírgula 8 3 6 3 4 4" xfId="24302"/>
    <cellStyle name="Vírgula 8 3 6 3 5" xfId="53566"/>
    <cellStyle name="Vírgula 8 3 6 3 5 2" xfId="4608"/>
    <cellStyle name="Vírgula 8 3 6 3 5 3" xfId="4652"/>
    <cellStyle name="Vírgula 8 3 6 3 5 4" xfId="4668"/>
    <cellStyle name="Vírgula 8 3 6 3 6" xfId="53567"/>
    <cellStyle name="Vírgula 8 3 6 3 6 2" xfId="4824"/>
    <cellStyle name="Vírgula 8 3 6 3 6 3" xfId="4870"/>
    <cellStyle name="Vírgula 8 3 6 3 7" xfId="53568"/>
    <cellStyle name="Vírgula 8 3 6 3 8" xfId="53569"/>
    <cellStyle name="Vírgula 8 3 6 3 9" xfId="53570"/>
    <cellStyle name="Vírgula 8 3 6 4" xfId="30919"/>
    <cellStyle name="Vírgula 8 3 6 4 2" xfId="26668"/>
    <cellStyle name="Vírgula 8 3 6 4 2 2" xfId="53571"/>
    <cellStyle name="Vírgula 8 3 6 4 2 3" xfId="53572"/>
    <cellStyle name="Vírgula 8 3 6 4 2 4" xfId="8158"/>
    <cellStyle name="Vírgula 8 3 6 4 3" xfId="53573"/>
    <cellStyle name="Vírgula 8 3 6 4 3 2" xfId="53574"/>
    <cellStyle name="Vírgula 8 3 6 4 3 3" xfId="53575"/>
    <cellStyle name="Vírgula 8 3 6 4 4" xfId="53576"/>
    <cellStyle name="Vírgula 8 3 6 4 5" xfId="53577"/>
    <cellStyle name="Vírgula 8 3 6 4 6" xfId="53578"/>
    <cellStyle name="Vírgula 8 3 6 5" xfId="30922"/>
    <cellStyle name="Vírgula 8 3 6 5 2" xfId="53579"/>
    <cellStyle name="Vírgula 8 3 6 5 3" xfId="53580"/>
    <cellStyle name="Vírgula 8 3 6 5 4" xfId="53581"/>
    <cellStyle name="Vírgula 8 3 6 6" xfId="30925"/>
    <cellStyle name="Vírgula 8 3 6 6 2" xfId="53582"/>
    <cellStyle name="Vírgula 8 3 6 6 3" xfId="53583"/>
    <cellStyle name="Vírgula 8 3 6 6 4" xfId="53584"/>
    <cellStyle name="Vírgula 8 3 6 7" xfId="53585"/>
    <cellStyle name="Vírgula 8 3 6 7 2" xfId="53586"/>
    <cellStyle name="Vírgula 8 3 6 7 3" xfId="53587"/>
    <cellStyle name="Vírgula 8 3 6 7 4" xfId="53588"/>
    <cellStyle name="Vírgula 8 3 6 8" xfId="53589"/>
    <cellStyle name="Vírgula 8 3 6 8 2" xfId="53590"/>
    <cellStyle name="Vírgula 8 3 6 8 3" xfId="53591"/>
    <cellStyle name="Vírgula 8 3 6 9" xfId="53592"/>
    <cellStyle name="Vírgula 8 3 7" xfId="53593"/>
    <cellStyle name="Vírgula 8 3 7 10" xfId="11275"/>
    <cellStyle name="Vírgula 8 3 7 2" xfId="49800"/>
    <cellStyle name="Vírgula 8 3 7 2 2" xfId="53594"/>
    <cellStyle name="Vírgula 8 3 7 2 2 2" xfId="53595"/>
    <cellStyle name="Vírgula 8 3 7 2 2 2 2" xfId="53596"/>
    <cellStyle name="Vírgula 8 3 7 2 2 2 3" xfId="52315"/>
    <cellStyle name="Vírgula 8 3 7 2 2 2 4" xfId="52323"/>
    <cellStyle name="Vírgula 8 3 7 2 2 3" xfId="53597"/>
    <cellStyle name="Vírgula 8 3 7 2 2 3 2" xfId="40878"/>
    <cellStyle name="Vírgula 8 3 7 2 2 3 3" xfId="40880"/>
    <cellStyle name="Vírgula 8 3 7 2 2 4" xfId="53598"/>
    <cellStyle name="Vírgula 8 3 7 2 2 5" xfId="49786"/>
    <cellStyle name="Vírgula 8 3 7 2 2 6" xfId="49788"/>
    <cellStyle name="Vírgula 8 3 7 2 3" xfId="53599"/>
    <cellStyle name="Vírgula 8 3 7 2 3 2" xfId="53600"/>
    <cellStyle name="Vírgula 8 3 7 2 3 3" xfId="53601"/>
    <cellStyle name="Vírgula 8 3 7 2 3 4" xfId="53602"/>
    <cellStyle name="Vírgula 8 3 7 2 4" xfId="53603"/>
    <cellStyle name="Vírgula 8 3 7 2 4 2" xfId="53604"/>
    <cellStyle name="Vírgula 8 3 7 2 4 3" xfId="53605"/>
    <cellStyle name="Vírgula 8 3 7 2 4 4" xfId="53606"/>
    <cellStyle name="Vírgula 8 3 7 2 5" xfId="53607"/>
    <cellStyle name="Vírgula 8 3 7 2 5 2" xfId="53608"/>
    <cellStyle name="Vírgula 8 3 7 2 5 3" xfId="53609"/>
    <cellStyle name="Vírgula 8 3 7 2 5 4" xfId="15657"/>
    <cellStyle name="Vírgula 8 3 7 2 6" xfId="53610"/>
    <cellStyle name="Vírgula 8 3 7 2 6 2" xfId="53611"/>
    <cellStyle name="Vírgula 8 3 7 2 6 3" xfId="53612"/>
    <cellStyle name="Vírgula 8 3 7 2 7" xfId="53613"/>
    <cellStyle name="Vírgula 8 3 7 2 8" xfId="53614"/>
    <cellStyle name="Vírgula 8 3 7 2 9" xfId="47382"/>
    <cellStyle name="Vírgula 8 3 7 3" xfId="2945"/>
    <cellStyle name="Vírgula 8 3 7 3 2" xfId="53615"/>
    <cellStyle name="Vírgula 8 3 7 3 2 2" xfId="53616"/>
    <cellStyle name="Vírgula 8 3 7 3 2 3" xfId="53617"/>
    <cellStyle name="Vírgula 8 3 7 3 2 4" xfId="53618"/>
    <cellStyle name="Vírgula 8 3 7 3 3" xfId="53619"/>
    <cellStyle name="Vírgula 8 3 7 3 3 2" xfId="43979"/>
    <cellStyle name="Vírgula 8 3 7 3 3 3" xfId="53620"/>
    <cellStyle name="Vírgula 8 3 7 3 4" xfId="53621"/>
    <cellStyle name="Vírgula 8 3 7 3 5" xfId="53622"/>
    <cellStyle name="Vírgula 8 3 7 3 6" xfId="53623"/>
    <cellStyle name="Vírgula 8 3 7 4" xfId="28642"/>
    <cellStyle name="Vírgula 8 3 7 4 2" xfId="21185"/>
    <cellStyle name="Vírgula 8 3 7 4 3" xfId="21193"/>
    <cellStyle name="Vírgula 8 3 7 4 4" xfId="21203"/>
    <cellStyle name="Vírgula 8 3 7 5" xfId="30929"/>
    <cellStyle name="Vírgula 8 3 7 5 2" xfId="26751"/>
    <cellStyle name="Vírgula 8 3 7 5 3" xfId="26756"/>
    <cellStyle name="Vírgula 8 3 7 5 4" xfId="27992"/>
    <cellStyle name="Vírgula 8 3 7 6" xfId="30931"/>
    <cellStyle name="Vírgula 8 3 7 6 2" xfId="3433"/>
    <cellStyle name="Vírgula 8 3 7 6 3" xfId="53624"/>
    <cellStyle name="Vírgula 8 3 7 6 4" xfId="53625"/>
    <cellStyle name="Vírgula 8 3 7 7" xfId="53626"/>
    <cellStyle name="Vírgula 8 3 7 7 2" xfId="3559"/>
    <cellStyle name="Vírgula 8 3 7 7 3" xfId="53627"/>
    <cellStyle name="Vírgula 8 3 7 8" xfId="53628"/>
    <cellStyle name="Vírgula 8 3 7 9" xfId="53629"/>
    <cellStyle name="Vírgula 8 3 8" xfId="53630"/>
    <cellStyle name="Vírgula 8 3 8 2" xfId="53631"/>
    <cellStyle name="Vírgula 8 3 8 2 2" xfId="53632"/>
    <cellStyle name="Vírgula 8 3 8 2 2 2" xfId="26798"/>
    <cellStyle name="Vírgula 8 3 8 2 2 3" xfId="26804"/>
    <cellStyle name="Vírgula 8 3 8 2 2 4" xfId="26807"/>
    <cellStyle name="Vírgula 8 3 8 2 3" xfId="53633"/>
    <cellStyle name="Vírgula 8 3 8 2 3 2" xfId="26818"/>
    <cellStyle name="Vírgula 8 3 8 2 3 3" xfId="26820"/>
    <cellStyle name="Vírgula 8 3 8 2 4" xfId="53634"/>
    <cellStyle name="Vírgula 8 3 8 2 5" xfId="53635"/>
    <cellStyle name="Vírgula 8 3 8 2 6" xfId="53636"/>
    <cellStyle name="Vírgula 8 3 8 3" xfId="53637"/>
    <cellStyle name="Vírgula 8 3 8 3 2" xfId="53639"/>
    <cellStyle name="Vírgula 8 3 8 3 3" xfId="53641"/>
    <cellStyle name="Vírgula 8 3 8 3 4" xfId="53643"/>
    <cellStyle name="Vírgula 8 3 8 4" xfId="30933"/>
    <cellStyle name="Vírgula 8 3 8 4 2" xfId="26772"/>
    <cellStyle name="Vírgula 8 3 8 4 3" xfId="53645"/>
    <cellStyle name="Vírgula 8 3 8 4 4" xfId="53646"/>
    <cellStyle name="Vírgula 8 3 8 5" xfId="30935"/>
    <cellStyle name="Vírgula 8 3 8 5 2" xfId="26782"/>
    <cellStyle name="Vírgula 8 3 8 5 3" xfId="45895"/>
    <cellStyle name="Vírgula 8 3 8 5 4" xfId="45897"/>
    <cellStyle name="Vírgula 8 3 8 6" xfId="30937"/>
    <cellStyle name="Vírgula 8 3 8 6 2" xfId="53647"/>
    <cellStyle name="Vírgula 8 3 8 6 3" xfId="45901"/>
    <cellStyle name="Vírgula 8 3 8 7" xfId="53648"/>
    <cellStyle name="Vírgula 8 3 8 8" xfId="53649"/>
    <cellStyle name="Vírgula 8 3 8 9" xfId="53650"/>
    <cellStyle name="Vírgula 8 3 9" xfId="53651"/>
    <cellStyle name="Vírgula 8 3 9 2" xfId="53652"/>
    <cellStyle name="Vírgula 8 3 9 2 2" xfId="53653"/>
    <cellStyle name="Vírgula 8 3 9 2 2 2" xfId="53654"/>
    <cellStyle name="Vírgula 8 3 9 2 2 3" xfId="53655"/>
    <cellStyle name="Vírgula 8 3 9 2 2 4" xfId="53656"/>
    <cellStyle name="Vírgula 8 3 9 2 3" xfId="53657"/>
    <cellStyle name="Vírgula 8 3 9 2 3 2" xfId="53658"/>
    <cellStyle name="Vírgula 8 3 9 2 3 3" xfId="53659"/>
    <cellStyle name="Vírgula 8 3 9 2 4" xfId="53660"/>
    <cellStyle name="Vírgula 8 3 9 2 5" xfId="53661"/>
    <cellStyle name="Vírgula 8 3 9 2 6" xfId="53662"/>
    <cellStyle name="Vírgula 8 3 9 3" xfId="53663"/>
    <cellStyle name="Vírgula 8 3 9 3 2" xfId="53665"/>
    <cellStyle name="Vírgula 8 3 9 3 3" xfId="53667"/>
    <cellStyle name="Vírgula 8 3 9 3 4" xfId="53668"/>
    <cellStyle name="Vírgula 8 3 9 4" xfId="30939"/>
    <cellStyle name="Vírgula 8 3 9 4 2" xfId="53669"/>
    <cellStyle name="Vírgula 8 3 9 4 3" xfId="53670"/>
    <cellStyle name="Vírgula 8 3 9 4 4" xfId="53671"/>
    <cellStyle name="Vírgula 8 3 9 5" xfId="30941"/>
    <cellStyle name="Vírgula 8 3 9 5 2" xfId="53672"/>
    <cellStyle name="Vírgula 8 3 9 5 3" xfId="53673"/>
    <cellStyle name="Vírgula 8 3 9 5 4" xfId="53674"/>
    <cellStyle name="Vírgula 8 3 9 6" xfId="53675"/>
    <cellStyle name="Vírgula 8 3 9 6 2" xfId="53676"/>
    <cellStyle name="Vírgula 8 3 9 6 3" xfId="53677"/>
    <cellStyle name="Vírgula 8 3 9 7" xfId="53678"/>
    <cellStyle name="Vírgula 8 3 9 8" xfId="53679"/>
    <cellStyle name="Vírgula 8 3 9 9" xfId="53680"/>
    <cellStyle name="Vírgula 8 4" xfId="36589"/>
    <cellStyle name="Vírgula 8 4 10" xfId="42468"/>
    <cellStyle name="Vírgula 8 4 10 2" xfId="47667"/>
    <cellStyle name="Vírgula 8 4 10 3" xfId="47670"/>
    <cellStyle name="Vírgula 8 4 10 4" xfId="47673"/>
    <cellStyle name="Vírgula 8 4 11" xfId="42471"/>
    <cellStyle name="Vírgula 8 4 11 2" xfId="47678"/>
    <cellStyle name="Vírgula 8 4 11 3" xfId="47680"/>
    <cellStyle name="Vírgula 8 4 12" xfId="47683"/>
    <cellStyle name="Vírgula 8 4 13" xfId="47687"/>
    <cellStyle name="Vírgula 8 4 14" xfId="47691"/>
    <cellStyle name="Vírgula 8 4 2" xfId="53681"/>
    <cellStyle name="Vírgula 8 4 2 10" xfId="26149"/>
    <cellStyle name="Vírgula 8 4 2 11" xfId="26155"/>
    <cellStyle name="Vírgula 8 4 2 2" xfId="52087"/>
    <cellStyle name="Vírgula 8 4 2 2 10" xfId="53682"/>
    <cellStyle name="Vírgula 8 4 2 2 2" xfId="37886"/>
    <cellStyle name="Vírgula 8 4 2 2 2 2" xfId="53683"/>
    <cellStyle name="Vírgula 8 4 2 2 2 2 2" xfId="17929"/>
    <cellStyle name="Vírgula 8 4 2 2 2 2 2 2" xfId="53684"/>
    <cellStyle name="Vírgula 8 4 2 2 2 2 2 3" xfId="53685"/>
    <cellStyle name="Vírgula 8 4 2 2 2 2 2 4" xfId="51158"/>
    <cellStyle name="Vírgula 8 4 2 2 2 2 3" xfId="13240"/>
    <cellStyle name="Vírgula 8 4 2 2 2 2 3 2" xfId="53686"/>
    <cellStyle name="Vírgula 8 4 2 2 2 2 3 3" xfId="53687"/>
    <cellStyle name="Vírgula 8 4 2 2 2 2 4" xfId="27257"/>
    <cellStyle name="Vírgula 8 4 2 2 2 2 5" xfId="53688"/>
    <cellStyle name="Vírgula 8 4 2 2 2 2 6" xfId="53689"/>
    <cellStyle name="Vírgula 8 4 2 2 2 3" xfId="53690"/>
    <cellStyle name="Vírgula 8 4 2 2 2 3 2" xfId="27794"/>
    <cellStyle name="Vírgula 8 4 2 2 2 3 3" xfId="53691"/>
    <cellStyle name="Vírgula 8 4 2 2 2 3 4" xfId="53692"/>
    <cellStyle name="Vírgula 8 4 2 2 2 4" xfId="53693"/>
    <cellStyle name="Vírgula 8 4 2 2 2 4 2" xfId="49397"/>
    <cellStyle name="Vírgula 8 4 2 2 2 4 3" xfId="53694"/>
    <cellStyle name="Vírgula 8 4 2 2 2 4 4" xfId="53695"/>
    <cellStyle name="Vírgula 8 4 2 2 2 5" xfId="50983"/>
    <cellStyle name="Vírgula 8 4 2 2 2 5 2" xfId="53696"/>
    <cellStyle name="Vírgula 8 4 2 2 2 5 3" xfId="53697"/>
    <cellStyle name="Vírgula 8 4 2 2 2 5 4" xfId="53698"/>
    <cellStyle name="Vírgula 8 4 2 2 2 6" xfId="50985"/>
    <cellStyle name="Vírgula 8 4 2 2 2 6 2" xfId="43200"/>
    <cellStyle name="Vírgula 8 4 2 2 2 6 3" xfId="53699"/>
    <cellStyle name="Vírgula 8 4 2 2 2 7" xfId="47618"/>
    <cellStyle name="Vírgula 8 4 2 2 2 8" xfId="47621"/>
    <cellStyle name="Vírgula 8 4 2 2 2 9" xfId="53700"/>
    <cellStyle name="Vírgula 8 4 2 2 3" xfId="38358"/>
    <cellStyle name="Vírgula 8 4 2 2 3 2" xfId="14018"/>
    <cellStyle name="Vírgula 8 4 2 2 3 2 2" xfId="48206"/>
    <cellStyle name="Vírgula 8 4 2 2 3 2 3" xfId="53701"/>
    <cellStyle name="Vírgula 8 4 2 2 3 2 4" xfId="22020"/>
    <cellStyle name="Vírgula 8 4 2 2 3 3" xfId="14024"/>
    <cellStyle name="Vírgula 8 4 2 2 3 3 2" xfId="53702"/>
    <cellStyle name="Vírgula 8 4 2 2 3 3 3" xfId="53703"/>
    <cellStyle name="Vírgula 8 4 2 2 3 4" xfId="14031"/>
    <cellStyle name="Vírgula 8 4 2 2 3 5" xfId="14036"/>
    <cellStyle name="Vírgula 8 4 2 2 3 6" xfId="50987"/>
    <cellStyle name="Vírgula 8 4 2 2 4" xfId="53704"/>
    <cellStyle name="Vírgula 8 4 2 2 4 2" xfId="14052"/>
    <cellStyle name="Vírgula 8 4 2 2 4 3" xfId="14057"/>
    <cellStyle name="Vírgula 8 4 2 2 4 4" xfId="18004"/>
    <cellStyle name="Vírgula 8 4 2 2 5" xfId="53705"/>
    <cellStyle name="Vírgula 8 4 2 2 5 2" xfId="14069"/>
    <cellStyle name="Vírgula 8 4 2 2 5 3" xfId="14074"/>
    <cellStyle name="Vírgula 8 4 2 2 5 4" xfId="40643"/>
    <cellStyle name="Vírgula 8 4 2 2 6" xfId="22493"/>
    <cellStyle name="Vírgula 8 4 2 2 6 2" xfId="14090"/>
    <cellStyle name="Vírgula 8 4 2 2 6 3" xfId="14099"/>
    <cellStyle name="Vírgula 8 4 2 2 6 4" xfId="25306"/>
    <cellStyle name="Vírgula 8 4 2 2 7" xfId="22496"/>
    <cellStyle name="Vírgula 8 4 2 2 7 2" xfId="14118"/>
    <cellStyle name="Vírgula 8 4 2 2 7 3" xfId="25308"/>
    <cellStyle name="Vírgula 8 4 2 2 8" xfId="25311"/>
    <cellStyle name="Vírgula 8 4 2 2 9" xfId="25313"/>
    <cellStyle name="Vírgula 8 4 2 3" xfId="52089"/>
    <cellStyle name="Vírgula 8 4 2 3 2" xfId="26896"/>
    <cellStyle name="Vírgula 8 4 2 3 2 2" xfId="53706"/>
    <cellStyle name="Vírgula 8 4 2 3 2 2 2" xfId="44484"/>
    <cellStyle name="Vírgula 8 4 2 3 2 2 3" xfId="44488"/>
    <cellStyle name="Vírgula 8 4 2 3 2 2 4" xfId="44491"/>
    <cellStyle name="Vírgula 8 4 2 3 2 3" xfId="53707"/>
    <cellStyle name="Vírgula 8 4 2 3 2 3 2" xfId="44503"/>
    <cellStyle name="Vírgula 8 4 2 3 2 3 3" xfId="49992"/>
    <cellStyle name="Vírgula 8 4 2 3 2 4" xfId="53708"/>
    <cellStyle name="Vírgula 8 4 2 3 2 5" xfId="51003"/>
    <cellStyle name="Vírgula 8 4 2 3 2 6" xfId="51005"/>
    <cellStyle name="Vírgula 8 4 2 3 3" xfId="22508"/>
    <cellStyle name="Vírgula 8 4 2 3 3 2" xfId="8995"/>
    <cellStyle name="Vírgula 8 4 2 3 3 3" xfId="53709"/>
    <cellStyle name="Vírgula 8 4 2 3 3 4" xfId="53710"/>
    <cellStyle name="Vírgula 8 4 2 3 4" xfId="53711"/>
    <cellStyle name="Vírgula 8 4 2 3 4 2" xfId="53712"/>
    <cellStyle name="Vírgula 8 4 2 3 4 3" xfId="53713"/>
    <cellStyle name="Vírgula 8 4 2 3 4 4" xfId="53714"/>
    <cellStyle name="Vírgula 8 4 2 3 5" xfId="53715"/>
    <cellStyle name="Vírgula 8 4 2 3 5 2" xfId="26905"/>
    <cellStyle name="Vírgula 8 4 2 3 5 3" xfId="26909"/>
    <cellStyle name="Vírgula 8 4 2 3 5 4" xfId="53716"/>
    <cellStyle name="Vírgula 8 4 2 3 6" xfId="25317"/>
    <cellStyle name="Vírgula 8 4 2 3 6 2" xfId="26914"/>
    <cellStyle name="Vírgula 8 4 2 3 6 3" xfId="53717"/>
    <cellStyle name="Vírgula 8 4 2 3 7" xfId="25321"/>
    <cellStyle name="Vírgula 8 4 2 3 8" xfId="25325"/>
    <cellStyle name="Vírgula 8 4 2 3 9" xfId="51867"/>
    <cellStyle name="Vírgula 8 4 2 4" xfId="41857"/>
    <cellStyle name="Vírgula 8 4 2 4 2" xfId="19889"/>
    <cellStyle name="Vírgula 8 4 2 4 2 2" xfId="53718"/>
    <cellStyle name="Vírgula 8 4 2 4 2 3" xfId="53719"/>
    <cellStyle name="Vírgula 8 4 2 4 2 4" xfId="53720"/>
    <cellStyle name="Vírgula 8 4 2 4 3" xfId="53721"/>
    <cellStyle name="Vírgula 8 4 2 4 3 2" xfId="14410"/>
    <cellStyle name="Vírgula 8 4 2 4 3 3" xfId="24889"/>
    <cellStyle name="Vírgula 8 4 2 4 4" xfId="53722"/>
    <cellStyle name="Vírgula 8 4 2 4 5" xfId="53723"/>
    <cellStyle name="Vírgula 8 4 2 4 6" xfId="25330"/>
    <cellStyle name="Vírgula 8 4 2 5" xfId="41860"/>
    <cellStyle name="Vírgula 8 4 2 5 2" xfId="53724"/>
    <cellStyle name="Vírgula 8 4 2 5 3" xfId="53725"/>
    <cellStyle name="Vírgula 8 4 2 5 4" xfId="53726"/>
    <cellStyle name="Vírgula 8 4 2 6" xfId="41863"/>
    <cellStyle name="Vírgula 8 4 2 6 2" xfId="26936"/>
    <cellStyle name="Vírgula 8 4 2 6 3" xfId="22546"/>
    <cellStyle name="Vírgula 8 4 2 6 4" xfId="40027"/>
    <cellStyle name="Vírgula 8 4 2 7" xfId="25547"/>
    <cellStyle name="Vírgula 8 4 2 7 2" xfId="9067"/>
    <cellStyle name="Vírgula 8 4 2 7 3" xfId="968"/>
    <cellStyle name="Vírgula 8 4 2 7 4" xfId="40036"/>
    <cellStyle name="Vírgula 8 4 2 8" xfId="4731"/>
    <cellStyle name="Vírgula 8 4 2 8 2" xfId="6903"/>
    <cellStyle name="Vírgula 8 4 2 8 3" xfId="6916"/>
    <cellStyle name="Vírgula 8 4 2 9" xfId="4743"/>
    <cellStyle name="Vírgula 8 4 3" xfId="53727"/>
    <cellStyle name="Vírgula 8 4 3 10" xfId="5741"/>
    <cellStyle name="Vírgula 8 4 3 2" xfId="52093"/>
    <cellStyle name="Vírgula 8 4 3 2 2" xfId="38411"/>
    <cellStyle name="Vírgula 8 4 3 2 2 2" xfId="3820"/>
    <cellStyle name="Vírgula 8 4 3 2 2 2 2" xfId="460"/>
    <cellStyle name="Vírgula 8 4 3 2 2 2 3" xfId="476"/>
    <cellStyle name="Vírgula 8 4 3 2 2 2 4" xfId="499"/>
    <cellStyle name="Vírgula 8 4 3 2 2 3" xfId="4022"/>
    <cellStyle name="Vírgula 8 4 3 2 2 3 2" xfId="4077"/>
    <cellStyle name="Vírgula 8 4 3 2 2 3 3" xfId="4156"/>
    <cellStyle name="Vírgula 8 4 3 2 2 4" xfId="4319"/>
    <cellStyle name="Vírgula 8 4 3 2 2 5" xfId="4440"/>
    <cellStyle name="Vírgula 8 4 3 2 2 6" xfId="256"/>
    <cellStyle name="Vírgula 8 4 3 2 3" xfId="38413"/>
    <cellStyle name="Vírgula 8 4 3 2 3 2" xfId="16032"/>
    <cellStyle name="Vírgula 8 4 3 2 3 3" xfId="53728"/>
    <cellStyle name="Vírgula 8 4 3 2 3 4" xfId="53729"/>
    <cellStyle name="Vírgula 8 4 3 2 4" xfId="53730"/>
    <cellStyle name="Vírgula 8 4 3 2 4 2" xfId="53731"/>
    <cellStyle name="Vírgula 8 4 3 2 4 3" xfId="53732"/>
    <cellStyle name="Vírgula 8 4 3 2 4 4" xfId="53733"/>
    <cellStyle name="Vírgula 8 4 3 2 5" xfId="53734"/>
    <cellStyle name="Vírgula 8 4 3 2 5 2" xfId="40682"/>
    <cellStyle name="Vírgula 8 4 3 2 5 3" xfId="40684"/>
    <cellStyle name="Vírgula 8 4 3 2 5 4" xfId="20093"/>
    <cellStyle name="Vírgula 8 4 3 2 6" xfId="25362"/>
    <cellStyle name="Vírgula 8 4 3 2 6 2" xfId="25364"/>
    <cellStyle name="Vírgula 8 4 3 2 6 3" xfId="25369"/>
    <cellStyle name="Vírgula 8 4 3 2 7" xfId="25371"/>
    <cellStyle name="Vírgula 8 4 3 2 8" xfId="25166"/>
    <cellStyle name="Vírgula 8 4 3 2 9" xfId="25170"/>
    <cellStyle name="Vírgula 8 4 3 3" xfId="36885"/>
    <cellStyle name="Vírgula 8 4 3 3 2" xfId="26985"/>
    <cellStyle name="Vírgula 8 4 3 3 2 2" xfId="26989"/>
    <cellStyle name="Vírgula 8 4 3 3 2 3" xfId="26992"/>
    <cellStyle name="Vírgula 8 4 3 3 2 4" xfId="53735"/>
    <cellStyle name="Vírgula 8 4 3 3 3" xfId="22582"/>
    <cellStyle name="Vírgula 8 4 3 3 3 2" xfId="53736"/>
    <cellStyle name="Vírgula 8 4 3 3 3 3" xfId="53737"/>
    <cellStyle name="Vírgula 8 4 3 3 4" xfId="22588"/>
    <cellStyle name="Vírgula 8 4 3 3 5" xfId="22594"/>
    <cellStyle name="Vírgula 8 4 3 3 6" xfId="25374"/>
    <cellStyle name="Vírgula 8 4 3 4" xfId="36888"/>
    <cellStyle name="Vírgula 8 4 3 4 2" xfId="19937"/>
    <cellStyle name="Vírgula 8 4 3 4 3" xfId="22603"/>
    <cellStyle name="Vírgula 8 4 3 4 4" xfId="53738"/>
    <cellStyle name="Vírgula 8 4 3 5" xfId="25552"/>
    <cellStyle name="Vírgula 8 4 3 5 2" xfId="27012"/>
    <cellStyle name="Vírgula 8 4 3 5 3" xfId="22620"/>
    <cellStyle name="Vírgula 8 4 3 5 4" xfId="53739"/>
    <cellStyle name="Vírgula 8 4 3 6" xfId="41866"/>
    <cellStyle name="Vírgula 8 4 3 6 2" xfId="27021"/>
    <cellStyle name="Vírgula 8 4 3 6 3" xfId="27025"/>
    <cellStyle name="Vírgula 8 4 3 6 4" xfId="40114"/>
    <cellStyle name="Vírgula 8 4 3 7" xfId="31553"/>
    <cellStyle name="Vírgula 8 4 3 7 2" xfId="27037"/>
    <cellStyle name="Vírgula 8 4 3 7 3" xfId="27041"/>
    <cellStyle name="Vírgula 8 4 3 8" xfId="6984"/>
    <cellStyle name="Vírgula 8 4 3 9" xfId="53740"/>
    <cellStyle name="Vírgula 8 4 4" xfId="53741"/>
    <cellStyle name="Vírgula 8 4 4 2" xfId="52095"/>
    <cellStyle name="Vírgula 8 4 4 2 2" xfId="53742"/>
    <cellStyle name="Vírgula 8 4 4 2 2 2" xfId="53743"/>
    <cellStyle name="Vírgula 8 4 4 2 2 3" xfId="53744"/>
    <cellStyle name="Vírgula 8 4 4 2 2 4" xfId="53745"/>
    <cellStyle name="Vírgula 8 4 4 2 3" xfId="53746"/>
    <cellStyle name="Vírgula 8 4 4 2 3 2" xfId="53747"/>
    <cellStyle name="Vírgula 8 4 4 2 3 3" xfId="53748"/>
    <cellStyle name="Vírgula 8 4 4 2 4" xfId="53749"/>
    <cellStyle name="Vírgula 8 4 4 2 5" xfId="53750"/>
    <cellStyle name="Vírgula 8 4 4 2 6" xfId="16091"/>
    <cellStyle name="Vírgula 8 4 4 3" xfId="36892"/>
    <cellStyle name="Vírgula 8 4 4 3 2" xfId="27058"/>
    <cellStyle name="Vírgula 8 4 4 3 3" xfId="22676"/>
    <cellStyle name="Vírgula 8 4 4 3 4" xfId="53751"/>
    <cellStyle name="Vírgula 8 4 4 4" xfId="36895"/>
    <cellStyle name="Vírgula 8 4 4 4 2" xfId="19964"/>
    <cellStyle name="Vírgula 8 4 4 4 3" xfId="53752"/>
    <cellStyle name="Vírgula 8 4 4 4 4" xfId="53753"/>
    <cellStyle name="Vírgula 8 4 4 5" xfId="41869"/>
    <cellStyle name="Vírgula 8 4 4 5 2" xfId="53754"/>
    <cellStyle name="Vírgula 8 4 4 5 3" xfId="53755"/>
    <cellStyle name="Vírgula 8 4 4 5 4" xfId="53756"/>
    <cellStyle name="Vírgula 8 4 4 6" xfId="53757"/>
    <cellStyle name="Vírgula 8 4 4 6 2" xfId="27074"/>
    <cellStyle name="Vírgula 8 4 4 6 3" xfId="27077"/>
    <cellStyle name="Vírgula 8 4 4 7" xfId="53758"/>
    <cellStyle name="Vírgula 8 4 4 8" xfId="53759"/>
    <cellStyle name="Vírgula 8 4 4 9" xfId="53760"/>
    <cellStyle name="Vírgula 8 4 5" xfId="53761"/>
    <cellStyle name="Vírgula 8 4 5 2" xfId="45068"/>
    <cellStyle name="Vírgula 8 4 5 2 2" xfId="53762"/>
    <cellStyle name="Vírgula 8 4 5 2 2 2" xfId="53763"/>
    <cellStyle name="Vírgula 8 4 5 2 2 3" xfId="53764"/>
    <cellStyle name="Vírgula 8 4 5 2 2 4" xfId="53765"/>
    <cellStyle name="Vírgula 8 4 5 2 3" xfId="53766"/>
    <cellStyle name="Vírgula 8 4 5 2 3 2" xfId="53767"/>
    <cellStyle name="Vírgula 8 4 5 2 3 3" xfId="53768"/>
    <cellStyle name="Vírgula 8 4 5 2 4" xfId="53769"/>
    <cellStyle name="Vírgula 8 4 5 2 5" xfId="53770"/>
    <cellStyle name="Vírgula 8 4 5 2 6" xfId="16200"/>
    <cellStyle name="Vírgula 8 4 5 3" xfId="51043"/>
    <cellStyle name="Vírgula 8 4 5 3 2" xfId="48183"/>
    <cellStyle name="Vírgula 8 4 5 3 3" xfId="48185"/>
    <cellStyle name="Vírgula 8 4 5 3 4" xfId="51767"/>
    <cellStyle name="Vírgula 8 4 5 4" xfId="30947"/>
    <cellStyle name="Vírgula 8 4 5 4 2" xfId="20012"/>
    <cellStyle name="Vírgula 8 4 5 4 3" xfId="22754"/>
    <cellStyle name="Vírgula 8 4 5 4 4" xfId="30950"/>
    <cellStyle name="Vírgula 8 4 5 5" xfId="30953"/>
    <cellStyle name="Vírgula 8 4 5 5 2" xfId="27118"/>
    <cellStyle name="Vírgula 8 4 5 5 3" xfId="27121"/>
    <cellStyle name="Vírgula 8 4 5 5 4" xfId="51778"/>
    <cellStyle name="Vírgula 8 4 5 6" xfId="30955"/>
    <cellStyle name="Vírgula 8 4 5 6 2" xfId="27124"/>
    <cellStyle name="Vírgula 8 4 5 6 3" xfId="27128"/>
    <cellStyle name="Vírgula 8 4 5 7" xfId="30957"/>
    <cellStyle name="Vírgula 8 4 5 8" xfId="7124"/>
    <cellStyle name="Vírgula 8 4 5 9" xfId="53771"/>
    <cellStyle name="Vírgula 8 4 6" xfId="53772"/>
    <cellStyle name="Vírgula 8 4 6 2" xfId="45104"/>
    <cellStyle name="Vírgula 8 4 6 2 2" xfId="53773"/>
    <cellStyle name="Vírgula 8 4 6 2 2 2" xfId="28294"/>
    <cellStyle name="Vírgula 8 4 6 2 2 3" xfId="28296"/>
    <cellStyle name="Vírgula 8 4 6 2 2 4" xfId="28298"/>
    <cellStyle name="Vírgula 8 4 6 2 3" xfId="53774"/>
    <cellStyle name="Vírgula 8 4 6 2 3 2" xfId="53775"/>
    <cellStyle name="Vírgula 8 4 6 2 3 3" xfId="53776"/>
    <cellStyle name="Vírgula 8 4 6 2 4" xfId="53777"/>
    <cellStyle name="Vírgula 8 4 6 2 5" xfId="53778"/>
    <cellStyle name="Vírgula 8 4 6 2 6" xfId="36176"/>
    <cellStyle name="Vírgula 8 4 6 3" xfId="53779"/>
    <cellStyle name="Vírgula 8 4 6 3 2" xfId="53780"/>
    <cellStyle name="Vírgula 8 4 6 3 3" xfId="53781"/>
    <cellStyle name="Vírgula 8 4 6 3 4" xfId="51787"/>
    <cellStyle name="Vírgula 8 4 6 4" xfId="30961"/>
    <cellStyle name="Vírgula 8 4 6 4 2" xfId="53782"/>
    <cellStyle name="Vírgula 8 4 6 4 3" xfId="53783"/>
    <cellStyle name="Vírgula 8 4 6 4 4" xfId="51792"/>
    <cellStyle name="Vírgula 8 4 6 5" xfId="30963"/>
    <cellStyle name="Vírgula 8 4 6 5 2" xfId="53784"/>
    <cellStyle name="Vírgula 8 4 6 5 3" xfId="53785"/>
    <cellStyle name="Vírgula 8 4 6 6" xfId="30965"/>
    <cellStyle name="Vírgula 8 4 6 7" xfId="53786"/>
    <cellStyle name="Vírgula 8 4 6 8" xfId="53787"/>
    <cellStyle name="Vírgula 8 4 7" xfId="53788"/>
    <cellStyle name="Vírgula 8 4 7 2" xfId="51050"/>
    <cellStyle name="Vírgula 8 4 7 2 2" xfId="53789"/>
    <cellStyle name="Vírgula 8 4 7 2 3" xfId="53790"/>
    <cellStyle name="Vírgula 8 4 7 2 4" xfId="53791"/>
    <cellStyle name="Vírgula 8 4 7 3" xfId="53792"/>
    <cellStyle name="Vírgula 8 4 7 3 2" xfId="53793"/>
    <cellStyle name="Vírgula 8 4 7 3 3" xfId="53794"/>
    <cellStyle name="Vírgula 8 4 7 4" xfId="30969"/>
    <cellStyle name="Vírgula 8 4 7 5" xfId="30971"/>
    <cellStyle name="Vírgula 8 4 7 6" xfId="30973"/>
    <cellStyle name="Vírgula 8 4 8" xfId="53795"/>
    <cellStyle name="Vírgula 8 4 8 2" xfId="51055"/>
    <cellStyle name="Vírgula 8 4 8 3" xfId="53796"/>
    <cellStyle name="Vírgula 8 4 8 4" xfId="30976"/>
    <cellStyle name="Vírgula 8 4 9" xfId="53797"/>
    <cellStyle name="Vírgula 8 4 9 2" xfId="27232"/>
    <cellStyle name="Vírgula 8 4 9 3" xfId="27240"/>
    <cellStyle name="Vírgula 8 4 9 4" xfId="27247"/>
    <cellStyle name="Vírgula 8 5" xfId="36591"/>
    <cellStyle name="Vírgula 8 5 10" xfId="47714"/>
    <cellStyle name="Vírgula 8 5 10 2" xfId="53798"/>
    <cellStyle name="Vírgula 8 5 10 3" xfId="53799"/>
    <cellStyle name="Vírgula 8 5 10 4" xfId="53800"/>
    <cellStyle name="Vírgula 8 5 11" xfId="47717"/>
    <cellStyle name="Vírgula 8 5 11 2" xfId="53801"/>
    <cellStyle name="Vírgula 8 5 11 3" xfId="53802"/>
    <cellStyle name="Vírgula 8 5 12" xfId="52628"/>
    <cellStyle name="Vírgula 8 5 13" xfId="53803"/>
    <cellStyle name="Vírgula 8 5 14" xfId="53804"/>
    <cellStyle name="Vírgula 8 5 2" xfId="53805"/>
    <cellStyle name="Vírgula 8 5 2 10" xfId="26764"/>
    <cellStyle name="Vírgula 8 5 2 11" xfId="26768"/>
    <cellStyle name="Vírgula 8 5 2 2" xfId="11256"/>
    <cellStyle name="Vírgula 8 5 2 2 10" xfId="7382"/>
    <cellStyle name="Vírgula 8 5 2 2 2" xfId="3234"/>
    <cellStyle name="Vírgula 8 5 2 2 2 2" xfId="53806"/>
    <cellStyle name="Vírgula 8 5 2 2 2 2 2" xfId="53808"/>
    <cellStyle name="Vírgula 8 5 2 2 2 2 2 2" xfId="53810"/>
    <cellStyle name="Vírgula 8 5 2 2 2 2 2 3" xfId="53812"/>
    <cellStyle name="Vírgula 8 5 2 2 2 2 2 4" xfId="53813"/>
    <cellStyle name="Vírgula 8 5 2 2 2 2 3" xfId="31017"/>
    <cellStyle name="Vírgula 8 5 2 2 2 2 3 2" xfId="27508"/>
    <cellStyle name="Vírgula 8 5 2 2 2 2 3 3" xfId="53814"/>
    <cellStyle name="Vírgula 8 5 2 2 2 2 4" xfId="31020"/>
    <cellStyle name="Vírgula 8 5 2 2 2 2 5" xfId="27210"/>
    <cellStyle name="Vírgula 8 5 2 2 2 2 6" xfId="53815"/>
    <cellStyle name="Vírgula 8 5 2 2 2 3" xfId="53816"/>
    <cellStyle name="Vírgula 8 5 2 2 2 3 2" xfId="53818"/>
    <cellStyle name="Vírgula 8 5 2 2 2 3 3" xfId="31025"/>
    <cellStyle name="Vírgula 8 5 2 2 2 3 4" xfId="31027"/>
    <cellStyle name="Vírgula 8 5 2 2 2 4" xfId="53819"/>
    <cellStyle name="Vírgula 8 5 2 2 2 4 2" xfId="890"/>
    <cellStyle name="Vírgula 8 5 2 2 2 4 3" xfId="999"/>
    <cellStyle name="Vírgula 8 5 2 2 2 4 4" xfId="45014"/>
    <cellStyle name="Vírgula 8 5 2 2 2 5" xfId="53638"/>
    <cellStyle name="Vírgula 8 5 2 2 2 5 2" xfId="53820"/>
    <cellStyle name="Vírgula 8 5 2 2 2 5 3" xfId="53821"/>
    <cellStyle name="Vírgula 8 5 2 2 2 5 4" xfId="53822"/>
    <cellStyle name="Vírgula 8 5 2 2 2 6" xfId="53640"/>
    <cellStyle name="Vírgula 8 5 2 2 2 6 2" xfId="44004"/>
    <cellStyle name="Vírgula 8 5 2 2 2 6 3" xfId="53823"/>
    <cellStyle name="Vírgula 8 5 2 2 2 7" xfId="53642"/>
    <cellStyle name="Vírgula 8 5 2 2 2 8" xfId="53824"/>
    <cellStyle name="Vírgula 8 5 2 2 2 9" xfId="51037"/>
    <cellStyle name="Vírgula 8 5 2 2 3" xfId="52099"/>
    <cellStyle name="Vírgula 8 5 2 2 3 2" xfId="21298"/>
    <cellStyle name="Vírgula 8 5 2 2 3 2 2" xfId="5921"/>
    <cellStyle name="Vírgula 8 5 2 2 3 2 3" xfId="53826"/>
    <cellStyle name="Vírgula 8 5 2 2 3 2 4" xfId="53827"/>
    <cellStyle name="Vírgula 8 5 2 2 3 3" xfId="21303"/>
    <cellStyle name="Vírgula 8 5 2 2 3 3 2" xfId="53829"/>
    <cellStyle name="Vírgula 8 5 2 2 3 3 3" xfId="53830"/>
    <cellStyle name="Vírgula 8 5 2 2 3 4" xfId="21307"/>
    <cellStyle name="Vírgula 8 5 2 2 3 5" xfId="26771"/>
    <cellStyle name="Vírgula 8 5 2 2 3 6" xfId="53644"/>
    <cellStyle name="Vírgula 8 5 2 2 4" xfId="53831"/>
    <cellStyle name="Vírgula 8 5 2 2 4 2" xfId="21322"/>
    <cellStyle name="Vírgula 8 5 2 2 4 3" xfId="38771"/>
    <cellStyle name="Vírgula 8 5 2 2 4 4" xfId="26778"/>
    <cellStyle name="Vírgula 8 5 2 2 5" xfId="53832"/>
    <cellStyle name="Vírgula 8 5 2 2 5 2" xfId="21334"/>
    <cellStyle name="Vírgula 8 5 2 2 5 3" xfId="3842"/>
    <cellStyle name="Vírgula 8 5 2 2 5 4" xfId="53833"/>
    <cellStyle name="Vírgula 8 5 2 2 6" xfId="53834"/>
    <cellStyle name="Vírgula 8 5 2 2 6 2" xfId="21347"/>
    <cellStyle name="Vírgula 8 5 2 2 6 3" xfId="50773"/>
    <cellStyle name="Vírgula 8 5 2 2 6 4" xfId="53835"/>
    <cellStyle name="Vírgula 8 5 2 2 7" xfId="53836"/>
    <cellStyle name="Vírgula 8 5 2 2 7 2" xfId="53837"/>
    <cellStyle name="Vírgula 8 5 2 2 7 3" xfId="53838"/>
    <cellStyle name="Vírgula 8 5 2 2 8" xfId="53839"/>
    <cellStyle name="Vírgula 8 5 2 2 9" xfId="53840"/>
    <cellStyle name="Vírgula 8 5 2 3" xfId="52101"/>
    <cellStyle name="Vírgula 8 5 2 3 2" xfId="53841"/>
    <cellStyle name="Vírgula 8 5 2 3 2 2" xfId="53842"/>
    <cellStyle name="Vírgula 8 5 2 3 2 2 2" xfId="53843"/>
    <cellStyle name="Vírgula 8 5 2 3 2 2 3" xfId="53844"/>
    <cellStyle name="Vírgula 8 5 2 3 2 2 4" xfId="53845"/>
    <cellStyle name="Vírgula 8 5 2 3 2 3" xfId="53846"/>
    <cellStyle name="Vírgula 8 5 2 3 2 3 2" xfId="53847"/>
    <cellStyle name="Vírgula 8 5 2 3 2 3 3" xfId="53848"/>
    <cellStyle name="Vírgula 8 5 2 3 2 4" xfId="53849"/>
    <cellStyle name="Vírgula 8 5 2 3 2 5" xfId="53664"/>
    <cellStyle name="Vírgula 8 5 2 3 2 6" xfId="53666"/>
    <cellStyle name="Vírgula 8 5 2 3 3" xfId="53850"/>
    <cellStyle name="Vírgula 8 5 2 3 3 2" xfId="21365"/>
    <cellStyle name="Vírgula 8 5 2 3 3 3" xfId="53851"/>
    <cellStyle name="Vírgula 8 5 2 3 3 4" xfId="53852"/>
    <cellStyle name="Vírgula 8 5 2 3 4" xfId="53853"/>
    <cellStyle name="Vírgula 8 5 2 3 4 2" xfId="53854"/>
    <cellStyle name="Vírgula 8 5 2 3 4 3" xfId="53855"/>
    <cellStyle name="Vírgula 8 5 2 3 4 4" xfId="53856"/>
    <cellStyle name="Vírgula 8 5 2 3 5" xfId="53857"/>
    <cellStyle name="Vírgula 8 5 2 3 5 2" xfId="50822"/>
    <cellStyle name="Vírgula 8 5 2 3 5 3" xfId="50824"/>
    <cellStyle name="Vírgula 8 5 2 3 5 4" xfId="53858"/>
    <cellStyle name="Vírgula 8 5 2 3 6" xfId="53859"/>
    <cellStyle name="Vírgula 8 5 2 3 6 2" xfId="50843"/>
    <cellStyle name="Vírgula 8 5 2 3 6 3" xfId="50845"/>
    <cellStyle name="Vírgula 8 5 2 3 7" xfId="53860"/>
    <cellStyle name="Vírgula 8 5 2 3 8" xfId="5435"/>
    <cellStyle name="Vírgula 8 5 2 3 9" xfId="5451"/>
    <cellStyle name="Vírgula 8 5 2 4" xfId="52103"/>
    <cellStyle name="Vírgula 8 5 2 4 2" xfId="52510"/>
    <cellStyle name="Vírgula 8 5 2 4 2 2" xfId="27282"/>
    <cellStyle name="Vírgula 8 5 2 4 2 3" xfId="53861"/>
    <cellStyle name="Vírgula 8 5 2 4 2 4" xfId="53862"/>
    <cellStyle name="Vírgula 8 5 2 4 3" xfId="52512"/>
    <cellStyle name="Vírgula 8 5 2 4 3 2" xfId="41533"/>
    <cellStyle name="Vírgula 8 5 2 4 3 3" xfId="41537"/>
    <cellStyle name="Vírgula 8 5 2 4 4" xfId="52514"/>
    <cellStyle name="Vírgula 8 5 2 4 5" xfId="53863"/>
    <cellStyle name="Vírgula 8 5 2 4 6" xfId="53864"/>
    <cellStyle name="Vírgula 8 5 2 5" xfId="52106"/>
    <cellStyle name="Vírgula 8 5 2 5 2" xfId="52516"/>
    <cellStyle name="Vírgula 8 5 2 5 3" xfId="52518"/>
    <cellStyle name="Vírgula 8 5 2 5 4" xfId="53865"/>
    <cellStyle name="Vírgula 8 5 2 6" xfId="52520"/>
    <cellStyle name="Vírgula 8 5 2 6 2" xfId="42510"/>
    <cellStyle name="Vírgula 8 5 2 6 3" xfId="42513"/>
    <cellStyle name="Vírgula 8 5 2 6 4" xfId="42515"/>
    <cellStyle name="Vírgula 8 5 2 7" xfId="52522"/>
    <cellStyle name="Vírgula 8 5 2 7 2" xfId="7417"/>
    <cellStyle name="Vírgula 8 5 2 7 3" xfId="1475"/>
    <cellStyle name="Vírgula 8 5 2 7 4" xfId="42527"/>
    <cellStyle name="Vírgula 8 5 2 8" xfId="52524"/>
    <cellStyle name="Vírgula 8 5 2 8 2" xfId="53866"/>
    <cellStyle name="Vírgula 8 5 2 8 3" xfId="53867"/>
    <cellStyle name="Vírgula 8 5 2 9" xfId="53868"/>
    <cellStyle name="Vírgula 8 5 3" xfId="53869"/>
    <cellStyle name="Vírgula 8 5 3 10" xfId="2260"/>
    <cellStyle name="Vírgula 8 5 3 2" xfId="52110"/>
    <cellStyle name="Vírgula 8 5 3 2 2" xfId="39113"/>
    <cellStyle name="Vírgula 8 5 3 2 2 2" xfId="53870"/>
    <cellStyle name="Vírgula 8 5 3 2 2 2 2" xfId="53871"/>
    <cellStyle name="Vírgula 8 5 3 2 2 2 3" xfId="33532"/>
    <cellStyle name="Vírgula 8 5 3 2 2 2 4" xfId="33559"/>
    <cellStyle name="Vírgula 8 5 3 2 2 3" xfId="53872"/>
    <cellStyle name="Vírgula 8 5 3 2 2 3 2" xfId="53873"/>
    <cellStyle name="Vírgula 8 5 3 2 2 3 3" xfId="33603"/>
    <cellStyle name="Vírgula 8 5 3 2 2 4" xfId="53874"/>
    <cellStyle name="Vírgula 8 5 3 2 2 5" xfId="53875"/>
    <cellStyle name="Vírgula 8 5 3 2 2 6" xfId="53876"/>
    <cellStyle name="Vírgula 8 5 3 2 3" xfId="53877"/>
    <cellStyle name="Vírgula 8 5 3 2 3 2" xfId="21444"/>
    <cellStyle name="Vírgula 8 5 3 2 3 3" xfId="53878"/>
    <cellStyle name="Vírgula 8 5 3 2 3 4" xfId="53879"/>
    <cellStyle name="Vírgula 8 5 3 2 4" xfId="53880"/>
    <cellStyle name="Vírgula 8 5 3 2 4 2" xfId="53881"/>
    <cellStyle name="Vírgula 8 5 3 2 4 3" xfId="53882"/>
    <cellStyle name="Vírgula 8 5 3 2 4 4" xfId="53883"/>
    <cellStyle name="Vírgula 8 5 3 2 5" xfId="53884"/>
    <cellStyle name="Vírgula 8 5 3 2 5 2" xfId="51582"/>
    <cellStyle name="Vírgula 8 5 3 2 5 3" xfId="51584"/>
    <cellStyle name="Vírgula 8 5 3 2 5 4" xfId="20246"/>
    <cellStyle name="Vírgula 8 5 3 2 6" xfId="53885"/>
    <cellStyle name="Vírgula 8 5 3 2 6 2" xfId="51592"/>
    <cellStyle name="Vírgula 8 5 3 2 6 3" xfId="51594"/>
    <cellStyle name="Vírgula 8 5 3 2 7" xfId="53886"/>
    <cellStyle name="Vírgula 8 5 3 2 8" xfId="53887"/>
    <cellStyle name="Vírgula 8 5 3 2 9" xfId="53888"/>
    <cellStyle name="Vírgula 8 5 3 3" xfId="52112"/>
    <cellStyle name="Vírgula 8 5 3 3 2" xfId="27342"/>
    <cellStyle name="Vírgula 8 5 3 3 2 2" xfId="53889"/>
    <cellStyle name="Vírgula 8 5 3 3 2 3" xfId="53890"/>
    <cellStyle name="Vírgula 8 5 3 3 2 4" xfId="53891"/>
    <cellStyle name="Vírgula 8 5 3 3 3" xfId="23031"/>
    <cellStyle name="Vírgula 8 5 3 3 3 2" xfId="53892"/>
    <cellStyle name="Vírgula 8 5 3 3 3 3" xfId="53893"/>
    <cellStyle name="Vírgula 8 5 3 3 4" xfId="53894"/>
    <cellStyle name="Vírgula 8 5 3 3 5" xfId="52592"/>
    <cellStyle name="Vírgula 8 5 3 3 6" xfId="52594"/>
    <cellStyle name="Vírgula 8 5 3 4" xfId="52526"/>
    <cellStyle name="Vírgula 8 5 3 4 2" xfId="27381"/>
    <cellStyle name="Vírgula 8 5 3 4 3" xfId="53895"/>
    <cellStyle name="Vírgula 8 5 3 4 4" xfId="53896"/>
    <cellStyle name="Vírgula 8 5 3 5" xfId="52528"/>
    <cellStyle name="Vírgula 8 5 3 5 2" xfId="53897"/>
    <cellStyle name="Vírgula 8 5 3 5 3" xfId="53898"/>
    <cellStyle name="Vírgula 8 5 3 5 4" xfId="53899"/>
    <cellStyle name="Vírgula 8 5 3 6" xfId="52530"/>
    <cellStyle name="Vírgula 8 5 3 6 2" xfId="42588"/>
    <cellStyle name="Vírgula 8 5 3 6 3" xfId="42592"/>
    <cellStyle name="Vírgula 8 5 3 6 4" xfId="42594"/>
    <cellStyle name="Vírgula 8 5 3 7" xfId="47795"/>
    <cellStyle name="Vírgula 8 5 3 7 2" xfId="42610"/>
    <cellStyle name="Vírgula 8 5 3 7 3" xfId="42612"/>
    <cellStyle name="Vírgula 8 5 3 8" xfId="53900"/>
    <cellStyle name="Vírgula 8 5 3 9" xfId="7388"/>
    <cellStyle name="Vírgula 8 5 4" xfId="53901"/>
    <cellStyle name="Vírgula 8 5 4 2" xfId="52115"/>
    <cellStyle name="Vírgula 8 5 4 2 2" xfId="53902"/>
    <cellStyle name="Vírgula 8 5 4 2 2 2" xfId="53903"/>
    <cellStyle name="Vírgula 8 5 4 2 2 3" xfId="53904"/>
    <cellStyle name="Vírgula 8 5 4 2 2 4" xfId="53905"/>
    <cellStyle name="Vírgula 8 5 4 2 3" xfId="53906"/>
    <cellStyle name="Vírgula 8 5 4 2 3 2" xfId="53907"/>
    <cellStyle name="Vírgula 8 5 4 2 3 3" xfId="53908"/>
    <cellStyle name="Vírgula 8 5 4 2 4" xfId="53909"/>
    <cellStyle name="Vírgula 8 5 4 2 5" xfId="53910"/>
    <cellStyle name="Vírgula 8 5 4 2 6" xfId="16284"/>
    <cellStyle name="Vírgula 8 5 4 3" xfId="52117"/>
    <cellStyle name="Vírgula 8 5 4 3 2" xfId="53911"/>
    <cellStyle name="Vírgula 8 5 4 3 3" xfId="53912"/>
    <cellStyle name="Vírgula 8 5 4 3 4" xfId="53913"/>
    <cellStyle name="Vírgula 8 5 4 4" xfId="52532"/>
    <cellStyle name="Vírgula 8 5 4 4 2" xfId="53914"/>
    <cellStyle name="Vírgula 8 5 4 4 3" xfId="53915"/>
    <cellStyle name="Vírgula 8 5 4 4 4" xfId="53916"/>
    <cellStyle name="Vírgula 8 5 4 5" xfId="52534"/>
    <cellStyle name="Vírgula 8 5 4 5 2" xfId="53917"/>
    <cellStyle name="Vírgula 8 5 4 5 3" xfId="53918"/>
    <cellStyle name="Vírgula 8 5 4 5 4" xfId="53919"/>
    <cellStyle name="Vírgula 8 5 4 6" xfId="52536"/>
    <cellStyle name="Vírgula 8 5 4 6 2" xfId="42687"/>
    <cellStyle name="Vírgula 8 5 4 6 3" xfId="27433"/>
    <cellStyle name="Vírgula 8 5 4 7" xfId="53920"/>
    <cellStyle name="Vírgula 8 5 4 8" xfId="53921"/>
    <cellStyle name="Vírgula 8 5 4 9" xfId="53922"/>
    <cellStyle name="Vírgula 8 5 5" xfId="53923"/>
    <cellStyle name="Vírgula 8 5 5 2" xfId="45176"/>
    <cellStyle name="Vírgula 8 5 5 2 2" xfId="53924"/>
    <cellStyle name="Vírgula 8 5 5 2 2 2" xfId="53925"/>
    <cellStyle name="Vírgula 8 5 5 2 2 3" xfId="53926"/>
    <cellStyle name="Vírgula 8 5 5 2 2 4" xfId="49867"/>
    <cellStyle name="Vírgula 8 5 5 2 3" xfId="53927"/>
    <cellStyle name="Vírgula 8 5 5 2 3 2" xfId="53928"/>
    <cellStyle name="Vírgula 8 5 5 2 3 3" xfId="53929"/>
    <cellStyle name="Vírgula 8 5 5 2 4" xfId="53930"/>
    <cellStyle name="Vírgula 8 5 5 2 5" xfId="53931"/>
    <cellStyle name="Vírgula 8 5 5 2 6" xfId="16369"/>
    <cellStyle name="Vírgula 8 5 5 3" xfId="53932"/>
    <cellStyle name="Vírgula 8 5 5 3 2" xfId="53933"/>
    <cellStyle name="Vírgula 8 5 5 3 3" xfId="53934"/>
    <cellStyle name="Vírgula 8 5 5 3 4" xfId="51812"/>
    <cellStyle name="Vírgula 8 5 5 4" xfId="30989"/>
    <cellStyle name="Vírgula 8 5 5 4 2" xfId="27458"/>
    <cellStyle name="Vírgula 8 5 5 4 3" xfId="23138"/>
    <cellStyle name="Vírgula 8 5 5 4 4" xfId="30993"/>
    <cellStyle name="Vírgula 8 5 5 5" xfId="30996"/>
    <cellStyle name="Vírgula 8 5 5 5 2" xfId="27464"/>
    <cellStyle name="Vírgula 8 5 5 5 3" xfId="27467"/>
    <cellStyle name="Vírgula 8 5 5 5 4" xfId="53935"/>
    <cellStyle name="Vírgula 8 5 5 6" xfId="30999"/>
    <cellStyle name="Vírgula 8 5 5 6 2" xfId="42762"/>
    <cellStyle name="Vírgula 8 5 5 6 3" xfId="42764"/>
    <cellStyle name="Vírgula 8 5 5 7" xfId="31002"/>
    <cellStyle name="Vírgula 8 5 5 8" xfId="7393"/>
    <cellStyle name="Vírgula 8 5 5 9" xfId="53936"/>
    <cellStyle name="Vírgula 8 5 6" xfId="53937"/>
    <cellStyle name="Vírgula 8 5 6 2" xfId="16087"/>
    <cellStyle name="Vírgula 8 5 6 2 2" xfId="53938"/>
    <cellStyle name="Vírgula 8 5 6 2 2 2" xfId="53939"/>
    <cellStyle name="Vírgula 8 5 6 2 2 3" xfId="53940"/>
    <cellStyle name="Vírgula 8 5 6 2 2 4" xfId="53941"/>
    <cellStyle name="Vírgula 8 5 6 2 3" xfId="53942"/>
    <cellStyle name="Vírgula 8 5 6 2 3 2" xfId="53943"/>
    <cellStyle name="Vírgula 8 5 6 2 3 3" xfId="53944"/>
    <cellStyle name="Vírgula 8 5 6 2 4" xfId="53945"/>
    <cellStyle name="Vírgula 8 5 6 2 5" xfId="53946"/>
    <cellStyle name="Vírgula 8 5 6 2 6" xfId="16438"/>
    <cellStyle name="Vírgula 8 5 6 3" xfId="53947"/>
    <cellStyle name="Vírgula 8 5 6 3 2" xfId="53948"/>
    <cellStyle name="Vírgula 8 5 6 3 3" xfId="53949"/>
    <cellStyle name="Vírgula 8 5 6 3 4" xfId="27485"/>
    <cellStyle name="Vírgula 8 5 6 4" xfId="31006"/>
    <cellStyle name="Vírgula 8 5 6 4 2" xfId="53950"/>
    <cellStyle name="Vírgula 8 5 6 4 3" xfId="53951"/>
    <cellStyle name="Vírgula 8 5 6 4 4" xfId="36966"/>
    <cellStyle name="Vírgula 8 5 6 5" xfId="31009"/>
    <cellStyle name="Vírgula 8 5 6 5 2" xfId="53952"/>
    <cellStyle name="Vírgula 8 5 6 5 3" xfId="53953"/>
    <cellStyle name="Vírgula 8 5 6 6" xfId="31012"/>
    <cellStyle name="Vírgula 8 5 6 7" xfId="53954"/>
    <cellStyle name="Vírgula 8 5 6 8" xfId="53955"/>
    <cellStyle name="Vírgula 8 5 7" xfId="53956"/>
    <cellStyle name="Vírgula 8 5 7 2" xfId="53957"/>
    <cellStyle name="Vírgula 8 5 7 2 2" xfId="9784"/>
    <cellStyle name="Vírgula 8 5 7 2 3" xfId="53958"/>
    <cellStyle name="Vírgula 8 5 7 2 4" xfId="53959"/>
    <cellStyle name="Vírgula 8 5 7 3" xfId="53807"/>
    <cellStyle name="Vírgula 8 5 7 3 2" xfId="53809"/>
    <cellStyle name="Vírgula 8 5 7 3 3" xfId="53811"/>
    <cellStyle name="Vírgula 8 5 7 4" xfId="31016"/>
    <cellStyle name="Vírgula 8 5 7 5" xfId="31019"/>
    <cellStyle name="Vírgula 8 5 7 6" xfId="27209"/>
    <cellStyle name="Vírgula 8 5 8" xfId="53960"/>
    <cellStyle name="Vírgula 8 5 8 2" xfId="53961"/>
    <cellStyle name="Vírgula 8 5 8 3" xfId="53817"/>
    <cellStyle name="Vírgula 8 5 8 4" xfId="31024"/>
    <cellStyle name="Vírgula 8 5 9" xfId="45004"/>
    <cellStyle name="Vírgula 8 5 9 2" xfId="985"/>
    <cellStyle name="Vírgula 8 5 9 3" xfId="889"/>
    <cellStyle name="Vírgula 8 5 9 4" xfId="998"/>
    <cellStyle name="Vírgula 8 6" xfId="53962"/>
    <cellStyle name="Vírgula 8 6 10" xfId="48553"/>
    <cellStyle name="Vírgula 8 6 11" xfId="53963"/>
    <cellStyle name="Vírgula 8 6 2" xfId="53964"/>
    <cellStyle name="Vírgula 8 6 2 10" xfId="53965"/>
    <cellStyle name="Vírgula 8 6 2 2" xfId="28313"/>
    <cellStyle name="Vírgula 8 6 2 2 2" xfId="89"/>
    <cellStyle name="Vírgula 8 6 2 2 2 2" xfId="48505"/>
    <cellStyle name="Vírgula 8 6 2 2 2 2 2" xfId="39336"/>
    <cellStyle name="Vírgula 8 6 2 2 2 2 3" xfId="39338"/>
    <cellStyle name="Vírgula 8 6 2 2 2 2 4" xfId="39340"/>
    <cellStyle name="Vírgula 8 6 2 2 2 3" xfId="53966"/>
    <cellStyle name="Vírgula 8 6 2 2 2 3 2" xfId="39344"/>
    <cellStyle name="Vírgula 8 6 2 2 2 3 3" xfId="39346"/>
    <cellStyle name="Vírgula 8 6 2 2 2 4" xfId="53967"/>
    <cellStyle name="Vírgula 8 6 2 2 2 5" xfId="20723"/>
    <cellStyle name="Vírgula 8 6 2 2 2 6" xfId="20741"/>
    <cellStyle name="Vírgula 8 6 2 2 3" xfId="53968"/>
    <cellStyle name="Vírgula 8 6 2 2 3 2" xfId="21650"/>
    <cellStyle name="Vírgula 8 6 2 2 3 3" xfId="53969"/>
    <cellStyle name="Vírgula 8 6 2 2 3 4" xfId="53970"/>
    <cellStyle name="Vírgula 8 6 2 2 4" xfId="53971"/>
    <cellStyle name="Vírgula 8 6 2 2 4 2" xfId="53972"/>
    <cellStyle name="Vírgula 8 6 2 2 4 3" xfId="53973"/>
    <cellStyle name="Vírgula 8 6 2 2 4 4" xfId="53974"/>
    <cellStyle name="Vírgula 8 6 2 2 5" xfId="23282"/>
    <cellStyle name="Vírgula 8 6 2 2 5 2" xfId="40888"/>
    <cellStyle name="Vírgula 8 6 2 2 5 3" xfId="40891"/>
    <cellStyle name="Vírgula 8 6 2 2 5 4" xfId="53975"/>
    <cellStyle name="Vírgula 8 6 2 2 6" xfId="25160"/>
    <cellStyle name="Vírgula 8 6 2 2 6 2" xfId="14505"/>
    <cellStyle name="Vírgula 8 6 2 2 6 3" xfId="53437"/>
    <cellStyle name="Vírgula 8 6 2 2 7" xfId="53976"/>
    <cellStyle name="Vírgula 8 6 2 2 8" xfId="53977"/>
    <cellStyle name="Vírgula 8 6 2 2 9" xfId="53978"/>
    <cellStyle name="Vírgula 8 6 2 3" xfId="28316"/>
    <cellStyle name="Vírgula 8 6 2 3 2" xfId="53979"/>
    <cellStyle name="Vírgula 8 6 2 3 2 2" xfId="53980"/>
    <cellStyle name="Vírgula 8 6 2 3 2 3" xfId="53981"/>
    <cellStyle name="Vírgula 8 6 2 3 2 4" xfId="53982"/>
    <cellStyle name="Vírgula 8 6 2 3 3" xfId="53983"/>
    <cellStyle name="Vírgula 8 6 2 3 3 2" xfId="53984"/>
    <cellStyle name="Vírgula 8 6 2 3 3 3" xfId="53985"/>
    <cellStyle name="Vírgula 8 6 2 3 4" xfId="53986"/>
    <cellStyle name="Vírgula 8 6 2 3 5" xfId="53987"/>
    <cellStyle name="Vírgula 8 6 2 3 6" xfId="53988"/>
    <cellStyle name="Vírgula 8 6 2 4" xfId="52539"/>
    <cellStyle name="Vírgula 8 6 2 4 2" xfId="52541"/>
    <cellStyle name="Vírgula 8 6 2 4 3" xfId="52543"/>
    <cellStyle name="Vírgula 8 6 2 4 4" xfId="52545"/>
    <cellStyle name="Vírgula 8 6 2 5" xfId="52547"/>
    <cellStyle name="Vírgula 8 6 2 5 2" xfId="45831"/>
    <cellStyle name="Vírgula 8 6 2 5 3" xfId="45834"/>
    <cellStyle name="Vírgula 8 6 2 5 4" xfId="53989"/>
    <cellStyle name="Vírgula 8 6 2 6" xfId="52549"/>
    <cellStyle name="Vírgula 8 6 2 6 2" xfId="43441"/>
    <cellStyle name="Vírgula 8 6 2 6 3" xfId="43443"/>
    <cellStyle name="Vírgula 8 6 2 6 4" xfId="43445"/>
    <cellStyle name="Vírgula 8 6 2 7" xfId="52551"/>
    <cellStyle name="Vírgula 8 6 2 7 2" xfId="11719"/>
    <cellStyle name="Vírgula 8 6 2 7 3" xfId="11723"/>
    <cellStyle name="Vírgula 8 6 2 8" xfId="52553"/>
    <cellStyle name="Vírgula 8 6 2 9" xfId="7614"/>
    <cellStyle name="Vírgula 8 6 3" xfId="53990"/>
    <cellStyle name="Vírgula 8 6 3 2" xfId="52121"/>
    <cellStyle name="Vírgula 8 6 3 2 2" xfId="39788"/>
    <cellStyle name="Vírgula 8 6 3 2 2 2" xfId="53991"/>
    <cellStyle name="Vírgula 8 6 3 2 2 3" xfId="53992"/>
    <cellStyle name="Vírgula 8 6 3 2 2 4" xfId="53993"/>
    <cellStyle name="Vírgula 8 6 3 2 3" xfId="30434"/>
    <cellStyle name="Vírgula 8 6 3 2 3 2" xfId="53994"/>
    <cellStyle name="Vírgula 8 6 3 2 3 3" xfId="53995"/>
    <cellStyle name="Vírgula 8 6 3 2 4" xfId="30436"/>
    <cellStyle name="Vírgula 8 6 3 2 5" xfId="25177"/>
    <cellStyle name="Vírgula 8 6 3 2 6" xfId="25180"/>
    <cellStyle name="Vírgula 8 6 3 3" xfId="53996"/>
    <cellStyle name="Vírgula 8 6 3 3 2" xfId="27565"/>
    <cellStyle name="Vírgula 8 6 3 3 3" xfId="27570"/>
    <cellStyle name="Vírgula 8 6 3 3 4" xfId="27574"/>
    <cellStyle name="Vírgula 8 6 3 4" xfId="52556"/>
    <cellStyle name="Vírgula 8 6 3 4 2" xfId="27578"/>
    <cellStyle name="Vírgula 8 6 3 4 3" xfId="53997"/>
    <cellStyle name="Vírgula 8 6 3 4 4" xfId="53998"/>
    <cellStyle name="Vírgula 8 6 3 5" xfId="52558"/>
    <cellStyle name="Vírgula 8 6 3 5 2" xfId="53999"/>
    <cellStyle name="Vírgula 8 6 3 5 3" xfId="54000"/>
    <cellStyle name="Vírgula 8 6 3 5 4" xfId="54001"/>
    <cellStyle name="Vírgula 8 6 3 6" xfId="52560"/>
    <cellStyle name="Vírgula 8 6 3 6 2" xfId="43461"/>
    <cellStyle name="Vírgula 8 6 3 6 3" xfId="43463"/>
    <cellStyle name="Vírgula 8 6 3 7" xfId="54002"/>
    <cellStyle name="Vírgula 8 6 3 8" xfId="54003"/>
    <cellStyle name="Vírgula 8 6 3 9" xfId="1140"/>
    <cellStyle name="Vírgula 8 6 4" xfId="54004"/>
    <cellStyle name="Vírgula 8 6 4 2" xfId="54005"/>
    <cellStyle name="Vírgula 8 6 4 2 2" xfId="54006"/>
    <cellStyle name="Vírgula 8 6 4 2 3" xfId="54007"/>
    <cellStyle name="Vírgula 8 6 4 2 4" xfId="54008"/>
    <cellStyle name="Vírgula 8 6 4 3" xfId="54009"/>
    <cellStyle name="Vírgula 8 6 4 3 2" xfId="54010"/>
    <cellStyle name="Vírgula 8 6 4 3 3" xfId="54011"/>
    <cellStyle name="Vírgula 8 6 4 4" xfId="52563"/>
    <cellStyle name="Vírgula 8 6 4 5" xfId="52565"/>
    <cellStyle name="Vírgula 8 6 4 6" xfId="52567"/>
    <cellStyle name="Vírgula 8 6 5" xfId="54012"/>
    <cellStyle name="Vírgula 8 6 5 2" xfId="45249"/>
    <cellStyle name="Vírgula 8 6 5 3" xfId="20711"/>
    <cellStyle name="Vírgula 8 6 5 4" xfId="20714"/>
    <cellStyle name="Vírgula 8 6 6" xfId="54013"/>
    <cellStyle name="Vírgula 8 6 6 2" xfId="45275"/>
    <cellStyle name="Vírgula 8 6 6 3" xfId="13787"/>
    <cellStyle name="Vírgula 8 6 6 4" xfId="13793"/>
    <cellStyle name="Vírgula 8 6 7" xfId="54014"/>
    <cellStyle name="Vírgula 8 6 7 2" xfId="4217"/>
    <cellStyle name="Vírgula 8 6 7 3" xfId="5920"/>
    <cellStyle name="Vírgula 8 6 7 4" xfId="53825"/>
    <cellStyle name="Vírgula 8 6 8" xfId="54015"/>
    <cellStyle name="Vírgula 8 6 8 2" xfId="7214"/>
    <cellStyle name="Vírgula 8 6 8 3" xfId="53828"/>
    <cellStyle name="Vírgula 8 6 9" xfId="54016"/>
    <cellStyle name="Vírgula 8 7" xfId="54017"/>
    <cellStyle name="Vírgula 8 7 10" xfId="5876"/>
    <cellStyle name="Vírgula 8 7 11" xfId="31906"/>
    <cellStyle name="Vírgula 8 7 2" xfId="35625"/>
    <cellStyle name="Vírgula 8 7 2 10" xfId="1375"/>
    <cellStyle name="Vírgula 8 7 2 2" xfId="35627"/>
    <cellStyle name="Vírgula 8 7 2 2 2" xfId="54018"/>
    <cellStyle name="Vírgula 8 7 2 2 2 2" xfId="54019"/>
    <cellStyle name="Vírgula 8 7 2 2 2 2 2" xfId="54020"/>
    <cellStyle name="Vírgula 8 7 2 2 2 2 3" xfId="54021"/>
    <cellStyle name="Vírgula 8 7 2 2 2 2 4" xfId="54022"/>
    <cellStyle name="Vírgula 8 7 2 2 2 3" xfId="54023"/>
    <cellStyle name="Vírgula 8 7 2 2 2 3 2" xfId="54024"/>
    <cellStyle name="Vírgula 8 7 2 2 2 3 3" xfId="54025"/>
    <cellStyle name="Vírgula 8 7 2 2 2 4" xfId="22358"/>
    <cellStyle name="Vírgula 8 7 2 2 2 5" xfId="22209"/>
    <cellStyle name="Vírgula 8 7 2 2 2 6" xfId="54026"/>
    <cellStyle name="Vírgula 8 7 2 2 3" xfId="54027"/>
    <cellStyle name="Vírgula 8 7 2 2 3 2" xfId="21778"/>
    <cellStyle name="Vírgula 8 7 2 2 3 3" xfId="54028"/>
    <cellStyle name="Vírgula 8 7 2 2 3 4" xfId="54029"/>
    <cellStyle name="Vírgula 8 7 2 2 4" xfId="54030"/>
    <cellStyle name="Vírgula 8 7 2 2 4 2" xfId="54031"/>
    <cellStyle name="Vírgula 8 7 2 2 4 3" xfId="54032"/>
    <cellStyle name="Vírgula 8 7 2 2 4 4" xfId="54033"/>
    <cellStyle name="Vírgula 8 7 2 2 5" xfId="54034"/>
    <cellStyle name="Vírgula 8 7 2 2 5 2" xfId="19697"/>
    <cellStyle name="Vírgula 8 7 2 2 5 3" xfId="19706"/>
    <cellStyle name="Vírgula 8 7 2 2 5 4" xfId="45291"/>
    <cellStyle name="Vírgula 8 7 2 2 6" xfId="54035"/>
    <cellStyle name="Vírgula 8 7 2 2 6 2" xfId="19753"/>
    <cellStyle name="Vírgula 8 7 2 2 6 3" xfId="45295"/>
    <cellStyle name="Vírgula 8 7 2 2 7" xfId="54036"/>
    <cellStyle name="Vírgula 8 7 2 2 8" xfId="54037"/>
    <cellStyle name="Vírgula 8 7 2 2 9" xfId="54038"/>
    <cellStyle name="Vírgula 8 7 2 3" xfId="35629"/>
    <cellStyle name="Vírgula 8 7 2 3 2" xfId="54039"/>
    <cellStyle name="Vírgula 8 7 2 3 2 2" xfId="54040"/>
    <cellStyle name="Vírgula 8 7 2 3 2 3" xfId="54041"/>
    <cellStyle name="Vírgula 8 7 2 3 2 4" xfId="54042"/>
    <cellStyle name="Vírgula 8 7 2 3 3" xfId="54043"/>
    <cellStyle name="Vírgula 8 7 2 3 3 2" xfId="54044"/>
    <cellStyle name="Vírgula 8 7 2 3 3 3" xfId="54045"/>
    <cellStyle name="Vírgula 8 7 2 3 4" xfId="54046"/>
    <cellStyle name="Vírgula 8 7 2 3 5" xfId="54047"/>
    <cellStyle name="Vírgula 8 7 2 3 6" xfId="54048"/>
    <cellStyle name="Vírgula 8 7 2 4" xfId="35631"/>
    <cellStyle name="Vírgula 8 7 2 4 2" xfId="20456"/>
    <cellStyle name="Vírgula 8 7 2 4 3" xfId="54049"/>
    <cellStyle name="Vírgula 8 7 2 4 4" xfId="54050"/>
    <cellStyle name="Vírgula 8 7 2 5" xfId="52570"/>
    <cellStyle name="Vírgula 8 7 2 5 2" xfId="21700"/>
    <cellStyle name="Vírgula 8 7 2 5 3" xfId="54051"/>
    <cellStyle name="Vírgula 8 7 2 5 4" xfId="54052"/>
    <cellStyle name="Vírgula 8 7 2 6" xfId="52572"/>
    <cellStyle name="Vírgula 8 7 2 6 2" xfId="18279"/>
    <cellStyle name="Vírgula 8 7 2 6 3" xfId="44192"/>
    <cellStyle name="Vírgula 8 7 2 6 4" xfId="44194"/>
    <cellStyle name="Vírgula 8 7 2 7" xfId="54053"/>
    <cellStyle name="Vírgula 8 7 2 7 2" xfId="27643"/>
    <cellStyle name="Vírgula 8 7 2 7 3" xfId="44197"/>
    <cellStyle name="Vírgula 8 7 2 8" xfId="54054"/>
    <cellStyle name="Vírgula 8 7 2 9" xfId="5294"/>
    <cellStyle name="Vírgula 8 7 3" xfId="35634"/>
    <cellStyle name="Vírgula 8 7 3 2" xfId="35636"/>
    <cellStyle name="Vírgula 8 7 3 2 2" xfId="48964"/>
    <cellStyle name="Vírgula 8 7 3 2 2 2" xfId="30273"/>
    <cellStyle name="Vírgula 8 7 3 2 2 3" xfId="48983"/>
    <cellStyle name="Vírgula 8 7 3 2 2 4" xfId="48990"/>
    <cellStyle name="Vírgula 8 7 3 2 3" xfId="49003"/>
    <cellStyle name="Vírgula 8 7 3 2 3 2" xfId="30276"/>
    <cellStyle name="Vírgula 8 7 3 2 3 3" xfId="49012"/>
    <cellStyle name="Vírgula 8 7 3 2 4" xfId="49028"/>
    <cellStyle name="Vírgula 8 7 3 2 5" xfId="49037"/>
    <cellStyle name="Vírgula 8 7 3 2 6" xfId="49039"/>
    <cellStyle name="Vírgula 8 7 3 3" xfId="35639"/>
    <cellStyle name="Vírgula 8 7 3 3 2" xfId="27658"/>
    <cellStyle name="Vírgula 8 7 3 3 3" xfId="27666"/>
    <cellStyle name="Vírgula 8 7 3 3 4" xfId="49063"/>
    <cellStyle name="Vírgula 8 7 3 4" xfId="49080"/>
    <cellStyle name="Vírgula 8 7 3 4 2" xfId="21808"/>
    <cellStyle name="Vírgula 8 7 3 4 3" xfId="49092"/>
    <cellStyle name="Vírgula 8 7 3 4 4" xfId="49097"/>
    <cellStyle name="Vírgula 8 7 3 5" xfId="52575"/>
    <cellStyle name="Vírgula 8 7 3 5 2" xfId="21863"/>
    <cellStyle name="Vírgula 8 7 3 5 3" xfId="54055"/>
    <cellStyle name="Vírgula 8 7 3 5 4" xfId="54056"/>
    <cellStyle name="Vírgula 8 7 3 6" xfId="52577"/>
    <cellStyle name="Vírgula 8 7 3 6 2" xfId="44217"/>
    <cellStyle name="Vírgula 8 7 3 6 3" xfId="44219"/>
    <cellStyle name="Vírgula 8 7 3 7" xfId="54057"/>
    <cellStyle name="Vírgula 8 7 3 8" xfId="54058"/>
    <cellStyle name="Vírgula 8 7 3 9" xfId="54059"/>
    <cellStyle name="Vírgula 8 7 4" xfId="35642"/>
    <cellStyle name="Vírgula 8 7 4 2" xfId="40970"/>
    <cellStyle name="Vírgula 8 7 4 2 2" xfId="54060"/>
    <cellStyle name="Vírgula 8 7 4 2 3" xfId="54061"/>
    <cellStyle name="Vírgula 8 7 4 2 4" xfId="29122"/>
    <cellStyle name="Vírgula 8 7 4 3" xfId="54062"/>
    <cellStyle name="Vírgula 8 7 4 3 2" xfId="54063"/>
    <cellStyle name="Vírgula 8 7 4 3 3" xfId="54064"/>
    <cellStyle name="Vírgula 8 7 4 4" xfId="52580"/>
    <cellStyle name="Vírgula 8 7 4 5" xfId="52582"/>
    <cellStyle name="Vírgula 8 7 4 6" xfId="54065"/>
    <cellStyle name="Vírgula 8 7 5" xfId="35644"/>
    <cellStyle name="Vírgula 8 7 5 2" xfId="45315"/>
    <cellStyle name="Vírgula 8 7 5 3" xfId="49537"/>
    <cellStyle name="Vírgula 8 7 5 4" xfId="49546"/>
    <cellStyle name="Vírgula 8 7 6" xfId="35646"/>
    <cellStyle name="Vírgula 8 7 6 2" xfId="54066"/>
    <cellStyle name="Vírgula 8 7 6 3" xfId="54067"/>
    <cellStyle name="Vírgula 8 7 6 4" xfId="54068"/>
    <cellStyle name="Vírgula 8 7 7" xfId="54069"/>
    <cellStyle name="Vírgula 8 7 7 2" xfId="54070"/>
    <cellStyle name="Vírgula 8 7 7 3" xfId="54071"/>
    <cellStyle name="Vírgula 8 7 7 4" xfId="54072"/>
    <cellStyle name="Vírgula 8 7 8" xfId="54073"/>
    <cellStyle name="Vírgula 8 7 8 2" xfId="54074"/>
    <cellStyle name="Vírgula 8 7 8 3" xfId="54075"/>
    <cellStyle name="Vírgula 8 7 9" xfId="54076"/>
    <cellStyle name="Vírgula 8 8" xfId="54077"/>
    <cellStyle name="Vírgula 8 8 10" xfId="8690"/>
    <cellStyle name="Vírgula 8 8 11" xfId="8852"/>
    <cellStyle name="Vírgula 8 8 2" xfId="54078"/>
    <cellStyle name="Vírgula 8 8 2 10" xfId="30119"/>
    <cellStyle name="Vírgula 8 8 2 2" xfId="54079"/>
    <cellStyle name="Vírgula 8 8 2 2 2" xfId="54080"/>
    <cellStyle name="Vírgula 8 8 2 2 2 2" xfId="54081"/>
    <cellStyle name="Vírgula 8 8 2 2 2 2 2" xfId="54082"/>
    <cellStyle name="Vírgula 8 8 2 2 2 2 3" xfId="54083"/>
    <cellStyle name="Vírgula 8 8 2 2 2 2 4" xfId="54084"/>
    <cellStyle name="Vírgula 8 8 2 2 2 3" xfId="54085"/>
    <cellStyle name="Vírgula 8 8 2 2 2 3 2" xfId="54086"/>
    <cellStyle name="Vírgula 8 8 2 2 2 3 3" xfId="54087"/>
    <cellStyle name="Vírgula 8 8 2 2 2 4" xfId="54088"/>
    <cellStyle name="Vírgula 8 8 2 2 2 5" xfId="54089"/>
    <cellStyle name="Vírgula 8 8 2 2 2 6" xfId="54090"/>
    <cellStyle name="Vírgula 8 8 2 2 3" xfId="54091"/>
    <cellStyle name="Vírgula 8 8 2 2 3 2" xfId="13259"/>
    <cellStyle name="Vírgula 8 8 2 2 3 3" xfId="54092"/>
    <cellStyle name="Vírgula 8 8 2 2 3 4" xfId="54093"/>
    <cellStyle name="Vírgula 8 8 2 2 4" xfId="54094"/>
    <cellStyle name="Vírgula 8 8 2 2 4 2" xfId="54095"/>
    <cellStyle name="Vírgula 8 8 2 2 4 3" xfId="54096"/>
    <cellStyle name="Vírgula 8 8 2 2 4 4" xfId="54097"/>
    <cellStyle name="Vírgula 8 8 2 2 5" xfId="54098"/>
    <cellStyle name="Vírgula 8 8 2 2 5 2" xfId="54099"/>
    <cellStyle name="Vírgula 8 8 2 2 5 3" xfId="54100"/>
    <cellStyle name="Vírgula 8 8 2 2 5 4" xfId="54101"/>
    <cellStyle name="Vírgula 8 8 2 2 6" xfId="54102"/>
    <cellStyle name="Vírgula 8 8 2 2 6 2" xfId="54103"/>
    <cellStyle name="Vírgula 8 8 2 2 6 3" xfId="54104"/>
    <cellStyle name="Vírgula 8 8 2 2 7" xfId="54105"/>
    <cellStyle name="Vírgula 8 8 2 2 8" xfId="54106"/>
    <cellStyle name="Vírgula 8 8 2 2 9" xfId="54107"/>
    <cellStyle name="Vírgula 8 8 2 3" xfId="8310"/>
    <cellStyle name="Vírgula 8 8 2 3 2" xfId="50732"/>
    <cellStyle name="Vírgula 8 8 2 3 2 2" xfId="54108"/>
    <cellStyle name="Vírgula 8 8 2 3 2 3" xfId="54109"/>
    <cellStyle name="Vírgula 8 8 2 3 2 4" xfId="54110"/>
    <cellStyle name="Vírgula 8 8 2 3 3" xfId="42842"/>
    <cellStyle name="Vírgula 8 8 2 3 3 2" xfId="54111"/>
    <cellStyle name="Vírgula 8 8 2 3 3 3" xfId="54112"/>
    <cellStyle name="Vírgula 8 8 2 3 4" xfId="50734"/>
    <cellStyle name="Vírgula 8 8 2 3 5" xfId="54113"/>
    <cellStyle name="Vírgula 8 8 2 3 6" xfId="54114"/>
    <cellStyle name="Vírgula 8 8 2 4" xfId="8315"/>
    <cellStyle name="Vírgula 8 8 2 4 2" xfId="23270"/>
    <cellStyle name="Vírgula 8 8 2 4 3" xfId="50736"/>
    <cellStyle name="Vírgula 8 8 2 4 4" xfId="54115"/>
    <cellStyle name="Vírgula 8 8 2 5" xfId="50738"/>
    <cellStyle name="Vírgula 8 8 2 5 2" xfId="23320"/>
    <cellStyle name="Vírgula 8 8 2 5 3" xfId="54116"/>
    <cellStyle name="Vírgula 8 8 2 5 4" xfId="54117"/>
    <cellStyle name="Vírgula 8 8 2 6" xfId="50740"/>
    <cellStyle name="Vírgula 8 8 2 6 2" xfId="54118"/>
    <cellStyle name="Vírgula 8 8 2 6 3" xfId="54119"/>
    <cellStyle name="Vírgula 8 8 2 6 4" xfId="46746"/>
    <cellStyle name="Vírgula 8 8 2 7" xfId="50742"/>
    <cellStyle name="Vírgula 8 8 2 7 2" xfId="54120"/>
    <cellStyle name="Vírgula 8 8 2 7 3" xfId="54121"/>
    <cellStyle name="Vírgula 8 8 2 8" xfId="54122"/>
    <cellStyle name="Vírgula 8 8 2 9" xfId="54123"/>
    <cellStyle name="Vírgula 8 8 3" xfId="54124"/>
    <cellStyle name="Vírgula 8 8 3 2" xfId="54125"/>
    <cellStyle name="Vírgula 8 8 3 2 2" xfId="54126"/>
    <cellStyle name="Vírgula 8 8 3 2 2 2" xfId="54127"/>
    <cellStyle name="Vírgula 8 8 3 2 2 3" xfId="54128"/>
    <cellStyle name="Vírgula 8 8 3 2 2 4" xfId="54129"/>
    <cellStyle name="Vírgula 8 8 3 2 3" xfId="54130"/>
    <cellStyle name="Vírgula 8 8 3 2 3 2" xfId="54131"/>
    <cellStyle name="Vírgula 8 8 3 2 3 3" xfId="54132"/>
    <cellStyle name="Vírgula 8 8 3 2 4" xfId="54133"/>
    <cellStyle name="Vírgula 8 8 3 2 5" xfId="54134"/>
    <cellStyle name="Vírgula 8 8 3 2 6" xfId="54135"/>
    <cellStyle name="Vírgula 8 8 3 3" xfId="50744"/>
    <cellStyle name="Vírgula 8 8 3 3 2" xfId="54136"/>
    <cellStyle name="Vírgula 8 8 3 3 3" xfId="54137"/>
    <cellStyle name="Vírgula 8 8 3 3 4" xfId="54138"/>
    <cellStyle name="Vírgula 8 8 3 4" xfId="50746"/>
    <cellStyle name="Vírgula 8 8 3 4 2" xfId="23424"/>
    <cellStyle name="Vírgula 8 8 3 4 3" xfId="54139"/>
    <cellStyle name="Vírgula 8 8 3 4 4" xfId="54140"/>
    <cellStyle name="Vírgula 8 8 3 5" xfId="50748"/>
    <cellStyle name="Vírgula 8 8 3 5 2" xfId="23491"/>
    <cellStyle name="Vírgula 8 8 3 5 3" xfId="54141"/>
    <cellStyle name="Vírgula 8 8 3 5 4" xfId="54142"/>
    <cellStyle name="Vírgula 8 8 3 6" xfId="54143"/>
    <cellStyle name="Vírgula 8 8 3 6 2" xfId="54144"/>
    <cellStyle name="Vírgula 8 8 3 6 3" xfId="54145"/>
    <cellStyle name="Vírgula 8 8 3 7" xfId="54146"/>
    <cellStyle name="Vírgula 8 8 3 8" xfId="54147"/>
    <cellStyle name="Vírgula 8 8 3 9" xfId="54148"/>
    <cellStyle name="Vírgula 8 8 4" xfId="54149"/>
    <cellStyle name="Vírgula 8 8 4 2" xfId="54150"/>
    <cellStyle name="Vírgula 8 8 4 2 2" xfId="54151"/>
    <cellStyle name="Vírgula 8 8 4 2 3" xfId="54152"/>
    <cellStyle name="Vírgula 8 8 4 2 4" xfId="54153"/>
    <cellStyle name="Vírgula 8 8 4 3" xfId="50750"/>
    <cellStyle name="Vírgula 8 8 4 3 2" xfId="54154"/>
    <cellStyle name="Vírgula 8 8 4 3 3" xfId="54155"/>
    <cellStyle name="Vírgula 8 8 4 4" xfId="50752"/>
    <cellStyle name="Vírgula 8 8 4 5" xfId="14964"/>
    <cellStyle name="Vírgula 8 8 4 6" xfId="14968"/>
    <cellStyle name="Vírgula 8 8 5" xfId="54156"/>
    <cellStyle name="Vírgula 8 8 5 2" xfId="54157"/>
    <cellStyle name="Vírgula 8 8 5 3" xfId="50754"/>
    <cellStyle name="Vírgula 8 8 5 4" xfId="50756"/>
    <cellStyle name="Vírgula 8 8 6" xfId="54158"/>
    <cellStyle name="Vírgula 8 8 6 2" xfId="7425"/>
    <cellStyle name="Vírgula 8 8 6 3" xfId="50758"/>
    <cellStyle name="Vírgula 8 8 6 4" xfId="50760"/>
    <cellStyle name="Vírgula 8 8 7" xfId="54159"/>
    <cellStyle name="Vírgula 8 8 7 2" xfId="54160"/>
    <cellStyle name="Vírgula 8 8 7 3" xfId="54161"/>
    <cellStyle name="Vírgula 8 8 7 4" xfId="54162"/>
    <cellStyle name="Vírgula 8 8 8" xfId="54163"/>
    <cellStyle name="Vírgula 8 8 8 2" xfId="41376"/>
    <cellStyle name="Vírgula 8 8 8 3" xfId="3864"/>
    <cellStyle name="Vírgula 8 8 9" xfId="54164"/>
    <cellStyle name="Vírgula 8 9" xfId="54165"/>
    <cellStyle name="Vírgula 8 9 10" xfId="47737"/>
    <cellStyle name="Vírgula 8 9 2" xfId="54166"/>
    <cellStyle name="Vírgula 8 9 2 2" xfId="42938"/>
    <cellStyle name="Vírgula 8 9 2 2 2" xfId="42940"/>
    <cellStyle name="Vírgula 8 9 2 2 2 2" xfId="54167"/>
    <cellStyle name="Vírgula 8 9 2 2 2 3" xfId="54168"/>
    <cellStyle name="Vírgula 8 9 2 2 2 4" xfId="54169"/>
    <cellStyle name="Vírgula 8 9 2 2 3" xfId="42942"/>
    <cellStyle name="Vírgula 8 9 2 2 3 2" xfId="41054"/>
    <cellStyle name="Vírgula 8 9 2 2 3 3" xfId="54170"/>
    <cellStyle name="Vírgula 8 9 2 2 4" xfId="42944"/>
    <cellStyle name="Vírgula 8 9 2 2 5" xfId="54171"/>
    <cellStyle name="Vírgula 8 9 2 2 6" xfId="27899"/>
    <cellStyle name="Vírgula 8 9 2 3" xfId="42946"/>
    <cellStyle name="Vírgula 8 9 2 3 2" xfId="42949"/>
    <cellStyle name="Vírgula 8 9 2 3 3" xfId="42951"/>
    <cellStyle name="Vírgula 8 9 2 3 4" xfId="42953"/>
    <cellStyle name="Vírgula 8 9 2 4" xfId="42955"/>
    <cellStyle name="Vírgula 8 9 2 4 2" xfId="42958"/>
    <cellStyle name="Vírgula 8 9 2 4 3" xfId="42960"/>
    <cellStyle name="Vírgula 8 9 2 4 4" xfId="42962"/>
    <cellStyle name="Vírgula 8 9 2 5" xfId="42964"/>
    <cellStyle name="Vírgula 8 9 2 5 2" xfId="42967"/>
    <cellStyle name="Vírgula 8 9 2 5 3" xfId="42970"/>
    <cellStyle name="Vírgula 8 9 2 5 4" xfId="54172"/>
    <cellStyle name="Vírgula 8 9 2 6" xfId="42972"/>
    <cellStyle name="Vírgula 8 9 2 6 2" xfId="54173"/>
    <cellStyle name="Vírgula 8 9 2 6 3" xfId="54174"/>
    <cellStyle name="Vírgula 8 9 2 7" xfId="42974"/>
    <cellStyle name="Vírgula 8 9 2 8" xfId="42977"/>
    <cellStyle name="Vírgula 8 9 2 9" xfId="47801"/>
    <cellStyle name="Vírgula 8 9 3" xfId="54175"/>
    <cellStyle name="Vírgula 8 9 3 2" xfId="42985"/>
    <cellStyle name="Vírgula 8 9 3 2 2" xfId="42987"/>
    <cellStyle name="Vírgula 8 9 3 2 3" xfId="42989"/>
    <cellStyle name="Vírgula 8 9 3 2 4" xfId="54176"/>
    <cellStyle name="Vírgula 8 9 3 3" xfId="42991"/>
    <cellStyle name="Vírgula 8 9 3 3 2" xfId="54177"/>
    <cellStyle name="Vírgula 8 9 3 3 3" xfId="54178"/>
    <cellStyle name="Vírgula 8 9 3 4" xfId="42994"/>
    <cellStyle name="Vírgula 8 9 3 5" xfId="42997"/>
    <cellStyle name="Vírgula 8 9 3 6" xfId="54179"/>
    <cellStyle name="Vírgula 8 9 4" xfId="54180"/>
    <cellStyle name="Vírgula 8 9 4 2" xfId="43002"/>
    <cellStyle name="Vírgula 8 9 4 3" xfId="43004"/>
    <cellStyle name="Vírgula 8 9 4 4" xfId="50769"/>
    <cellStyle name="Vírgula 8 9 5" xfId="289"/>
    <cellStyle name="Vírgula 8 9 5 2" xfId="43009"/>
    <cellStyle name="Vírgula 8 9 5 3" xfId="43011"/>
    <cellStyle name="Vírgula 8 9 5 4" xfId="50771"/>
    <cellStyle name="Vírgula 8 9 6" xfId="54181"/>
    <cellStyle name="Vírgula 8 9 6 2" xfId="43016"/>
    <cellStyle name="Vírgula 8 9 6 3" xfId="43018"/>
    <cellStyle name="Vírgula 8 9 6 4" xfId="54182"/>
    <cellStyle name="Vírgula 8 9 7" xfId="54183"/>
    <cellStyle name="Vírgula 8 9 7 2" xfId="43021"/>
    <cellStyle name="Vírgula 8 9 7 3" xfId="54184"/>
    <cellStyle name="Vírgula 8 9 8" xfId="54185"/>
    <cellStyle name="Vírgula 8 9 9" xfId="54186"/>
    <cellStyle name="Vírgula 9" xfId="5418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219076</xdr:colOff>
      <xdr:row>0</xdr:row>
      <xdr:rowOff>52593</xdr:rowOff>
    </xdr:from>
    <xdr:to>
      <xdr:col>5</xdr:col>
      <xdr:colOff>231913</xdr:colOff>
      <xdr:row>6</xdr:row>
      <xdr:rowOff>33130</xdr:rowOff>
    </xdr:to>
    <xdr:sp macro="" textlink="">
      <xdr:nvSpPr>
        <xdr:cNvPr id="2" name="Text Box 73">
          <a:extLst>
            <a:ext uri="{FF2B5EF4-FFF2-40B4-BE49-F238E27FC236}">
              <a16:creationId xmlns:a16="http://schemas.microsoft.com/office/drawing/2014/main" id="{00000000-0008-0000-0000-000002000000}"/>
            </a:ext>
          </a:extLst>
        </xdr:cNvPr>
        <xdr:cNvSpPr txBox="1">
          <a:spLocks noChangeArrowheads="1"/>
        </xdr:cNvSpPr>
      </xdr:nvSpPr>
      <xdr:spPr>
        <a:xfrm>
          <a:off x="1343025" y="52070"/>
          <a:ext cx="4298950" cy="952500"/>
        </a:xfrm>
        <a:prstGeom prst="rect">
          <a:avLst/>
        </a:prstGeom>
        <a:noFill/>
        <a:ln w="9525">
          <a:solidFill>
            <a:srgbClr val="FFFFFF"/>
          </a:solidFill>
          <a:miter lim="800000"/>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200" b="1" i="0" u="none" strike="noStrike" baseline="0">
              <a:solidFill>
                <a:sysClr val="windowText" lastClr="000000"/>
              </a:solidFill>
              <a:latin typeface="Agency FB" panose="020B0503020202020204" pitchFamily="34" charset="0"/>
              <a:cs typeface="Arial" panose="020B0604020202020204"/>
            </a:rPr>
            <a:t>REPÚBLICA FEDERATIVA DO BRASIL</a:t>
          </a:r>
        </a:p>
        <a:p>
          <a:pPr algn="ctr" rtl="0">
            <a:spcAft>
              <a:spcPts val="0"/>
            </a:spcAft>
            <a:defRPr sz="1000"/>
          </a:pPr>
          <a:r>
            <a:rPr lang="pt-BR" sz="1200" b="1" i="0" u="none" strike="noStrike" baseline="0">
              <a:solidFill>
                <a:srgbClr val="000000"/>
              </a:solidFill>
              <a:latin typeface="Agency FB" panose="020B0503020202020204" pitchFamily="34" charset="0"/>
              <a:cs typeface="Arial" panose="020B0604020202020204"/>
            </a:rPr>
            <a:t>ESTADO DO PARÁ</a:t>
          </a:r>
        </a:p>
        <a:p>
          <a:pPr algn="ctr" rtl="0">
            <a:spcAft>
              <a:spcPts val="0"/>
            </a:spcAft>
            <a:defRPr sz="1000"/>
          </a:pPr>
          <a:endParaRPr lang="pt-BR" sz="500" b="0" i="0" u="none" strike="noStrike" baseline="0">
            <a:solidFill>
              <a:srgbClr val="000000"/>
            </a:solidFill>
            <a:latin typeface="Arial" panose="020B0604020202020204"/>
            <a:cs typeface="Arial" panose="020B0604020202020204"/>
          </a:endParaRPr>
        </a:p>
        <a:p>
          <a:pPr algn="ctr" rtl="0">
            <a:spcAft>
              <a:spcPts val="0"/>
            </a:spcAft>
            <a:defRPr sz="1000"/>
          </a:pPr>
          <a:r>
            <a:rPr lang="pt-BR" sz="1000" b="1" i="0" u="none" strike="noStrike" baseline="0">
              <a:solidFill>
                <a:srgbClr val="000000"/>
              </a:solidFill>
              <a:latin typeface="+mn-lt"/>
              <a:cs typeface="Arial" panose="020B0604020202020204"/>
            </a:rPr>
            <a:t>Prefeitura Municipal de Itaituba</a:t>
          </a:r>
        </a:p>
        <a:p>
          <a:pPr algn="ctr" rtl="0">
            <a:defRPr sz="1000"/>
          </a:pPr>
          <a:r>
            <a:rPr lang="pt-BR" sz="1000" b="1" i="0" u="none" strike="noStrike" baseline="0">
              <a:solidFill>
                <a:srgbClr val="000000"/>
              </a:solidFill>
              <a:latin typeface="+mn-lt"/>
              <a:cs typeface="Arial" panose="020B0604020202020204"/>
            </a:rPr>
            <a:t>SECRETARIA MUNICIPAL DE INFRA-ESTRUTURA  -  SEMINFRA</a:t>
          </a:r>
        </a:p>
        <a:p>
          <a:pPr algn="ctr" rtl="0">
            <a:defRPr sz="1000"/>
          </a:pPr>
          <a:r>
            <a:rPr lang="pt-BR" sz="1000" b="1" i="0" u="none" strike="noStrike" baseline="0">
              <a:solidFill>
                <a:srgbClr val="000000"/>
              </a:solidFill>
              <a:latin typeface="+mn-lt"/>
              <a:cs typeface="Arial" panose="020B0604020202020204"/>
            </a:rPr>
            <a:t>DIRETORIA TÉCNICA E OBRAS</a:t>
          </a:r>
        </a:p>
      </xdr:txBody>
    </xdr:sp>
    <xdr:clientData/>
  </xdr:twoCellAnchor>
  <xdr:twoCellAnchor>
    <xdr:from>
      <xdr:col>1</xdr:col>
      <xdr:colOff>1703164</xdr:colOff>
      <xdr:row>30</xdr:row>
      <xdr:rowOff>136525</xdr:rowOff>
    </xdr:from>
    <xdr:to>
      <xdr:col>6</xdr:col>
      <xdr:colOff>605549</xdr:colOff>
      <xdr:row>32</xdr:row>
      <xdr:rowOff>90704</xdr:rowOff>
    </xdr:to>
    <xdr:sp macro="" textlink="">
      <xdr:nvSpPr>
        <xdr:cNvPr id="6" name="Text Box 54">
          <a:extLst>
            <a:ext uri="{FF2B5EF4-FFF2-40B4-BE49-F238E27FC236}">
              <a16:creationId xmlns:a16="http://schemas.microsoft.com/office/drawing/2014/main" id="{00000000-0008-0000-0000-000006000000}"/>
            </a:ext>
          </a:extLst>
        </xdr:cNvPr>
        <xdr:cNvSpPr txBox="1">
          <a:spLocks noChangeArrowheads="1"/>
        </xdr:cNvSpPr>
      </xdr:nvSpPr>
      <xdr:spPr>
        <a:xfrm>
          <a:off x="2827020" y="5670550"/>
          <a:ext cx="3997960" cy="277495"/>
        </a:xfrm>
        <a:prstGeom prst="rect">
          <a:avLst/>
        </a:prstGeom>
        <a:noFill/>
        <a:ln w="9525">
          <a:noFill/>
          <a:miter lim="800000"/>
        </a:ln>
      </xdr:spPr>
      <xdr:txBody>
        <a:bodyPr vertOverflow="clip" wrap="square" lIns="27432" tIns="27432" rIns="27432" bIns="0" anchor="t" upright="1"/>
        <a:lstStyle/>
        <a:p>
          <a:pPr algn="ctr" rtl="1">
            <a:defRPr sz="1000"/>
          </a:pPr>
          <a:r>
            <a:rPr lang="pt-BR" sz="1000" b="1" i="0" strike="noStrike">
              <a:solidFill>
                <a:srgbClr val="000000"/>
              </a:solidFill>
              <a:latin typeface="Courier New" panose="02070309020205020404"/>
              <a:cs typeface="Courier New" panose="02070309020205020404"/>
            </a:rPr>
            <a:t>Itaituba - Pa,  13 de DEZEMBRO de 2021</a:t>
          </a:r>
        </a:p>
      </xdr:txBody>
    </xdr:sp>
    <xdr:clientData/>
  </xdr:twoCellAnchor>
  <xdr:twoCellAnchor>
    <xdr:from>
      <xdr:col>0</xdr:col>
      <xdr:colOff>724478</xdr:colOff>
      <xdr:row>40</xdr:row>
      <xdr:rowOff>20204</xdr:rowOff>
    </xdr:from>
    <xdr:to>
      <xdr:col>3</xdr:col>
      <xdr:colOff>350165</xdr:colOff>
      <xdr:row>43</xdr:row>
      <xdr:rowOff>42000</xdr:rowOff>
    </xdr:to>
    <xdr:sp macro="" textlink="">
      <xdr:nvSpPr>
        <xdr:cNvPr id="7" name="Text Box 8">
          <a:extLst>
            <a:ext uri="{FF2B5EF4-FFF2-40B4-BE49-F238E27FC236}">
              <a16:creationId xmlns:a16="http://schemas.microsoft.com/office/drawing/2014/main" id="{00000000-0008-0000-0000-000007000000}"/>
            </a:ext>
          </a:extLst>
        </xdr:cNvPr>
        <xdr:cNvSpPr txBox="1">
          <a:spLocks noChangeArrowheads="1"/>
        </xdr:cNvSpPr>
      </xdr:nvSpPr>
      <xdr:spPr>
        <a:xfrm>
          <a:off x="723900" y="7172960"/>
          <a:ext cx="4102735" cy="508000"/>
        </a:xfrm>
        <a:prstGeom prst="rect">
          <a:avLst/>
        </a:prstGeom>
        <a:noFill/>
        <a:ln w="9525">
          <a:noFill/>
          <a:miter lim="800000"/>
        </a:ln>
      </xdr:spPr>
      <xdr:txBody>
        <a:bodyPr vertOverflow="clip" wrap="square" lIns="27432" tIns="22860" rIns="27432" bIns="0" anchor="t" upright="1"/>
        <a:lstStyle/>
        <a:p>
          <a:pPr algn="ctr" rtl="1">
            <a:defRPr sz="1000"/>
          </a:pPr>
          <a:r>
            <a:rPr lang="pt-BR" sz="1000" b="0" i="0" strike="noStrike">
              <a:solidFill>
                <a:srgbClr val="000000"/>
              </a:solidFill>
              <a:latin typeface="Arial" panose="020B0604020202020204"/>
              <a:cs typeface="Arial" panose="020B0604020202020204"/>
            </a:rPr>
            <a:t>  </a:t>
          </a:r>
          <a:r>
            <a:rPr lang="pt-BR" sz="1100" b="0" i="0" strike="noStrike">
              <a:solidFill>
                <a:srgbClr val="000000"/>
              </a:solidFill>
              <a:latin typeface="Arial" panose="020B0604020202020204" pitchFamily="7" charset="0"/>
              <a:cs typeface="Arial" panose="020B0604020202020204" pitchFamily="7" charset="0"/>
            </a:rPr>
            <a:t>_________________________________  </a:t>
          </a:r>
          <a:endParaRPr lang="pt-BR" sz="1200" b="0" i="0" strike="noStrike">
            <a:solidFill>
              <a:srgbClr val="000000"/>
            </a:solidFill>
            <a:latin typeface="Arial" panose="020B0604020202020204" pitchFamily="7" charset="0"/>
            <a:cs typeface="Arial" panose="020B0604020202020204" pitchFamily="7" charset="0"/>
          </a:endParaRPr>
        </a:p>
        <a:p>
          <a:pPr marL="0" marR="0" indent="0" algn="ctr" defTabSz="914400" rtl="1" eaLnBrk="1" fontAlgn="auto" latinLnBrk="0" hangingPunct="1">
            <a:lnSpc>
              <a:spcPct val="100000"/>
            </a:lnSpc>
            <a:spcBef>
              <a:spcPts val="0"/>
            </a:spcBef>
            <a:spcAft>
              <a:spcPts val="0"/>
            </a:spcAft>
            <a:buClrTx/>
            <a:buSzTx/>
            <a:buFontTx/>
            <a:buNone/>
            <a:defRPr sz="1000"/>
          </a:pPr>
          <a:r>
            <a:rPr lang="pt-BR" sz="1200" b="0" i="0" u="none" strike="noStrike" baseline="0">
              <a:latin typeface="Arial" panose="020B0604020202020204" pitchFamily="7" charset="0"/>
              <a:ea typeface="+mn-ea"/>
              <a:cs typeface="Arial" panose="020B0604020202020204" pitchFamily="7" charset="0"/>
            </a:rPr>
            <a:t>José Alcir Oliveira da Silva Júnior</a:t>
          </a:r>
        </a:p>
        <a:p>
          <a:pPr marL="0" marR="0" indent="0" algn="ctr" defTabSz="914400" rtl="1" eaLnBrk="1" fontAlgn="auto" latinLnBrk="0" hangingPunct="1">
            <a:lnSpc>
              <a:spcPct val="100000"/>
            </a:lnSpc>
            <a:spcBef>
              <a:spcPts val="0"/>
            </a:spcBef>
            <a:spcAft>
              <a:spcPts val="0"/>
            </a:spcAft>
            <a:buClrTx/>
            <a:buSzTx/>
            <a:buFontTx/>
            <a:buNone/>
            <a:defRPr sz="1000"/>
          </a:pPr>
          <a:r>
            <a:rPr lang="pt-BR" sz="1000" b="0" i="0" baseline="0">
              <a:effectLst/>
              <a:latin typeface="Arial" panose="020B0604020202020204" pitchFamily="7" charset="0"/>
              <a:ea typeface="+mn-ea"/>
              <a:cs typeface="Arial" panose="020B0604020202020204" pitchFamily="7" charset="0"/>
            </a:rPr>
            <a:t>Engenheiro Civil - CREA 151525739-8  PA</a:t>
          </a:r>
          <a:endParaRPr lang="pt-BR" sz="1000" b="0" i="0" u="none" strike="noStrike" baseline="0">
            <a:latin typeface="Arial" panose="020B0604020202020204" pitchFamily="7" charset="0"/>
            <a:ea typeface="+mn-ea"/>
            <a:cs typeface="Arial" panose="020B0604020202020204" pitchFamily="7" charset="0"/>
          </a:endParaRPr>
        </a:p>
      </xdr:txBody>
    </xdr:sp>
    <xdr:clientData/>
  </xdr:twoCellAnchor>
  <xdr:twoCellAnchor editAs="oneCell">
    <xdr:from>
      <xdr:col>0</xdr:col>
      <xdr:colOff>112644</xdr:colOff>
      <xdr:row>0</xdr:row>
      <xdr:rowOff>94091</xdr:rowOff>
    </xdr:from>
    <xdr:to>
      <xdr:col>0</xdr:col>
      <xdr:colOff>798444</xdr:colOff>
      <xdr:row>5</xdr:row>
      <xdr:rowOff>76850</xdr:rowOff>
    </xdr:to>
    <xdr:pic>
      <xdr:nvPicPr>
        <xdr:cNvPr id="8" name="Imagem 3">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644" y="94091"/>
          <a:ext cx="685800" cy="811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427989</xdr:colOff>
      <xdr:row>0</xdr:row>
      <xdr:rowOff>33131</xdr:rowOff>
    </xdr:from>
    <xdr:to>
      <xdr:col>6</xdr:col>
      <xdr:colOff>646842</xdr:colOff>
      <xdr:row>5</xdr:row>
      <xdr:rowOff>154290</xdr:rowOff>
    </xdr:to>
    <xdr:pic>
      <xdr:nvPicPr>
        <xdr:cNvPr id="9" name="Imagem 8">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000528" y="33131"/>
          <a:ext cx="1047114" cy="949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295275</xdr:colOff>
      <xdr:row>0</xdr:row>
      <xdr:rowOff>39370</xdr:rowOff>
    </xdr:from>
    <xdr:to>
      <xdr:col>8</xdr:col>
      <xdr:colOff>0</xdr:colOff>
      <xdr:row>3</xdr:row>
      <xdr:rowOff>244475</xdr:rowOff>
    </xdr:to>
    <xdr:sp macro="" textlink="">
      <xdr:nvSpPr>
        <xdr:cNvPr id="4" name="CaixaDeTexto 3">
          <a:extLst>
            <a:ext uri="{FF2B5EF4-FFF2-40B4-BE49-F238E27FC236}">
              <a16:creationId xmlns:a16="http://schemas.microsoft.com/office/drawing/2014/main" id="{00000000-0008-0000-0100-000004000000}"/>
            </a:ext>
          </a:extLst>
        </xdr:cNvPr>
        <xdr:cNvSpPr txBox="1"/>
      </xdr:nvSpPr>
      <xdr:spPr>
        <a:xfrm>
          <a:off x="857250" y="39370"/>
          <a:ext cx="8743950" cy="9480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chorCtr="0"/>
        <a:lstStyle/>
        <a:p>
          <a:pPr algn="ctr" rtl="0"/>
          <a:r>
            <a:rPr lang="pt-BR" sz="1000" b="0" i="0" baseline="0">
              <a:solidFill>
                <a:schemeClr val="dk1"/>
              </a:solidFill>
              <a:effectLst/>
              <a:latin typeface="+mn-lt"/>
              <a:ea typeface="+mn-ea"/>
              <a:cs typeface="+mn-cs"/>
            </a:rPr>
            <a:t>REPÚBLICA FEDERATIVA DO BRASIL</a:t>
          </a:r>
          <a:endParaRPr lang="pt-BR" sz="1000">
            <a:effectLst/>
          </a:endParaRPr>
        </a:p>
        <a:p>
          <a:pPr algn="ctr" rtl="0"/>
          <a:r>
            <a:rPr lang="pt-BR" sz="1000" b="0" i="0" baseline="0">
              <a:solidFill>
                <a:schemeClr val="dk1"/>
              </a:solidFill>
              <a:effectLst/>
              <a:latin typeface="+mn-lt"/>
              <a:ea typeface="+mn-ea"/>
              <a:cs typeface="+mn-cs"/>
            </a:rPr>
            <a:t>ESTADO DO PARÁ</a:t>
          </a:r>
          <a:endParaRPr lang="pt-BR" sz="1000">
            <a:effectLst/>
          </a:endParaRPr>
        </a:p>
        <a:p>
          <a:pPr algn="ctr" rtl="0"/>
          <a:r>
            <a:rPr lang="pt-BR" sz="1000" b="1" i="0" baseline="0">
              <a:solidFill>
                <a:schemeClr val="dk1"/>
              </a:solidFill>
              <a:effectLst/>
              <a:latin typeface="+mn-lt"/>
              <a:ea typeface="+mn-ea"/>
              <a:cs typeface="+mn-cs"/>
            </a:rPr>
            <a:t>Prefeitura Municipal de Itaituba</a:t>
          </a:r>
          <a:endParaRPr lang="pt-BR" sz="1000">
            <a:effectLst/>
          </a:endParaRPr>
        </a:p>
        <a:p>
          <a:pPr algn="ctr" rtl="0"/>
          <a:r>
            <a:rPr lang="pt-BR" sz="1000" b="0" i="0" baseline="0">
              <a:solidFill>
                <a:schemeClr val="dk1"/>
              </a:solidFill>
              <a:effectLst/>
              <a:latin typeface="+mn-lt"/>
              <a:ea typeface="+mn-ea"/>
              <a:cs typeface="+mn-cs"/>
            </a:rPr>
            <a:t>SECRETARIA MUNICIPAL DE INFRA-ESTRUTURA  -  </a:t>
          </a:r>
          <a:r>
            <a:rPr lang="pt-BR" sz="1000" b="1" i="0" baseline="0">
              <a:solidFill>
                <a:schemeClr val="dk1"/>
              </a:solidFill>
              <a:effectLst/>
              <a:latin typeface="+mn-lt"/>
              <a:ea typeface="+mn-ea"/>
              <a:cs typeface="+mn-cs"/>
            </a:rPr>
            <a:t>SEMINFRA</a:t>
          </a:r>
          <a:endParaRPr lang="pt-BR" sz="1000">
            <a:effectLst/>
          </a:endParaRPr>
        </a:p>
        <a:p>
          <a:pPr algn="ctr" rtl="0"/>
          <a:r>
            <a:rPr lang="pt-BR" sz="10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anose="02070309020205020404" pitchFamily="49" charset="0"/>
            <a:cs typeface="Courier New" panose="02070309020205020404" pitchFamily="49" charset="0"/>
          </a:endParaRPr>
        </a:p>
      </xdr:txBody>
    </xdr:sp>
    <xdr:clientData/>
  </xdr:twoCellAnchor>
  <xdr:twoCellAnchor editAs="oneCell">
    <xdr:from>
      <xdr:col>0</xdr:col>
      <xdr:colOff>219076</xdr:colOff>
      <xdr:row>0</xdr:row>
      <xdr:rowOff>57151</xdr:rowOff>
    </xdr:from>
    <xdr:to>
      <xdr:col>1</xdr:col>
      <xdr:colOff>306411</xdr:colOff>
      <xdr:row>3</xdr:row>
      <xdr:rowOff>152401</xdr:rowOff>
    </xdr:to>
    <xdr:pic>
      <xdr:nvPicPr>
        <xdr:cNvPr id="8" name="Imagem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9076" y="57151"/>
          <a:ext cx="649310" cy="838200"/>
        </a:xfrm>
        <a:prstGeom prst="rect">
          <a:avLst/>
        </a:prstGeom>
      </xdr:spPr>
    </xdr:pic>
    <xdr:clientData/>
  </xdr:twoCellAnchor>
  <xdr:twoCellAnchor editAs="oneCell">
    <xdr:from>
      <xdr:col>7</xdr:col>
      <xdr:colOff>361950</xdr:colOff>
      <xdr:row>0</xdr:row>
      <xdr:rowOff>0</xdr:rowOff>
    </xdr:from>
    <xdr:to>
      <xdr:col>8</xdr:col>
      <xdr:colOff>799724</xdr:colOff>
      <xdr:row>3</xdr:row>
      <xdr:rowOff>198361</xdr:rowOff>
    </xdr:to>
    <xdr:pic>
      <xdr:nvPicPr>
        <xdr:cNvPr id="10" name="Imagem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353550" y="0"/>
          <a:ext cx="1047374" cy="941311"/>
        </a:xfrm>
        <a:prstGeom prst="rect">
          <a:avLst/>
        </a:prstGeom>
      </xdr:spPr>
    </xdr:pic>
    <xdr:clientData/>
  </xdr:twoCellAnchor>
  <xdr:twoCellAnchor>
    <xdr:from>
      <xdr:col>3</xdr:col>
      <xdr:colOff>1165860</xdr:colOff>
      <xdr:row>428</xdr:row>
      <xdr:rowOff>62754</xdr:rowOff>
    </xdr:from>
    <xdr:to>
      <xdr:col>3</xdr:col>
      <xdr:colOff>5564505</xdr:colOff>
      <xdr:row>431</xdr:row>
      <xdr:rowOff>113611</xdr:rowOff>
    </xdr:to>
    <xdr:sp macro="" textlink="">
      <xdr:nvSpPr>
        <xdr:cNvPr id="5" name="Text Box 8">
          <a:extLst>
            <a:ext uri="{FF2B5EF4-FFF2-40B4-BE49-F238E27FC236}">
              <a16:creationId xmlns:a16="http://schemas.microsoft.com/office/drawing/2014/main" id="{00000000-0008-0000-0100-000005000000}"/>
            </a:ext>
          </a:extLst>
        </xdr:cNvPr>
        <xdr:cNvSpPr txBox="1">
          <a:spLocks noChangeArrowheads="1"/>
        </xdr:cNvSpPr>
      </xdr:nvSpPr>
      <xdr:spPr>
        <a:xfrm>
          <a:off x="2895600" y="130997214"/>
          <a:ext cx="4398645" cy="553777"/>
        </a:xfrm>
        <a:prstGeom prst="rect">
          <a:avLst/>
        </a:prstGeom>
        <a:noFill/>
        <a:ln w="9525">
          <a:noFill/>
          <a:miter lim="800000"/>
        </a:ln>
      </xdr:spPr>
      <xdr:txBody>
        <a:bodyPr vertOverflow="clip" wrap="square" lIns="27432" tIns="22860" rIns="27432" bIns="0" anchor="t" upright="1"/>
        <a:lstStyle/>
        <a:p>
          <a:pPr algn="ctr" rtl="1">
            <a:defRPr sz="1000"/>
          </a:pPr>
          <a:r>
            <a:rPr lang="pt-BR" sz="1000" b="0" i="0" strike="noStrike">
              <a:solidFill>
                <a:srgbClr val="000000"/>
              </a:solidFill>
              <a:latin typeface="Arial" panose="020B0604020202020204"/>
              <a:cs typeface="Arial" panose="020B0604020202020204"/>
            </a:rPr>
            <a:t>  </a:t>
          </a:r>
          <a:r>
            <a:rPr lang="pt-BR" sz="1100" b="0" i="0" strike="noStrike">
              <a:solidFill>
                <a:srgbClr val="000000"/>
              </a:solidFill>
              <a:latin typeface="Arial" panose="020B0604020202020204" pitchFamily="7" charset="0"/>
              <a:cs typeface="Arial" panose="020B0604020202020204" pitchFamily="7" charset="0"/>
            </a:rPr>
            <a:t>_________________________________  </a:t>
          </a:r>
          <a:endParaRPr lang="pt-BR" sz="1200" b="0" i="0" strike="noStrike">
            <a:solidFill>
              <a:srgbClr val="000000"/>
            </a:solidFill>
            <a:latin typeface="Arial" panose="020B0604020202020204" pitchFamily="7" charset="0"/>
            <a:cs typeface="Arial" panose="020B0604020202020204" pitchFamily="7" charset="0"/>
          </a:endParaRPr>
        </a:p>
        <a:p>
          <a:pPr marL="0" marR="0" indent="0" algn="ctr" defTabSz="914400" rtl="1" eaLnBrk="1" fontAlgn="auto" latinLnBrk="0" hangingPunct="1">
            <a:lnSpc>
              <a:spcPct val="100000"/>
            </a:lnSpc>
            <a:spcBef>
              <a:spcPts val="0"/>
            </a:spcBef>
            <a:spcAft>
              <a:spcPts val="0"/>
            </a:spcAft>
            <a:buClrTx/>
            <a:buSzTx/>
            <a:buFontTx/>
            <a:buNone/>
            <a:defRPr sz="1000"/>
          </a:pPr>
          <a:r>
            <a:rPr lang="pt-BR" sz="1200" b="0" i="0" u="none" strike="noStrike" baseline="0">
              <a:latin typeface="Arial" panose="020B0604020202020204" pitchFamily="7" charset="0"/>
              <a:ea typeface="+mn-ea"/>
              <a:cs typeface="Arial" panose="020B0604020202020204" pitchFamily="7" charset="0"/>
            </a:rPr>
            <a:t>José Alcir Oliveira da Silva Júnior</a:t>
          </a:r>
        </a:p>
        <a:p>
          <a:pPr marL="0" marR="0" indent="0" algn="ctr" defTabSz="914400" rtl="1" eaLnBrk="1" fontAlgn="auto" latinLnBrk="0" hangingPunct="1">
            <a:lnSpc>
              <a:spcPct val="100000"/>
            </a:lnSpc>
            <a:spcBef>
              <a:spcPts val="0"/>
            </a:spcBef>
            <a:spcAft>
              <a:spcPts val="0"/>
            </a:spcAft>
            <a:buClrTx/>
            <a:buSzTx/>
            <a:buFontTx/>
            <a:buNone/>
            <a:defRPr sz="1000"/>
          </a:pPr>
          <a:r>
            <a:rPr lang="pt-BR" sz="1000" b="0" i="0" baseline="0">
              <a:effectLst/>
              <a:latin typeface="Arial" panose="020B0604020202020204" pitchFamily="7" charset="0"/>
              <a:ea typeface="+mn-ea"/>
              <a:cs typeface="Arial" panose="020B0604020202020204" pitchFamily="7" charset="0"/>
            </a:rPr>
            <a:t>Engenheiro Civil - CREA 151525739-8  PA</a:t>
          </a:r>
          <a:endParaRPr lang="pt-BR" sz="1000" b="0" i="0" u="none" strike="noStrike" baseline="0">
            <a:latin typeface="Arial" panose="020B0604020202020204" pitchFamily="7" charset="0"/>
            <a:ea typeface="+mn-ea"/>
            <a:cs typeface="Arial" panose="020B0604020202020204" pitchFamily="7" charset="0"/>
          </a:endParaRPr>
        </a:p>
      </xdr:txBody>
    </xdr:sp>
    <xdr:clientData/>
  </xdr:twoCellAnchor>
  <xdr:twoCellAnchor>
    <xdr:from>
      <xdr:col>3</xdr:col>
      <xdr:colOff>4512160</xdr:colOff>
      <xdr:row>419</xdr:row>
      <xdr:rowOff>60960</xdr:rowOff>
    </xdr:from>
    <xdr:to>
      <xdr:col>28</xdr:col>
      <xdr:colOff>596025</xdr:colOff>
      <xdr:row>421</xdr:row>
      <xdr:rowOff>41350</xdr:rowOff>
    </xdr:to>
    <xdr:sp macro="" textlink="">
      <xdr:nvSpPr>
        <xdr:cNvPr id="6" name="Text Box 9">
          <a:extLst>
            <a:ext uri="{FF2B5EF4-FFF2-40B4-BE49-F238E27FC236}">
              <a16:creationId xmlns:a16="http://schemas.microsoft.com/office/drawing/2014/main" id="{00000000-0008-0000-0100-000006000000}"/>
            </a:ext>
          </a:extLst>
        </xdr:cNvPr>
        <xdr:cNvSpPr txBox="1">
          <a:spLocks noChangeArrowheads="1"/>
        </xdr:cNvSpPr>
      </xdr:nvSpPr>
      <xdr:spPr>
        <a:xfrm>
          <a:off x="6241900" y="129486660"/>
          <a:ext cx="5357405" cy="315670"/>
        </a:xfrm>
        <a:prstGeom prst="rect">
          <a:avLst/>
        </a:prstGeom>
        <a:noFill/>
        <a:ln w="9525">
          <a:noFill/>
          <a:miter lim="800000"/>
        </a:ln>
      </xdr:spPr>
      <xdr:txBody>
        <a:bodyPr vertOverflow="clip" wrap="square" lIns="36576" tIns="32004" rIns="36576" bIns="0" anchor="t" upright="1"/>
        <a:lstStyle/>
        <a:p>
          <a:pPr algn="ctr" rtl="1">
            <a:defRPr sz="1000"/>
          </a:pPr>
          <a:r>
            <a:rPr lang="pt-BR" sz="1000" b="0" i="0" strike="noStrike">
              <a:solidFill>
                <a:srgbClr val="000000"/>
              </a:solidFill>
              <a:latin typeface="Courier New" panose="02070309020205020404"/>
              <a:cs typeface="Courier New" panose="02070309020205020404"/>
            </a:rPr>
            <a:t>Itaituba - Pa 13</a:t>
          </a:r>
          <a:r>
            <a:rPr lang="pt-BR" sz="1000" b="0" i="0" strike="noStrike" baseline="0">
              <a:solidFill>
                <a:srgbClr val="000000"/>
              </a:solidFill>
              <a:latin typeface="Courier New" panose="02070309020205020404"/>
              <a:cs typeface="Courier New" panose="02070309020205020404"/>
            </a:rPr>
            <a:t> de Dezembro</a:t>
          </a:r>
          <a:r>
            <a:rPr lang="pt-BR" sz="1000" b="0" i="0" strike="noStrike">
              <a:solidFill>
                <a:srgbClr val="000000"/>
              </a:solidFill>
              <a:latin typeface="Courier New" panose="02070309020205020404"/>
              <a:cs typeface="Courier New" panose="02070309020205020404"/>
            </a:rPr>
            <a:t> de 2021</a:t>
          </a:r>
        </a:p>
        <a:p>
          <a:pPr algn="ctr" rtl="1">
            <a:defRPr sz="1000"/>
          </a:pPr>
          <a:endParaRPr lang="pt-BR" sz="1000" b="0" i="0" strike="noStrike">
            <a:solidFill>
              <a:srgbClr val="000000"/>
            </a:solidFill>
            <a:latin typeface="Courier New" panose="02070309020205020404"/>
            <a:cs typeface="Courier New" panose="02070309020205020404"/>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891282</xdr:colOff>
      <xdr:row>0</xdr:row>
      <xdr:rowOff>67036</xdr:rowOff>
    </xdr:from>
    <xdr:to>
      <xdr:col>5</xdr:col>
      <xdr:colOff>967599</xdr:colOff>
      <xdr:row>6</xdr:row>
      <xdr:rowOff>42333</xdr:rowOff>
    </xdr:to>
    <xdr:sp macro="" textlink="">
      <xdr:nvSpPr>
        <xdr:cNvPr id="2" name="CaixaDeTexto 1">
          <a:extLst>
            <a:ext uri="{FF2B5EF4-FFF2-40B4-BE49-F238E27FC236}">
              <a16:creationId xmlns:a16="http://schemas.microsoft.com/office/drawing/2014/main" id="{00000000-0008-0000-0200-000002000000}"/>
            </a:ext>
          </a:extLst>
        </xdr:cNvPr>
        <xdr:cNvSpPr txBox="1"/>
      </xdr:nvSpPr>
      <xdr:spPr bwMode="auto">
        <a:xfrm>
          <a:off x="1538982" y="67036"/>
          <a:ext cx="6429492" cy="10897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209550</xdr:colOff>
      <xdr:row>0</xdr:row>
      <xdr:rowOff>142875</xdr:rowOff>
    </xdr:from>
    <xdr:to>
      <xdr:col>1</xdr:col>
      <xdr:colOff>544167</xdr:colOff>
      <xdr:row>5</xdr:row>
      <xdr:rowOff>98425</xdr:rowOff>
    </xdr:to>
    <xdr:pic>
      <xdr:nvPicPr>
        <xdr:cNvPr id="3" name="Picture 10">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142875"/>
          <a:ext cx="982317" cy="908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1350675</xdr:colOff>
      <xdr:row>0</xdr:row>
      <xdr:rowOff>25112</xdr:rowOff>
    </xdr:from>
    <xdr:to>
      <xdr:col>6</xdr:col>
      <xdr:colOff>526074</xdr:colOff>
      <xdr:row>5</xdr:row>
      <xdr:rowOff>102025</xdr:rowOff>
    </xdr:to>
    <xdr:pic>
      <xdr:nvPicPr>
        <xdr:cNvPr id="4" name="Imagem 1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601581" y="25112"/>
          <a:ext cx="1139931" cy="9103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1301750</xdr:colOff>
      <xdr:row>2186</xdr:row>
      <xdr:rowOff>15875</xdr:rowOff>
    </xdr:from>
    <xdr:to>
      <xdr:col>4</xdr:col>
      <xdr:colOff>160020</xdr:colOff>
      <xdr:row>2189</xdr:row>
      <xdr:rowOff>76257</xdr:rowOff>
    </xdr:to>
    <xdr:sp macro="" textlink="">
      <xdr:nvSpPr>
        <xdr:cNvPr id="5" name="Text Box 8">
          <a:extLst>
            <a:ext uri="{FF2B5EF4-FFF2-40B4-BE49-F238E27FC236}">
              <a16:creationId xmlns:a16="http://schemas.microsoft.com/office/drawing/2014/main" id="{00000000-0008-0000-0200-000005000000}"/>
            </a:ext>
          </a:extLst>
        </xdr:cNvPr>
        <xdr:cNvSpPr txBox="1">
          <a:spLocks noChangeArrowheads="1"/>
        </xdr:cNvSpPr>
      </xdr:nvSpPr>
      <xdr:spPr>
        <a:xfrm>
          <a:off x="1936750" y="701309875"/>
          <a:ext cx="4398645" cy="536632"/>
        </a:xfrm>
        <a:prstGeom prst="rect">
          <a:avLst/>
        </a:prstGeom>
        <a:noFill/>
        <a:ln w="9525">
          <a:noFill/>
          <a:miter lim="800000"/>
        </a:ln>
      </xdr:spPr>
      <xdr:txBody>
        <a:bodyPr vertOverflow="clip" wrap="square" lIns="27432" tIns="22860" rIns="27432" bIns="0" anchor="t" upright="1"/>
        <a:lstStyle/>
        <a:p>
          <a:pPr algn="ctr" rtl="1">
            <a:defRPr sz="1000"/>
          </a:pPr>
          <a:r>
            <a:rPr lang="pt-BR" sz="1000" b="0" i="0" strike="noStrike">
              <a:solidFill>
                <a:srgbClr val="000000"/>
              </a:solidFill>
              <a:latin typeface="Arial" panose="020B0604020202020204"/>
              <a:cs typeface="Arial" panose="020B0604020202020204"/>
            </a:rPr>
            <a:t>  </a:t>
          </a:r>
          <a:r>
            <a:rPr lang="pt-BR" sz="1100" b="0" i="0" strike="noStrike">
              <a:solidFill>
                <a:srgbClr val="000000"/>
              </a:solidFill>
              <a:latin typeface="Arial" panose="020B0604020202020204" pitchFamily="7" charset="0"/>
              <a:cs typeface="Arial" panose="020B0604020202020204" pitchFamily="7" charset="0"/>
            </a:rPr>
            <a:t>_________________________________  </a:t>
          </a:r>
          <a:endParaRPr lang="pt-BR" sz="1200" b="0" i="0" strike="noStrike">
            <a:solidFill>
              <a:srgbClr val="000000"/>
            </a:solidFill>
            <a:latin typeface="Arial" panose="020B0604020202020204" pitchFamily="7" charset="0"/>
            <a:cs typeface="Arial" panose="020B0604020202020204" pitchFamily="7" charset="0"/>
          </a:endParaRPr>
        </a:p>
        <a:p>
          <a:pPr marL="0" marR="0" indent="0" algn="ctr" defTabSz="914400" rtl="1" eaLnBrk="1" fontAlgn="auto" latinLnBrk="0" hangingPunct="1">
            <a:lnSpc>
              <a:spcPct val="100000"/>
            </a:lnSpc>
            <a:spcBef>
              <a:spcPts val="0"/>
            </a:spcBef>
            <a:spcAft>
              <a:spcPts val="0"/>
            </a:spcAft>
            <a:buClrTx/>
            <a:buSzTx/>
            <a:buFontTx/>
            <a:buNone/>
            <a:defRPr sz="1000"/>
          </a:pPr>
          <a:r>
            <a:rPr lang="pt-BR" sz="1200" b="0" i="0" u="none" strike="noStrike" baseline="0">
              <a:latin typeface="Arial" panose="020B0604020202020204" pitchFamily="7" charset="0"/>
              <a:ea typeface="+mn-ea"/>
              <a:cs typeface="Arial" panose="020B0604020202020204" pitchFamily="7" charset="0"/>
            </a:rPr>
            <a:t>José Alcir Oliveira da Silva Júnior</a:t>
          </a:r>
        </a:p>
        <a:p>
          <a:pPr marL="0" marR="0" indent="0" algn="ctr" defTabSz="914400" rtl="1" eaLnBrk="1" fontAlgn="auto" latinLnBrk="0" hangingPunct="1">
            <a:lnSpc>
              <a:spcPct val="100000"/>
            </a:lnSpc>
            <a:spcBef>
              <a:spcPts val="0"/>
            </a:spcBef>
            <a:spcAft>
              <a:spcPts val="0"/>
            </a:spcAft>
            <a:buClrTx/>
            <a:buSzTx/>
            <a:buFontTx/>
            <a:buNone/>
            <a:defRPr sz="1000"/>
          </a:pPr>
          <a:r>
            <a:rPr lang="pt-BR" sz="1000" b="0" i="0" baseline="0">
              <a:effectLst/>
              <a:latin typeface="Arial" panose="020B0604020202020204" pitchFamily="7" charset="0"/>
              <a:ea typeface="+mn-ea"/>
              <a:cs typeface="Arial" panose="020B0604020202020204" pitchFamily="7" charset="0"/>
            </a:rPr>
            <a:t>Engenheiro Civil - CREA 151525739-8  PA</a:t>
          </a:r>
          <a:endParaRPr lang="pt-BR" sz="1000" b="0" i="0" u="none" strike="noStrike" baseline="0">
            <a:latin typeface="Arial" panose="020B0604020202020204" pitchFamily="7" charset="0"/>
            <a:ea typeface="+mn-ea"/>
            <a:cs typeface="Arial" panose="020B0604020202020204" pitchFamily="7"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1248672</xdr:colOff>
      <xdr:row>0</xdr:row>
      <xdr:rowOff>39781</xdr:rowOff>
    </xdr:from>
    <xdr:to>
      <xdr:col>5</xdr:col>
      <xdr:colOff>972447</xdr:colOff>
      <xdr:row>4</xdr:row>
      <xdr:rowOff>187909</xdr:rowOff>
    </xdr:to>
    <xdr:sp macro="" textlink="">
      <xdr:nvSpPr>
        <xdr:cNvPr id="4" name="CaixaDeTexto 3">
          <a:extLst>
            <a:ext uri="{FF2B5EF4-FFF2-40B4-BE49-F238E27FC236}">
              <a16:creationId xmlns:a16="http://schemas.microsoft.com/office/drawing/2014/main" id="{00000000-0008-0000-0300-000004000000}"/>
            </a:ext>
          </a:extLst>
        </xdr:cNvPr>
        <xdr:cNvSpPr txBox="1"/>
      </xdr:nvSpPr>
      <xdr:spPr>
        <a:xfrm>
          <a:off x="1934472" y="39781"/>
          <a:ext cx="5926455" cy="9710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anose="02070309020205020404" pitchFamily="49" charset="0"/>
            <a:cs typeface="Courier New" panose="02070309020205020404" pitchFamily="49" charset="0"/>
          </a:endParaRPr>
        </a:p>
      </xdr:txBody>
    </xdr:sp>
    <xdr:clientData/>
  </xdr:twoCellAnchor>
  <xdr:twoCellAnchor>
    <xdr:from>
      <xdr:col>2</xdr:col>
      <xdr:colOff>1103780</xdr:colOff>
      <xdr:row>372</xdr:row>
      <xdr:rowOff>119904</xdr:rowOff>
    </xdr:from>
    <xdr:to>
      <xdr:col>4</xdr:col>
      <xdr:colOff>198905</xdr:colOff>
      <xdr:row>376</xdr:row>
      <xdr:rowOff>3121</xdr:rowOff>
    </xdr:to>
    <xdr:sp macro="" textlink="">
      <xdr:nvSpPr>
        <xdr:cNvPr id="5" name="Text Box 8">
          <a:extLst>
            <a:ext uri="{FF2B5EF4-FFF2-40B4-BE49-F238E27FC236}">
              <a16:creationId xmlns:a16="http://schemas.microsoft.com/office/drawing/2014/main" id="{00000000-0008-0000-0300-000005000000}"/>
            </a:ext>
          </a:extLst>
        </xdr:cNvPr>
        <xdr:cNvSpPr txBox="1">
          <a:spLocks noChangeArrowheads="1"/>
        </xdr:cNvSpPr>
      </xdr:nvSpPr>
      <xdr:spPr>
        <a:xfrm>
          <a:off x="1770530" y="173703504"/>
          <a:ext cx="4248150" cy="530917"/>
        </a:xfrm>
        <a:prstGeom prst="rect">
          <a:avLst/>
        </a:prstGeom>
        <a:noFill/>
        <a:ln w="9525">
          <a:noFill/>
          <a:miter lim="800000"/>
        </a:ln>
      </xdr:spPr>
      <xdr:txBody>
        <a:bodyPr vertOverflow="clip" wrap="square" lIns="27432" tIns="22860" rIns="27432" bIns="0" anchor="t" upright="1"/>
        <a:lstStyle/>
        <a:p>
          <a:pPr algn="ctr" rtl="1">
            <a:defRPr sz="1000"/>
          </a:pPr>
          <a:r>
            <a:rPr lang="pt-BR" sz="1000" b="0" i="0" strike="noStrike">
              <a:solidFill>
                <a:srgbClr val="000000"/>
              </a:solidFill>
              <a:latin typeface="Arial" panose="020B0604020202020204"/>
              <a:cs typeface="Arial" panose="020B0604020202020204"/>
            </a:rPr>
            <a:t>  </a:t>
          </a:r>
          <a:r>
            <a:rPr lang="pt-BR" sz="1100" b="0" i="0" strike="noStrike">
              <a:solidFill>
                <a:srgbClr val="000000"/>
              </a:solidFill>
              <a:latin typeface="Arial" panose="020B0604020202020204" pitchFamily="7" charset="0"/>
              <a:cs typeface="Arial" panose="020B0604020202020204" pitchFamily="7" charset="0"/>
            </a:rPr>
            <a:t>_________________________________  </a:t>
          </a:r>
          <a:endParaRPr lang="pt-BR" sz="1200" b="0" i="0" strike="noStrike">
            <a:solidFill>
              <a:srgbClr val="000000"/>
            </a:solidFill>
            <a:latin typeface="Arial" panose="020B0604020202020204" pitchFamily="7" charset="0"/>
            <a:cs typeface="Arial" panose="020B0604020202020204" pitchFamily="7" charset="0"/>
          </a:endParaRPr>
        </a:p>
        <a:p>
          <a:pPr marL="0" marR="0" indent="0" algn="ctr" defTabSz="914400" rtl="1" eaLnBrk="1" fontAlgn="auto" latinLnBrk="0" hangingPunct="1">
            <a:lnSpc>
              <a:spcPct val="100000"/>
            </a:lnSpc>
            <a:spcBef>
              <a:spcPts val="0"/>
            </a:spcBef>
            <a:spcAft>
              <a:spcPts val="0"/>
            </a:spcAft>
            <a:buClrTx/>
            <a:buSzTx/>
            <a:buFontTx/>
            <a:buNone/>
            <a:defRPr sz="1000"/>
          </a:pPr>
          <a:r>
            <a:rPr lang="pt-BR" sz="1200" b="0" i="0" u="none" strike="noStrike" baseline="0">
              <a:latin typeface="Arial" panose="020B0604020202020204" pitchFamily="7" charset="0"/>
              <a:ea typeface="+mn-ea"/>
              <a:cs typeface="Arial" panose="020B0604020202020204" pitchFamily="7" charset="0"/>
            </a:rPr>
            <a:t>José Alcir Oliveira da Silva Júnior</a:t>
          </a:r>
        </a:p>
        <a:p>
          <a:pPr marL="0" marR="0" indent="0" algn="ctr" defTabSz="914400" rtl="1" eaLnBrk="1" fontAlgn="auto" latinLnBrk="0" hangingPunct="1">
            <a:lnSpc>
              <a:spcPct val="100000"/>
            </a:lnSpc>
            <a:spcBef>
              <a:spcPts val="0"/>
            </a:spcBef>
            <a:spcAft>
              <a:spcPts val="0"/>
            </a:spcAft>
            <a:buClrTx/>
            <a:buSzTx/>
            <a:buFontTx/>
            <a:buNone/>
            <a:defRPr sz="1000"/>
          </a:pPr>
          <a:r>
            <a:rPr lang="pt-BR" sz="1000" b="0" i="0" baseline="0">
              <a:effectLst/>
              <a:latin typeface="Arial" panose="020B0604020202020204" pitchFamily="7" charset="0"/>
              <a:ea typeface="+mn-ea"/>
              <a:cs typeface="Arial" panose="020B0604020202020204" pitchFamily="7" charset="0"/>
            </a:rPr>
            <a:t>Engenheiro Civil - CREA 151525739-8  PA</a:t>
          </a:r>
          <a:endParaRPr lang="pt-BR" sz="1000" b="0" i="0" u="none" strike="noStrike" baseline="0">
            <a:latin typeface="Arial" panose="020B0604020202020204" pitchFamily="7" charset="0"/>
            <a:ea typeface="+mn-ea"/>
            <a:cs typeface="Arial" panose="020B0604020202020204" pitchFamily="7" charset="0"/>
          </a:endParaRPr>
        </a:p>
      </xdr:txBody>
    </xdr:sp>
    <xdr:clientData/>
  </xdr:twoCellAnchor>
  <xdr:twoCellAnchor>
    <xdr:from>
      <xdr:col>3</xdr:col>
      <xdr:colOff>228600</xdr:colOff>
      <xdr:row>370</xdr:row>
      <xdr:rowOff>133350</xdr:rowOff>
    </xdr:from>
    <xdr:to>
      <xdr:col>6</xdr:col>
      <xdr:colOff>23405</xdr:colOff>
      <xdr:row>372</xdr:row>
      <xdr:rowOff>113740</xdr:rowOff>
    </xdr:to>
    <xdr:sp macro="" textlink="">
      <xdr:nvSpPr>
        <xdr:cNvPr id="6" name="Text Box 9">
          <a:extLst>
            <a:ext uri="{FF2B5EF4-FFF2-40B4-BE49-F238E27FC236}">
              <a16:creationId xmlns:a16="http://schemas.microsoft.com/office/drawing/2014/main" id="{00000000-0008-0000-0300-000006000000}"/>
            </a:ext>
          </a:extLst>
        </xdr:cNvPr>
        <xdr:cNvSpPr txBox="1">
          <a:spLocks noChangeArrowheads="1"/>
        </xdr:cNvSpPr>
      </xdr:nvSpPr>
      <xdr:spPr>
        <a:xfrm>
          <a:off x="5429250" y="173393100"/>
          <a:ext cx="5205005" cy="304240"/>
        </a:xfrm>
        <a:prstGeom prst="rect">
          <a:avLst/>
        </a:prstGeom>
        <a:noFill/>
        <a:ln w="9525">
          <a:noFill/>
          <a:miter lim="800000"/>
        </a:ln>
      </xdr:spPr>
      <xdr:txBody>
        <a:bodyPr vertOverflow="clip" wrap="square" lIns="36576" tIns="32004" rIns="36576" bIns="0" anchor="t" upright="1"/>
        <a:lstStyle/>
        <a:p>
          <a:pPr algn="ctr" rtl="1">
            <a:defRPr sz="1000"/>
          </a:pPr>
          <a:r>
            <a:rPr lang="pt-BR" sz="1000" b="0" i="0" strike="noStrike">
              <a:solidFill>
                <a:srgbClr val="000000"/>
              </a:solidFill>
              <a:latin typeface="Courier New" panose="02070309020205020404"/>
              <a:cs typeface="Courier New" panose="02070309020205020404"/>
            </a:rPr>
            <a:t>Itaituba - Pa 13</a:t>
          </a:r>
          <a:r>
            <a:rPr lang="pt-BR" sz="1000" b="0" i="0" strike="noStrike" baseline="0">
              <a:solidFill>
                <a:srgbClr val="000000"/>
              </a:solidFill>
              <a:latin typeface="Courier New" panose="02070309020205020404"/>
              <a:cs typeface="Courier New" panose="02070309020205020404"/>
            </a:rPr>
            <a:t> de Dezembro</a:t>
          </a:r>
          <a:r>
            <a:rPr lang="pt-BR" sz="1000" b="0" i="0" strike="noStrike">
              <a:solidFill>
                <a:srgbClr val="000000"/>
              </a:solidFill>
              <a:latin typeface="Courier New" panose="02070309020205020404"/>
              <a:cs typeface="Courier New" panose="02070309020205020404"/>
            </a:rPr>
            <a:t> de 2021</a:t>
          </a:r>
        </a:p>
        <a:p>
          <a:pPr algn="ctr" rtl="1">
            <a:defRPr sz="1000"/>
          </a:pPr>
          <a:endParaRPr lang="pt-BR" sz="1000" b="0" i="0" strike="noStrike">
            <a:solidFill>
              <a:srgbClr val="000000"/>
            </a:solidFill>
            <a:latin typeface="Courier New" panose="02070309020205020404"/>
            <a:cs typeface="Courier New" panose="02070309020205020404"/>
          </a:endParaRPr>
        </a:p>
      </xdr:txBody>
    </xdr:sp>
    <xdr:clientData/>
  </xdr:twoCellAnchor>
  <xdr:twoCellAnchor editAs="oneCell">
    <xdr:from>
      <xdr:col>0</xdr:col>
      <xdr:colOff>167640</xdr:colOff>
      <xdr:row>0</xdr:row>
      <xdr:rowOff>129540</xdr:rowOff>
    </xdr:from>
    <xdr:to>
      <xdr:col>2</xdr:col>
      <xdr:colOff>167640</xdr:colOff>
      <xdr:row>4</xdr:row>
      <xdr:rowOff>117600</xdr:rowOff>
    </xdr:to>
    <xdr:pic>
      <xdr:nvPicPr>
        <xdr:cNvPr id="7" name="Imagem 3">
          <a:extLst>
            <a:ext uri="{FF2B5EF4-FFF2-40B4-BE49-F238E27FC236}">
              <a16:creationId xmlns:a16="http://schemas.microsoft.com/office/drawing/2014/main" id="{00000000-0008-0000-03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7640" y="129540"/>
          <a:ext cx="685800" cy="811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2784887</xdr:colOff>
      <xdr:row>0</xdr:row>
      <xdr:rowOff>68580</xdr:rowOff>
    </xdr:from>
    <xdr:to>
      <xdr:col>5</xdr:col>
      <xdr:colOff>3832001</xdr:colOff>
      <xdr:row>4</xdr:row>
      <xdr:rowOff>195040</xdr:rowOff>
    </xdr:to>
    <xdr:pic>
      <xdr:nvPicPr>
        <xdr:cNvPr id="8" name="Imagem 8">
          <a:extLst>
            <a:ext uri="{FF2B5EF4-FFF2-40B4-BE49-F238E27FC236}">
              <a16:creationId xmlns:a16="http://schemas.microsoft.com/office/drawing/2014/main" id="{00000000-0008-0000-0300-000008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673367" y="68580"/>
          <a:ext cx="1047114" cy="949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3</xdr:col>
      <xdr:colOff>373380</xdr:colOff>
      <xdr:row>0</xdr:row>
      <xdr:rowOff>39781</xdr:rowOff>
    </xdr:from>
    <xdr:to>
      <xdr:col>11</xdr:col>
      <xdr:colOff>598715</xdr:colOff>
      <xdr:row>6</xdr:row>
      <xdr:rowOff>142875</xdr:rowOff>
    </xdr:to>
    <xdr:sp macro="" textlink="">
      <xdr:nvSpPr>
        <xdr:cNvPr id="4" name="CaixaDeTexto 3">
          <a:extLst>
            <a:ext uri="{FF2B5EF4-FFF2-40B4-BE49-F238E27FC236}">
              <a16:creationId xmlns:a16="http://schemas.microsoft.com/office/drawing/2014/main" id="{00000000-0008-0000-0400-000004000000}"/>
            </a:ext>
          </a:extLst>
        </xdr:cNvPr>
        <xdr:cNvSpPr txBox="1"/>
      </xdr:nvSpPr>
      <xdr:spPr>
        <a:xfrm>
          <a:off x="4575266" y="39781"/>
          <a:ext cx="7170420" cy="10828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anose="02070309020205020404" pitchFamily="49" charset="0"/>
            <a:cs typeface="Courier New" panose="02070309020205020404" pitchFamily="49" charset="0"/>
          </a:endParaRPr>
        </a:p>
      </xdr:txBody>
    </xdr:sp>
    <xdr:clientData/>
  </xdr:twoCellAnchor>
  <xdr:twoCellAnchor editAs="oneCell">
    <xdr:from>
      <xdr:col>0</xdr:col>
      <xdr:colOff>163285</xdr:colOff>
      <xdr:row>0</xdr:row>
      <xdr:rowOff>126274</xdr:rowOff>
    </xdr:from>
    <xdr:to>
      <xdr:col>1</xdr:col>
      <xdr:colOff>446314</xdr:colOff>
      <xdr:row>5</xdr:row>
      <xdr:rowOff>120865</xdr:rowOff>
    </xdr:to>
    <xdr:pic>
      <xdr:nvPicPr>
        <xdr:cNvPr id="5" name="Imagem 3">
          <a:extLst>
            <a:ext uri="{FF2B5EF4-FFF2-40B4-BE49-F238E27FC236}">
              <a16:creationId xmlns:a16="http://schemas.microsoft.com/office/drawing/2014/main" id="{00000000-0008-0000-04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3285" y="126274"/>
          <a:ext cx="685800" cy="811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622984</xdr:colOff>
      <xdr:row>0</xdr:row>
      <xdr:rowOff>97971</xdr:rowOff>
    </xdr:from>
    <xdr:to>
      <xdr:col>15</xdr:col>
      <xdr:colOff>766583</xdr:colOff>
      <xdr:row>6</xdr:row>
      <xdr:rowOff>67677</xdr:rowOff>
    </xdr:to>
    <xdr:pic>
      <xdr:nvPicPr>
        <xdr:cNvPr id="6" name="Imagem 8">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480498" y="97971"/>
          <a:ext cx="1047114" cy="949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0"/>
  <sheetViews>
    <sheetView view="pageBreakPreview" zoomScaleNormal="100" zoomScaleSheetLayoutView="100" workbookViewId="0">
      <selection sqref="A1:G6"/>
    </sheetView>
  </sheetViews>
  <sheetFormatPr defaultColWidth="9" defaultRowHeight="13.2"/>
  <cols>
    <col min="1" max="1" width="16.88671875" customWidth="1"/>
    <col min="2" max="2" width="41.33203125" customWidth="1"/>
    <col min="3" max="3" width="9" customWidth="1"/>
    <col min="4" max="4" width="10.33203125" customWidth="1"/>
    <col min="5" max="5" width="3.6640625" customWidth="1"/>
    <col min="6" max="7" width="12.109375" customWidth="1"/>
    <col min="257" max="257" width="19.88671875" customWidth="1"/>
    <col min="258" max="258" width="26.88671875" customWidth="1"/>
    <col min="259" max="259" width="10.5546875" customWidth="1"/>
    <col min="260" max="260" width="13.88671875" customWidth="1"/>
    <col min="261" max="261" width="3.6640625" customWidth="1"/>
    <col min="262" max="262" width="12" customWidth="1"/>
    <col min="263" max="263" width="14" customWidth="1"/>
    <col min="513" max="513" width="19.88671875" customWidth="1"/>
    <col min="514" max="514" width="26.88671875" customWidth="1"/>
    <col min="515" max="515" width="10.5546875" customWidth="1"/>
    <col min="516" max="516" width="13.88671875" customWidth="1"/>
    <col min="517" max="517" width="3.6640625" customWidth="1"/>
    <col min="518" max="518" width="12" customWidth="1"/>
    <col min="519" max="519" width="14" customWidth="1"/>
    <col min="769" max="769" width="19.88671875" customWidth="1"/>
    <col min="770" max="770" width="26.88671875" customWidth="1"/>
    <col min="771" max="771" width="10.5546875" customWidth="1"/>
    <col min="772" max="772" width="13.88671875" customWidth="1"/>
    <col min="773" max="773" width="3.6640625" customWidth="1"/>
    <col min="774" max="774" width="12" customWidth="1"/>
    <col min="775" max="775" width="14" customWidth="1"/>
    <col min="1025" max="1025" width="19.88671875" customWidth="1"/>
    <col min="1026" max="1026" width="26.88671875" customWidth="1"/>
    <col min="1027" max="1027" width="10.5546875" customWidth="1"/>
    <col min="1028" max="1028" width="13.88671875" customWidth="1"/>
    <col min="1029" max="1029" width="3.6640625" customWidth="1"/>
    <col min="1030" max="1030" width="12" customWidth="1"/>
    <col min="1031" max="1031" width="14" customWidth="1"/>
    <col min="1281" max="1281" width="19.88671875" customWidth="1"/>
    <col min="1282" max="1282" width="26.88671875" customWidth="1"/>
    <col min="1283" max="1283" width="10.5546875" customWidth="1"/>
    <col min="1284" max="1284" width="13.88671875" customWidth="1"/>
    <col min="1285" max="1285" width="3.6640625" customWidth="1"/>
    <col min="1286" max="1286" width="12" customWidth="1"/>
    <col min="1287" max="1287" width="14" customWidth="1"/>
    <col min="1537" max="1537" width="19.88671875" customWidth="1"/>
    <col min="1538" max="1538" width="26.88671875" customWidth="1"/>
    <col min="1539" max="1539" width="10.5546875" customWidth="1"/>
    <col min="1540" max="1540" width="13.88671875" customWidth="1"/>
    <col min="1541" max="1541" width="3.6640625" customWidth="1"/>
    <col min="1542" max="1542" width="12" customWidth="1"/>
    <col min="1543" max="1543" width="14" customWidth="1"/>
    <col min="1793" max="1793" width="19.88671875" customWidth="1"/>
    <col min="1794" max="1794" width="26.88671875" customWidth="1"/>
    <col min="1795" max="1795" width="10.5546875" customWidth="1"/>
    <col min="1796" max="1796" width="13.88671875" customWidth="1"/>
    <col min="1797" max="1797" width="3.6640625" customWidth="1"/>
    <col min="1798" max="1798" width="12" customWidth="1"/>
    <col min="1799" max="1799" width="14" customWidth="1"/>
    <col min="2049" max="2049" width="19.88671875" customWidth="1"/>
    <col min="2050" max="2050" width="26.88671875" customWidth="1"/>
    <col min="2051" max="2051" width="10.5546875" customWidth="1"/>
    <col min="2052" max="2052" width="13.88671875" customWidth="1"/>
    <col min="2053" max="2053" width="3.6640625" customWidth="1"/>
    <col min="2054" max="2054" width="12" customWidth="1"/>
    <col min="2055" max="2055" width="14" customWidth="1"/>
    <col min="2305" max="2305" width="19.88671875" customWidth="1"/>
    <col min="2306" max="2306" width="26.88671875" customWidth="1"/>
    <col min="2307" max="2307" width="10.5546875" customWidth="1"/>
    <col min="2308" max="2308" width="13.88671875" customWidth="1"/>
    <col min="2309" max="2309" width="3.6640625" customWidth="1"/>
    <col min="2310" max="2310" width="12" customWidth="1"/>
    <col min="2311" max="2311" width="14" customWidth="1"/>
    <col min="2561" max="2561" width="19.88671875" customWidth="1"/>
    <col min="2562" max="2562" width="26.88671875" customWidth="1"/>
    <col min="2563" max="2563" width="10.5546875" customWidth="1"/>
    <col min="2564" max="2564" width="13.88671875" customWidth="1"/>
    <col min="2565" max="2565" width="3.6640625" customWidth="1"/>
    <col min="2566" max="2566" width="12" customWidth="1"/>
    <col min="2567" max="2567" width="14" customWidth="1"/>
    <col min="2817" max="2817" width="19.88671875" customWidth="1"/>
    <col min="2818" max="2818" width="26.88671875" customWidth="1"/>
    <col min="2819" max="2819" width="10.5546875" customWidth="1"/>
    <col min="2820" max="2820" width="13.88671875" customWidth="1"/>
    <col min="2821" max="2821" width="3.6640625" customWidth="1"/>
    <col min="2822" max="2822" width="12" customWidth="1"/>
    <col min="2823" max="2823" width="14" customWidth="1"/>
    <col min="3073" max="3073" width="19.88671875" customWidth="1"/>
    <col min="3074" max="3074" width="26.88671875" customWidth="1"/>
    <col min="3075" max="3075" width="10.5546875" customWidth="1"/>
    <col min="3076" max="3076" width="13.88671875" customWidth="1"/>
    <col min="3077" max="3077" width="3.6640625" customWidth="1"/>
    <col min="3078" max="3078" width="12" customWidth="1"/>
    <col min="3079" max="3079" width="14" customWidth="1"/>
    <col min="3329" max="3329" width="19.88671875" customWidth="1"/>
    <col min="3330" max="3330" width="26.88671875" customWidth="1"/>
    <col min="3331" max="3331" width="10.5546875" customWidth="1"/>
    <col min="3332" max="3332" width="13.88671875" customWidth="1"/>
    <col min="3333" max="3333" width="3.6640625" customWidth="1"/>
    <col min="3334" max="3334" width="12" customWidth="1"/>
    <col min="3335" max="3335" width="14" customWidth="1"/>
    <col min="3585" max="3585" width="19.88671875" customWidth="1"/>
    <col min="3586" max="3586" width="26.88671875" customWidth="1"/>
    <col min="3587" max="3587" width="10.5546875" customWidth="1"/>
    <col min="3588" max="3588" width="13.88671875" customWidth="1"/>
    <col min="3589" max="3589" width="3.6640625" customWidth="1"/>
    <col min="3590" max="3590" width="12" customWidth="1"/>
    <col min="3591" max="3591" width="14" customWidth="1"/>
    <col min="3841" max="3841" width="19.88671875" customWidth="1"/>
    <col min="3842" max="3842" width="26.88671875" customWidth="1"/>
    <col min="3843" max="3843" width="10.5546875" customWidth="1"/>
    <col min="3844" max="3844" width="13.88671875" customWidth="1"/>
    <col min="3845" max="3845" width="3.6640625" customWidth="1"/>
    <col min="3846" max="3846" width="12" customWidth="1"/>
    <col min="3847" max="3847" width="14" customWidth="1"/>
    <col min="4097" max="4097" width="19.88671875" customWidth="1"/>
    <col min="4098" max="4098" width="26.88671875" customWidth="1"/>
    <col min="4099" max="4099" width="10.5546875" customWidth="1"/>
    <col min="4100" max="4100" width="13.88671875" customWidth="1"/>
    <col min="4101" max="4101" width="3.6640625" customWidth="1"/>
    <col min="4102" max="4102" width="12" customWidth="1"/>
    <col min="4103" max="4103" width="14" customWidth="1"/>
    <col min="4353" max="4353" width="19.88671875" customWidth="1"/>
    <col min="4354" max="4354" width="26.88671875" customWidth="1"/>
    <col min="4355" max="4355" width="10.5546875" customWidth="1"/>
    <col min="4356" max="4356" width="13.88671875" customWidth="1"/>
    <col min="4357" max="4357" width="3.6640625" customWidth="1"/>
    <col min="4358" max="4358" width="12" customWidth="1"/>
    <col min="4359" max="4359" width="14" customWidth="1"/>
    <col min="4609" max="4609" width="19.88671875" customWidth="1"/>
    <col min="4610" max="4610" width="26.88671875" customWidth="1"/>
    <col min="4611" max="4611" width="10.5546875" customWidth="1"/>
    <col min="4612" max="4612" width="13.88671875" customWidth="1"/>
    <col min="4613" max="4613" width="3.6640625" customWidth="1"/>
    <col min="4614" max="4614" width="12" customWidth="1"/>
    <col min="4615" max="4615" width="14" customWidth="1"/>
    <col min="4865" max="4865" width="19.88671875" customWidth="1"/>
    <col min="4866" max="4866" width="26.88671875" customWidth="1"/>
    <col min="4867" max="4867" width="10.5546875" customWidth="1"/>
    <col min="4868" max="4868" width="13.88671875" customWidth="1"/>
    <col min="4869" max="4869" width="3.6640625" customWidth="1"/>
    <col min="4870" max="4870" width="12" customWidth="1"/>
    <col min="4871" max="4871" width="14" customWidth="1"/>
    <col min="5121" max="5121" width="19.88671875" customWidth="1"/>
    <col min="5122" max="5122" width="26.88671875" customWidth="1"/>
    <col min="5123" max="5123" width="10.5546875" customWidth="1"/>
    <col min="5124" max="5124" width="13.88671875" customWidth="1"/>
    <col min="5125" max="5125" width="3.6640625" customWidth="1"/>
    <col min="5126" max="5126" width="12" customWidth="1"/>
    <col min="5127" max="5127" width="14" customWidth="1"/>
    <col min="5377" max="5377" width="19.88671875" customWidth="1"/>
    <col min="5378" max="5378" width="26.88671875" customWidth="1"/>
    <col min="5379" max="5379" width="10.5546875" customWidth="1"/>
    <col min="5380" max="5380" width="13.88671875" customWidth="1"/>
    <col min="5381" max="5381" width="3.6640625" customWidth="1"/>
    <col min="5382" max="5382" width="12" customWidth="1"/>
    <col min="5383" max="5383" width="14" customWidth="1"/>
    <col min="5633" max="5633" width="19.88671875" customWidth="1"/>
    <col min="5634" max="5634" width="26.88671875" customWidth="1"/>
    <col min="5635" max="5635" width="10.5546875" customWidth="1"/>
    <col min="5636" max="5636" width="13.88671875" customWidth="1"/>
    <col min="5637" max="5637" width="3.6640625" customWidth="1"/>
    <col min="5638" max="5638" width="12" customWidth="1"/>
    <col min="5639" max="5639" width="14" customWidth="1"/>
    <col min="5889" max="5889" width="19.88671875" customWidth="1"/>
    <col min="5890" max="5890" width="26.88671875" customWidth="1"/>
    <col min="5891" max="5891" width="10.5546875" customWidth="1"/>
    <col min="5892" max="5892" width="13.88671875" customWidth="1"/>
    <col min="5893" max="5893" width="3.6640625" customWidth="1"/>
    <col min="5894" max="5894" width="12" customWidth="1"/>
    <col min="5895" max="5895" width="14" customWidth="1"/>
    <col min="6145" max="6145" width="19.88671875" customWidth="1"/>
    <col min="6146" max="6146" width="26.88671875" customWidth="1"/>
    <col min="6147" max="6147" width="10.5546875" customWidth="1"/>
    <col min="6148" max="6148" width="13.88671875" customWidth="1"/>
    <col min="6149" max="6149" width="3.6640625" customWidth="1"/>
    <col min="6150" max="6150" width="12" customWidth="1"/>
    <col min="6151" max="6151" width="14" customWidth="1"/>
    <col min="6401" max="6401" width="19.88671875" customWidth="1"/>
    <col min="6402" max="6402" width="26.88671875" customWidth="1"/>
    <col min="6403" max="6403" width="10.5546875" customWidth="1"/>
    <col min="6404" max="6404" width="13.88671875" customWidth="1"/>
    <col min="6405" max="6405" width="3.6640625" customWidth="1"/>
    <col min="6406" max="6406" width="12" customWidth="1"/>
    <col min="6407" max="6407" width="14" customWidth="1"/>
    <col min="6657" max="6657" width="19.88671875" customWidth="1"/>
    <col min="6658" max="6658" width="26.88671875" customWidth="1"/>
    <col min="6659" max="6659" width="10.5546875" customWidth="1"/>
    <col min="6660" max="6660" width="13.88671875" customWidth="1"/>
    <col min="6661" max="6661" width="3.6640625" customWidth="1"/>
    <col min="6662" max="6662" width="12" customWidth="1"/>
    <col min="6663" max="6663" width="14" customWidth="1"/>
    <col min="6913" max="6913" width="19.88671875" customWidth="1"/>
    <col min="6914" max="6914" width="26.88671875" customWidth="1"/>
    <col min="6915" max="6915" width="10.5546875" customWidth="1"/>
    <col min="6916" max="6916" width="13.88671875" customWidth="1"/>
    <col min="6917" max="6917" width="3.6640625" customWidth="1"/>
    <col min="6918" max="6918" width="12" customWidth="1"/>
    <col min="6919" max="6919" width="14" customWidth="1"/>
    <col min="7169" max="7169" width="19.88671875" customWidth="1"/>
    <col min="7170" max="7170" width="26.88671875" customWidth="1"/>
    <col min="7171" max="7171" width="10.5546875" customWidth="1"/>
    <col min="7172" max="7172" width="13.88671875" customWidth="1"/>
    <col min="7173" max="7173" width="3.6640625" customWidth="1"/>
    <col min="7174" max="7174" width="12" customWidth="1"/>
    <col min="7175" max="7175" width="14" customWidth="1"/>
    <col min="7425" max="7425" width="19.88671875" customWidth="1"/>
    <col min="7426" max="7426" width="26.88671875" customWidth="1"/>
    <col min="7427" max="7427" width="10.5546875" customWidth="1"/>
    <col min="7428" max="7428" width="13.88671875" customWidth="1"/>
    <col min="7429" max="7429" width="3.6640625" customWidth="1"/>
    <col min="7430" max="7430" width="12" customWidth="1"/>
    <col min="7431" max="7431" width="14" customWidth="1"/>
    <col min="7681" max="7681" width="19.88671875" customWidth="1"/>
    <col min="7682" max="7682" width="26.88671875" customWidth="1"/>
    <col min="7683" max="7683" width="10.5546875" customWidth="1"/>
    <col min="7684" max="7684" width="13.88671875" customWidth="1"/>
    <col min="7685" max="7685" width="3.6640625" customWidth="1"/>
    <col min="7686" max="7686" width="12" customWidth="1"/>
    <col min="7687" max="7687" width="14" customWidth="1"/>
    <col min="7937" max="7937" width="19.88671875" customWidth="1"/>
    <col min="7938" max="7938" width="26.88671875" customWidth="1"/>
    <col min="7939" max="7939" width="10.5546875" customWidth="1"/>
    <col min="7940" max="7940" width="13.88671875" customWidth="1"/>
    <col min="7941" max="7941" width="3.6640625" customWidth="1"/>
    <col min="7942" max="7942" width="12" customWidth="1"/>
    <col min="7943" max="7943" width="14" customWidth="1"/>
    <col min="8193" max="8193" width="19.88671875" customWidth="1"/>
    <col min="8194" max="8194" width="26.88671875" customWidth="1"/>
    <col min="8195" max="8195" width="10.5546875" customWidth="1"/>
    <col min="8196" max="8196" width="13.88671875" customWidth="1"/>
    <col min="8197" max="8197" width="3.6640625" customWidth="1"/>
    <col min="8198" max="8198" width="12" customWidth="1"/>
    <col min="8199" max="8199" width="14" customWidth="1"/>
    <col min="8449" max="8449" width="19.88671875" customWidth="1"/>
    <col min="8450" max="8450" width="26.88671875" customWidth="1"/>
    <col min="8451" max="8451" width="10.5546875" customWidth="1"/>
    <col min="8452" max="8452" width="13.88671875" customWidth="1"/>
    <col min="8453" max="8453" width="3.6640625" customWidth="1"/>
    <col min="8454" max="8454" width="12" customWidth="1"/>
    <col min="8455" max="8455" width="14" customWidth="1"/>
    <col min="8705" max="8705" width="19.88671875" customWidth="1"/>
    <col min="8706" max="8706" width="26.88671875" customWidth="1"/>
    <col min="8707" max="8707" width="10.5546875" customWidth="1"/>
    <col min="8708" max="8708" width="13.88671875" customWidth="1"/>
    <col min="8709" max="8709" width="3.6640625" customWidth="1"/>
    <col min="8710" max="8710" width="12" customWidth="1"/>
    <col min="8711" max="8711" width="14" customWidth="1"/>
    <col min="8961" max="8961" width="19.88671875" customWidth="1"/>
    <col min="8962" max="8962" width="26.88671875" customWidth="1"/>
    <col min="8963" max="8963" width="10.5546875" customWidth="1"/>
    <col min="8964" max="8964" width="13.88671875" customWidth="1"/>
    <col min="8965" max="8965" width="3.6640625" customWidth="1"/>
    <col min="8966" max="8966" width="12" customWidth="1"/>
    <col min="8967" max="8967" width="14" customWidth="1"/>
    <col min="9217" max="9217" width="19.88671875" customWidth="1"/>
    <col min="9218" max="9218" width="26.88671875" customWidth="1"/>
    <col min="9219" max="9219" width="10.5546875" customWidth="1"/>
    <col min="9220" max="9220" width="13.88671875" customWidth="1"/>
    <col min="9221" max="9221" width="3.6640625" customWidth="1"/>
    <col min="9222" max="9222" width="12" customWidth="1"/>
    <col min="9223" max="9223" width="14" customWidth="1"/>
    <col min="9473" max="9473" width="19.88671875" customWidth="1"/>
    <col min="9474" max="9474" width="26.88671875" customWidth="1"/>
    <col min="9475" max="9475" width="10.5546875" customWidth="1"/>
    <col min="9476" max="9476" width="13.88671875" customWidth="1"/>
    <col min="9477" max="9477" width="3.6640625" customWidth="1"/>
    <col min="9478" max="9478" width="12" customWidth="1"/>
    <col min="9479" max="9479" width="14" customWidth="1"/>
    <col min="9729" max="9729" width="19.88671875" customWidth="1"/>
    <col min="9730" max="9730" width="26.88671875" customWidth="1"/>
    <col min="9731" max="9731" width="10.5546875" customWidth="1"/>
    <col min="9732" max="9732" width="13.88671875" customWidth="1"/>
    <col min="9733" max="9733" width="3.6640625" customWidth="1"/>
    <col min="9734" max="9734" width="12" customWidth="1"/>
    <col min="9735" max="9735" width="14" customWidth="1"/>
    <col min="9985" max="9985" width="19.88671875" customWidth="1"/>
    <col min="9986" max="9986" width="26.88671875" customWidth="1"/>
    <col min="9987" max="9987" width="10.5546875" customWidth="1"/>
    <col min="9988" max="9988" width="13.88671875" customWidth="1"/>
    <col min="9989" max="9989" width="3.6640625" customWidth="1"/>
    <col min="9990" max="9990" width="12" customWidth="1"/>
    <col min="9991" max="9991" width="14" customWidth="1"/>
    <col min="10241" max="10241" width="19.88671875" customWidth="1"/>
    <col min="10242" max="10242" width="26.88671875" customWidth="1"/>
    <col min="10243" max="10243" width="10.5546875" customWidth="1"/>
    <col min="10244" max="10244" width="13.88671875" customWidth="1"/>
    <col min="10245" max="10245" width="3.6640625" customWidth="1"/>
    <col min="10246" max="10246" width="12" customWidth="1"/>
    <col min="10247" max="10247" width="14" customWidth="1"/>
    <col min="10497" max="10497" width="19.88671875" customWidth="1"/>
    <col min="10498" max="10498" width="26.88671875" customWidth="1"/>
    <col min="10499" max="10499" width="10.5546875" customWidth="1"/>
    <col min="10500" max="10500" width="13.88671875" customWidth="1"/>
    <col min="10501" max="10501" width="3.6640625" customWidth="1"/>
    <col min="10502" max="10502" width="12" customWidth="1"/>
    <col min="10503" max="10503" width="14" customWidth="1"/>
    <col min="10753" max="10753" width="19.88671875" customWidth="1"/>
    <col min="10754" max="10754" width="26.88671875" customWidth="1"/>
    <col min="10755" max="10755" width="10.5546875" customWidth="1"/>
    <col min="10756" max="10756" width="13.88671875" customWidth="1"/>
    <col min="10757" max="10757" width="3.6640625" customWidth="1"/>
    <col min="10758" max="10758" width="12" customWidth="1"/>
    <col min="10759" max="10759" width="14" customWidth="1"/>
    <col min="11009" max="11009" width="19.88671875" customWidth="1"/>
    <col min="11010" max="11010" width="26.88671875" customWidth="1"/>
    <col min="11011" max="11011" width="10.5546875" customWidth="1"/>
    <col min="11012" max="11012" width="13.88671875" customWidth="1"/>
    <col min="11013" max="11013" width="3.6640625" customWidth="1"/>
    <col min="11014" max="11014" width="12" customWidth="1"/>
    <col min="11015" max="11015" width="14" customWidth="1"/>
    <col min="11265" max="11265" width="19.88671875" customWidth="1"/>
    <col min="11266" max="11266" width="26.88671875" customWidth="1"/>
    <col min="11267" max="11267" width="10.5546875" customWidth="1"/>
    <col min="11268" max="11268" width="13.88671875" customWidth="1"/>
    <col min="11269" max="11269" width="3.6640625" customWidth="1"/>
    <col min="11270" max="11270" width="12" customWidth="1"/>
    <col min="11271" max="11271" width="14" customWidth="1"/>
    <col min="11521" max="11521" width="19.88671875" customWidth="1"/>
    <col min="11522" max="11522" width="26.88671875" customWidth="1"/>
    <col min="11523" max="11523" width="10.5546875" customWidth="1"/>
    <col min="11524" max="11524" width="13.88671875" customWidth="1"/>
    <col min="11525" max="11525" width="3.6640625" customWidth="1"/>
    <col min="11526" max="11526" width="12" customWidth="1"/>
    <col min="11527" max="11527" width="14" customWidth="1"/>
    <col min="11777" max="11777" width="19.88671875" customWidth="1"/>
    <col min="11778" max="11778" width="26.88671875" customWidth="1"/>
    <col min="11779" max="11779" width="10.5546875" customWidth="1"/>
    <col min="11780" max="11780" width="13.88671875" customWidth="1"/>
    <col min="11781" max="11781" width="3.6640625" customWidth="1"/>
    <col min="11782" max="11782" width="12" customWidth="1"/>
    <col min="11783" max="11783" width="14" customWidth="1"/>
    <col min="12033" max="12033" width="19.88671875" customWidth="1"/>
    <col min="12034" max="12034" width="26.88671875" customWidth="1"/>
    <col min="12035" max="12035" width="10.5546875" customWidth="1"/>
    <col min="12036" max="12036" width="13.88671875" customWidth="1"/>
    <col min="12037" max="12037" width="3.6640625" customWidth="1"/>
    <col min="12038" max="12038" width="12" customWidth="1"/>
    <col min="12039" max="12039" width="14" customWidth="1"/>
    <col min="12289" max="12289" width="19.88671875" customWidth="1"/>
    <col min="12290" max="12290" width="26.88671875" customWidth="1"/>
    <col min="12291" max="12291" width="10.5546875" customWidth="1"/>
    <col min="12292" max="12292" width="13.88671875" customWidth="1"/>
    <col min="12293" max="12293" width="3.6640625" customWidth="1"/>
    <col min="12294" max="12294" width="12" customWidth="1"/>
    <col min="12295" max="12295" width="14" customWidth="1"/>
    <col min="12545" max="12545" width="19.88671875" customWidth="1"/>
    <col min="12546" max="12546" width="26.88671875" customWidth="1"/>
    <col min="12547" max="12547" width="10.5546875" customWidth="1"/>
    <col min="12548" max="12548" width="13.88671875" customWidth="1"/>
    <col min="12549" max="12549" width="3.6640625" customWidth="1"/>
    <col min="12550" max="12550" width="12" customWidth="1"/>
    <col min="12551" max="12551" width="14" customWidth="1"/>
    <col min="12801" max="12801" width="19.88671875" customWidth="1"/>
    <col min="12802" max="12802" width="26.88671875" customWidth="1"/>
    <col min="12803" max="12803" width="10.5546875" customWidth="1"/>
    <col min="12804" max="12804" width="13.88671875" customWidth="1"/>
    <col min="12805" max="12805" width="3.6640625" customWidth="1"/>
    <col min="12806" max="12806" width="12" customWidth="1"/>
    <col min="12807" max="12807" width="14" customWidth="1"/>
    <col min="13057" max="13057" width="19.88671875" customWidth="1"/>
    <col min="13058" max="13058" width="26.88671875" customWidth="1"/>
    <col min="13059" max="13059" width="10.5546875" customWidth="1"/>
    <col min="13060" max="13060" width="13.88671875" customWidth="1"/>
    <col min="13061" max="13061" width="3.6640625" customWidth="1"/>
    <col min="13062" max="13062" width="12" customWidth="1"/>
    <col min="13063" max="13063" width="14" customWidth="1"/>
    <col min="13313" max="13313" width="19.88671875" customWidth="1"/>
    <col min="13314" max="13314" width="26.88671875" customWidth="1"/>
    <col min="13315" max="13315" width="10.5546875" customWidth="1"/>
    <col min="13316" max="13316" width="13.88671875" customWidth="1"/>
    <col min="13317" max="13317" width="3.6640625" customWidth="1"/>
    <col min="13318" max="13318" width="12" customWidth="1"/>
    <col min="13319" max="13319" width="14" customWidth="1"/>
    <col min="13569" max="13569" width="19.88671875" customWidth="1"/>
    <col min="13570" max="13570" width="26.88671875" customWidth="1"/>
    <col min="13571" max="13571" width="10.5546875" customWidth="1"/>
    <col min="13572" max="13572" width="13.88671875" customWidth="1"/>
    <col min="13573" max="13573" width="3.6640625" customWidth="1"/>
    <col min="13574" max="13574" width="12" customWidth="1"/>
    <col min="13575" max="13575" width="14" customWidth="1"/>
    <col min="13825" max="13825" width="19.88671875" customWidth="1"/>
    <col min="13826" max="13826" width="26.88671875" customWidth="1"/>
    <col min="13827" max="13827" width="10.5546875" customWidth="1"/>
    <col min="13828" max="13828" width="13.88671875" customWidth="1"/>
    <col min="13829" max="13829" width="3.6640625" customWidth="1"/>
    <col min="13830" max="13830" width="12" customWidth="1"/>
    <col min="13831" max="13831" width="14" customWidth="1"/>
    <col min="14081" max="14081" width="19.88671875" customWidth="1"/>
    <col min="14082" max="14082" width="26.88671875" customWidth="1"/>
    <col min="14083" max="14083" width="10.5546875" customWidth="1"/>
    <col min="14084" max="14084" width="13.88671875" customWidth="1"/>
    <col min="14085" max="14085" width="3.6640625" customWidth="1"/>
    <col min="14086" max="14086" width="12" customWidth="1"/>
    <col min="14087" max="14087" width="14" customWidth="1"/>
    <col min="14337" max="14337" width="19.88671875" customWidth="1"/>
    <col min="14338" max="14338" width="26.88671875" customWidth="1"/>
    <col min="14339" max="14339" width="10.5546875" customWidth="1"/>
    <col min="14340" max="14340" width="13.88671875" customWidth="1"/>
    <col min="14341" max="14341" width="3.6640625" customWidth="1"/>
    <col min="14342" max="14342" width="12" customWidth="1"/>
    <col min="14343" max="14343" width="14" customWidth="1"/>
    <col min="14593" max="14593" width="19.88671875" customWidth="1"/>
    <col min="14594" max="14594" width="26.88671875" customWidth="1"/>
    <col min="14595" max="14595" width="10.5546875" customWidth="1"/>
    <col min="14596" max="14596" width="13.88671875" customWidth="1"/>
    <col min="14597" max="14597" width="3.6640625" customWidth="1"/>
    <col min="14598" max="14598" width="12" customWidth="1"/>
    <col min="14599" max="14599" width="14" customWidth="1"/>
    <col min="14849" max="14849" width="19.88671875" customWidth="1"/>
    <col min="14850" max="14850" width="26.88671875" customWidth="1"/>
    <col min="14851" max="14851" width="10.5546875" customWidth="1"/>
    <col min="14852" max="14852" width="13.88671875" customWidth="1"/>
    <col min="14853" max="14853" width="3.6640625" customWidth="1"/>
    <col min="14854" max="14854" width="12" customWidth="1"/>
    <col min="14855" max="14855" width="14" customWidth="1"/>
    <col min="15105" max="15105" width="19.88671875" customWidth="1"/>
    <col min="15106" max="15106" width="26.88671875" customWidth="1"/>
    <col min="15107" max="15107" width="10.5546875" customWidth="1"/>
    <col min="15108" max="15108" width="13.88671875" customWidth="1"/>
    <col min="15109" max="15109" width="3.6640625" customWidth="1"/>
    <col min="15110" max="15110" width="12" customWidth="1"/>
    <col min="15111" max="15111" width="14" customWidth="1"/>
    <col min="15361" max="15361" width="19.88671875" customWidth="1"/>
    <col min="15362" max="15362" width="26.88671875" customWidth="1"/>
    <col min="15363" max="15363" width="10.5546875" customWidth="1"/>
    <col min="15364" max="15364" width="13.88671875" customWidth="1"/>
    <col min="15365" max="15365" width="3.6640625" customWidth="1"/>
    <col min="15366" max="15366" width="12" customWidth="1"/>
    <col min="15367" max="15367" width="14" customWidth="1"/>
    <col min="15617" max="15617" width="19.88671875" customWidth="1"/>
    <col min="15618" max="15618" width="26.88671875" customWidth="1"/>
    <col min="15619" max="15619" width="10.5546875" customWidth="1"/>
    <col min="15620" max="15620" width="13.88671875" customWidth="1"/>
    <col min="15621" max="15621" width="3.6640625" customWidth="1"/>
    <col min="15622" max="15622" width="12" customWidth="1"/>
    <col min="15623" max="15623" width="14" customWidth="1"/>
    <col min="15873" max="15873" width="19.88671875" customWidth="1"/>
    <col min="15874" max="15874" width="26.88671875" customWidth="1"/>
    <col min="15875" max="15875" width="10.5546875" customWidth="1"/>
    <col min="15876" max="15876" width="13.88671875" customWidth="1"/>
    <col min="15877" max="15877" width="3.6640625" customWidth="1"/>
    <col min="15878" max="15878" width="12" customWidth="1"/>
    <col min="15879" max="15879" width="14" customWidth="1"/>
    <col min="16129" max="16129" width="19.88671875" customWidth="1"/>
    <col min="16130" max="16130" width="26.88671875" customWidth="1"/>
    <col min="16131" max="16131" width="10.5546875" customWidth="1"/>
    <col min="16132" max="16132" width="13.88671875" customWidth="1"/>
    <col min="16133" max="16133" width="3.6640625" customWidth="1"/>
    <col min="16134" max="16134" width="12" customWidth="1"/>
    <col min="16135" max="16135" width="14" customWidth="1"/>
  </cols>
  <sheetData>
    <row r="1" spans="1:9">
      <c r="A1" s="564"/>
      <c r="B1" s="564"/>
      <c r="C1" s="564"/>
      <c r="D1" s="564"/>
      <c r="E1" s="564"/>
      <c r="F1" s="564"/>
      <c r="G1" s="564"/>
    </row>
    <row r="2" spans="1:9">
      <c r="A2" s="564"/>
      <c r="B2" s="564"/>
      <c r="C2" s="564"/>
      <c r="D2" s="564"/>
      <c r="E2" s="564"/>
      <c r="F2" s="564"/>
      <c r="G2" s="564"/>
    </row>
    <row r="3" spans="1:9">
      <c r="A3" s="564"/>
      <c r="B3" s="564"/>
      <c r="C3" s="564"/>
      <c r="D3" s="564"/>
      <c r="E3" s="564"/>
      <c r="F3" s="564"/>
      <c r="G3" s="564"/>
    </row>
    <row r="4" spans="1:9">
      <c r="A4" s="564"/>
      <c r="B4" s="564"/>
      <c r="C4" s="564"/>
      <c r="D4" s="564"/>
      <c r="E4" s="564"/>
      <c r="F4" s="564"/>
      <c r="G4" s="564"/>
    </row>
    <row r="5" spans="1:9">
      <c r="A5" s="564"/>
      <c r="B5" s="564"/>
      <c r="C5" s="564"/>
      <c r="D5" s="564"/>
      <c r="E5" s="564"/>
      <c r="F5" s="564"/>
      <c r="G5" s="564"/>
    </row>
    <row r="6" spans="1:9">
      <c r="A6" s="564"/>
      <c r="B6" s="564"/>
      <c r="C6" s="564"/>
      <c r="D6" s="564"/>
      <c r="E6" s="564"/>
      <c r="F6" s="564"/>
      <c r="G6" s="564"/>
    </row>
    <row r="7" spans="1:9" ht="14.4">
      <c r="A7" s="425" t="s">
        <v>0</v>
      </c>
      <c r="B7" s="592" t="s">
        <v>1</v>
      </c>
      <c r="C7" s="592"/>
      <c r="D7" s="592"/>
      <c r="E7" s="592"/>
      <c r="F7" s="592"/>
      <c r="G7" s="592"/>
    </row>
    <row r="8" spans="1:9" ht="14.4">
      <c r="A8" s="426" t="s">
        <v>2</v>
      </c>
      <c r="B8" s="593" t="s">
        <v>3</v>
      </c>
      <c r="C8" s="593"/>
      <c r="D8" s="593"/>
      <c r="E8" s="427"/>
    </row>
    <row r="9" spans="1:9" ht="14.4">
      <c r="A9" s="428" t="s">
        <v>4</v>
      </c>
      <c r="B9" s="594" t="s">
        <v>5</v>
      </c>
      <c r="C9" s="595"/>
      <c r="D9" s="595"/>
      <c r="E9" s="431"/>
    </row>
    <row r="10" spans="1:9" ht="14.4">
      <c r="A10" s="428" t="s">
        <v>6</v>
      </c>
      <c r="B10" s="429" t="s">
        <v>7</v>
      </c>
      <c r="C10" s="430"/>
      <c r="D10" s="430"/>
      <c r="E10" s="431"/>
    </row>
    <row r="11" spans="1:9" ht="16.5" customHeight="1">
      <c r="A11" s="573" t="s">
        <v>8</v>
      </c>
      <c r="B11" s="573"/>
      <c r="C11" s="573"/>
      <c r="D11" s="573"/>
      <c r="E11" s="573"/>
      <c r="F11" s="573"/>
      <c r="G11" s="573"/>
    </row>
    <row r="12" spans="1:9" ht="12.75" customHeight="1">
      <c r="A12" s="573"/>
      <c r="B12" s="573"/>
      <c r="C12" s="573"/>
      <c r="D12" s="573"/>
      <c r="E12" s="573"/>
      <c r="F12" s="573"/>
      <c r="G12" s="573"/>
    </row>
    <row r="13" spans="1:9" ht="20.399999999999999">
      <c r="A13" s="596" t="s">
        <v>9</v>
      </c>
      <c r="B13" s="596"/>
      <c r="C13" s="596"/>
      <c r="D13" s="596"/>
      <c r="F13" s="597" t="s">
        <v>10</v>
      </c>
      <c r="G13" s="598"/>
    </row>
    <row r="14" spans="1:9" ht="14.4">
      <c r="A14" s="584" t="s">
        <v>11</v>
      </c>
      <c r="B14" s="585"/>
      <c r="C14" s="432" t="s">
        <v>12</v>
      </c>
      <c r="D14" s="433" t="s">
        <v>13</v>
      </c>
      <c r="F14" s="434" t="s">
        <v>14</v>
      </c>
      <c r="G14" s="435" t="s">
        <v>15</v>
      </c>
    </row>
    <row r="15" spans="1:9" ht="14.4">
      <c r="A15" s="586" t="s">
        <v>16</v>
      </c>
      <c r="B15" s="587"/>
      <c r="C15" s="436" t="s">
        <v>17</v>
      </c>
      <c r="D15" s="437">
        <v>0.04</v>
      </c>
      <c r="F15" s="438">
        <v>3.4299999999999997E-2</v>
      </c>
      <c r="G15" s="439">
        <v>6.7100000000000007E-2</v>
      </c>
      <c r="I15" s="460"/>
    </row>
    <row r="16" spans="1:9" ht="14.4">
      <c r="A16" s="588" t="s">
        <v>18</v>
      </c>
      <c r="B16" s="589"/>
      <c r="C16" s="440" t="s">
        <v>19</v>
      </c>
      <c r="D16" s="441">
        <v>8.0000000000000002E-3</v>
      </c>
      <c r="F16" s="442">
        <v>2.8E-3</v>
      </c>
      <c r="G16" s="443">
        <v>7.4999999999999997E-3</v>
      </c>
      <c r="I16" s="460"/>
    </row>
    <row r="17" spans="1:11" ht="14.4">
      <c r="A17" s="588" t="s">
        <v>20</v>
      </c>
      <c r="B17" s="589"/>
      <c r="C17" s="440" t="s">
        <v>21</v>
      </c>
      <c r="D17" s="441">
        <v>9.7000000000000003E-3</v>
      </c>
      <c r="F17" s="442">
        <v>0.01</v>
      </c>
      <c r="G17" s="443">
        <v>1.7399999999999999E-2</v>
      </c>
      <c r="I17" s="460"/>
    </row>
    <row r="18" spans="1:11" ht="14.4">
      <c r="A18" s="590" t="s">
        <v>22</v>
      </c>
      <c r="B18" s="591"/>
      <c r="C18" s="444" t="s">
        <v>23</v>
      </c>
      <c r="D18" s="445">
        <v>5.8999999999999999E-3</v>
      </c>
      <c r="F18" s="446">
        <v>9.4000000000000004E-3</v>
      </c>
      <c r="G18" s="447">
        <v>1.17E-2</v>
      </c>
      <c r="I18" s="460"/>
    </row>
    <row r="19" spans="1:11" ht="14.4">
      <c r="A19" s="574" t="s">
        <v>24</v>
      </c>
      <c r="B19" s="575"/>
      <c r="C19" s="448" t="s">
        <v>25</v>
      </c>
      <c r="D19" s="449">
        <v>0.06</v>
      </c>
      <c r="F19" s="438">
        <v>6.7400000000000002E-2</v>
      </c>
      <c r="G19" s="439">
        <v>9.4E-2</v>
      </c>
      <c r="I19" s="460"/>
      <c r="J19" s="460"/>
    </row>
    <row r="20" spans="1:11" ht="14.4">
      <c r="A20" s="569" t="s">
        <v>26</v>
      </c>
      <c r="B20" s="450" t="s">
        <v>27</v>
      </c>
      <c r="C20" s="571" t="s">
        <v>28</v>
      </c>
      <c r="D20" s="437">
        <v>6.4999999999999997E-3</v>
      </c>
      <c r="F20" s="565" t="s">
        <v>29</v>
      </c>
      <c r="G20" s="566"/>
      <c r="I20" s="460"/>
    </row>
    <row r="21" spans="1:11" ht="14.4">
      <c r="A21" s="569"/>
      <c r="B21" s="451" t="s">
        <v>30</v>
      </c>
      <c r="C21" s="571"/>
      <c r="D21" s="441">
        <v>0.03</v>
      </c>
      <c r="F21" s="565"/>
      <c r="G21" s="566"/>
      <c r="I21" s="460"/>
    </row>
    <row r="22" spans="1:11" ht="14.4">
      <c r="A22" s="569"/>
      <c r="B22" s="451" t="s">
        <v>31</v>
      </c>
      <c r="C22" s="571"/>
      <c r="D22" s="441">
        <v>0.05</v>
      </c>
      <c r="F22" s="565"/>
      <c r="G22" s="566"/>
      <c r="I22" s="460"/>
    </row>
    <row r="23" spans="1:11" ht="14.4">
      <c r="A23" s="570"/>
      <c r="B23" s="452" t="s">
        <v>32</v>
      </c>
      <c r="C23" s="572"/>
      <c r="D23" s="453">
        <v>4.4999999999999998E-2</v>
      </c>
      <c r="F23" s="565"/>
      <c r="G23" s="566"/>
      <c r="I23" s="460"/>
      <c r="J23" s="460"/>
    </row>
    <row r="24" spans="1:11" ht="14.4">
      <c r="A24" s="576" t="s">
        <v>33</v>
      </c>
      <c r="B24" s="577"/>
      <c r="C24" s="578"/>
      <c r="D24" s="454">
        <f>SUM(D20:D23)</f>
        <v>0.13150000000000001</v>
      </c>
      <c r="F24" s="565"/>
      <c r="G24" s="566"/>
      <c r="I24" s="460"/>
      <c r="J24" s="460"/>
      <c r="K24" s="460"/>
    </row>
    <row r="25" spans="1:11" ht="14.4">
      <c r="A25" s="579"/>
      <c r="B25" s="579"/>
      <c r="C25" s="579"/>
      <c r="D25" s="579"/>
      <c r="F25" s="580"/>
      <c r="G25" s="580"/>
    </row>
    <row r="26" spans="1:11" ht="14.4">
      <c r="A26" s="581" t="s">
        <v>34</v>
      </c>
      <c r="B26" s="582"/>
      <c r="C26" s="583"/>
      <c r="D26" s="455">
        <f>((1+D15+D16+D17)*(1+D18)*(1+D19)/(1-D24))-1</f>
        <v>0.29853408842832496</v>
      </c>
      <c r="F26" s="456">
        <v>0.20760000000000001</v>
      </c>
      <c r="G26" s="457">
        <v>0.3</v>
      </c>
    </row>
    <row r="27" spans="1:11" ht="15.6">
      <c r="A27" s="458"/>
      <c r="B27" s="458"/>
      <c r="C27" s="458"/>
      <c r="D27" s="459"/>
    </row>
    <row r="28" spans="1:11">
      <c r="A28" s="567" t="s">
        <v>35</v>
      </c>
      <c r="B28" s="567"/>
      <c r="C28" s="567"/>
    </row>
    <row r="29" spans="1:11" ht="14.4">
      <c r="A29" s="568" t="s">
        <v>36</v>
      </c>
      <c r="B29" s="568"/>
      <c r="C29" s="568"/>
      <c r="F29" s="2"/>
    </row>
    <row r="30" spans="1:11">
      <c r="F30" s="2"/>
    </row>
  </sheetData>
  <mergeCells count="22">
    <mergeCell ref="A18:B18"/>
    <mergeCell ref="B7:G7"/>
    <mergeCell ref="B8:D8"/>
    <mergeCell ref="B9:D9"/>
    <mergeCell ref="A13:D13"/>
    <mergeCell ref="F13:G13"/>
    <mergeCell ref="A1:G6"/>
    <mergeCell ref="F20:G24"/>
    <mergeCell ref="A28:C28"/>
    <mergeCell ref="A29:C29"/>
    <mergeCell ref="A20:A23"/>
    <mergeCell ref="C20:C23"/>
    <mergeCell ref="A11:G12"/>
    <mergeCell ref="A19:B19"/>
    <mergeCell ref="A24:C24"/>
    <mergeCell ref="A25:D25"/>
    <mergeCell ref="F25:G25"/>
    <mergeCell ref="A26:C26"/>
    <mergeCell ref="A14:B14"/>
    <mergeCell ref="A15:B15"/>
    <mergeCell ref="A16:B16"/>
    <mergeCell ref="A17:B17"/>
  </mergeCells>
  <pageMargins left="0.59055118110236204" right="0.27559055118110198" top="0.55118110236220497" bottom="0.78740157480314998" header="0.31496062992126" footer="0.31496062992126"/>
  <pageSetup paperSize="9" scale="90" orientation="portrait" horizontalDpi="1200" verticalDpi="1200" r:id="rId1"/>
  <ignoredErrors>
    <ignoredError sqref="D24" formulaRange="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19"/>
  <sheetViews>
    <sheetView tabSelected="1" view="pageBreakPreview" topLeftCell="A355" zoomScaleNormal="100" zoomScaleSheetLayoutView="100" workbookViewId="0">
      <selection activeCell="D362" sqref="D362"/>
    </sheetView>
  </sheetViews>
  <sheetFormatPr defaultColWidth="9" defaultRowHeight="13.2"/>
  <cols>
    <col min="1" max="2" width="8.44140625" customWidth="1"/>
    <col min="3" max="3" width="8.33203125" customWidth="1"/>
    <col min="4" max="4" width="86.88671875" customWidth="1"/>
    <col min="5" max="5" width="4.5546875" bestFit="1" customWidth="1"/>
    <col min="6" max="8" width="9.109375" bestFit="1" customWidth="1"/>
    <col min="9" max="9" width="16.44140625" customWidth="1"/>
    <col min="10" max="11" width="9" hidden="1" customWidth="1"/>
    <col min="12" max="12" width="46.5546875" hidden="1" customWidth="1"/>
    <col min="13" max="13" width="3.109375" hidden="1" customWidth="1"/>
    <col min="14" max="14" width="8.109375" hidden="1" customWidth="1"/>
    <col min="15" max="16" width="6.5546875" hidden="1" customWidth="1"/>
    <col min="17" max="28" width="9" hidden="1" customWidth="1"/>
    <col min="30" max="30" width="15.6640625" hidden="1" customWidth="1"/>
    <col min="31" max="31" width="10.33203125" hidden="1" customWidth="1"/>
    <col min="32" max="35" width="9" hidden="1" customWidth="1"/>
    <col min="36" max="36" width="10.109375" hidden="1" customWidth="1"/>
    <col min="37" max="37" width="9" customWidth="1"/>
  </cols>
  <sheetData>
    <row r="1" spans="1:11" ht="20.100000000000001" customHeight="1">
      <c r="A1" s="599"/>
      <c r="B1" s="600"/>
      <c r="C1" s="600"/>
      <c r="D1" s="600"/>
      <c r="E1" s="600"/>
      <c r="F1" s="600"/>
      <c r="G1" s="600"/>
      <c r="H1" s="600"/>
      <c r="I1" s="601"/>
    </row>
    <row r="2" spans="1:11" ht="20.100000000000001" customHeight="1">
      <c r="A2" s="602"/>
      <c r="B2" s="603"/>
      <c r="C2" s="603"/>
      <c r="D2" s="603"/>
      <c r="E2" s="603"/>
      <c r="F2" s="603"/>
      <c r="G2" s="603"/>
      <c r="H2" s="603"/>
      <c r="I2" s="604"/>
    </row>
    <row r="3" spans="1:11" ht="20.100000000000001" customHeight="1">
      <c r="A3" s="602"/>
      <c r="B3" s="603"/>
      <c r="C3" s="603"/>
      <c r="D3" s="603"/>
      <c r="E3" s="603"/>
      <c r="F3" s="603"/>
      <c r="G3" s="603"/>
      <c r="H3" s="603"/>
      <c r="I3" s="604"/>
    </row>
    <row r="4" spans="1:11" ht="20.100000000000001" customHeight="1">
      <c r="A4" s="605"/>
      <c r="B4" s="606"/>
      <c r="C4" s="606"/>
      <c r="D4" s="606"/>
      <c r="E4" s="606"/>
      <c r="F4" s="606"/>
      <c r="G4" s="606"/>
      <c r="H4" s="606"/>
      <c r="I4" s="607"/>
    </row>
    <row r="5" spans="1:11" ht="8.1" customHeight="1">
      <c r="A5" s="625"/>
      <c r="B5" s="625"/>
      <c r="C5" s="625"/>
      <c r="D5" s="625"/>
      <c r="E5" s="625"/>
      <c r="F5" s="625"/>
      <c r="G5" s="625"/>
      <c r="H5" s="625"/>
      <c r="I5" s="625"/>
    </row>
    <row r="6" spans="1:11" ht="24.75" customHeight="1">
      <c r="A6" s="626" t="s">
        <v>37</v>
      </c>
      <c r="B6" s="627"/>
      <c r="C6" s="627"/>
      <c r="D6" s="628"/>
      <c r="E6" s="629" t="s">
        <v>38</v>
      </c>
      <c r="F6" s="630"/>
      <c r="G6" s="630"/>
      <c r="H6" s="631"/>
      <c r="I6" s="264" t="s">
        <v>39</v>
      </c>
    </row>
    <row r="7" spans="1:11" ht="26.1" customHeight="1">
      <c r="A7" s="619" t="s">
        <v>1010</v>
      </c>
      <c r="B7" s="620"/>
      <c r="C7" s="620"/>
      <c r="D7" s="621"/>
      <c r="E7" s="640" t="s">
        <v>40</v>
      </c>
      <c r="F7" s="641"/>
      <c r="G7" s="642"/>
      <c r="H7" s="632" t="s">
        <v>41</v>
      </c>
      <c r="I7" s="633"/>
    </row>
    <row r="8" spans="1:11" ht="26.1" customHeight="1">
      <c r="A8" s="619" t="s">
        <v>42</v>
      </c>
      <c r="B8" s="620"/>
      <c r="C8" s="620"/>
      <c r="D8" s="621"/>
      <c r="E8" s="643"/>
      <c r="F8" s="644"/>
      <c r="G8" s="645"/>
      <c r="H8" s="622">
        <f>SUM(I415)</f>
        <v>7887953.3799999999</v>
      </c>
      <c r="I8" s="623"/>
    </row>
    <row r="9" spans="1:11" s="97" customFormat="1" ht="7.5" customHeight="1">
      <c r="A9" s="179"/>
      <c r="B9" s="180"/>
      <c r="C9" s="180"/>
      <c r="D9" s="180"/>
      <c r="E9" s="180"/>
      <c r="F9" s="180"/>
      <c r="G9" s="180"/>
      <c r="H9" s="180"/>
      <c r="I9" s="265"/>
    </row>
    <row r="10" spans="1:11" ht="39.6">
      <c r="A10" s="181" t="s">
        <v>43</v>
      </c>
      <c r="B10" s="182" t="s">
        <v>44</v>
      </c>
      <c r="C10" s="182" t="s">
        <v>45</v>
      </c>
      <c r="D10" s="183" t="s">
        <v>46</v>
      </c>
      <c r="E10" s="182" t="s">
        <v>47</v>
      </c>
      <c r="F10" s="184" t="s">
        <v>48</v>
      </c>
      <c r="G10" s="185" t="s">
        <v>49</v>
      </c>
      <c r="H10" s="185" t="s">
        <v>50</v>
      </c>
      <c r="I10" s="266" t="s">
        <v>51</v>
      </c>
    </row>
    <row r="11" spans="1:11" ht="7.5" customHeight="1">
      <c r="A11" s="186"/>
      <c r="B11" s="186"/>
      <c r="C11" s="186"/>
      <c r="D11" s="186"/>
      <c r="E11" s="186"/>
      <c r="F11" s="186"/>
      <c r="G11" s="186"/>
      <c r="H11" s="186"/>
      <c r="I11" s="186"/>
    </row>
    <row r="12" spans="1:11" ht="17.399999999999999">
      <c r="A12" s="187" t="s">
        <v>52</v>
      </c>
      <c r="B12" s="624" t="s">
        <v>53</v>
      </c>
      <c r="C12" s="614"/>
      <c r="D12" s="614"/>
      <c r="E12" s="614"/>
      <c r="F12" s="614"/>
      <c r="G12" s="614"/>
      <c r="H12" s="614"/>
      <c r="I12" s="615"/>
    </row>
    <row r="13" spans="1:11" ht="13.8">
      <c r="A13" s="188">
        <v>1</v>
      </c>
      <c r="B13" s="189"/>
      <c r="C13" s="189"/>
      <c r="D13" s="190" t="s">
        <v>54</v>
      </c>
      <c r="E13" s="191"/>
      <c r="F13" s="191"/>
      <c r="G13" s="191"/>
      <c r="H13" s="192"/>
      <c r="I13" s="267">
        <f>SUM(I14:I20)</f>
        <v>74386.73</v>
      </c>
    </row>
    <row r="14" spans="1:11">
      <c r="A14" s="193" t="s">
        <v>55</v>
      </c>
      <c r="B14" s="7">
        <v>11340</v>
      </c>
      <c r="C14" s="194" t="s">
        <v>56</v>
      </c>
      <c r="D14" s="520" t="s">
        <v>57</v>
      </c>
      <c r="E14" s="7" t="s">
        <v>58</v>
      </c>
      <c r="F14" s="195">
        <v>12</v>
      </c>
      <c r="G14" s="196">
        <v>174.57</v>
      </c>
      <c r="H14" s="197">
        <f>G14*1.2985</f>
        <v>226.67914499999998</v>
      </c>
      <c r="I14" s="268">
        <f t="shared" ref="I14:I20" si="0">ROUND((F14*H14),2)</f>
        <v>2720.15</v>
      </c>
    </row>
    <row r="15" spans="1:11">
      <c r="A15" s="193" t="s">
        <v>59</v>
      </c>
      <c r="B15" s="198">
        <v>10000</v>
      </c>
      <c r="C15" s="194" t="s">
        <v>56</v>
      </c>
      <c r="D15" s="526" t="s">
        <v>60</v>
      </c>
      <c r="E15" s="194" t="s">
        <v>61</v>
      </c>
      <c r="F15" s="195">
        <v>1</v>
      </c>
      <c r="G15" s="200">
        <v>12622.32</v>
      </c>
      <c r="H15" s="197">
        <f t="shared" ref="H15:H20" si="1">G15*1.2985</f>
        <v>16390.08252</v>
      </c>
      <c r="I15" s="268">
        <f t="shared" si="0"/>
        <v>16390.080000000002</v>
      </c>
      <c r="J15" s="269"/>
      <c r="K15" s="197"/>
    </row>
    <row r="16" spans="1:11">
      <c r="A16" s="201" t="s">
        <v>62</v>
      </c>
      <c r="B16" s="15">
        <v>10767</v>
      </c>
      <c r="C16" s="194" t="s">
        <v>56</v>
      </c>
      <c r="D16" s="527" t="s">
        <v>63</v>
      </c>
      <c r="E16" s="23" t="s">
        <v>58</v>
      </c>
      <c r="F16" s="195">
        <v>12</v>
      </c>
      <c r="G16" s="196">
        <v>528.9</v>
      </c>
      <c r="H16" s="197">
        <f t="shared" si="1"/>
        <v>686.77665000000002</v>
      </c>
      <c r="I16" s="268">
        <f t="shared" si="0"/>
        <v>8241.32</v>
      </c>
    </row>
    <row r="17" spans="1:36">
      <c r="A17" s="201" t="s">
        <v>64</v>
      </c>
      <c r="B17" s="15">
        <v>10005</v>
      </c>
      <c r="C17" s="194" t="s">
        <v>56</v>
      </c>
      <c r="D17" s="528" t="s">
        <v>65</v>
      </c>
      <c r="E17" s="23" t="s">
        <v>58</v>
      </c>
      <c r="F17" s="195">
        <v>20</v>
      </c>
      <c r="G17" s="196">
        <v>268.27</v>
      </c>
      <c r="H17" s="197">
        <f t="shared" si="1"/>
        <v>348.34859499999999</v>
      </c>
      <c r="I17" s="268">
        <f t="shared" si="0"/>
        <v>6966.97</v>
      </c>
    </row>
    <row r="18" spans="1:36">
      <c r="A18" s="201" t="s">
        <v>66</v>
      </c>
      <c r="B18" s="23">
        <v>10003</v>
      </c>
      <c r="C18" s="194" t="s">
        <v>56</v>
      </c>
      <c r="D18" s="528" t="s">
        <v>67</v>
      </c>
      <c r="E18" s="23" t="s">
        <v>58</v>
      </c>
      <c r="F18" s="195">
        <v>165</v>
      </c>
      <c r="G18" s="196">
        <v>85.96</v>
      </c>
      <c r="H18" s="197">
        <f t="shared" si="1"/>
        <v>111.61905999999999</v>
      </c>
      <c r="I18" s="268">
        <f t="shared" si="0"/>
        <v>18417.14</v>
      </c>
      <c r="J18" s="270" t="s">
        <v>68</v>
      </c>
      <c r="K18" s="270" t="s">
        <v>69</v>
      </c>
    </row>
    <row r="19" spans="1:36">
      <c r="A19" s="201" t="s">
        <v>70</v>
      </c>
      <c r="B19" s="203">
        <v>10009</v>
      </c>
      <c r="C19" s="194" t="s">
        <v>56</v>
      </c>
      <c r="D19" s="529" t="s">
        <v>71</v>
      </c>
      <c r="E19" s="194" t="s">
        <v>58</v>
      </c>
      <c r="F19" s="195">
        <v>2929.11</v>
      </c>
      <c r="G19" s="196">
        <v>4.5999999999999996</v>
      </c>
      <c r="H19" s="197">
        <f t="shared" si="1"/>
        <v>5.9730999999999996</v>
      </c>
      <c r="I19" s="268">
        <f t="shared" si="0"/>
        <v>17495.87</v>
      </c>
      <c r="AC19" s="286"/>
      <c r="AD19" s="287"/>
      <c r="AE19" s="288"/>
      <c r="AF19" s="287"/>
      <c r="AG19" s="293"/>
      <c r="AH19" s="294"/>
      <c r="AI19" s="295"/>
      <c r="AJ19" s="295"/>
    </row>
    <row r="20" spans="1:36" ht="26.4">
      <c r="A20" s="201" t="s">
        <v>72</v>
      </c>
      <c r="B20" s="198">
        <v>98525</v>
      </c>
      <c r="C20" s="205" t="s">
        <v>73</v>
      </c>
      <c r="D20" s="530" t="s">
        <v>74</v>
      </c>
      <c r="E20" s="206" t="s">
        <v>58</v>
      </c>
      <c r="F20" s="207">
        <v>10000</v>
      </c>
      <c r="G20" s="196">
        <v>0.32</v>
      </c>
      <c r="H20" s="197">
        <f t="shared" si="1"/>
        <v>0.41552</v>
      </c>
      <c r="I20" s="268">
        <f t="shared" si="0"/>
        <v>4155.2</v>
      </c>
      <c r="AC20" s="289"/>
      <c r="AD20" s="287"/>
      <c r="AE20" s="290"/>
      <c r="AF20" s="287"/>
      <c r="AG20" s="293"/>
      <c r="AH20" s="294"/>
      <c r="AI20" s="295"/>
      <c r="AJ20" s="295"/>
    </row>
    <row r="21" spans="1:36" ht="11.4" customHeight="1">
      <c r="A21" s="208"/>
      <c r="B21" s="209"/>
      <c r="C21" s="209"/>
      <c r="D21" s="209"/>
      <c r="E21" s="209"/>
      <c r="F21" s="209"/>
      <c r="G21" s="209"/>
      <c r="H21" s="209"/>
      <c r="I21" s="271"/>
      <c r="AC21" s="289"/>
      <c r="AF21" s="287"/>
      <c r="AG21" s="293"/>
      <c r="AH21" s="294"/>
      <c r="AI21" s="295"/>
      <c r="AJ21" s="295"/>
    </row>
    <row r="22" spans="1:36" ht="13.8">
      <c r="A22" s="210">
        <v>2</v>
      </c>
      <c r="B22" s="211"/>
      <c r="C22" s="211"/>
      <c r="D22" s="212" t="s">
        <v>75</v>
      </c>
      <c r="E22" s="213"/>
      <c r="F22" s="213"/>
      <c r="G22" s="213"/>
      <c r="H22" s="214"/>
      <c r="I22" s="272">
        <f>SUM(I23:I25)</f>
        <v>331372.88999999996</v>
      </c>
      <c r="AC22" s="289"/>
      <c r="AD22" s="291">
        <f>I415-I22</f>
        <v>7556580.4900000002</v>
      </c>
      <c r="AE22" s="290">
        <v>1</v>
      </c>
      <c r="AF22" s="287"/>
      <c r="AG22" s="293"/>
      <c r="AH22" s="294"/>
      <c r="AI22" s="295"/>
      <c r="AJ22" s="295"/>
    </row>
    <row r="23" spans="1:36">
      <c r="A23" s="193" t="s">
        <v>77</v>
      </c>
      <c r="B23" s="215">
        <v>93565</v>
      </c>
      <c r="C23" s="194" t="s">
        <v>73</v>
      </c>
      <c r="D23" s="529" t="s">
        <v>78</v>
      </c>
      <c r="E23" s="194" t="s">
        <v>79</v>
      </c>
      <c r="F23" s="195">
        <v>12</v>
      </c>
      <c r="G23" s="196">
        <v>14247.85</v>
      </c>
      <c r="H23" s="197">
        <f t="shared" ref="H23" si="2">G23*1.2985</f>
        <v>18500.833224999998</v>
      </c>
      <c r="I23" s="268">
        <f t="shared" ref="I23" si="3">ROUND((F23*H23),2)</f>
        <v>222010</v>
      </c>
      <c r="AC23" s="289"/>
      <c r="AD23" s="291">
        <f>I22</f>
        <v>331372.88999999996</v>
      </c>
      <c r="AE23" s="290" t="s">
        <v>76</v>
      </c>
      <c r="AF23" s="287"/>
      <c r="AG23" s="293"/>
      <c r="AH23" s="294"/>
      <c r="AI23" s="295"/>
      <c r="AJ23" s="295"/>
    </row>
    <row r="24" spans="1:36">
      <c r="A24" s="193" t="s">
        <v>80</v>
      </c>
      <c r="B24" s="215">
        <v>93572</v>
      </c>
      <c r="C24" s="194" t="s">
        <v>73</v>
      </c>
      <c r="D24" s="216" t="s">
        <v>81</v>
      </c>
      <c r="E24" s="194" t="s">
        <v>79</v>
      </c>
      <c r="F24" s="195">
        <v>12</v>
      </c>
      <c r="G24" s="196">
        <v>3234.54</v>
      </c>
      <c r="H24" s="197">
        <f t="shared" ref="H24" si="4">G24*1.2985</f>
        <v>4200.0501899999999</v>
      </c>
      <c r="I24" s="268">
        <f t="shared" ref="I24" si="5">ROUND((F24*H24),2)</f>
        <v>50400.6</v>
      </c>
      <c r="AC24" s="289"/>
      <c r="AD24" s="287"/>
      <c r="AE24" s="290"/>
      <c r="AF24" s="287"/>
      <c r="AG24" s="293"/>
      <c r="AH24" s="294"/>
      <c r="AI24" s="295"/>
      <c r="AJ24" s="295"/>
    </row>
    <row r="25" spans="1:36">
      <c r="A25" s="193" t="s">
        <v>82</v>
      </c>
      <c r="B25" s="215">
        <v>88326</v>
      </c>
      <c r="C25" s="194" t="s">
        <v>73</v>
      </c>
      <c r="D25" s="216" t="s">
        <v>83</v>
      </c>
      <c r="E25" s="194" t="s">
        <v>84</v>
      </c>
      <c r="F25" s="195">
        <v>2112</v>
      </c>
      <c r="G25" s="196">
        <v>21.5</v>
      </c>
      <c r="H25" s="197">
        <f t="shared" ref="H25" si="6">G25*1.2985</f>
        <v>27.917749999999998</v>
      </c>
      <c r="I25" s="268">
        <f t="shared" ref="I25" si="7">ROUND((F25*H25),2)</f>
        <v>58962.29</v>
      </c>
      <c r="AC25" s="289"/>
      <c r="AD25" s="287"/>
      <c r="AE25" s="290"/>
      <c r="AF25" s="287"/>
      <c r="AG25" s="293"/>
      <c r="AH25" s="294"/>
      <c r="AI25" s="295"/>
      <c r="AJ25" s="295"/>
    </row>
    <row r="26" spans="1:36" ht="7.5" customHeight="1">
      <c r="A26" s="193"/>
      <c r="B26" s="209"/>
      <c r="C26" s="209"/>
      <c r="D26" s="209"/>
      <c r="E26" s="209"/>
      <c r="F26" s="209"/>
      <c r="G26" s="209"/>
      <c r="H26" s="209"/>
      <c r="I26" s="271"/>
      <c r="AC26" s="289"/>
      <c r="AD26" s="287"/>
      <c r="AE26" s="290"/>
      <c r="AF26" s="287"/>
      <c r="AG26" s="293"/>
      <c r="AH26" s="294"/>
      <c r="AI26" s="295"/>
      <c r="AJ26" s="295"/>
    </row>
    <row r="27" spans="1:36" ht="13.8">
      <c r="A27" s="210">
        <v>3</v>
      </c>
      <c r="B27" s="211"/>
      <c r="C27" s="211"/>
      <c r="D27" s="212" t="s">
        <v>85</v>
      </c>
      <c r="E27" s="213"/>
      <c r="F27" s="213"/>
      <c r="G27" s="213"/>
      <c r="H27" s="214"/>
      <c r="I27" s="272">
        <f>SUM(I28:I30)</f>
        <v>42873.64</v>
      </c>
      <c r="AC27" s="2"/>
      <c r="AD27" s="2"/>
      <c r="AE27" s="2"/>
      <c r="AF27" s="2"/>
      <c r="AG27" s="2"/>
      <c r="AH27" s="2"/>
      <c r="AI27" s="2"/>
      <c r="AJ27" s="2"/>
    </row>
    <row r="28" spans="1:36" ht="12.75" customHeight="1">
      <c r="A28" s="193" t="s">
        <v>86</v>
      </c>
      <c r="B28" s="217">
        <v>93358</v>
      </c>
      <c r="C28" s="215" t="s">
        <v>73</v>
      </c>
      <c r="D28" s="218" t="s">
        <v>87</v>
      </c>
      <c r="E28" s="215" t="s">
        <v>88</v>
      </c>
      <c r="F28" s="195">
        <v>373.5</v>
      </c>
      <c r="G28" s="196">
        <v>67.599999999999994</v>
      </c>
      <c r="H28" s="197">
        <f t="shared" ref="H28:H30" si="8">G28*1.2985</f>
        <v>87.778599999999997</v>
      </c>
      <c r="I28" s="268">
        <f>ROUND((F28*H28),2)</f>
        <v>32785.31</v>
      </c>
      <c r="AC28" s="286"/>
      <c r="AD28" s="292">
        <f>AD23/AD22</f>
        <v>4.3852227927502686E-2</v>
      </c>
      <c r="AE28" s="288"/>
      <c r="AF28" s="287"/>
      <c r="AG28" s="293"/>
      <c r="AH28" s="294"/>
      <c r="AI28" s="295"/>
      <c r="AJ28" s="295"/>
    </row>
    <row r="29" spans="1:36" ht="26.4">
      <c r="A29" s="193" t="s">
        <v>89</v>
      </c>
      <c r="B29" s="217">
        <v>101617</v>
      </c>
      <c r="C29" s="215" t="s">
        <v>73</v>
      </c>
      <c r="D29" s="218" t="s">
        <v>90</v>
      </c>
      <c r="E29" s="215" t="s">
        <v>58</v>
      </c>
      <c r="F29" s="195">
        <v>256.2</v>
      </c>
      <c r="G29" s="196">
        <v>2.44</v>
      </c>
      <c r="H29" s="197">
        <f t="shared" si="8"/>
        <v>3.1683399999999997</v>
      </c>
      <c r="I29" s="268">
        <f t="shared" ref="I29:I30" si="9">ROUND((F29*H29),2)</f>
        <v>811.73</v>
      </c>
    </row>
    <row r="30" spans="1:36" ht="12.75" customHeight="1">
      <c r="A30" s="193" t="s">
        <v>91</v>
      </c>
      <c r="B30" s="215">
        <v>93382</v>
      </c>
      <c r="C30" s="215" t="s">
        <v>73</v>
      </c>
      <c r="D30" s="218" t="s">
        <v>92</v>
      </c>
      <c r="E30" s="215" t="s">
        <v>88</v>
      </c>
      <c r="F30" s="195">
        <v>271.02</v>
      </c>
      <c r="G30" s="196">
        <v>26.36</v>
      </c>
      <c r="H30" s="197">
        <f t="shared" si="8"/>
        <v>34.228459999999998</v>
      </c>
      <c r="I30" s="268">
        <f t="shared" si="9"/>
        <v>9276.6</v>
      </c>
    </row>
    <row r="31" spans="1:36" ht="7.5" customHeight="1">
      <c r="A31" s="208"/>
      <c r="B31" s="209"/>
      <c r="C31" s="209"/>
      <c r="D31" s="209"/>
      <c r="E31" s="209"/>
      <c r="F31" s="209"/>
      <c r="G31" s="209"/>
      <c r="H31" s="209"/>
      <c r="I31" s="271"/>
    </row>
    <row r="32" spans="1:36" ht="13.8">
      <c r="A32" s="746">
        <v>4</v>
      </c>
      <c r="B32" s="747"/>
      <c r="C32" s="747"/>
      <c r="D32" s="748" t="s">
        <v>93</v>
      </c>
      <c r="E32" s="749"/>
      <c r="F32" s="749"/>
      <c r="G32" s="749"/>
      <c r="H32" s="750"/>
      <c r="I32" s="751">
        <f>SUM(I34:I36)</f>
        <v>505805.96</v>
      </c>
      <c r="AJ32" s="100">
        <f>SUM(I23:I25)</f>
        <v>331372.88999999996</v>
      </c>
    </row>
    <row r="33" spans="1:31">
      <c r="A33" s="752" t="s">
        <v>94</v>
      </c>
      <c r="B33" s="753"/>
      <c r="C33" s="753"/>
      <c r="D33" s="754" t="s">
        <v>95</v>
      </c>
      <c r="E33" s="755"/>
      <c r="F33" s="755"/>
      <c r="G33" s="755"/>
      <c r="H33" s="756"/>
      <c r="I33" s="757">
        <f>SUM(I34:I36)</f>
        <v>505805.96</v>
      </c>
    </row>
    <row r="34" spans="1:31" ht="26.4">
      <c r="A34" s="752" t="s">
        <v>96</v>
      </c>
      <c r="B34" s="282">
        <v>96619</v>
      </c>
      <c r="C34" s="280" t="s">
        <v>73</v>
      </c>
      <c r="D34" s="281" t="s">
        <v>97</v>
      </c>
      <c r="E34" s="280" t="s">
        <v>58</v>
      </c>
      <c r="F34" s="283">
        <f>'MEMÓRIA DE CÁLCULO'!E29</f>
        <v>256.2</v>
      </c>
      <c r="G34" s="284">
        <v>28.32</v>
      </c>
      <c r="H34" s="285">
        <f t="shared" ref="H34:H36" si="10">G34*1.2985</f>
        <v>36.773519999999998</v>
      </c>
      <c r="I34" s="758">
        <f t="shared" ref="I34" si="11">ROUND((F34*H34),2)</f>
        <v>9421.3799999999992</v>
      </c>
      <c r="AE34" s="123"/>
    </row>
    <row r="35" spans="1:31">
      <c r="A35" s="752" t="s">
        <v>98</v>
      </c>
      <c r="B35" s="280">
        <v>40283</v>
      </c>
      <c r="C35" s="280" t="s">
        <v>99</v>
      </c>
      <c r="D35" s="281" t="s">
        <v>100</v>
      </c>
      <c r="E35" s="280" t="s">
        <v>88</v>
      </c>
      <c r="F35" s="283">
        <v>102.48</v>
      </c>
      <c r="G35" s="284">
        <v>2754.25</v>
      </c>
      <c r="H35" s="285">
        <f t="shared" si="10"/>
        <v>3576.3936250000002</v>
      </c>
      <c r="I35" s="758">
        <f t="shared" ref="I35:I36" si="12">ROUND((F35*H35),2)</f>
        <v>366508.82</v>
      </c>
    </row>
    <row r="36" spans="1:31">
      <c r="A36" s="752" t="s">
        <v>101</v>
      </c>
      <c r="B36" s="280">
        <v>40284</v>
      </c>
      <c r="C36" s="280" t="s">
        <v>99</v>
      </c>
      <c r="D36" s="281" t="s">
        <v>102</v>
      </c>
      <c r="E36" s="280" t="s">
        <v>88</v>
      </c>
      <c r="F36" s="283">
        <f>'MEMÓRIA DE CÁLCULO'!E31</f>
        <v>39.44</v>
      </c>
      <c r="G36" s="284">
        <v>2536</v>
      </c>
      <c r="H36" s="285">
        <f t="shared" si="10"/>
        <v>3292.9960000000001</v>
      </c>
      <c r="I36" s="758">
        <f t="shared" si="12"/>
        <v>129875.76</v>
      </c>
    </row>
    <row r="37" spans="1:31" ht="7.5" customHeight="1">
      <c r="A37" s="208"/>
      <c r="B37" s="224"/>
      <c r="C37" s="224"/>
      <c r="D37" s="224"/>
      <c r="E37" s="224"/>
      <c r="F37" s="224"/>
      <c r="G37" s="224"/>
      <c r="H37" s="224"/>
      <c r="I37" s="273"/>
    </row>
    <row r="38" spans="1:31" ht="13.8">
      <c r="A38" s="746">
        <v>5</v>
      </c>
      <c r="B38" s="747"/>
      <c r="C38" s="747"/>
      <c r="D38" s="759" t="s">
        <v>103</v>
      </c>
      <c r="E38" s="760"/>
      <c r="F38" s="760"/>
      <c r="G38" s="760"/>
      <c r="H38" s="761"/>
      <c r="I38" s="762">
        <f>SUM(I39,I41,I43,I45)</f>
        <v>871076.46</v>
      </c>
    </row>
    <row r="39" spans="1:31">
      <c r="A39" s="763" t="s">
        <v>104</v>
      </c>
      <c r="B39" s="753"/>
      <c r="C39" s="753"/>
      <c r="D39" s="764" t="s">
        <v>105</v>
      </c>
      <c r="E39" s="765"/>
      <c r="F39" s="765"/>
      <c r="G39" s="765"/>
      <c r="H39" s="766"/>
      <c r="I39" s="767">
        <f>SUM(I40)</f>
        <v>427992.99</v>
      </c>
    </row>
    <row r="40" spans="1:31" ht="12.75" customHeight="1">
      <c r="A40" s="768" t="s">
        <v>106</v>
      </c>
      <c r="B40" s="280">
        <v>50766</v>
      </c>
      <c r="C40" s="280" t="s">
        <v>56</v>
      </c>
      <c r="D40" s="281" t="s">
        <v>107</v>
      </c>
      <c r="E40" s="280" t="s">
        <v>88</v>
      </c>
      <c r="F40" s="283">
        <f>'MEMÓRIA DE CÁLCULO'!E34</f>
        <v>107.48</v>
      </c>
      <c r="G40" s="284">
        <v>3066.67</v>
      </c>
      <c r="H40" s="285">
        <f t="shared" ref="H40" si="13">G40*1.2985</f>
        <v>3982.070995</v>
      </c>
      <c r="I40" s="758">
        <f t="shared" ref="I40" si="14">ROUND((F40*H40),2)</f>
        <v>427992.99</v>
      </c>
    </row>
    <row r="41" spans="1:31">
      <c r="A41" s="227" t="s">
        <v>108</v>
      </c>
      <c r="B41" s="220"/>
      <c r="C41" s="220"/>
      <c r="D41" s="226" t="s">
        <v>109</v>
      </c>
      <c r="E41" s="228"/>
      <c r="F41" s="229"/>
      <c r="G41" s="229"/>
      <c r="H41" s="230"/>
      <c r="I41" s="274">
        <f>SUM(I42)</f>
        <v>8427.32</v>
      </c>
    </row>
    <row r="42" spans="1:31">
      <c r="A42" s="231" t="s">
        <v>110</v>
      </c>
      <c r="B42" s="194">
        <v>50713</v>
      </c>
      <c r="C42" s="194" t="s">
        <v>56</v>
      </c>
      <c r="D42" s="232" t="s">
        <v>111</v>
      </c>
      <c r="E42" s="194" t="s">
        <v>58</v>
      </c>
      <c r="F42" s="195">
        <f>'MEMÓRIA DE CÁLCULO'!E36</f>
        <v>67.45</v>
      </c>
      <c r="G42" s="196">
        <v>96.22</v>
      </c>
      <c r="H42" s="197">
        <f t="shared" ref="H42:H46" si="15">G42*1.2985</f>
        <v>124.94167</v>
      </c>
      <c r="I42" s="268">
        <f t="shared" ref="I42" si="16">ROUND((F42*H42),2)</f>
        <v>8427.32</v>
      </c>
    </row>
    <row r="43" spans="1:31">
      <c r="A43" s="233" t="s">
        <v>112</v>
      </c>
      <c r="B43" s="220"/>
      <c r="C43" s="220"/>
      <c r="D43" s="226" t="s">
        <v>113</v>
      </c>
      <c r="E43" s="228"/>
      <c r="F43" s="229"/>
      <c r="G43" s="229"/>
      <c r="H43" s="230"/>
      <c r="I43" s="274">
        <f>SUM(I44)</f>
        <v>407923.35</v>
      </c>
    </row>
    <row r="44" spans="1:31" ht="12.75" customHeight="1">
      <c r="A44" s="768" t="s">
        <v>114</v>
      </c>
      <c r="B44" s="280">
        <v>50766</v>
      </c>
      <c r="C44" s="280" t="s">
        <v>56</v>
      </c>
      <c r="D44" s="281" t="s">
        <v>107</v>
      </c>
      <c r="E44" s="280" t="s">
        <v>88</v>
      </c>
      <c r="F44" s="283">
        <f>'MEMÓRIA DE CÁLCULO'!E38</f>
        <v>102.44</v>
      </c>
      <c r="G44" s="284">
        <v>3066.67</v>
      </c>
      <c r="H44" s="285">
        <f t="shared" si="15"/>
        <v>3982.070995</v>
      </c>
      <c r="I44" s="758">
        <f t="shared" ref="I44" si="17">ROUND((F44*H44),2)</f>
        <v>407923.35</v>
      </c>
    </row>
    <row r="45" spans="1:31">
      <c r="A45" s="233" t="s">
        <v>115</v>
      </c>
      <c r="B45" s="7"/>
      <c r="C45" s="194"/>
      <c r="D45" s="234" t="s">
        <v>116</v>
      </c>
      <c r="E45" s="235"/>
      <c r="F45" s="235"/>
      <c r="G45" s="235"/>
      <c r="H45" s="236"/>
      <c r="I45" s="274">
        <f>SUM(I46)</f>
        <v>26732.799999999999</v>
      </c>
    </row>
    <row r="46" spans="1:31" ht="12.75" customHeight="1">
      <c r="A46" s="237" t="s">
        <v>117</v>
      </c>
      <c r="B46" s="238">
        <v>93184</v>
      </c>
      <c r="C46" s="194" t="s">
        <v>73</v>
      </c>
      <c r="D46" s="218" t="s">
        <v>118</v>
      </c>
      <c r="E46" s="239" t="s">
        <v>119</v>
      </c>
      <c r="F46" s="195">
        <v>633.85</v>
      </c>
      <c r="G46" s="196">
        <v>32.479999999999997</v>
      </c>
      <c r="H46" s="197">
        <f t="shared" si="15"/>
        <v>42.175279999999994</v>
      </c>
      <c r="I46" s="268">
        <f t="shared" ref="I46" si="18">ROUND((F46*H46),2)</f>
        <v>26732.799999999999</v>
      </c>
    </row>
    <row r="47" spans="1:31" ht="7.5" customHeight="1">
      <c r="A47" s="240"/>
      <c r="B47" s="241"/>
      <c r="C47" s="241"/>
      <c r="D47" s="242"/>
      <c r="E47" s="243"/>
      <c r="F47" s="244"/>
      <c r="G47" s="245"/>
      <c r="H47" s="245"/>
      <c r="I47" s="275"/>
    </row>
    <row r="48" spans="1:31" ht="13.8">
      <c r="A48" s="210">
        <v>6</v>
      </c>
      <c r="B48" s="211"/>
      <c r="C48" s="211"/>
      <c r="D48" s="190" t="s">
        <v>120</v>
      </c>
      <c r="E48" s="213"/>
      <c r="F48" s="213"/>
      <c r="G48" s="213"/>
      <c r="H48" s="214"/>
      <c r="I48" s="272">
        <f>SUM(I49,I51)</f>
        <v>208078.23</v>
      </c>
    </row>
    <row r="49" spans="1:17">
      <c r="A49" s="246" t="s">
        <v>121</v>
      </c>
      <c r="B49" s="247"/>
      <c r="C49" s="247"/>
      <c r="D49" s="248" t="s">
        <v>122</v>
      </c>
      <c r="E49" s="249"/>
      <c r="F49" s="249"/>
      <c r="G49" s="249"/>
      <c r="H49" s="250"/>
      <c r="I49" s="276">
        <f>SUM(I50)</f>
        <v>5639.78</v>
      </c>
      <c r="J49" s="277" t="s">
        <v>123</v>
      </c>
    </row>
    <row r="50" spans="1:17" ht="25.5" customHeight="1">
      <c r="A50" s="251" t="s">
        <v>124</v>
      </c>
      <c r="B50" s="215">
        <v>101161</v>
      </c>
      <c r="C50" s="252" t="s">
        <v>73</v>
      </c>
      <c r="D50" s="218" t="s">
        <v>125</v>
      </c>
      <c r="E50" s="7" t="s">
        <v>58</v>
      </c>
      <c r="F50" s="195">
        <v>24.72</v>
      </c>
      <c r="G50" s="196">
        <v>175.7</v>
      </c>
      <c r="H50" s="197">
        <f t="shared" ref="H50" si="19">G50*1.2985</f>
        <v>228.14644999999999</v>
      </c>
      <c r="I50" s="268">
        <f t="shared" ref="I50" si="20">ROUND((F50*H50),2)</f>
        <v>5639.78</v>
      </c>
      <c r="K50" s="278"/>
    </row>
    <row r="51" spans="1:17">
      <c r="A51" s="246" t="s">
        <v>126</v>
      </c>
      <c r="B51" s="247"/>
      <c r="C51" s="247"/>
      <c r="D51" s="248" t="s">
        <v>127</v>
      </c>
      <c r="E51" s="249"/>
      <c r="F51" s="249"/>
      <c r="G51" s="249"/>
      <c r="H51" s="250"/>
      <c r="I51" s="274">
        <f>SUM(I52:I53)</f>
        <v>202438.45</v>
      </c>
    </row>
    <row r="52" spans="1:17" ht="39.6">
      <c r="A52" s="193" t="s">
        <v>128</v>
      </c>
      <c r="B52" s="7">
        <v>87489</v>
      </c>
      <c r="C52" s="194" t="s">
        <v>73</v>
      </c>
      <c r="D52" s="218" t="s">
        <v>129</v>
      </c>
      <c r="E52" s="15" t="s">
        <v>58</v>
      </c>
      <c r="F52" s="195">
        <f>'MEMÓRIA DE CÁLCULO'!E45</f>
        <v>2087.25</v>
      </c>
      <c r="G52" s="196">
        <v>55.42</v>
      </c>
      <c r="H52" s="197">
        <f t="shared" ref="H52:H53" si="21">G52*1.2985</f>
        <v>71.962869999999995</v>
      </c>
      <c r="I52" s="268">
        <f t="shared" ref="I52:I53" si="22">ROUND((F52*H52),2)</f>
        <v>150204.5</v>
      </c>
      <c r="K52" s="278"/>
    </row>
    <row r="53" spans="1:17">
      <c r="A53" s="193" t="s">
        <v>130</v>
      </c>
      <c r="B53" s="215">
        <v>60813</v>
      </c>
      <c r="C53" s="194" t="s">
        <v>56</v>
      </c>
      <c r="D53" s="218" t="s">
        <v>131</v>
      </c>
      <c r="E53" s="215" t="s">
        <v>58</v>
      </c>
      <c r="F53" s="195">
        <v>69.92</v>
      </c>
      <c r="G53" s="196">
        <v>575.32000000000005</v>
      </c>
      <c r="H53" s="197">
        <f t="shared" si="21"/>
        <v>747.05302000000006</v>
      </c>
      <c r="I53" s="268">
        <f t="shared" si="22"/>
        <v>52233.95</v>
      </c>
    </row>
    <row r="54" spans="1:17" ht="7.5" customHeight="1">
      <c r="A54" s="208"/>
      <c r="B54" s="209"/>
      <c r="C54" s="209"/>
      <c r="D54" s="209"/>
      <c r="E54" s="209"/>
      <c r="F54" s="209"/>
      <c r="G54" s="209"/>
      <c r="H54" s="209"/>
      <c r="I54" s="271"/>
    </row>
    <row r="55" spans="1:17" ht="13.8">
      <c r="A55" s="210">
        <v>7</v>
      </c>
      <c r="B55" s="211"/>
      <c r="C55" s="211"/>
      <c r="D55" s="212" t="s">
        <v>132</v>
      </c>
      <c r="E55" s="213"/>
      <c r="F55" s="213"/>
      <c r="G55" s="213"/>
      <c r="H55" s="214"/>
      <c r="I55" s="272">
        <f>SUM(I56,I59,I63,I67,I69,I72,I78,I80)</f>
        <v>370343.9</v>
      </c>
    </row>
    <row r="56" spans="1:17">
      <c r="A56" s="253" t="s">
        <v>133</v>
      </c>
      <c r="B56" s="254"/>
      <c r="C56" s="254"/>
      <c r="D56" s="255" t="s">
        <v>134</v>
      </c>
      <c r="E56" s="256"/>
      <c r="F56" s="256"/>
      <c r="G56" s="256"/>
      <c r="H56" s="257"/>
      <c r="I56" s="274">
        <f>SUM(I57:I58)</f>
        <v>48787.58</v>
      </c>
    </row>
    <row r="57" spans="1:17">
      <c r="A57" s="193" t="s">
        <v>135</v>
      </c>
      <c r="B57" s="15">
        <v>90065</v>
      </c>
      <c r="C57" s="258" t="s">
        <v>56</v>
      </c>
      <c r="D57" s="218" t="s">
        <v>136</v>
      </c>
      <c r="E57" s="15" t="s">
        <v>58</v>
      </c>
      <c r="F57" s="195">
        <v>36.96</v>
      </c>
      <c r="G57" s="196">
        <v>503.95</v>
      </c>
      <c r="H57" s="197">
        <f t="shared" ref="H57:H81" si="23">G57*1.2985</f>
        <v>654.37907499999994</v>
      </c>
      <c r="I57" s="268">
        <f t="shared" ref="I57" si="24">ROUND((F57*H57),2)</f>
        <v>24185.85</v>
      </c>
      <c r="J57" s="270" t="s">
        <v>137</v>
      </c>
    </row>
    <row r="58" spans="1:17">
      <c r="A58" s="201" t="s">
        <v>138</v>
      </c>
      <c r="B58" s="15">
        <v>90063</v>
      </c>
      <c r="C58" s="194" t="s">
        <v>56</v>
      </c>
      <c r="D58" s="218" t="s">
        <v>139</v>
      </c>
      <c r="E58" s="15" t="s">
        <v>58</v>
      </c>
      <c r="F58" s="195">
        <v>30.24</v>
      </c>
      <c r="G58" s="196">
        <v>626.53</v>
      </c>
      <c r="H58" s="197">
        <f t="shared" si="23"/>
        <v>813.54920499999992</v>
      </c>
      <c r="I58" s="268">
        <f t="shared" ref="I58" si="25">ROUND((F58*H58),2)</f>
        <v>24601.73</v>
      </c>
      <c r="J58" s="270" t="s">
        <v>140</v>
      </c>
    </row>
    <row r="59" spans="1:17">
      <c r="A59" s="253" t="s">
        <v>141</v>
      </c>
      <c r="B59" s="215"/>
      <c r="C59" s="259"/>
      <c r="D59" s="221" t="s">
        <v>142</v>
      </c>
      <c r="E59" s="222"/>
      <c r="F59" s="222"/>
      <c r="G59" s="222"/>
      <c r="H59" s="223"/>
      <c r="I59" s="274">
        <f>SUM(I60:I62)</f>
        <v>12274.119999999999</v>
      </c>
      <c r="J59" s="608" t="s">
        <v>143</v>
      </c>
      <c r="K59" s="608"/>
      <c r="L59" s="608"/>
      <c r="M59" s="608"/>
      <c r="N59" s="608"/>
      <c r="O59" s="608"/>
      <c r="P59" s="608"/>
      <c r="Q59" s="609"/>
    </row>
    <row r="60" spans="1:17" ht="25.5" customHeight="1">
      <c r="A60" s="193" t="s">
        <v>144</v>
      </c>
      <c r="B60" s="260">
        <v>100874</v>
      </c>
      <c r="C60" s="194" t="s">
        <v>73</v>
      </c>
      <c r="D60" s="261" t="s">
        <v>145</v>
      </c>
      <c r="E60" s="7" t="s">
        <v>61</v>
      </c>
      <c r="F60" s="195">
        <v>14</v>
      </c>
      <c r="G60" s="196">
        <v>248.9</v>
      </c>
      <c r="H60" s="197">
        <f t="shared" si="23"/>
        <v>323.19664999999998</v>
      </c>
      <c r="I60" s="268">
        <f t="shared" ref="I60:I62" si="26">ROUND((F60*H60),2)</f>
        <v>4524.75</v>
      </c>
      <c r="J60" s="279">
        <v>91379</v>
      </c>
      <c r="K60" s="280" t="s">
        <v>56</v>
      </c>
      <c r="L60" s="281" t="s">
        <v>146</v>
      </c>
      <c r="M60" s="282" t="s">
        <v>58</v>
      </c>
      <c r="N60" s="283">
        <f>2*1.8*2.1</f>
        <v>7.5600000000000005</v>
      </c>
      <c r="O60" s="284">
        <v>633.87</v>
      </c>
      <c r="P60" s="285">
        <f>O60*1.2985</f>
        <v>823.080195</v>
      </c>
      <c r="Q60" s="285">
        <f>ROUND((N60*P60),2)</f>
        <v>6222.49</v>
      </c>
    </row>
    <row r="61" spans="1:17">
      <c r="A61" s="193" t="s">
        <v>147</v>
      </c>
      <c r="B61" s="215">
        <v>100817</v>
      </c>
      <c r="C61" s="194" t="s">
        <v>56</v>
      </c>
      <c r="D61" s="218" t="s">
        <v>148</v>
      </c>
      <c r="E61" s="7" t="s">
        <v>61</v>
      </c>
      <c r="F61" s="195">
        <v>39</v>
      </c>
      <c r="G61" s="196">
        <v>88.54</v>
      </c>
      <c r="H61" s="197">
        <f t="shared" ref="H61" si="27">G61*1.2985</f>
        <v>114.96919000000001</v>
      </c>
      <c r="I61" s="268">
        <f t="shared" ref="I61" si="28">ROUND((F61*H61),2)</f>
        <v>4483.8</v>
      </c>
      <c r="J61" s="608" t="s">
        <v>149</v>
      </c>
      <c r="K61" s="608"/>
      <c r="L61" s="608"/>
      <c r="M61" s="608"/>
      <c r="N61" s="608"/>
      <c r="O61" s="608"/>
      <c r="P61" s="608"/>
      <c r="Q61" s="609"/>
    </row>
    <row r="62" spans="1:17">
      <c r="A62" s="193" t="s">
        <v>921</v>
      </c>
      <c r="B62" s="215">
        <v>101273</v>
      </c>
      <c r="C62" s="194" t="s">
        <v>56</v>
      </c>
      <c r="D62" s="218" t="s">
        <v>920</v>
      </c>
      <c r="E62" s="7" t="s">
        <v>61</v>
      </c>
      <c r="F62" s="195">
        <v>4</v>
      </c>
      <c r="G62" s="196">
        <v>628.72</v>
      </c>
      <c r="H62" s="197">
        <f t="shared" si="23"/>
        <v>816.39292</v>
      </c>
      <c r="I62" s="268">
        <f t="shared" si="26"/>
        <v>3265.57</v>
      </c>
      <c r="J62" s="608" t="s">
        <v>149</v>
      </c>
      <c r="K62" s="608"/>
      <c r="L62" s="608"/>
      <c r="M62" s="608"/>
      <c r="N62" s="608"/>
      <c r="O62" s="608"/>
      <c r="P62" s="608"/>
      <c r="Q62" s="609"/>
    </row>
    <row r="63" spans="1:17">
      <c r="A63" s="262" t="s">
        <v>150</v>
      </c>
      <c r="B63" s="215"/>
      <c r="C63" s="254"/>
      <c r="D63" s="255" t="s">
        <v>151</v>
      </c>
      <c r="E63" s="256"/>
      <c r="F63" s="256"/>
      <c r="G63" s="256"/>
      <c r="H63" s="257"/>
      <c r="I63" s="274">
        <f>SUM(I64:I66)</f>
        <v>30489.86</v>
      </c>
      <c r="J63" s="461" t="s">
        <v>152</v>
      </c>
      <c r="K63" s="280" t="s">
        <v>56</v>
      </c>
      <c r="L63" s="281" t="s">
        <v>153</v>
      </c>
      <c r="M63" s="282" t="s">
        <v>58</v>
      </c>
      <c r="N63" s="283">
        <v>41.64</v>
      </c>
      <c r="O63" s="284">
        <v>256.73</v>
      </c>
      <c r="P63" s="285">
        <f>O63*1.2985</f>
        <v>333.36390500000005</v>
      </c>
      <c r="Q63" s="285">
        <f>ROUND((N63*P63),2)</f>
        <v>13881.27</v>
      </c>
    </row>
    <row r="64" spans="1:17">
      <c r="A64" s="193" t="s">
        <v>154</v>
      </c>
      <c r="B64" s="15">
        <v>91380</v>
      </c>
      <c r="C64" s="194" t="s">
        <v>56</v>
      </c>
      <c r="D64" s="263" t="s">
        <v>155</v>
      </c>
      <c r="E64" s="15" t="s">
        <v>58</v>
      </c>
      <c r="F64" s="195">
        <v>22.71</v>
      </c>
      <c r="G64" s="196">
        <v>936.3</v>
      </c>
      <c r="H64" s="197">
        <f t="shared" si="23"/>
        <v>1215.7855499999998</v>
      </c>
      <c r="I64" s="268">
        <f t="shared" ref="I64:I66" si="29">ROUND((F64*H64),2)</f>
        <v>27610.49</v>
      </c>
      <c r="J64" s="270" t="s">
        <v>156</v>
      </c>
    </row>
    <row r="65" spans="1:10" ht="51" customHeight="1">
      <c r="A65" s="193" t="s">
        <v>157</v>
      </c>
      <c r="B65" s="15">
        <v>94805</v>
      </c>
      <c r="C65" s="194" t="s">
        <v>73</v>
      </c>
      <c r="D65" s="218" t="s">
        <v>158</v>
      </c>
      <c r="E65" s="15" t="s">
        <v>61</v>
      </c>
      <c r="F65" s="195">
        <v>2</v>
      </c>
      <c r="G65" s="196">
        <v>633.87</v>
      </c>
      <c r="H65" s="197">
        <f t="shared" si="23"/>
        <v>823.080195</v>
      </c>
      <c r="I65" s="268">
        <f t="shared" si="29"/>
        <v>1646.16</v>
      </c>
    </row>
    <row r="66" spans="1:10" ht="38.25" customHeight="1">
      <c r="A66" s="193" t="s">
        <v>159</v>
      </c>
      <c r="B66" s="296">
        <v>91341</v>
      </c>
      <c r="C66" s="194" t="s">
        <v>73</v>
      </c>
      <c r="D66" s="218" t="s">
        <v>160</v>
      </c>
      <c r="E66" s="7" t="s">
        <v>61</v>
      </c>
      <c r="F66" s="195">
        <v>2</v>
      </c>
      <c r="G66" s="200">
        <v>474.86</v>
      </c>
      <c r="H66" s="197">
        <f t="shared" si="23"/>
        <v>616.60571000000004</v>
      </c>
      <c r="I66" s="268">
        <f t="shared" si="29"/>
        <v>1233.21</v>
      </c>
    </row>
    <row r="67" spans="1:10">
      <c r="A67" s="262" t="s">
        <v>161</v>
      </c>
      <c r="B67" s="296"/>
      <c r="C67" s="194"/>
      <c r="D67" s="255" t="s">
        <v>143</v>
      </c>
      <c r="E67" s="297"/>
      <c r="F67" s="298"/>
      <c r="G67" s="299"/>
      <c r="H67" s="269"/>
      <c r="I67" s="274">
        <f>SUM(I68)</f>
        <v>6222.49</v>
      </c>
    </row>
    <row r="68" spans="1:10">
      <c r="A68" s="193" t="s">
        <v>162</v>
      </c>
      <c r="B68" s="15">
        <v>91379</v>
      </c>
      <c r="C68" s="194" t="s">
        <v>56</v>
      </c>
      <c r="D68" s="218" t="s">
        <v>146</v>
      </c>
      <c r="E68" s="15" t="s">
        <v>58</v>
      </c>
      <c r="F68" s="195">
        <f>2*1.8*2.1</f>
        <v>7.5600000000000005</v>
      </c>
      <c r="G68" s="196">
        <v>633.87</v>
      </c>
      <c r="H68" s="197">
        <f>G68*1.2985</f>
        <v>823.080195</v>
      </c>
      <c r="I68" s="268">
        <f>ROUND((F68*H68),2)</f>
        <v>6222.49</v>
      </c>
    </row>
    <row r="69" spans="1:10">
      <c r="A69" s="262" t="s">
        <v>163</v>
      </c>
      <c r="B69" s="215"/>
      <c r="C69" s="215"/>
      <c r="D69" s="221" t="s">
        <v>164</v>
      </c>
      <c r="E69" s="222"/>
      <c r="F69" s="222"/>
      <c r="G69" s="222"/>
      <c r="H69" s="223"/>
      <c r="I69" s="274">
        <f>SUM(I70:I71)</f>
        <v>165953.60000000001</v>
      </c>
    </row>
    <row r="70" spans="1:10">
      <c r="A70" s="201" t="s">
        <v>165</v>
      </c>
      <c r="B70" s="15">
        <v>91512</v>
      </c>
      <c r="C70" s="215" t="s">
        <v>56</v>
      </c>
      <c r="D70" s="218" t="s">
        <v>166</v>
      </c>
      <c r="E70" s="215" t="s">
        <v>58</v>
      </c>
      <c r="F70" s="195">
        <f>'MEMÓRIA DE CÁLCULO'!E61</f>
        <v>204.28</v>
      </c>
      <c r="G70" s="196">
        <v>625.24</v>
      </c>
      <c r="H70" s="197">
        <f t="shared" si="23"/>
        <v>811.87414000000001</v>
      </c>
      <c r="I70" s="268">
        <f t="shared" ref="I70:I71" si="30">ROUND((F70*H70),2)</f>
        <v>165849.65</v>
      </c>
      <c r="J70" s="277" t="s">
        <v>167</v>
      </c>
    </row>
    <row r="71" spans="1:10">
      <c r="A71" s="201" t="s">
        <v>168</v>
      </c>
      <c r="B71" s="15">
        <v>251530</v>
      </c>
      <c r="C71" s="215" t="s">
        <v>56</v>
      </c>
      <c r="D71" s="218" t="s">
        <v>991</v>
      </c>
      <c r="E71" s="215" t="s">
        <v>58</v>
      </c>
      <c r="F71" s="195">
        <v>4.2</v>
      </c>
      <c r="G71" s="196">
        <v>19.059999999999999</v>
      </c>
      <c r="H71" s="197">
        <f t="shared" si="23"/>
        <v>24.749409999999997</v>
      </c>
      <c r="I71" s="268">
        <f t="shared" si="30"/>
        <v>103.95</v>
      </c>
    </row>
    <row r="72" spans="1:10">
      <c r="A72" s="253" t="s">
        <v>169</v>
      </c>
      <c r="B72" s="7"/>
      <c r="C72" s="252"/>
      <c r="D72" s="300" t="s">
        <v>170</v>
      </c>
      <c r="E72" s="301"/>
      <c r="F72" s="301"/>
      <c r="G72" s="301"/>
      <c r="H72" s="302"/>
      <c r="I72" s="274">
        <f>SUM(I73:I77)</f>
        <v>12857.880000000001</v>
      </c>
    </row>
    <row r="73" spans="1:10" ht="39.6">
      <c r="A73" s="201" t="s">
        <v>171</v>
      </c>
      <c r="B73" s="15">
        <v>100701</v>
      </c>
      <c r="C73" s="194" t="s">
        <v>73</v>
      </c>
      <c r="D73" s="263" t="s">
        <v>172</v>
      </c>
      <c r="E73" s="303" t="s">
        <v>58</v>
      </c>
      <c r="F73" s="195">
        <v>3.69</v>
      </c>
      <c r="G73" s="196">
        <v>563.37</v>
      </c>
      <c r="H73" s="197">
        <f t="shared" si="23"/>
        <v>731.53594499999997</v>
      </c>
      <c r="I73" s="268">
        <f t="shared" ref="I73" si="31">ROUND((F73*H73),2)</f>
        <v>2699.37</v>
      </c>
    </row>
    <row r="74" spans="1:10" ht="38.85" customHeight="1">
      <c r="A74" s="201" t="s">
        <v>173</v>
      </c>
      <c r="B74" s="215">
        <v>91341</v>
      </c>
      <c r="C74" s="215" t="s">
        <v>73</v>
      </c>
      <c r="D74" s="218" t="s">
        <v>174</v>
      </c>
      <c r="E74" s="303" t="s">
        <v>58</v>
      </c>
      <c r="F74" s="195">
        <v>3.24</v>
      </c>
      <c r="G74" s="196">
        <v>474.86</v>
      </c>
      <c r="H74" s="197">
        <f t="shared" si="23"/>
        <v>616.60571000000004</v>
      </c>
      <c r="I74" s="268">
        <f t="shared" ref="I74:I77" si="32">ROUND((F74*H74),2)</f>
        <v>1997.8</v>
      </c>
    </row>
    <row r="75" spans="1:10" ht="38.85" customHeight="1">
      <c r="A75" s="201" t="s">
        <v>175</v>
      </c>
      <c r="B75" s="215">
        <v>91341</v>
      </c>
      <c r="C75" s="215" t="s">
        <v>73</v>
      </c>
      <c r="D75" s="218" t="s">
        <v>176</v>
      </c>
      <c r="E75" s="303" t="s">
        <v>58</v>
      </c>
      <c r="F75" s="195">
        <v>3.6</v>
      </c>
      <c r="G75" s="196">
        <v>474.86</v>
      </c>
      <c r="H75" s="197">
        <f t="shared" si="23"/>
        <v>616.60571000000004</v>
      </c>
      <c r="I75" s="268">
        <f t="shared" si="32"/>
        <v>2219.7800000000002</v>
      </c>
      <c r="J75" s="329"/>
    </row>
    <row r="76" spans="1:10" ht="25.5" customHeight="1">
      <c r="A76" s="201" t="s">
        <v>177</v>
      </c>
      <c r="B76" s="15">
        <v>91500</v>
      </c>
      <c r="C76" s="194" t="s">
        <v>56</v>
      </c>
      <c r="D76" s="263" t="s">
        <v>178</v>
      </c>
      <c r="E76" s="303" t="s">
        <v>58</v>
      </c>
      <c r="F76" s="195">
        <v>2.16</v>
      </c>
      <c r="G76" s="196">
        <v>908.91</v>
      </c>
      <c r="H76" s="197">
        <f t="shared" si="23"/>
        <v>1180.2196349999999</v>
      </c>
      <c r="I76" s="268">
        <f t="shared" si="32"/>
        <v>2549.27</v>
      </c>
    </row>
    <row r="77" spans="1:10" ht="51" customHeight="1">
      <c r="A77" s="201" t="s">
        <v>179</v>
      </c>
      <c r="B77" s="15">
        <v>37561</v>
      </c>
      <c r="C77" s="215" t="s">
        <v>180</v>
      </c>
      <c r="D77" s="263" t="s">
        <v>181</v>
      </c>
      <c r="E77" s="303" t="s">
        <v>58</v>
      </c>
      <c r="F77" s="195">
        <v>5.4</v>
      </c>
      <c r="G77" s="196">
        <v>483.7</v>
      </c>
      <c r="H77" s="197">
        <f t="shared" si="23"/>
        <v>628.08444999999995</v>
      </c>
      <c r="I77" s="268">
        <f t="shared" si="32"/>
        <v>3391.66</v>
      </c>
    </row>
    <row r="78" spans="1:10">
      <c r="A78" s="253" t="s">
        <v>182</v>
      </c>
      <c r="B78" s="15"/>
      <c r="C78" s="252"/>
      <c r="D78" s="300" t="s">
        <v>149</v>
      </c>
      <c r="E78" s="301"/>
      <c r="F78" s="301"/>
      <c r="G78" s="301"/>
      <c r="H78" s="302"/>
      <c r="I78" s="274">
        <f>SUM(I79)</f>
        <v>28515.95</v>
      </c>
    </row>
    <row r="79" spans="1:10">
      <c r="A79" s="201" t="s">
        <v>183</v>
      </c>
      <c r="B79" s="462" t="s">
        <v>152</v>
      </c>
      <c r="C79" s="194" t="s">
        <v>56</v>
      </c>
      <c r="D79" s="218" t="s">
        <v>153</v>
      </c>
      <c r="E79" s="15" t="s">
        <v>58</v>
      </c>
      <c r="F79" s="195">
        <v>85.54</v>
      </c>
      <c r="G79" s="196">
        <v>256.73</v>
      </c>
      <c r="H79" s="197">
        <f>G79*1.2985</f>
        <v>333.36390500000005</v>
      </c>
      <c r="I79" s="268">
        <f>ROUND((F79*H79),2)</f>
        <v>28515.95</v>
      </c>
    </row>
    <row r="80" spans="1:10">
      <c r="A80" s="253" t="s">
        <v>184</v>
      </c>
      <c r="B80" s="15"/>
      <c r="C80" s="252"/>
      <c r="D80" s="300" t="s">
        <v>185</v>
      </c>
      <c r="E80" s="301"/>
      <c r="F80" s="301"/>
      <c r="G80" s="301"/>
      <c r="H80" s="302"/>
      <c r="I80" s="274">
        <f>SUM(I81)</f>
        <v>65242.42</v>
      </c>
    </row>
    <row r="81" spans="1:9" ht="26.4">
      <c r="A81" s="201" t="s">
        <v>186</v>
      </c>
      <c r="B81" s="15">
        <v>250582</v>
      </c>
      <c r="C81" s="252" t="s">
        <v>99</v>
      </c>
      <c r="D81" s="218" t="s">
        <v>922</v>
      </c>
      <c r="E81" s="303" t="s">
        <v>58</v>
      </c>
      <c r="F81" s="195">
        <f>'MEMÓRIA DE CÁLCULO'!E72</f>
        <v>130.13999999999999</v>
      </c>
      <c r="G81" s="196">
        <v>386.08</v>
      </c>
      <c r="H81" s="197">
        <f t="shared" si="23"/>
        <v>501.32487999999995</v>
      </c>
      <c r="I81" s="268">
        <f t="shared" ref="I81" si="33">ROUND((F81*H81),2)</f>
        <v>65242.42</v>
      </c>
    </row>
    <row r="82" spans="1:9" ht="7.5" customHeight="1">
      <c r="A82" s="208"/>
      <c r="B82" s="209"/>
      <c r="C82" s="209"/>
      <c r="D82" s="209"/>
      <c r="E82" s="209"/>
      <c r="F82" s="209"/>
      <c r="G82" s="209"/>
      <c r="H82" s="209"/>
      <c r="I82" s="271"/>
    </row>
    <row r="83" spans="1:9" ht="13.8">
      <c r="A83" s="210">
        <v>8</v>
      </c>
      <c r="B83" s="211"/>
      <c r="C83" s="211"/>
      <c r="D83" s="212" t="s">
        <v>187</v>
      </c>
      <c r="E83" s="213"/>
      <c r="F83" s="213"/>
      <c r="G83" s="213"/>
      <c r="H83" s="214"/>
      <c r="I83" s="272">
        <f>SUM(I84:I84)</f>
        <v>112069.56</v>
      </c>
    </row>
    <row r="84" spans="1:9">
      <c r="A84" s="201" t="s">
        <v>188</v>
      </c>
      <c r="B84" s="15">
        <v>140240</v>
      </c>
      <c r="C84" s="304" t="s">
        <v>56</v>
      </c>
      <c r="D84" s="263" t="s">
        <v>189</v>
      </c>
      <c r="E84" s="252" t="s">
        <v>58</v>
      </c>
      <c r="F84" s="195">
        <f>'MEMÓRIA DE CÁLCULO'!E74</f>
        <v>1087.4000000000001</v>
      </c>
      <c r="G84" s="196">
        <v>79.37</v>
      </c>
      <c r="H84" s="197">
        <f t="shared" ref="H84" si="34">G84*1.2985</f>
        <v>103.06194500000001</v>
      </c>
      <c r="I84" s="268">
        <f t="shared" ref="I84" si="35">ROUND((F84*H84),2)</f>
        <v>112069.56</v>
      </c>
    </row>
    <row r="85" spans="1:9" ht="7.5" customHeight="1">
      <c r="A85" s="201"/>
      <c r="B85" s="15"/>
      <c r="C85" s="304"/>
      <c r="D85" s="305"/>
      <c r="E85" s="306"/>
      <c r="F85" s="298"/>
      <c r="G85" s="307"/>
      <c r="H85" s="269"/>
      <c r="I85" s="268"/>
    </row>
    <row r="86" spans="1:9" ht="13.8">
      <c r="A86" s="210">
        <v>9</v>
      </c>
      <c r="B86" s="211"/>
      <c r="C86" s="211"/>
      <c r="D86" s="212" t="s">
        <v>190</v>
      </c>
      <c r="E86" s="213"/>
      <c r="F86" s="213"/>
      <c r="G86" s="213"/>
      <c r="H86" s="214"/>
      <c r="I86" s="272">
        <f>SUM(I87:I90)</f>
        <v>1490277.0299999998</v>
      </c>
    </row>
    <row r="87" spans="1:9">
      <c r="A87" s="769" t="s">
        <v>191</v>
      </c>
      <c r="B87" s="282">
        <v>71361</v>
      </c>
      <c r="C87" s="770" t="s">
        <v>56</v>
      </c>
      <c r="D87" s="771" t="s">
        <v>192</v>
      </c>
      <c r="E87" s="772" t="s">
        <v>58</v>
      </c>
      <c r="F87" s="283">
        <f>'MEMÓRIA DE CÁLCULO'!E76</f>
        <v>2918.29</v>
      </c>
      <c r="G87" s="284">
        <v>276.48</v>
      </c>
      <c r="H87" s="285">
        <f t="shared" ref="H87:H90" si="36">G87*1.2985</f>
        <v>359.00928000000005</v>
      </c>
      <c r="I87" s="758">
        <f t="shared" ref="I87" si="37">ROUND((F87*H87),2)</f>
        <v>1047693.19</v>
      </c>
    </row>
    <row r="88" spans="1:9" ht="25.5" customHeight="1">
      <c r="A88" s="201" t="s">
        <v>193</v>
      </c>
      <c r="B88" s="259">
        <v>7243</v>
      </c>
      <c r="C88" s="308" t="s">
        <v>194</v>
      </c>
      <c r="D88" s="263" t="s">
        <v>195</v>
      </c>
      <c r="E88" s="252" t="s">
        <v>58</v>
      </c>
      <c r="F88" s="195">
        <f>'MEMÓRIA DE CÁLCULO'!E77</f>
        <v>330.78</v>
      </c>
      <c r="G88" s="196">
        <v>71.08</v>
      </c>
      <c r="H88" s="197">
        <f t="shared" si="36"/>
        <v>92.297380000000004</v>
      </c>
      <c r="I88" s="268">
        <f t="shared" ref="I88:I90" si="38">ROUND((F88*H88),2)</f>
        <v>30530.13</v>
      </c>
    </row>
    <row r="89" spans="1:9">
      <c r="A89" s="201" t="s">
        <v>196</v>
      </c>
      <c r="B89" s="309">
        <v>71497</v>
      </c>
      <c r="C89" s="310" t="s">
        <v>56</v>
      </c>
      <c r="D89" s="311" t="s">
        <v>197</v>
      </c>
      <c r="E89" s="310" t="s">
        <v>58</v>
      </c>
      <c r="F89" s="312">
        <f>'MEMÓRIA DE CÁLCULO'!E78</f>
        <v>2587.5100000000002</v>
      </c>
      <c r="G89" s="313">
        <v>120.92</v>
      </c>
      <c r="H89" s="197">
        <f t="shared" si="36"/>
        <v>157.01462000000001</v>
      </c>
      <c r="I89" s="268">
        <f t="shared" si="38"/>
        <v>406276.9</v>
      </c>
    </row>
    <row r="90" spans="1:9" ht="26.4">
      <c r="A90" s="201" t="s">
        <v>198</v>
      </c>
      <c r="B90" s="15">
        <v>94231</v>
      </c>
      <c r="C90" s="194" t="s">
        <v>73</v>
      </c>
      <c r="D90" s="263" t="s">
        <v>199</v>
      </c>
      <c r="E90" s="15" t="s">
        <v>119</v>
      </c>
      <c r="F90" s="195">
        <v>82.6</v>
      </c>
      <c r="G90" s="196">
        <v>53.86</v>
      </c>
      <c r="H90" s="197">
        <f t="shared" si="36"/>
        <v>69.937209999999993</v>
      </c>
      <c r="I90" s="268">
        <f t="shared" si="38"/>
        <v>5776.81</v>
      </c>
    </row>
    <row r="91" spans="1:9" ht="7.5" customHeight="1">
      <c r="A91" s="208"/>
      <c r="B91" s="209"/>
      <c r="C91" s="209"/>
      <c r="D91" s="209"/>
      <c r="E91" s="209"/>
      <c r="F91" s="209"/>
      <c r="G91" s="209"/>
      <c r="H91" s="209"/>
      <c r="I91" s="271"/>
    </row>
    <row r="92" spans="1:9" ht="13.8">
      <c r="A92" s="210">
        <v>10</v>
      </c>
      <c r="B92" s="211"/>
      <c r="C92" s="211"/>
      <c r="D92" s="212" t="s">
        <v>200</v>
      </c>
      <c r="E92" s="213"/>
      <c r="F92" s="213"/>
      <c r="G92" s="213"/>
      <c r="H92" s="214"/>
      <c r="I92" s="272">
        <f>SUM(I93)</f>
        <v>28998.51</v>
      </c>
    </row>
    <row r="93" spans="1:9">
      <c r="A93" s="314" t="s">
        <v>201</v>
      </c>
      <c r="B93" s="23">
        <v>80314</v>
      </c>
      <c r="C93" s="198" t="s">
        <v>56</v>
      </c>
      <c r="D93" s="315" t="s">
        <v>923</v>
      </c>
      <c r="E93" s="316" t="s">
        <v>58</v>
      </c>
      <c r="F93" s="207">
        <v>737.04</v>
      </c>
      <c r="G93" s="317">
        <v>30.3</v>
      </c>
      <c r="H93" s="197">
        <f t="shared" ref="H93" si="39">G93*1.2985</f>
        <v>39.344549999999998</v>
      </c>
      <c r="I93" s="268">
        <f t="shared" ref="I93" si="40">ROUND((F93*H93),2)</f>
        <v>28998.51</v>
      </c>
    </row>
    <row r="94" spans="1:9" ht="7.5" customHeight="1">
      <c r="A94" s="318"/>
      <c r="B94" s="319"/>
      <c r="C94" s="319"/>
      <c r="D94" s="319"/>
      <c r="E94" s="319"/>
      <c r="F94" s="319"/>
      <c r="G94" s="319"/>
      <c r="H94" s="319"/>
      <c r="I94" s="330"/>
    </row>
    <row r="95" spans="1:9" ht="13.8">
      <c r="A95" s="210">
        <v>11</v>
      </c>
      <c r="B95" s="211"/>
      <c r="C95" s="211"/>
      <c r="D95" s="212" t="s">
        <v>202</v>
      </c>
      <c r="E95" s="213"/>
      <c r="F95" s="213"/>
      <c r="G95" s="213"/>
      <c r="H95" s="214"/>
      <c r="I95" s="272">
        <f>SUM(I96:I99)</f>
        <v>250499.75</v>
      </c>
    </row>
    <row r="96" spans="1:9" ht="38.25" customHeight="1">
      <c r="A96" s="193" t="s">
        <v>203</v>
      </c>
      <c r="B96" s="7">
        <v>87878</v>
      </c>
      <c r="C96" s="194" t="s">
        <v>73</v>
      </c>
      <c r="D96" s="320" t="s">
        <v>204</v>
      </c>
      <c r="E96" s="321" t="s">
        <v>58</v>
      </c>
      <c r="F96" s="195">
        <v>4174.5</v>
      </c>
      <c r="G96" s="196">
        <v>4.1500000000000004</v>
      </c>
      <c r="H96" s="197">
        <f t="shared" ref="H96:H99" si="41">G96*1.2985</f>
        <v>5.3887750000000008</v>
      </c>
      <c r="I96" s="268">
        <f t="shared" ref="I96" si="42">ROUND((F96*H96),2)</f>
        <v>22495.439999999999</v>
      </c>
    </row>
    <row r="97" spans="1:38" ht="51" customHeight="1">
      <c r="A97" s="193" t="s">
        <v>205</v>
      </c>
      <c r="B97" s="215">
        <v>87792</v>
      </c>
      <c r="C97" s="194" t="s">
        <v>73</v>
      </c>
      <c r="D97" s="148" t="s">
        <v>206</v>
      </c>
      <c r="E97" s="15" t="s">
        <v>58</v>
      </c>
      <c r="F97" s="195">
        <v>990.77</v>
      </c>
      <c r="G97" s="196">
        <v>38.880000000000003</v>
      </c>
      <c r="H97" s="197">
        <f t="shared" si="41"/>
        <v>50.485680000000002</v>
      </c>
      <c r="I97" s="268">
        <f t="shared" ref="I97:I99" si="43">ROUND((F97*H97),2)</f>
        <v>50019.7</v>
      </c>
    </row>
    <row r="98" spans="1:38" ht="51" customHeight="1">
      <c r="A98" s="193" t="s">
        <v>207</v>
      </c>
      <c r="B98" s="7">
        <v>87543</v>
      </c>
      <c r="C98" s="194" t="s">
        <v>73</v>
      </c>
      <c r="D98" s="148" t="s">
        <v>208</v>
      </c>
      <c r="E98" s="15" t="s">
        <v>58</v>
      </c>
      <c r="F98" s="195">
        <v>3183.73</v>
      </c>
      <c r="G98" s="196">
        <v>22.43</v>
      </c>
      <c r="H98" s="197">
        <f t="shared" si="41"/>
        <v>29.125354999999999</v>
      </c>
      <c r="I98" s="268">
        <f t="shared" si="43"/>
        <v>92727.27</v>
      </c>
      <c r="J98" s="278">
        <f>F96-F99</f>
        <v>3183.73</v>
      </c>
      <c r="AD98" s="100">
        <f>990.77/2.67</f>
        <v>371.07490636704119</v>
      </c>
    </row>
    <row r="99" spans="1:38" ht="52.8">
      <c r="A99" s="193" t="s">
        <v>209</v>
      </c>
      <c r="B99" s="7">
        <v>87273</v>
      </c>
      <c r="C99" s="194" t="s">
        <v>73</v>
      </c>
      <c r="D99" s="527" t="s">
        <v>992</v>
      </c>
      <c r="E99" s="15" t="s">
        <v>58</v>
      </c>
      <c r="F99" s="195">
        <v>990.77</v>
      </c>
      <c r="G99" s="196">
        <v>66.27</v>
      </c>
      <c r="H99" s="197">
        <f t="shared" si="41"/>
        <v>86.051594999999992</v>
      </c>
      <c r="I99" s="268">
        <f t="shared" si="43"/>
        <v>85257.34</v>
      </c>
    </row>
    <row r="100" spans="1:38" ht="7.5" customHeight="1">
      <c r="A100" s="318"/>
      <c r="B100" s="319"/>
      <c r="C100" s="319"/>
      <c r="D100" s="319"/>
      <c r="E100" s="319"/>
      <c r="F100" s="319"/>
      <c r="G100" s="319"/>
      <c r="H100" s="319"/>
      <c r="I100" s="330"/>
    </row>
    <row r="101" spans="1:38" ht="13.8">
      <c r="A101" s="210">
        <v>12</v>
      </c>
      <c r="B101" s="211"/>
      <c r="C101" s="211"/>
      <c r="D101" s="212" t="s">
        <v>210</v>
      </c>
      <c r="E101" s="213"/>
      <c r="F101" s="213"/>
      <c r="G101" s="213"/>
      <c r="H101" s="214"/>
      <c r="I101" s="272">
        <f>SUM(I102,I111)</f>
        <v>895258.48</v>
      </c>
    </row>
    <row r="102" spans="1:38">
      <c r="A102" s="253" t="s">
        <v>211</v>
      </c>
      <c r="B102" s="322"/>
      <c r="C102" s="198"/>
      <c r="D102" s="221" t="s">
        <v>212</v>
      </c>
      <c r="E102" s="222"/>
      <c r="F102" s="222"/>
      <c r="G102" s="222"/>
      <c r="H102" s="223"/>
      <c r="I102" s="274">
        <f>SUM(I103:I110)</f>
        <v>659572.98</v>
      </c>
    </row>
    <row r="103" spans="1:38">
      <c r="A103" s="201" t="s">
        <v>213</v>
      </c>
      <c r="B103" s="323">
        <v>130507</v>
      </c>
      <c r="C103" s="206" t="s">
        <v>56</v>
      </c>
      <c r="D103" s="218" t="s">
        <v>214</v>
      </c>
      <c r="E103" s="239" t="s">
        <v>58</v>
      </c>
      <c r="F103" s="195">
        <v>2863.27</v>
      </c>
      <c r="G103" s="196">
        <v>57.88</v>
      </c>
      <c r="H103" s="197">
        <f t="shared" ref="H103:H116" si="44">G103*1.2985</f>
        <v>75.157179999999997</v>
      </c>
      <c r="I103" s="268">
        <f t="shared" ref="I103" si="45">ROUND((F103*H103),2)</f>
        <v>215195.3</v>
      </c>
      <c r="J103" s="331">
        <f>F105+F106</f>
        <v>2863.27</v>
      </c>
    </row>
    <row r="104" spans="1:38">
      <c r="A104" s="201" t="s">
        <v>215</v>
      </c>
      <c r="B104" s="15">
        <v>130110</v>
      </c>
      <c r="C104" s="206" t="s">
        <v>56</v>
      </c>
      <c r="D104" s="218" t="s">
        <v>216</v>
      </c>
      <c r="E104" s="15" t="s">
        <v>58</v>
      </c>
      <c r="F104" s="195">
        <v>177.42</v>
      </c>
      <c r="G104" s="196">
        <v>33.450000000000003</v>
      </c>
      <c r="H104" s="197">
        <f t="shared" si="44"/>
        <v>43.434825000000004</v>
      </c>
      <c r="I104" s="268">
        <f t="shared" ref="I104:I109" si="46">ROUND((F104*H104),2)</f>
        <v>7706.21</v>
      </c>
    </row>
    <row r="105" spans="1:38" ht="52.8">
      <c r="A105" s="201" t="s">
        <v>217</v>
      </c>
      <c r="B105" s="15">
        <v>87251</v>
      </c>
      <c r="C105" s="194" t="s">
        <v>73</v>
      </c>
      <c r="D105" s="546" t="s">
        <v>218</v>
      </c>
      <c r="E105" s="15" t="s">
        <v>58</v>
      </c>
      <c r="F105" s="195">
        <v>177.42</v>
      </c>
      <c r="G105" s="196">
        <v>54.24</v>
      </c>
      <c r="H105" s="197">
        <f t="shared" si="44"/>
        <v>70.430639999999997</v>
      </c>
      <c r="I105" s="268">
        <f t="shared" si="46"/>
        <v>12495.8</v>
      </c>
    </row>
    <row r="106" spans="1:38">
      <c r="A106" s="201" t="s">
        <v>219</v>
      </c>
      <c r="B106" s="23">
        <v>130626</v>
      </c>
      <c r="C106" s="206" t="s">
        <v>56</v>
      </c>
      <c r="D106" s="202" t="s">
        <v>220</v>
      </c>
      <c r="E106" s="23" t="s">
        <v>58</v>
      </c>
      <c r="F106" s="207">
        <v>2685.85</v>
      </c>
      <c r="G106" s="317">
        <v>103.85</v>
      </c>
      <c r="H106" s="197">
        <f t="shared" si="44"/>
        <v>134.84922499999999</v>
      </c>
      <c r="I106" s="268">
        <f t="shared" si="46"/>
        <v>362184.79</v>
      </c>
      <c r="AK106" s="100"/>
    </row>
    <row r="107" spans="1:38">
      <c r="A107" s="201" t="s">
        <v>221</v>
      </c>
      <c r="B107" s="15">
        <v>130890</v>
      </c>
      <c r="C107" s="194" t="s">
        <v>56</v>
      </c>
      <c r="D107" s="218" t="s">
        <v>222</v>
      </c>
      <c r="E107" s="15" t="s">
        <v>58</v>
      </c>
      <c r="F107" s="195">
        <v>143.37</v>
      </c>
      <c r="G107" s="196">
        <v>257.07</v>
      </c>
      <c r="H107" s="197">
        <f t="shared" si="44"/>
        <v>333.80539499999998</v>
      </c>
      <c r="I107" s="268">
        <f t="shared" si="46"/>
        <v>47857.68</v>
      </c>
      <c r="AL107" s="100"/>
    </row>
    <row r="108" spans="1:38">
      <c r="A108" s="201" t="s">
        <v>223</v>
      </c>
      <c r="B108" s="239">
        <v>130728</v>
      </c>
      <c r="C108" s="324" t="s">
        <v>56</v>
      </c>
      <c r="D108" s="325" t="s">
        <v>224</v>
      </c>
      <c r="E108" s="316" t="s">
        <v>58</v>
      </c>
      <c r="F108" s="312">
        <v>5.58</v>
      </c>
      <c r="G108" s="313">
        <v>111.1</v>
      </c>
      <c r="H108" s="197">
        <f t="shared" si="44"/>
        <v>144.26335</v>
      </c>
      <c r="I108" s="268">
        <f t="shared" si="46"/>
        <v>804.99</v>
      </c>
    </row>
    <row r="109" spans="1:38">
      <c r="A109" s="201" t="s">
        <v>225</v>
      </c>
      <c r="B109" s="296">
        <v>98689</v>
      </c>
      <c r="C109" s="258" t="s">
        <v>73</v>
      </c>
      <c r="D109" s="218" t="s">
        <v>226</v>
      </c>
      <c r="E109" s="21" t="s">
        <v>119</v>
      </c>
      <c r="F109" s="195">
        <v>30.9</v>
      </c>
      <c r="G109" s="196">
        <v>58.16</v>
      </c>
      <c r="H109" s="197">
        <f t="shared" si="44"/>
        <v>75.520759999999996</v>
      </c>
      <c r="I109" s="268">
        <f t="shared" si="46"/>
        <v>2333.59</v>
      </c>
    </row>
    <row r="110" spans="1:38">
      <c r="A110" s="201" t="s">
        <v>988</v>
      </c>
      <c r="B110" s="296">
        <v>120688</v>
      </c>
      <c r="C110" s="324" t="s">
        <v>56</v>
      </c>
      <c r="D110" s="218" t="s">
        <v>989</v>
      </c>
      <c r="E110" s="21" t="s">
        <v>119</v>
      </c>
      <c r="F110" s="195">
        <v>815.72</v>
      </c>
      <c r="G110" s="196">
        <v>10.38</v>
      </c>
      <c r="H110" s="197">
        <f t="shared" ref="H110" si="47">G110*1.2985</f>
        <v>13.478430000000001</v>
      </c>
      <c r="I110" s="268">
        <f t="shared" ref="I110" si="48">ROUND((F110*H110),2)</f>
        <v>10994.62</v>
      </c>
    </row>
    <row r="111" spans="1:38">
      <c r="A111" s="253" t="s">
        <v>227</v>
      </c>
      <c r="B111" s="322"/>
      <c r="C111" s="198"/>
      <c r="D111" s="221" t="s">
        <v>228</v>
      </c>
      <c r="E111" s="222"/>
      <c r="F111" s="222"/>
      <c r="G111" s="222"/>
      <c r="H111" s="223"/>
      <c r="I111" s="274">
        <f>SUM(I112:I116)</f>
        <v>235685.5</v>
      </c>
    </row>
    <row r="112" spans="1:38" ht="39.6">
      <c r="A112" s="193" t="s">
        <v>229</v>
      </c>
      <c r="B112" s="15">
        <v>94996</v>
      </c>
      <c r="C112" s="194" t="s">
        <v>73</v>
      </c>
      <c r="D112" s="546" t="s">
        <v>230</v>
      </c>
      <c r="E112" s="21" t="s">
        <v>58</v>
      </c>
      <c r="F112" s="195">
        <v>435.79</v>
      </c>
      <c r="G112" s="196">
        <v>122.95</v>
      </c>
      <c r="H112" s="197">
        <f t="shared" si="44"/>
        <v>159.650575</v>
      </c>
      <c r="I112" s="268">
        <f t="shared" ref="I112" si="49">ROUND((F112*H112),2)</f>
        <v>69574.12</v>
      </c>
    </row>
    <row r="113" spans="1:30" ht="38.85" customHeight="1">
      <c r="A113" s="193" t="s">
        <v>231</v>
      </c>
      <c r="B113" s="15">
        <v>94996</v>
      </c>
      <c r="C113" s="194" t="s">
        <v>73</v>
      </c>
      <c r="D113" s="527" t="s">
        <v>232</v>
      </c>
      <c r="E113" s="15" t="s">
        <v>58</v>
      </c>
      <c r="F113" s="195">
        <v>63.05</v>
      </c>
      <c r="G113" s="196">
        <v>122.95</v>
      </c>
      <c r="H113" s="197">
        <f t="shared" si="44"/>
        <v>159.650575</v>
      </c>
      <c r="I113" s="268">
        <f t="shared" ref="I113:I116" si="50">ROUND((F113*H113),2)</f>
        <v>10065.969999999999</v>
      </c>
    </row>
    <row r="114" spans="1:30" ht="39.6">
      <c r="A114" s="193" t="s">
        <v>233</v>
      </c>
      <c r="B114" s="215">
        <v>94263</v>
      </c>
      <c r="C114" s="215" t="s">
        <v>73</v>
      </c>
      <c r="D114" s="546" t="s">
        <v>234</v>
      </c>
      <c r="E114" s="15" t="s">
        <v>119</v>
      </c>
      <c r="F114" s="195">
        <v>241.96</v>
      </c>
      <c r="G114" s="196">
        <v>29.96</v>
      </c>
      <c r="H114" s="197">
        <f t="shared" si="44"/>
        <v>38.903060000000004</v>
      </c>
      <c r="I114" s="268">
        <f t="shared" si="50"/>
        <v>9412.98</v>
      </c>
    </row>
    <row r="115" spans="1:30" ht="39.6">
      <c r="A115" s="193" t="s">
        <v>235</v>
      </c>
      <c r="B115" s="296">
        <v>100324</v>
      </c>
      <c r="C115" s="326" t="s">
        <v>73</v>
      </c>
      <c r="D115" s="546" t="s">
        <v>236</v>
      </c>
      <c r="E115" s="23" t="s">
        <v>88</v>
      </c>
      <c r="F115" s="195">
        <v>16.38</v>
      </c>
      <c r="G115" s="196">
        <v>140.83000000000001</v>
      </c>
      <c r="H115" s="197">
        <f t="shared" si="44"/>
        <v>182.86775500000002</v>
      </c>
      <c r="I115" s="268">
        <f t="shared" si="50"/>
        <v>2995.37</v>
      </c>
    </row>
    <row r="116" spans="1:30" ht="38.85" customHeight="1">
      <c r="A116" s="193" t="s">
        <v>237</v>
      </c>
      <c r="B116" s="198">
        <v>92396</v>
      </c>
      <c r="C116" s="198" t="s">
        <v>73</v>
      </c>
      <c r="D116" s="547" t="s">
        <v>238</v>
      </c>
      <c r="E116" s="23" t="s">
        <v>58</v>
      </c>
      <c r="F116" s="207">
        <v>1707.59</v>
      </c>
      <c r="G116" s="196">
        <v>64.78</v>
      </c>
      <c r="H116" s="197">
        <f t="shared" si="44"/>
        <v>84.116830000000007</v>
      </c>
      <c r="I116" s="268">
        <f t="shared" si="50"/>
        <v>143637.06</v>
      </c>
    </row>
    <row r="117" spans="1:30" ht="7.5" customHeight="1">
      <c r="A117" s="318"/>
      <c r="B117" s="319"/>
      <c r="C117" s="319"/>
      <c r="D117" s="319"/>
      <c r="E117" s="319"/>
      <c r="F117" s="319"/>
      <c r="G117" s="319"/>
      <c r="H117" s="319"/>
      <c r="I117" s="330"/>
    </row>
    <row r="118" spans="1:30" ht="13.8">
      <c r="A118" s="210">
        <v>13</v>
      </c>
      <c r="B118" s="211"/>
      <c r="C118" s="211"/>
      <c r="D118" s="212" t="s">
        <v>239</v>
      </c>
      <c r="E118" s="213"/>
      <c r="F118" s="213"/>
      <c r="G118" s="213"/>
      <c r="H118" s="214"/>
      <c r="I118" s="272">
        <f>SUM(I119:I124)</f>
        <v>135889.94999999998</v>
      </c>
    </row>
    <row r="119" spans="1:30" ht="38.25" customHeight="1">
      <c r="A119" s="193" t="s">
        <v>240</v>
      </c>
      <c r="B119" s="476">
        <v>88497</v>
      </c>
      <c r="C119" s="215" t="s">
        <v>73</v>
      </c>
      <c r="D119" s="546" t="s">
        <v>241</v>
      </c>
      <c r="E119" s="15" t="s">
        <v>58</v>
      </c>
      <c r="F119" s="113">
        <v>1321.54</v>
      </c>
      <c r="G119" s="196">
        <v>14.29</v>
      </c>
      <c r="H119" s="197">
        <f t="shared" ref="H119:H124" si="51">G119*1.2985</f>
        <v>18.555564999999998</v>
      </c>
      <c r="I119" s="268">
        <f t="shared" ref="I119" si="52">ROUND((F119*H119),2)</f>
        <v>24521.919999999998</v>
      </c>
    </row>
    <row r="120" spans="1:30" ht="38.25" customHeight="1">
      <c r="A120" s="193" t="s">
        <v>242</v>
      </c>
      <c r="B120" s="476">
        <v>96131</v>
      </c>
      <c r="C120" s="215" t="s">
        <v>73</v>
      </c>
      <c r="D120" s="546" t="s">
        <v>959</v>
      </c>
      <c r="E120" s="15" t="s">
        <v>58</v>
      </c>
      <c r="F120" s="113">
        <v>1862.19</v>
      </c>
      <c r="G120" s="196">
        <v>19.09</v>
      </c>
      <c r="H120" s="197">
        <f t="shared" ref="H120" si="53">G120*1.2985</f>
        <v>24.788364999999999</v>
      </c>
      <c r="I120" s="268">
        <f t="shared" ref="I120" si="54">ROUND((F120*H120),2)</f>
        <v>46160.65</v>
      </c>
    </row>
    <row r="121" spans="1:30">
      <c r="A121" s="193" t="s">
        <v>244</v>
      </c>
      <c r="B121" s="463">
        <v>88485</v>
      </c>
      <c r="C121" s="194" t="s">
        <v>73</v>
      </c>
      <c r="D121" s="546" t="s">
        <v>960</v>
      </c>
      <c r="E121" s="15" t="s">
        <v>58</v>
      </c>
      <c r="F121" s="113">
        <v>3183.73</v>
      </c>
      <c r="G121" s="196">
        <v>2.11</v>
      </c>
      <c r="H121" s="197">
        <f t="shared" si="51"/>
        <v>2.7398349999999998</v>
      </c>
      <c r="I121" s="268">
        <f t="shared" ref="I121:I124" si="55">ROUND((F121*H121),2)</f>
        <v>8722.89</v>
      </c>
      <c r="AD121" s="100"/>
    </row>
    <row r="122" spans="1:30" ht="26.4">
      <c r="A122" s="193" t="s">
        <v>245</v>
      </c>
      <c r="B122" s="463">
        <v>88489</v>
      </c>
      <c r="C122" s="194" t="s">
        <v>73</v>
      </c>
      <c r="D122" s="548" t="s">
        <v>243</v>
      </c>
      <c r="E122" s="7" t="s">
        <v>58</v>
      </c>
      <c r="F122" s="113">
        <v>3183.73</v>
      </c>
      <c r="G122" s="196">
        <v>12.52</v>
      </c>
      <c r="H122" s="197">
        <f t="shared" si="51"/>
        <v>16.25722</v>
      </c>
      <c r="I122" s="268">
        <f t="shared" si="55"/>
        <v>51758.6</v>
      </c>
    </row>
    <row r="123" spans="1:30" ht="38.85" customHeight="1">
      <c r="A123" s="193" t="s">
        <v>249</v>
      </c>
      <c r="B123" s="477">
        <v>100742</v>
      </c>
      <c r="C123" s="324" t="s">
        <v>73</v>
      </c>
      <c r="D123" s="549" t="s">
        <v>246</v>
      </c>
      <c r="E123" s="321" t="s">
        <v>58</v>
      </c>
      <c r="F123" s="312">
        <v>96.79</v>
      </c>
      <c r="G123" s="313">
        <v>19.37</v>
      </c>
      <c r="H123" s="197">
        <f t="shared" si="51"/>
        <v>25.151945000000001</v>
      </c>
      <c r="I123" s="268">
        <f t="shared" si="55"/>
        <v>2434.46</v>
      </c>
      <c r="J123" s="332">
        <v>100750</v>
      </c>
      <c r="K123" s="280" t="s">
        <v>73</v>
      </c>
      <c r="L123" s="333" t="s">
        <v>247</v>
      </c>
      <c r="M123" s="334" t="s">
        <v>58</v>
      </c>
      <c r="N123" s="283">
        <v>85.54</v>
      </c>
      <c r="O123" s="284">
        <v>19.29</v>
      </c>
      <c r="P123" s="285">
        <f>O123*1.2985</f>
        <v>25.048064999999998</v>
      </c>
      <c r="Q123" s="285">
        <f>ROUND((N123*P123),2)</f>
        <v>2142.61</v>
      </c>
      <c r="R123" s="270" t="s">
        <v>248</v>
      </c>
    </row>
    <row r="124" spans="1:30" ht="24.75" customHeight="1">
      <c r="A124" s="193" t="s">
        <v>958</v>
      </c>
      <c r="B124" s="463">
        <v>102219</v>
      </c>
      <c r="C124" s="194" t="s">
        <v>73</v>
      </c>
      <c r="D124" s="218" t="s">
        <v>250</v>
      </c>
      <c r="E124" s="7" t="s">
        <v>58</v>
      </c>
      <c r="F124" s="195">
        <v>134.4</v>
      </c>
      <c r="G124" s="196">
        <v>13.13</v>
      </c>
      <c r="H124" s="197">
        <f t="shared" si="51"/>
        <v>17.049305</v>
      </c>
      <c r="I124" s="268">
        <f t="shared" si="55"/>
        <v>2291.4299999999998</v>
      </c>
    </row>
    <row r="125" spans="1:30" ht="7.5" customHeight="1">
      <c r="A125" s="318"/>
      <c r="B125" s="319"/>
      <c r="C125" s="319"/>
      <c r="D125" s="319"/>
      <c r="E125" s="319"/>
      <c r="F125" s="319"/>
      <c r="G125" s="319"/>
      <c r="H125" s="319"/>
      <c r="I125" s="330"/>
    </row>
    <row r="126" spans="1:30" ht="13.8">
      <c r="A126" s="210">
        <v>14</v>
      </c>
      <c r="B126" s="211"/>
      <c r="C126" s="211"/>
      <c r="D126" s="212" t="s">
        <v>251</v>
      </c>
      <c r="E126" s="213"/>
      <c r="F126" s="213"/>
      <c r="G126" s="213"/>
      <c r="H126" s="214"/>
      <c r="I126" s="272">
        <f>SUM(I127:I154)</f>
        <v>110059.69</v>
      </c>
    </row>
    <row r="127" spans="1:30" ht="25.5" customHeight="1">
      <c r="A127" s="193" t="s">
        <v>252</v>
      </c>
      <c r="B127" s="296">
        <v>89402</v>
      </c>
      <c r="C127" s="194" t="s">
        <v>73</v>
      </c>
      <c r="D127" s="16" t="s">
        <v>253</v>
      </c>
      <c r="E127" s="258" t="s">
        <v>119</v>
      </c>
      <c r="F127" s="195">
        <v>150</v>
      </c>
      <c r="G127" s="196">
        <v>8.65</v>
      </c>
      <c r="H127" s="197">
        <f t="shared" ref="H127:H154" si="56">G127*1.2985</f>
        <v>11.232025</v>
      </c>
      <c r="I127" s="268">
        <f t="shared" ref="I127" si="57">ROUND((F127*H127),2)</f>
        <v>1684.8</v>
      </c>
    </row>
    <row r="128" spans="1:30" ht="25.5" customHeight="1">
      <c r="A128" s="193" t="s">
        <v>254</v>
      </c>
      <c r="B128" s="296">
        <v>89357</v>
      </c>
      <c r="C128" s="194" t="s">
        <v>73</v>
      </c>
      <c r="D128" s="16" t="s">
        <v>255</v>
      </c>
      <c r="E128" s="258" t="s">
        <v>119</v>
      </c>
      <c r="F128" s="195">
        <v>135.30000000000001</v>
      </c>
      <c r="G128" s="196">
        <v>26.45</v>
      </c>
      <c r="H128" s="197">
        <f t="shared" si="56"/>
        <v>34.345324999999995</v>
      </c>
      <c r="I128" s="268">
        <f t="shared" ref="I128:I154" si="58">ROUND((F128*H128),2)</f>
        <v>4646.92</v>
      </c>
    </row>
    <row r="129" spans="1:9" ht="26.4">
      <c r="A129" s="193" t="s">
        <v>256</v>
      </c>
      <c r="B129" s="296">
        <v>89448</v>
      </c>
      <c r="C129" s="194" t="s">
        <v>73</v>
      </c>
      <c r="D129" s="16" t="s">
        <v>257</v>
      </c>
      <c r="E129" s="258" t="s">
        <v>119</v>
      </c>
      <c r="F129" s="195">
        <v>29</v>
      </c>
      <c r="G129" s="196">
        <v>15.35</v>
      </c>
      <c r="H129" s="197">
        <f t="shared" si="56"/>
        <v>19.931974999999998</v>
      </c>
      <c r="I129" s="268">
        <f t="shared" si="58"/>
        <v>578.03</v>
      </c>
    </row>
    <row r="130" spans="1:9" ht="25.5" customHeight="1">
      <c r="A130" s="193" t="s">
        <v>258</v>
      </c>
      <c r="B130" s="258">
        <v>89449</v>
      </c>
      <c r="C130" s="194" t="s">
        <v>73</v>
      </c>
      <c r="D130" s="16" t="s">
        <v>259</v>
      </c>
      <c r="E130" s="258" t="s">
        <v>119</v>
      </c>
      <c r="F130" s="195">
        <v>98</v>
      </c>
      <c r="G130" s="196">
        <v>17.64</v>
      </c>
      <c r="H130" s="197">
        <f t="shared" si="56"/>
        <v>22.905540000000002</v>
      </c>
      <c r="I130" s="268">
        <f t="shared" si="58"/>
        <v>2244.7399999999998</v>
      </c>
    </row>
    <row r="131" spans="1:9" ht="25.5" customHeight="1">
      <c r="A131" s="193" t="s">
        <v>260</v>
      </c>
      <c r="B131" s="258">
        <v>89450</v>
      </c>
      <c r="C131" s="194" t="s">
        <v>73</v>
      </c>
      <c r="D131" s="16" t="s">
        <v>261</v>
      </c>
      <c r="E131" s="258" t="s">
        <v>119</v>
      </c>
      <c r="F131" s="195">
        <v>80.349999999999994</v>
      </c>
      <c r="G131" s="196">
        <v>29.2</v>
      </c>
      <c r="H131" s="197">
        <f t="shared" si="56"/>
        <v>37.916199999999996</v>
      </c>
      <c r="I131" s="268">
        <f t="shared" si="58"/>
        <v>3046.57</v>
      </c>
    </row>
    <row r="132" spans="1:9" ht="25.5" customHeight="1">
      <c r="A132" s="193" t="s">
        <v>262</v>
      </c>
      <c r="B132" s="258">
        <v>89451</v>
      </c>
      <c r="C132" s="194" t="s">
        <v>73</v>
      </c>
      <c r="D132" s="16" t="s">
        <v>263</v>
      </c>
      <c r="E132" s="258" t="s">
        <v>119</v>
      </c>
      <c r="F132" s="195">
        <v>91.3</v>
      </c>
      <c r="G132" s="196">
        <v>48.38</v>
      </c>
      <c r="H132" s="197">
        <f t="shared" si="56"/>
        <v>62.821429999999999</v>
      </c>
      <c r="I132" s="268">
        <f t="shared" si="58"/>
        <v>5735.6</v>
      </c>
    </row>
    <row r="133" spans="1:9" ht="38.25" customHeight="1">
      <c r="A133" s="193" t="s">
        <v>264</v>
      </c>
      <c r="B133" s="15">
        <v>89383</v>
      </c>
      <c r="C133" s="194" t="s">
        <v>73</v>
      </c>
      <c r="D133" s="16" t="s">
        <v>265</v>
      </c>
      <c r="E133" s="252" t="s">
        <v>61</v>
      </c>
      <c r="F133" s="195">
        <v>63</v>
      </c>
      <c r="G133" s="196">
        <v>5.68</v>
      </c>
      <c r="H133" s="197">
        <f t="shared" si="56"/>
        <v>7.3754799999999996</v>
      </c>
      <c r="I133" s="268">
        <f t="shared" si="58"/>
        <v>464.66</v>
      </c>
    </row>
    <row r="134" spans="1:9" ht="38.25" customHeight="1">
      <c r="A134" s="193" t="s">
        <v>266</v>
      </c>
      <c r="B134" s="15">
        <v>89596</v>
      </c>
      <c r="C134" s="194" t="s">
        <v>73</v>
      </c>
      <c r="D134" s="16" t="s">
        <v>267</v>
      </c>
      <c r="E134" s="252" t="s">
        <v>61</v>
      </c>
      <c r="F134" s="195">
        <v>39</v>
      </c>
      <c r="G134" s="196">
        <v>10.11</v>
      </c>
      <c r="H134" s="197">
        <f t="shared" si="56"/>
        <v>13.127834999999999</v>
      </c>
      <c r="I134" s="268">
        <f t="shared" si="58"/>
        <v>511.99</v>
      </c>
    </row>
    <row r="135" spans="1:9" ht="39.6">
      <c r="A135" s="193" t="s">
        <v>268</v>
      </c>
      <c r="B135" s="15">
        <v>89362</v>
      </c>
      <c r="C135" s="194" t="s">
        <v>73</v>
      </c>
      <c r="D135" s="16" t="s">
        <v>269</v>
      </c>
      <c r="E135" s="252" t="s">
        <v>61</v>
      </c>
      <c r="F135" s="195">
        <v>58</v>
      </c>
      <c r="G135" s="196">
        <v>7.36</v>
      </c>
      <c r="H135" s="197">
        <f t="shared" si="56"/>
        <v>9.5569600000000001</v>
      </c>
      <c r="I135" s="268">
        <f t="shared" si="58"/>
        <v>554.29999999999995</v>
      </c>
    </row>
    <row r="136" spans="1:9" ht="39.6">
      <c r="A136" s="193" t="s">
        <v>270</v>
      </c>
      <c r="B136" s="15">
        <v>89413</v>
      </c>
      <c r="C136" s="194" t="s">
        <v>73</v>
      </c>
      <c r="D136" s="16" t="s">
        <v>271</v>
      </c>
      <c r="E136" s="252" t="s">
        <v>61</v>
      </c>
      <c r="F136" s="195">
        <v>7</v>
      </c>
      <c r="G136" s="196">
        <v>7.68</v>
      </c>
      <c r="H136" s="197">
        <f t="shared" si="56"/>
        <v>9.9724799999999991</v>
      </c>
      <c r="I136" s="268">
        <f t="shared" si="58"/>
        <v>69.81</v>
      </c>
    </row>
    <row r="137" spans="1:9" ht="26.4">
      <c r="A137" s="193" t="s">
        <v>272</v>
      </c>
      <c r="B137" s="239">
        <v>89497</v>
      </c>
      <c r="C137" s="324" t="s">
        <v>73</v>
      </c>
      <c r="D137" s="335" t="s">
        <v>273</v>
      </c>
      <c r="E137" s="310" t="s">
        <v>61</v>
      </c>
      <c r="F137" s="312">
        <v>8</v>
      </c>
      <c r="G137" s="313">
        <v>10.74</v>
      </c>
      <c r="H137" s="197">
        <f t="shared" si="56"/>
        <v>13.94589</v>
      </c>
      <c r="I137" s="268">
        <f t="shared" si="58"/>
        <v>111.57</v>
      </c>
    </row>
    <row r="138" spans="1:9" ht="26.4">
      <c r="A138" s="193" t="s">
        <v>274</v>
      </c>
      <c r="B138" s="15">
        <v>89501</v>
      </c>
      <c r="C138" s="194" t="s">
        <v>73</v>
      </c>
      <c r="D138" s="16" t="s">
        <v>275</v>
      </c>
      <c r="E138" s="252" t="s">
        <v>61</v>
      </c>
      <c r="F138" s="195">
        <v>23</v>
      </c>
      <c r="G138" s="196">
        <v>12.78</v>
      </c>
      <c r="H138" s="197">
        <f t="shared" si="56"/>
        <v>16.594829999999998</v>
      </c>
      <c r="I138" s="268">
        <f t="shared" si="58"/>
        <v>381.68</v>
      </c>
    </row>
    <row r="139" spans="1:9" ht="26.4">
      <c r="A139" s="193" t="s">
        <v>276</v>
      </c>
      <c r="B139" s="15">
        <v>89505</v>
      </c>
      <c r="C139" s="194" t="s">
        <v>73</v>
      </c>
      <c r="D139" s="16" t="s">
        <v>277</v>
      </c>
      <c r="E139" s="252" t="s">
        <v>61</v>
      </c>
      <c r="F139" s="195">
        <v>1</v>
      </c>
      <c r="G139" s="196">
        <v>35.46</v>
      </c>
      <c r="H139" s="197">
        <f t="shared" si="56"/>
        <v>46.044809999999998</v>
      </c>
      <c r="I139" s="268">
        <f t="shared" si="58"/>
        <v>46.04</v>
      </c>
    </row>
    <row r="140" spans="1:9" ht="26.4">
      <c r="A140" s="193" t="s">
        <v>278</v>
      </c>
      <c r="B140" s="15">
        <v>89513</v>
      </c>
      <c r="C140" s="194" t="s">
        <v>73</v>
      </c>
      <c r="D140" s="16" t="s">
        <v>279</v>
      </c>
      <c r="E140" s="252" t="s">
        <v>61</v>
      </c>
      <c r="F140" s="195">
        <v>4</v>
      </c>
      <c r="G140" s="196">
        <v>114.22</v>
      </c>
      <c r="H140" s="197">
        <f t="shared" si="56"/>
        <v>148.31467000000001</v>
      </c>
      <c r="I140" s="268">
        <f t="shared" si="58"/>
        <v>593.26</v>
      </c>
    </row>
    <row r="141" spans="1:9" ht="38.85" customHeight="1">
      <c r="A141" s="193" t="s">
        <v>280</v>
      </c>
      <c r="B141" s="15">
        <v>89400</v>
      </c>
      <c r="C141" s="194" t="s">
        <v>73</v>
      </c>
      <c r="D141" s="16" t="s">
        <v>1740</v>
      </c>
      <c r="E141" s="252" t="s">
        <v>61</v>
      </c>
      <c r="F141" s="195">
        <v>8</v>
      </c>
      <c r="G141" s="196">
        <v>17.73</v>
      </c>
      <c r="H141" s="197">
        <f t="shared" si="56"/>
        <v>23.022404999999999</v>
      </c>
      <c r="I141" s="268">
        <f t="shared" si="58"/>
        <v>184.18</v>
      </c>
    </row>
    <row r="142" spans="1:9" ht="39.6">
      <c r="A142" s="193" t="s">
        <v>281</v>
      </c>
      <c r="B142" s="15">
        <v>89624</v>
      </c>
      <c r="C142" s="194" t="s">
        <v>73</v>
      </c>
      <c r="D142" s="16" t="s">
        <v>282</v>
      </c>
      <c r="E142" s="252" t="s">
        <v>61</v>
      </c>
      <c r="F142" s="195">
        <v>3</v>
      </c>
      <c r="G142" s="196">
        <v>18.12</v>
      </c>
      <c r="H142" s="197">
        <f t="shared" si="56"/>
        <v>23.52882</v>
      </c>
      <c r="I142" s="268">
        <f t="shared" si="58"/>
        <v>70.59</v>
      </c>
    </row>
    <row r="143" spans="1:9" ht="39.6">
      <c r="A143" s="193" t="s">
        <v>283</v>
      </c>
      <c r="B143" s="15">
        <v>89624</v>
      </c>
      <c r="C143" s="194" t="s">
        <v>73</v>
      </c>
      <c r="D143" s="16" t="s">
        <v>284</v>
      </c>
      <c r="E143" s="252" t="s">
        <v>61</v>
      </c>
      <c r="F143" s="195">
        <v>3</v>
      </c>
      <c r="G143" s="196">
        <v>18.12</v>
      </c>
      <c r="H143" s="197">
        <f t="shared" si="56"/>
        <v>23.52882</v>
      </c>
      <c r="I143" s="268">
        <f t="shared" si="58"/>
        <v>70.59</v>
      </c>
    </row>
    <row r="144" spans="1:9" ht="39.6">
      <c r="A144" s="193" t="s">
        <v>285</v>
      </c>
      <c r="B144" s="15">
        <v>89627</v>
      </c>
      <c r="C144" s="194" t="s">
        <v>73</v>
      </c>
      <c r="D144" s="16" t="s">
        <v>286</v>
      </c>
      <c r="E144" s="252" t="s">
        <v>61</v>
      </c>
      <c r="F144" s="195">
        <v>5</v>
      </c>
      <c r="G144" s="196">
        <v>19.07</v>
      </c>
      <c r="H144" s="197">
        <f t="shared" si="56"/>
        <v>24.762395000000001</v>
      </c>
      <c r="I144" s="268">
        <f t="shared" si="58"/>
        <v>123.81</v>
      </c>
    </row>
    <row r="145" spans="1:9" ht="39.6">
      <c r="A145" s="193" t="s">
        <v>287</v>
      </c>
      <c r="B145" s="15">
        <v>89630</v>
      </c>
      <c r="C145" s="194" t="s">
        <v>73</v>
      </c>
      <c r="D145" s="16" t="s">
        <v>288</v>
      </c>
      <c r="E145" s="252" t="s">
        <v>61</v>
      </c>
      <c r="F145" s="195">
        <v>1</v>
      </c>
      <c r="G145" s="196">
        <v>72.11</v>
      </c>
      <c r="H145" s="197">
        <f t="shared" si="56"/>
        <v>93.634834999999995</v>
      </c>
      <c r="I145" s="268">
        <f t="shared" si="58"/>
        <v>93.63</v>
      </c>
    </row>
    <row r="146" spans="1:9" ht="39.6">
      <c r="A146" s="193" t="s">
        <v>289</v>
      </c>
      <c r="B146" s="15">
        <v>89630</v>
      </c>
      <c r="C146" s="194" t="s">
        <v>73</v>
      </c>
      <c r="D146" s="16" t="s">
        <v>290</v>
      </c>
      <c r="E146" s="252" t="s">
        <v>61</v>
      </c>
      <c r="F146" s="195">
        <v>9</v>
      </c>
      <c r="G146" s="196">
        <v>72.11</v>
      </c>
      <c r="H146" s="197">
        <f t="shared" si="56"/>
        <v>93.634834999999995</v>
      </c>
      <c r="I146" s="268">
        <f t="shared" si="58"/>
        <v>842.71</v>
      </c>
    </row>
    <row r="147" spans="1:9" ht="25.5" customHeight="1">
      <c r="A147" s="193" t="s">
        <v>291</v>
      </c>
      <c r="B147" s="15">
        <v>89395</v>
      </c>
      <c r="C147" s="194" t="s">
        <v>73</v>
      </c>
      <c r="D147" s="16" t="s">
        <v>292</v>
      </c>
      <c r="E147" s="194" t="s">
        <v>61</v>
      </c>
      <c r="F147" s="195">
        <v>32</v>
      </c>
      <c r="G147" s="196">
        <v>10.32</v>
      </c>
      <c r="H147" s="197">
        <f t="shared" si="56"/>
        <v>13.40052</v>
      </c>
      <c r="I147" s="268">
        <f t="shared" si="58"/>
        <v>428.82</v>
      </c>
    </row>
    <row r="148" spans="1:9" ht="25.5" customHeight="1">
      <c r="A148" s="193" t="s">
        <v>293</v>
      </c>
      <c r="B148" s="15">
        <v>89623</v>
      </c>
      <c r="C148" s="194" t="s">
        <v>73</v>
      </c>
      <c r="D148" s="16" t="s">
        <v>294</v>
      </c>
      <c r="E148" s="194" t="s">
        <v>61</v>
      </c>
      <c r="F148" s="195">
        <v>1</v>
      </c>
      <c r="G148" s="196">
        <v>16.989999999999998</v>
      </c>
      <c r="H148" s="197">
        <f t="shared" si="56"/>
        <v>22.061514999999996</v>
      </c>
      <c r="I148" s="268">
        <f t="shared" si="58"/>
        <v>22.06</v>
      </c>
    </row>
    <row r="149" spans="1:9" ht="25.5" customHeight="1">
      <c r="A149" s="193" t="s">
        <v>295</v>
      </c>
      <c r="B149" s="15">
        <v>89625</v>
      </c>
      <c r="C149" s="194" t="s">
        <v>73</v>
      </c>
      <c r="D149" s="16" t="s">
        <v>296</v>
      </c>
      <c r="E149" s="194" t="s">
        <v>61</v>
      </c>
      <c r="F149" s="195">
        <v>5</v>
      </c>
      <c r="G149" s="196">
        <v>20.37</v>
      </c>
      <c r="H149" s="197">
        <f t="shared" si="56"/>
        <v>26.450445000000002</v>
      </c>
      <c r="I149" s="268">
        <f t="shared" si="58"/>
        <v>132.25</v>
      </c>
    </row>
    <row r="150" spans="1:9" ht="25.5" customHeight="1">
      <c r="A150" s="193" t="s">
        <v>297</v>
      </c>
      <c r="B150" s="15">
        <v>89629</v>
      </c>
      <c r="C150" s="194" t="s">
        <v>73</v>
      </c>
      <c r="D150" s="16" t="s">
        <v>298</v>
      </c>
      <c r="E150" s="194" t="s">
        <v>61</v>
      </c>
      <c r="F150" s="195">
        <v>2</v>
      </c>
      <c r="G150" s="196">
        <v>84.01</v>
      </c>
      <c r="H150" s="197">
        <f t="shared" si="56"/>
        <v>109.086985</v>
      </c>
      <c r="I150" s="268">
        <f t="shared" si="58"/>
        <v>218.17</v>
      </c>
    </row>
    <row r="151" spans="1:9" ht="39.6">
      <c r="A151" s="193" t="s">
        <v>299</v>
      </c>
      <c r="B151" s="23">
        <v>94497</v>
      </c>
      <c r="C151" s="206" t="s">
        <v>73</v>
      </c>
      <c r="D151" s="336" t="s">
        <v>300</v>
      </c>
      <c r="E151" s="337" t="s">
        <v>61</v>
      </c>
      <c r="F151" s="207">
        <v>34</v>
      </c>
      <c r="G151" s="317">
        <v>99.06</v>
      </c>
      <c r="H151" s="197">
        <f t="shared" si="56"/>
        <v>128.62941000000001</v>
      </c>
      <c r="I151" s="268">
        <f t="shared" si="58"/>
        <v>4373.3999999999996</v>
      </c>
    </row>
    <row r="152" spans="1:9" ht="39.6">
      <c r="A152" s="193" t="s">
        <v>301</v>
      </c>
      <c r="B152" s="7">
        <v>89985</v>
      </c>
      <c r="C152" s="194" t="s">
        <v>73</v>
      </c>
      <c r="D152" s="338" t="s">
        <v>302</v>
      </c>
      <c r="E152" s="258" t="s">
        <v>61</v>
      </c>
      <c r="F152" s="195">
        <v>9</v>
      </c>
      <c r="G152" s="196">
        <v>83.77</v>
      </c>
      <c r="H152" s="197">
        <f t="shared" si="56"/>
        <v>108.77534499999999</v>
      </c>
      <c r="I152" s="268">
        <f t="shared" si="58"/>
        <v>978.98</v>
      </c>
    </row>
    <row r="153" spans="1:9">
      <c r="A153" s="193" t="s">
        <v>303</v>
      </c>
      <c r="B153" s="15">
        <v>250670</v>
      </c>
      <c r="C153" s="194" t="s">
        <v>56</v>
      </c>
      <c r="D153" s="261" t="s">
        <v>304</v>
      </c>
      <c r="E153" s="194" t="s">
        <v>61</v>
      </c>
      <c r="F153" s="195">
        <v>1</v>
      </c>
      <c r="G153" s="196">
        <v>44764.4</v>
      </c>
      <c r="H153" s="197">
        <f t="shared" si="56"/>
        <v>58126.573400000001</v>
      </c>
      <c r="I153" s="268">
        <f t="shared" si="58"/>
        <v>58126.57</v>
      </c>
    </row>
    <row r="154" spans="1:9">
      <c r="A154" s="193" t="s">
        <v>305</v>
      </c>
      <c r="B154" s="339">
        <v>180487</v>
      </c>
      <c r="C154" s="194" t="s">
        <v>56</v>
      </c>
      <c r="D154" s="16" t="s">
        <v>306</v>
      </c>
      <c r="E154" s="252" t="s">
        <v>61</v>
      </c>
      <c r="F154" s="195">
        <v>1</v>
      </c>
      <c r="G154" s="196">
        <v>18270.28</v>
      </c>
      <c r="H154" s="197">
        <f t="shared" si="56"/>
        <v>23723.958579999999</v>
      </c>
      <c r="I154" s="268">
        <f t="shared" si="58"/>
        <v>23723.96</v>
      </c>
    </row>
    <row r="155" spans="1:9" ht="7.5" customHeight="1">
      <c r="A155" s="237"/>
      <c r="B155" s="297"/>
      <c r="C155" s="297"/>
      <c r="D155" s="297"/>
      <c r="E155" s="297"/>
      <c r="F155" s="297"/>
      <c r="G155" s="297"/>
      <c r="H155" s="297"/>
      <c r="I155" s="343"/>
    </row>
    <row r="156" spans="1:9" ht="13.8">
      <c r="A156" s="210">
        <v>15</v>
      </c>
      <c r="B156" s="211"/>
      <c r="C156" s="211"/>
      <c r="D156" s="212" t="s">
        <v>307</v>
      </c>
      <c r="E156" s="213"/>
      <c r="F156" s="213"/>
      <c r="G156" s="213"/>
      <c r="H156" s="214"/>
      <c r="I156" s="272">
        <f>SUM(I157:I191)</f>
        <v>306159.98</v>
      </c>
    </row>
    <row r="157" spans="1:9" ht="39.6">
      <c r="A157" s="201" t="s">
        <v>308</v>
      </c>
      <c r="B157" s="15">
        <v>89711</v>
      </c>
      <c r="C157" s="194" t="s">
        <v>73</v>
      </c>
      <c r="D157" s="16" t="s">
        <v>309</v>
      </c>
      <c r="E157" s="252" t="s">
        <v>119</v>
      </c>
      <c r="F157" s="195">
        <v>119.4</v>
      </c>
      <c r="G157" s="196">
        <v>17.25</v>
      </c>
      <c r="H157" s="197">
        <f t="shared" ref="H157:H191" si="59">G157*1.2985</f>
        <v>22.399125000000002</v>
      </c>
      <c r="I157" s="268">
        <f t="shared" ref="I157" si="60">ROUND((F157*H157),2)</f>
        <v>2674.46</v>
      </c>
    </row>
    <row r="158" spans="1:9" ht="39.6">
      <c r="A158" s="201" t="s">
        <v>310</v>
      </c>
      <c r="B158" s="15">
        <v>89712</v>
      </c>
      <c r="C158" s="194" t="s">
        <v>73</v>
      </c>
      <c r="D158" s="16" t="s">
        <v>311</v>
      </c>
      <c r="E158" s="252" t="s">
        <v>119</v>
      </c>
      <c r="F158" s="195">
        <v>90</v>
      </c>
      <c r="G158" s="196">
        <v>26.13</v>
      </c>
      <c r="H158" s="197">
        <f t="shared" si="59"/>
        <v>33.929805000000002</v>
      </c>
      <c r="I158" s="268">
        <f t="shared" ref="I158:I191" si="61">ROUND((F158*H158),2)</f>
        <v>3053.68</v>
      </c>
    </row>
    <row r="159" spans="1:9" ht="39.6">
      <c r="A159" s="201" t="s">
        <v>312</v>
      </c>
      <c r="B159" s="15">
        <v>89713</v>
      </c>
      <c r="C159" s="194" t="s">
        <v>73</v>
      </c>
      <c r="D159" s="16" t="s">
        <v>313</v>
      </c>
      <c r="E159" s="252" t="s">
        <v>119</v>
      </c>
      <c r="F159" s="195">
        <v>112.5</v>
      </c>
      <c r="G159" s="196">
        <v>39.67</v>
      </c>
      <c r="H159" s="197">
        <f t="shared" si="59"/>
        <v>51.511495000000004</v>
      </c>
      <c r="I159" s="268">
        <f t="shared" si="61"/>
        <v>5795.04</v>
      </c>
    </row>
    <row r="160" spans="1:9" ht="39.6">
      <c r="A160" s="201" t="s">
        <v>314</v>
      </c>
      <c r="B160" s="15">
        <v>89714</v>
      </c>
      <c r="C160" s="194" t="s">
        <v>73</v>
      </c>
      <c r="D160" s="16" t="s">
        <v>315</v>
      </c>
      <c r="E160" s="252" t="s">
        <v>119</v>
      </c>
      <c r="F160" s="195">
        <v>358.6</v>
      </c>
      <c r="G160" s="196">
        <v>50.35</v>
      </c>
      <c r="H160" s="197">
        <f t="shared" si="59"/>
        <v>65.379474999999999</v>
      </c>
      <c r="I160" s="268">
        <f t="shared" si="61"/>
        <v>23445.08</v>
      </c>
    </row>
    <row r="161" spans="1:9" ht="39.6">
      <c r="A161" s="201" t="s">
        <v>316</v>
      </c>
      <c r="B161" s="15">
        <v>90701</v>
      </c>
      <c r="C161" s="194" t="s">
        <v>73</v>
      </c>
      <c r="D161" s="16" t="s">
        <v>317</v>
      </c>
      <c r="E161" s="252" t="s">
        <v>119</v>
      </c>
      <c r="F161" s="195">
        <v>53</v>
      </c>
      <c r="G161" s="196">
        <v>76.64</v>
      </c>
      <c r="H161" s="197">
        <f t="shared" si="59"/>
        <v>99.517039999999994</v>
      </c>
      <c r="I161" s="268">
        <f t="shared" si="61"/>
        <v>5274.4</v>
      </c>
    </row>
    <row r="162" spans="1:9" ht="39.6">
      <c r="A162" s="201" t="s">
        <v>318</v>
      </c>
      <c r="B162" s="15">
        <v>90702</v>
      </c>
      <c r="C162" s="194" t="s">
        <v>73</v>
      </c>
      <c r="D162" s="16" t="s">
        <v>319</v>
      </c>
      <c r="E162" s="252" t="s">
        <v>119</v>
      </c>
      <c r="F162" s="195">
        <v>45</v>
      </c>
      <c r="G162" s="196">
        <v>122.49</v>
      </c>
      <c r="H162" s="197">
        <f t="shared" si="59"/>
        <v>159.05326499999998</v>
      </c>
      <c r="I162" s="268">
        <f t="shared" si="61"/>
        <v>7157.4</v>
      </c>
    </row>
    <row r="163" spans="1:9" ht="39.6">
      <c r="A163" s="201" t="s">
        <v>320</v>
      </c>
      <c r="B163" s="15">
        <v>90703</v>
      </c>
      <c r="C163" s="194" t="s">
        <v>73</v>
      </c>
      <c r="D163" s="16" t="s">
        <v>321</v>
      </c>
      <c r="E163" s="252" t="s">
        <v>119</v>
      </c>
      <c r="F163" s="195">
        <v>33</v>
      </c>
      <c r="G163" s="196">
        <v>200.92</v>
      </c>
      <c r="H163" s="197">
        <f t="shared" si="59"/>
        <v>260.89461999999997</v>
      </c>
      <c r="I163" s="268">
        <f t="shared" si="61"/>
        <v>8609.52</v>
      </c>
    </row>
    <row r="164" spans="1:9" ht="39.6">
      <c r="A164" s="201" t="s">
        <v>322</v>
      </c>
      <c r="B164" s="15">
        <v>90704</v>
      </c>
      <c r="C164" s="194" t="s">
        <v>73</v>
      </c>
      <c r="D164" s="16" t="s">
        <v>323</v>
      </c>
      <c r="E164" s="252" t="s">
        <v>119</v>
      </c>
      <c r="F164" s="195">
        <v>60</v>
      </c>
      <c r="G164" s="196">
        <v>278.17</v>
      </c>
      <c r="H164" s="197">
        <f t="shared" si="59"/>
        <v>361.20374500000003</v>
      </c>
      <c r="I164" s="268">
        <f t="shared" si="61"/>
        <v>21672.22</v>
      </c>
    </row>
    <row r="165" spans="1:9" ht="38.85" customHeight="1">
      <c r="A165" s="201" t="s">
        <v>324</v>
      </c>
      <c r="B165" s="15">
        <v>89726</v>
      </c>
      <c r="C165" s="194" t="s">
        <v>73</v>
      </c>
      <c r="D165" s="16" t="s">
        <v>325</v>
      </c>
      <c r="E165" s="252" t="s">
        <v>61</v>
      </c>
      <c r="F165" s="195">
        <v>26</v>
      </c>
      <c r="G165" s="196">
        <v>6.41</v>
      </c>
      <c r="H165" s="197">
        <f t="shared" si="59"/>
        <v>8.323385</v>
      </c>
      <c r="I165" s="268">
        <f t="shared" si="61"/>
        <v>216.41</v>
      </c>
    </row>
    <row r="166" spans="1:9" ht="38.85" customHeight="1">
      <c r="A166" s="201" t="s">
        <v>326</v>
      </c>
      <c r="B166" s="15">
        <v>89732</v>
      </c>
      <c r="C166" s="194" t="s">
        <v>73</v>
      </c>
      <c r="D166" s="16" t="s">
        <v>327</v>
      </c>
      <c r="E166" s="252" t="s">
        <v>61</v>
      </c>
      <c r="F166" s="195">
        <v>14</v>
      </c>
      <c r="G166" s="196">
        <v>10.63</v>
      </c>
      <c r="H166" s="197">
        <f t="shared" si="59"/>
        <v>13.803055000000001</v>
      </c>
      <c r="I166" s="268">
        <f t="shared" si="61"/>
        <v>193.24</v>
      </c>
    </row>
    <row r="167" spans="1:9" ht="38.85" customHeight="1">
      <c r="A167" s="201" t="s">
        <v>328</v>
      </c>
      <c r="B167" s="239">
        <v>89739</v>
      </c>
      <c r="C167" s="324" t="s">
        <v>73</v>
      </c>
      <c r="D167" s="335" t="s">
        <v>329</v>
      </c>
      <c r="E167" s="310" t="s">
        <v>61</v>
      </c>
      <c r="F167" s="312">
        <v>2</v>
      </c>
      <c r="G167" s="313">
        <v>18.55</v>
      </c>
      <c r="H167" s="197">
        <f t="shared" si="59"/>
        <v>24.087175000000002</v>
      </c>
      <c r="I167" s="268">
        <f t="shared" si="61"/>
        <v>48.17</v>
      </c>
    </row>
    <row r="168" spans="1:9" ht="38.85" customHeight="1">
      <c r="A168" s="201" t="s">
        <v>330</v>
      </c>
      <c r="B168" s="15">
        <v>89724</v>
      </c>
      <c r="C168" s="194" t="s">
        <v>73</v>
      </c>
      <c r="D168" s="16" t="s">
        <v>331</v>
      </c>
      <c r="E168" s="252" t="s">
        <v>61</v>
      </c>
      <c r="F168" s="195">
        <v>70</v>
      </c>
      <c r="G168" s="196">
        <v>9.23</v>
      </c>
      <c r="H168" s="197">
        <f t="shared" si="59"/>
        <v>11.985155000000001</v>
      </c>
      <c r="I168" s="268">
        <f t="shared" si="61"/>
        <v>838.96</v>
      </c>
    </row>
    <row r="169" spans="1:9" ht="38.85" customHeight="1">
      <c r="A169" s="201" t="s">
        <v>332</v>
      </c>
      <c r="B169" s="15">
        <v>89801</v>
      </c>
      <c r="C169" s="194" t="s">
        <v>73</v>
      </c>
      <c r="D169" s="16" t="s">
        <v>333</v>
      </c>
      <c r="E169" s="252" t="s">
        <v>61</v>
      </c>
      <c r="F169" s="195">
        <v>36</v>
      </c>
      <c r="G169" s="196">
        <v>6.63</v>
      </c>
      <c r="H169" s="197">
        <f t="shared" si="59"/>
        <v>8.6090549999999997</v>
      </c>
      <c r="I169" s="268">
        <f t="shared" si="61"/>
        <v>309.93</v>
      </c>
    </row>
    <row r="170" spans="1:9" ht="38.85" customHeight="1">
      <c r="A170" s="201" t="s">
        <v>334</v>
      </c>
      <c r="B170" s="15">
        <v>89737</v>
      </c>
      <c r="C170" s="194" t="s">
        <v>73</v>
      </c>
      <c r="D170" s="16" t="s">
        <v>335</v>
      </c>
      <c r="E170" s="252" t="s">
        <v>61</v>
      </c>
      <c r="F170" s="195">
        <v>4</v>
      </c>
      <c r="G170" s="196">
        <v>17.600000000000001</v>
      </c>
      <c r="H170" s="197">
        <f t="shared" si="59"/>
        <v>22.8536</v>
      </c>
      <c r="I170" s="268">
        <f t="shared" si="61"/>
        <v>91.41</v>
      </c>
    </row>
    <row r="171" spans="1:9" ht="38.85" customHeight="1">
      <c r="A171" s="201" t="s">
        <v>336</v>
      </c>
      <c r="B171" s="15">
        <v>89744</v>
      </c>
      <c r="C171" s="194" t="s">
        <v>73</v>
      </c>
      <c r="D171" s="16" t="s">
        <v>337</v>
      </c>
      <c r="E171" s="252" t="s">
        <v>61</v>
      </c>
      <c r="F171" s="195">
        <v>15</v>
      </c>
      <c r="G171" s="196">
        <v>22.83</v>
      </c>
      <c r="H171" s="197">
        <f t="shared" si="59"/>
        <v>29.644754999999996</v>
      </c>
      <c r="I171" s="268">
        <f t="shared" si="61"/>
        <v>444.67</v>
      </c>
    </row>
    <row r="172" spans="1:9" ht="38.85" customHeight="1">
      <c r="A172" s="201" t="s">
        <v>338</v>
      </c>
      <c r="B172" s="15">
        <v>89783</v>
      </c>
      <c r="C172" s="194" t="s">
        <v>73</v>
      </c>
      <c r="D172" s="16" t="s">
        <v>339</v>
      </c>
      <c r="E172" s="252" t="s">
        <v>61</v>
      </c>
      <c r="F172" s="195">
        <v>3</v>
      </c>
      <c r="G172" s="196">
        <v>11.04</v>
      </c>
      <c r="H172" s="197">
        <f t="shared" si="59"/>
        <v>14.335439999999998</v>
      </c>
      <c r="I172" s="268">
        <f t="shared" si="61"/>
        <v>43.01</v>
      </c>
    </row>
    <row r="173" spans="1:9" ht="38.85" customHeight="1">
      <c r="A173" s="201" t="s">
        <v>340</v>
      </c>
      <c r="B173" s="15">
        <v>89785</v>
      </c>
      <c r="C173" s="194" t="s">
        <v>73</v>
      </c>
      <c r="D173" s="16" t="s">
        <v>341</v>
      </c>
      <c r="E173" s="252" t="s">
        <v>61</v>
      </c>
      <c r="F173" s="195">
        <v>19</v>
      </c>
      <c r="G173" s="196">
        <v>20.74</v>
      </c>
      <c r="H173" s="197">
        <f t="shared" si="59"/>
        <v>26.930889999999998</v>
      </c>
      <c r="I173" s="268">
        <f t="shared" si="61"/>
        <v>511.69</v>
      </c>
    </row>
    <row r="174" spans="1:9" ht="38.85" customHeight="1">
      <c r="A174" s="201" t="s">
        <v>342</v>
      </c>
      <c r="B174" s="15">
        <v>89795</v>
      </c>
      <c r="C174" s="194" t="s">
        <v>73</v>
      </c>
      <c r="D174" s="16" t="s">
        <v>343</v>
      </c>
      <c r="E174" s="252" t="s">
        <v>61</v>
      </c>
      <c r="F174" s="195">
        <v>4</v>
      </c>
      <c r="G174" s="196">
        <v>20.74</v>
      </c>
      <c r="H174" s="197">
        <f t="shared" si="59"/>
        <v>26.930889999999998</v>
      </c>
      <c r="I174" s="268">
        <f t="shared" si="61"/>
        <v>107.72</v>
      </c>
    </row>
    <row r="175" spans="1:9" ht="38.85" customHeight="1">
      <c r="A175" s="201" t="s">
        <v>344</v>
      </c>
      <c r="B175" s="15">
        <v>89785</v>
      </c>
      <c r="C175" s="194" t="s">
        <v>73</v>
      </c>
      <c r="D175" s="16" t="s">
        <v>345</v>
      </c>
      <c r="E175" s="252" t="s">
        <v>61</v>
      </c>
      <c r="F175" s="195">
        <v>2</v>
      </c>
      <c r="G175" s="196">
        <v>20.74</v>
      </c>
      <c r="H175" s="197">
        <f t="shared" si="59"/>
        <v>26.930889999999998</v>
      </c>
      <c r="I175" s="268">
        <f t="shared" si="61"/>
        <v>53.86</v>
      </c>
    </row>
    <row r="176" spans="1:9" ht="38.85" customHeight="1">
      <c r="A176" s="201" t="s">
        <v>346</v>
      </c>
      <c r="B176" s="15">
        <v>89795</v>
      </c>
      <c r="C176" s="194" t="s">
        <v>73</v>
      </c>
      <c r="D176" s="16" t="s">
        <v>347</v>
      </c>
      <c r="E176" s="252" t="s">
        <v>61</v>
      </c>
      <c r="F176" s="195">
        <v>16</v>
      </c>
      <c r="G176" s="196">
        <v>20.74</v>
      </c>
      <c r="H176" s="197">
        <f t="shared" si="59"/>
        <v>26.930889999999998</v>
      </c>
      <c r="I176" s="268">
        <f t="shared" si="61"/>
        <v>430.89</v>
      </c>
    </row>
    <row r="177" spans="1:9" ht="38.25" customHeight="1">
      <c r="A177" s="201" t="s">
        <v>348</v>
      </c>
      <c r="B177" s="15">
        <v>89797</v>
      </c>
      <c r="C177" s="194" t="s">
        <v>73</v>
      </c>
      <c r="D177" s="16" t="s">
        <v>349</v>
      </c>
      <c r="E177" s="252" t="s">
        <v>61</v>
      </c>
      <c r="F177" s="195">
        <v>13</v>
      </c>
      <c r="G177" s="196">
        <v>44.79</v>
      </c>
      <c r="H177" s="197">
        <f t="shared" si="59"/>
        <v>58.159815000000002</v>
      </c>
      <c r="I177" s="268">
        <f t="shared" si="61"/>
        <v>756.08</v>
      </c>
    </row>
    <row r="178" spans="1:9" ht="38.25" customHeight="1">
      <c r="A178" s="201" t="s">
        <v>350</v>
      </c>
      <c r="B178" s="15">
        <v>89797</v>
      </c>
      <c r="C178" s="194" t="s">
        <v>73</v>
      </c>
      <c r="D178" s="16" t="s">
        <v>351</v>
      </c>
      <c r="E178" s="252" t="s">
        <v>61</v>
      </c>
      <c r="F178" s="195">
        <v>3</v>
      </c>
      <c r="G178" s="196">
        <v>44.79</v>
      </c>
      <c r="H178" s="197">
        <f t="shared" si="59"/>
        <v>58.159815000000002</v>
      </c>
      <c r="I178" s="268">
        <f t="shared" si="61"/>
        <v>174.48</v>
      </c>
    </row>
    <row r="179" spans="1:9" ht="38.25" customHeight="1">
      <c r="A179" s="201" t="s">
        <v>352</v>
      </c>
      <c r="B179" s="15">
        <v>89797</v>
      </c>
      <c r="C179" s="194" t="s">
        <v>73</v>
      </c>
      <c r="D179" s="16" t="s">
        <v>353</v>
      </c>
      <c r="E179" s="252" t="s">
        <v>61</v>
      </c>
      <c r="F179" s="195">
        <v>8</v>
      </c>
      <c r="G179" s="196">
        <v>44.79</v>
      </c>
      <c r="H179" s="197">
        <f t="shared" si="59"/>
        <v>58.159815000000002</v>
      </c>
      <c r="I179" s="268">
        <f t="shared" si="61"/>
        <v>465.28</v>
      </c>
    </row>
    <row r="180" spans="1:9" ht="39.6">
      <c r="A180" s="201" t="s">
        <v>354</v>
      </c>
      <c r="B180" s="15">
        <v>89707</v>
      </c>
      <c r="C180" s="194" t="s">
        <v>73</v>
      </c>
      <c r="D180" s="16" t="s">
        <v>355</v>
      </c>
      <c r="E180" s="252" t="s">
        <v>61</v>
      </c>
      <c r="F180" s="195">
        <v>7</v>
      </c>
      <c r="G180" s="196">
        <v>35.81</v>
      </c>
      <c r="H180" s="197">
        <f t="shared" si="59"/>
        <v>46.499285</v>
      </c>
      <c r="I180" s="268">
        <f t="shared" si="61"/>
        <v>325.49</v>
      </c>
    </row>
    <row r="181" spans="1:9" ht="39.6">
      <c r="A181" s="201" t="s">
        <v>356</v>
      </c>
      <c r="B181" s="15">
        <v>89708</v>
      </c>
      <c r="C181" s="194" t="s">
        <v>73</v>
      </c>
      <c r="D181" s="16" t="s">
        <v>357</v>
      </c>
      <c r="E181" s="252" t="s">
        <v>61</v>
      </c>
      <c r="F181" s="195">
        <v>10</v>
      </c>
      <c r="G181" s="196">
        <v>82.15</v>
      </c>
      <c r="H181" s="197">
        <f t="shared" si="59"/>
        <v>106.67177500000001</v>
      </c>
      <c r="I181" s="268">
        <f t="shared" si="61"/>
        <v>1066.72</v>
      </c>
    </row>
    <row r="182" spans="1:9" ht="39.6">
      <c r="A182" s="201" t="s">
        <v>358</v>
      </c>
      <c r="B182" s="194">
        <v>97907</v>
      </c>
      <c r="C182" s="194" t="s">
        <v>73</v>
      </c>
      <c r="D182" s="16" t="s">
        <v>359</v>
      </c>
      <c r="E182" s="252" t="s">
        <v>61</v>
      </c>
      <c r="F182" s="195">
        <v>3</v>
      </c>
      <c r="G182" s="196">
        <v>575.36</v>
      </c>
      <c r="H182" s="197">
        <f t="shared" si="59"/>
        <v>747.10496000000001</v>
      </c>
      <c r="I182" s="268">
        <f t="shared" si="61"/>
        <v>2241.31</v>
      </c>
    </row>
    <row r="183" spans="1:9" ht="39.6">
      <c r="A183" s="201" t="s">
        <v>360</v>
      </c>
      <c r="B183" s="194">
        <v>97907</v>
      </c>
      <c r="C183" s="194" t="s">
        <v>73</v>
      </c>
      <c r="D183" s="16" t="s">
        <v>361</v>
      </c>
      <c r="E183" s="252" t="s">
        <v>61</v>
      </c>
      <c r="F183" s="195">
        <v>7</v>
      </c>
      <c r="G183" s="196">
        <v>575.36</v>
      </c>
      <c r="H183" s="197">
        <f t="shared" si="59"/>
        <v>747.10496000000001</v>
      </c>
      <c r="I183" s="268">
        <f t="shared" si="61"/>
        <v>5229.7299999999996</v>
      </c>
    </row>
    <row r="184" spans="1:9" ht="25.5" customHeight="1">
      <c r="A184" s="201" t="s">
        <v>362</v>
      </c>
      <c r="B184" s="15">
        <v>89710</v>
      </c>
      <c r="C184" s="194" t="s">
        <v>73</v>
      </c>
      <c r="D184" s="16" t="s">
        <v>363</v>
      </c>
      <c r="E184" s="252" t="s">
        <v>61</v>
      </c>
      <c r="F184" s="195">
        <v>25</v>
      </c>
      <c r="G184" s="196">
        <v>11.92</v>
      </c>
      <c r="H184" s="197">
        <f t="shared" si="59"/>
        <v>15.478120000000001</v>
      </c>
      <c r="I184" s="268">
        <f t="shared" si="61"/>
        <v>386.95</v>
      </c>
    </row>
    <row r="185" spans="1:9" ht="26.4">
      <c r="A185" s="201" t="s">
        <v>364</v>
      </c>
      <c r="B185" s="194">
        <v>39319</v>
      </c>
      <c r="C185" s="215" t="s">
        <v>180</v>
      </c>
      <c r="D185" s="16" t="s">
        <v>365</v>
      </c>
      <c r="E185" s="252" t="s">
        <v>61</v>
      </c>
      <c r="F185" s="195">
        <v>3</v>
      </c>
      <c r="G185" s="196">
        <v>7.42</v>
      </c>
      <c r="H185" s="197">
        <f t="shared" si="59"/>
        <v>9.6348699999999994</v>
      </c>
      <c r="I185" s="268">
        <f t="shared" si="61"/>
        <v>28.9</v>
      </c>
    </row>
    <row r="186" spans="1:9">
      <c r="A186" s="201" t="s">
        <v>366</v>
      </c>
      <c r="B186" s="194">
        <v>180678</v>
      </c>
      <c r="C186" s="194" t="s">
        <v>56</v>
      </c>
      <c r="D186" s="16" t="s">
        <v>367</v>
      </c>
      <c r="E186" s="252" t="s">
        <v>61</v>
      </c>
      <c r="F186" s="195">
        <v>41</v>
      </c>
      <c r="G186" s="196">
        <v>498.72</v>
      </c>
      <c r="H186" s="197">
        <f t="shared" si="59"/>
        <v>647.58792000000005</v>
      </c>
      <c r="I186" s="268">
        <f t="shared" si="61"/>
        <v>26551.1</v>
      </c>
    </row>
    <row r="187" spans="1:9" ht="39.6">
      <c r="A187" s="201" t="s">
        <v>368</v>
      </c>
      <c r="B187" s="15">
        <v>98109</v>
      </c>
      <c r="C187" s="194" t="s">
        <v>73</v>
      </c>
      <c r="D187" s="16" t="s">
        <v>369</v>
      </c>
      <c r="E187" s="252" t="s">
        <v>61</v>
      </c>
      <c r="F187" s="195">
        <v>1</v>
      </c>
      <c r="G187" s="196">
        <v>741.95</v>
      </c>
      <c r="H187" s="197">
        <f t="shared" si="59"/>
        <v>963.42207500000006</v>
      </c>
      <c r="I187" s="268">
        <f t="shared" si="61"/>
        <v>963.42</v>
      </c>
    </row>
    <row r="188" spans="1:9" ht="38.85" customHeight="1">
      <c r="A188" s="201" t="s">
        <v>370</v>
      </c>
      <c r="B188" s="15">
        <v>98100</v>
      </c>
      <c r="C188" s="194" t="s">
        <v>73</v>
      </c>
      <c r="D188" s="16" t="s">
        <v>371</v>
      </c>
      <c r="E188" s="252" t="s">
        <v>61</v>
      </c>
      <c r="F188" s="195">
        <v>3</v>
      </c>
      <c r="G188" s="196">
        <v>5715.71</v>
      </c>
      <c r="H188" s="197">
        <f t="shared" si="59"/>
        <v>7421.8494350000001</v>
      </c>
      <c r="I188" s="268">
        <f t="shared" si="61"/>
        <v>22265.55</v>
      </c>
    </row>
    <row r="189" spans="1:9" ht="38.85" customHeight="1">
      <c r="A189" s="201" t="s">
        <v>372</v>
      </c>
      <c r="B189" s="15">
        <v>98071</v>
      </c>
      <c r="C189" s="252" t="s">
        <v>73</v>
      </c>
      <c r="D189" s="16" t="s">
        <v>373</v>
      </c>
      <c r="E189" s="252" t="s">
        <v>61</v>
      </c>
      <c r="F189" s="195">
        <v>1</v>
      </c>
      <c r="G189" s="196">
        <v>16772.759999999998</v>
      </c>
      <c r="H189" s="197">
        <f t="shared" si="59"/>
        <v>21779.428859999996</v>
      </c>
      <c r="I189" s="268">
        <f t="shared" si="61"/>
        <v>21779.43</v>
      </c>
    </row>
    <row r="190" spans="1:9">
      <c r="A190" s="201" t="s">
        <v>374</v>
      </c>
      <c r="B190" s="15">
        <v>180520</v>
      </c>
      <c r="C190" s="252" t="s">
        <v>56</v>
      </c>
      <c r="D190" s="16" t="s">
        <v>375</v>
      </c>
      <c r="E190" s="252" t="s">
        <v>119</v>
      </c>
      <c r="F190" s="195">
        <v>254.2</v>
      </c>
      <c r="G190" s="196">
        <v>241.45</v>
      </c>
      <c r="H190" s="197">
        <f t="shared" si="59"/>
        <v>313.52282499999995</v>
      </c>
      <c r="I190" s="268">
        <f t="shared" si="61"/>
        <v>79697.5</v>
      </c>
    </row>
    <row r="191" spans="1:9">
      <c r="A191" s="201" t="s">
        <v>376</v>
      </c>
      <c r="B191" s="15">
        <v>241320</v>
      </c>
      <c r="C191" s="252" t="s">
        <v>56</v>
      </c>
      <c r="D191" s="16" t="s">
        <v>377</v>
      </c>
      <c r="E191" s="252" t="s">
        <v>119</v>
      </c>
      <c r="F191" s="195">
        <v>254.2</v>
      </c>
      <c r="G191" s="196">
        <v>191.64</v>
      </c>
      <c r="H191" s="197">
        <f t="shared" si="59"/>
        <v>248.84453999999997</v>
      </c>
      <c r="I191" s="268">
        <f t="shared" si="61"/>
        <v>63256.28</v>
      </c>
    </row>
    <row r="192" spans="1:9" ht="7.5" customHeight="1">
      <c r="A192" s="340"/>
      <c r="B192" s="341"/>
      <c r="C192" s="341"/>
      <c r="D192" s="341"/>
      <c r="E192" s="341"/>
      <c r="F192" s="341"/>
      <c r="G192" s="341"/>
      <c r="H192" s="341"/>
      <c r="I192" s="344"/>
    </row>
    <row r="193" spans="1:9" ht="13.8">
      <c r="A193" s="210">
        <v>16</v>
      </c>
      <c r="B193" s="211"/>
      <c r="C193" s="211"/>
      <c r="D193" s="212" t="s">
        <v>378</v>
      </c>
      <c r="E193" s="213"/>
      <c r="F193" s="213"/>
      <c r="G193" s="213"/>
      <c r="H193" s="214"/>
      <c r="I193" s="272">
        <f>SUM(I194:I216)</f>
        <v>49924.270000000004</v>
      </c>
    </row>
    <row r="194" spans="1:9" ht="25.5" customHeight="1">
      <c r="A194" s="219" t="s">
        <v>379</v>
      </c>
      <c r="B194" s="260">
        <v>38190</v>
      </c>
      <c r="C194" s="342" t="s">
        <v>194</v>
      </c>
      <c r="D194" s="261" t="s">
        <v>380</v>
      </c>
      <c r="E194" s="239" t="s">
        <v>61</v>
      </c>
      <c r="F194" s="195">
        <v>8</v>
      </c>
      <c r="G194" s="196">
        <v>253.86</v>
      </c>
      <c r="H194" s="197">
        <f t="shared" ref="H194:H216" si="62">G194*1.2985</f>
        <v>329.63721000000004</v>
      </c>
      <c r="I194" s="268">
        <f t="shared" ref="I194" si="63">ROUND((F194*H194),2)</f>
        <v>2637.1</v>
      </c>
    </row>
    <row r="195" spans="1:9" ht="39.6">
      <c r="A195" s="219" t="s">
        <v>381</v>
      </c>
      <c r="B195" s="15">
        <v>95470</v>
      </c>
      <c r="C195" s="194" t="s">
        <v>73</v>
      </c>
      <c r="D195" s="261" t="s">
        <v>382</v>
      </c>
      <c r="E195" s="15" t="s">
        <v>61</v>
      </c>
      <c r="F195" s="195">
        <v>11</v>
      </c>
      <c r="G195" s="196">
        <v>229.5</v>
      </c>
      <c r="H195" s="197">
        <f t="shared" si="62"/>
        <v>298.00574999999998</v>
      </c>
      <c r="I195" s="268">
        <f t="shared" ref="I195:I216" si="64">ROUND((F195*H195),2)</f>
        <v>3278.06</v>
      </c>
    </row>
    <row r="196" spans="1:9" ht="39.6">
      <c r="A196" s="219" t="s">
        <v>383</v>
      </c>
      <c r="B196" s="239">
        <v>99635</v>
      </c>
      <c r="C196" s="324" t="s">
        <v>73</v>
      </c>
      <c r="D196" s="345" t="s">
        <v>384</v>
      </c>
      <c r="E196" s="239" t="s">
        <v>61</v>
      </c>
      <c r="F196" s="312">
        <v>11</v>
      </c>
      <c r="G196" s="313">
        <v>329.42</v>
      </c>
      <c r="H196" s="346">
        <f t="shared" si="62"/>
        <v>427.75187</v>
      </c>
      <c r="I196" s="360">
        <f t="shared" si="64"/>
        <v>4705.2700000000004</v>
      </c>
    </row>
    <row r="197" spans="1:9" ht="39.6">
      <c r="A197" s="219" t="s">
        <v>385</v>
      </c>
      <c r="B197" s="15">
        <v>86931</v>
      </c>
      <c r="C197" s="194" t="s">
        <v>73</v>
      </c>
      <c r="D197" s="261" t="s">
        <v>386</v>
      </c>
      <c r="E197" s="239" t="s">
        <v>61</v>
      </c>
      <c r="F197" s="195">
        <v>8</v>
      </c>
      <c r="G197" s="196">
        <v>372.83</v>
      </c>
      <c r="H197" s="197">
        <f t="shared" si="62"/>
        <v>484.119755</v>
      </c>
      <c r="I197" s="268">
        <f t="shared" si="64"/>
        <v>3872.96</v>
      </c>
    </row>
    <row r="198" spans="1:9" ht="25.5" customHeight="1">
      <c r="A198" s="219" t="s">
        <v>387</v>
      </c>
      <c r="B198" s="15">
        <v>100858</v>
      </c>
      <c r="C198" s="194" t="s">
        <v>73</v>
      </c>
      <c r="D198" s="261" t="s">
        <v>388</v>
      </c>
      <c r="E198" s="239" t="s">
        <v>61</v>
      </c>
      <c r="F198" s="195">
        <v>6</v>
      </c>
      <c r="G198" s="196">
        <v>578.64</v>
      </c>
      <c r="H198" s="197">
        <f t="shared" si="62"/>
        <v>751.36403999999993</v>
      </c>
      <c r="I198" s="268">
        <f t="shared" si="64"/>
        <v>4508.18</v>
      </c>
    </row>
    <row r="199" spans="1:9" ht="38.85" customHeight="1">
      <c r="A199" s="219" t="s">
        <v>389</v>
      </c>
      <c r="B199" s="15">
        <v>86904</v>
      </c>
      <c r="C199" s="194" t="s">
        <v>73</v>
      </c>
      <c r="D199" s="261" t="s">
        <v>390</v>
      </c>
      <c r="E199" s="239" t="s">
        <v>61</v>
      </c>
      <c r="F199" s="195">
        <v>2</v>
      </c>
      <c r="G199" s="196">
        <v>108.96</v>
      </c>
      <c r="H199" s="197">
        <f t="shared" si="62"/>
        <v>141.48455999999999</v>
      </c>
      <c r="I199" s="268">
        <f t="shared" si="64"/>
        <v>282.97000000000003</v>
      </c>
    </row>
    <row r="200" spans="1:9" ht="25.5" customHeight="1">
      <c r="A200" s="219" t="s">
        <v>391</v>
      </c>
      <c r="B200" s="7">
        <v>86901</v>
      </c>
      <c r="C200" s="194" t="s">
        <v>73</v>
      </c>
      <c r="D200" s="261" t="s">
        <v>392</v>
      </c>
      <c r="E200" s="239" t="s">
        <v>61</v>
      </c>
      <c r="F200" s="195">
        <v>22</v>
      </c>
      <c r="G200" s="196">
        <v>113.44</v>
      </c>
      <c r="H200" s="197">
        <f t="shared" si="62"/>
        <v>147.30184</v>
      </c>
      <c r="I200" s="268">
        <f t="shared" si="64"/>
        <v>3240.64</v>
      </c>
    </row>
    <row r="201" spans="1:9" ht="26.4">
      <c r="A201" s="219" t="s">
        <v>393</v>
      </c>
      <c r="B201" s="15">
        <v>86906</v>
      </c>
      <c r="C201" s="194" t="s">
        <v>73</v>
      </c>
      <c r="D201" s="261" t="s">
        <v>394</v>
      </c>
      <c r="E201" s="239" t="s">
        <v>61</v>
      </c>
      <c r="F201" s="195">
        <v>26</v>
      </c>
      <c r="G201" s="196">
        <v>52.46</v>
      </c>
      <c r="H201" s="197">
        <f t="shared" si="62"/>
        <v>68.119309999999999</v>
      </c>
      <c r="I201" s="268">
        <f t="shared" si="64"/>
        <v>1771.1</v>
      </c>
    </row>
    <row r="202" spans="1:9" ht="26.4">
      <c r="A202" s="219" t="s">
        <v>395</v>
      </c>
      <c r="B202" s="194">
        <v>95544</v>
      </c>
      <c r="C202" s="194" t="s">
        <v>73</v>
      </c>
      <c r="D202" s="261" t="s">
        <v>396</v>
      </c>
      <c r="E202" s="239" t="s">
        <v>61</v>
      </c>
      <c r="F202" s="195">
        <v>3</v>
      </c>
      <c r="G202" s="196">
        <v>37.93</v>
      </c>
      <c r="H202" s="197">
        <f t="shared" si="62"/>
        <v>49.252105</v>
      </c>
      <c r="I202" s="268">
        <f t="shared" si="64"/>
        <v>147.76</v>
      </c>
    </row>
    <row r="203" spans="1:9" ht="36" customHeight="1">
      <c r="A203" s="219" t="s">
        <v>397</v>
      </c>
      <c r="B203" s="260">
        <v>100868</v>
      </c>
      <c r="C203" s="194" t="s">
        <v>73</v>
      </c>
      <c r="D203" s="347" t="s">
        <v>398</v>
      </c>
      <c r="E203" s="15" t="s">
        <v>61</v>
      </c>
      <c r="F203" s="195">
        <v>18</v>
      </c>
      <c r="G203" s="196">
        <v>275.72000000000003</v>
      </c>
      <c r="H203" s="197">
        <f t="shared" si="62"/>
        <v>358.02242000000001</v>
      </c>
      <c r="I203" s="268">
        <f t="shared" si="64"/>
        <v>6444.4</v>
      </c>
    </row>
    <row r="204" spans="1:9" ht="39.6">
      <c r="A204" s="219" t="s">
        <v>399</v>
      </c>
      <c r="B204" s="348">
        <v>100864</v>
      </c>
      <c r="C204" s="349" t="s">
        <v>73</v>
      </c>
      <c r="D204" s="347" t="s">
        <v>400</v>
      </c>
      <c r="E204" s="15" t="s">
        <v>61</v>
      </c>
      <c r="F204" s="195">
        <v>2</v>
      </c>
      <c r="G204" s="196">
        <v>534.53</v>
      </c>
      <c r="H204" s="197">
        <f t="shared" si="62"/>
        <v>694.08720499999993</v>
      </c>
      <c r="I204" s="268">
        <f t="shared" si="64"/>
        <v>1388.17</v>
      </c>
    </row>
    <row r="205" spans="1:9" ht="25.5" customHeight="1">
      <c r="A205" s="219" t="s">
        <v>401</v>
      </c>
      <c r="B205" s="194">
        <v>95547</v>
      </c>
      <c r="C205" s="194" t="s">
        <v>73</v>
      </c>
      <c r="D205" s="261" t="s">
        <v>402</v>
      </c>
      <c r="E205" s="15" t="s">
        <v>61</v>
      </c>
      <c r="F205" s="195">
        <v>16</v>
      </c>
      <c r="G205" s="196">
        <v>79.489999999999995</v>
      </c>
      <c r="H205" s="197">
        <f t="shared" si="62"/>
        <v>103.21776499999999</v>
      </c>
      <c r="I205" s="268">
        <f t="shared" si="64"/>
        <v>1651.48</v>
      </c>
    </row>
    <row r="206" spans="1:9" ht="25.5" customHeight="1">
      <c r="A206" s="219" t="s">
        <v>403</v>
      </c>
      <c r="B206" s="7">
        <v>95547</v>
      </c>
      <c r="C206" s="194" t="s">
        <v>73</v>
      </c>
      <c r="D206" s="261" t="s">
        <v>404</v>
      </c>
      <c r="E206" s="15" t="s">
        <v>61</v>
      </c>
      <c r="F206" s="195">
        <v>20</v>
      </c>
      <c r="G206" s="196">
        <v>79.489999999999995</v>
      </c>
      <c r="H206" s="197">
        <f t="shared" si="62"/>
        <v>103.21776499999999</v>
      </c>
      <c r="I206" s="268">
        <f t="shared" si="64"/>
        <v>2064.36</v>
      </c>
    </row>
    <row r="207" spans="1:9" ht="51" customHeight="1">
      <c r="A207" s="219" t="s">
        <v>405</v>
      </c>
      <c r="B207" s="15">
        <v>86919</v>
      </c>
      <c r="C207" s="194" t="s">
        <v>73</v>
      </c>
      <c r="D207" s="261" t="s">
        <v>406</v>
      </c>
      <c r="E207" s="15" t="s">
        <v>61</v>
      </c>
      <c r="F207" s="195">
        <v>1</v>
      </c>
      <c r="G207" s="196">
        <v>673.55</v>
      </c>
      <c r="H207" s="197">
        <f t="shared" si="62"/>
        <v>874.60467499999993</v>
      </c>
      <c r="I207" s="268">
        <f t="shared" si="64"/>
        <v>874.6</v>
      </c>
    </row>
    <row r="208" spans="1:9" ht="39.6">
      <c r="A208" s="219" t="s">
        <v>407</v>
      </c>
      <c r="B208" s="15">
        <v>86936</v>
      </c>
      <c r="C208" s="194" t="s">
        <v>73</v>
      </c>
      <c r="D208" s="261" t="s">
        <v>408</v>
      </c>
      <c r="E208" s="15" t="s">
        <v>61</v>
      </c>
      <c r="F208" s="195">
        <v>8</v>
      </c>
      <c r="G208" s="196">
        <v>441.94</v>
      </c>
      <c r="H208" s="197">
        <f t="shared" si="62"/>
        <v>573.85909000000004</v>
      </c>
      <c r="I208" s="268">
        <f t="shared" si="64"/>
        <v>4590.87</v>
      </c>
    </row>
    <row r="209" spans="1:9" ht="39.6">
      <c r="A209" s="219" t="s">
        <v>409</v>
      </c>
      <c r="B209" s="239">
        <v>86909</v>
      </c>
      <c r="C209" s="324" t="s">
        <v>73</v>
      </c>
      <c r="D209" s="345" t="s">
        <v>410</v>
      </c>
      <c r="E209" s="239" t="s">
        <v>61</v>
      </c>
      <c r="F209" s="312">
        <v>10</v>
      </c>
      <c r="G209" s="313">
        <v>91.1</v>
      </c>
      <c r="H209" s="346">
        <f t="shared" si="62"/>
        <v>118.29334999999999</v>
      </c>
      <c r="I209" s="360">
        <f t="shared" si="64"/>
        <v>1182.93</v>
      </c>
    </row>
    <row r="210" spans="1:9" ht="38.85" customHeight="1">
      <c r="A210" s="219" t="s">
        <v>411</v>
      </c>
      <c r="B210" s="15">
        <v>86936</v>
      </c>
      <c r="C210" s="194" t="s">
        <v>73</v>
      </c>
      <c r="D210" s="552" t="s">
        <v>412</v>
      </c>
      <c r="E210" s="15" t="s">
        <v>61</v>
      </c>
      <c r="F210" s="195">
        <v>5</v>
      </c>
      <c r="G210" s="196">
        <v>441.94</v>
      </c>
      <c r="H210" s="197">
        <f t="shared" si="62"/>
        <v>573.85909000000004</v>
      </c>
      <c r="I210" s="268">
        <f t="shared" si="64"/>
        <v>2869.3</v>
      </c>
    </row>
    <row r="211" spans="1:9" ht="26.4">
      <c r="A211" s="219" t="s">
        <v>413</v>
      </c>
      <c r="B211" s="15">
        <v>11777</v>
      </c>
      <c r="C211" s="215" t="s">
        <v>194</v>
      </c>
      <c r="D211" s="552" t="s">
        <v>414</v>
      </c>
      <c r="E211" s="15" t="s">
        <v>61</v>
      </c>
      <c r="F211" s="195">
        <v>2</v>
      </c>
      <c r="G211" s="196">
        <v>164.77</v>
      </c>
      <c r="H211" s="197">
        <f t="shared" si="62"/>
        <v>213.953845</v>
      </c>
      <c r="I211" s="268">
        <f t="shared" si="64"/>
        <v>427.91</v>
      </c>
    </row>
    <row r="212" spans="1:9">
      <c r="A212" s="219" t="s">
        <v>415</v>
      </c>
      <c r="B212" s="194">
        <v>190218</v>
      </c>
      <c r="C212" s="194" t="s">
        <v>56</v>
      </c>
      <c r="D212" s="552" t="s">
        <v>416</v>
      </c>
      <c r="E212" s="15" t="s">
        <v>61</v>
      </c>
      <c r="F212" s="195">
        <v>9</v>
      </c>
      <c r="G212" s="196">
        <v>28.46</v>
      </c>
      <c r="H212" s="197">
        <f t="shared" si="62"/>
        <v>36.955309999999997</v>
      </c>
      <c r="I212" s="268">
        <f t="shared" si="64"/>
        <v>332.6</v>
      </c>
    </row>
    <row r="213" spans="1:9" ht="25.5" customHeight="1">
      <c r="A213" s="219" t="s">
        <v>417</v>
      </c>
      <c r="B213" s="15">
        <v>86916</v>
      </c>
      <c r="C213" s="194" t="s">
        <v>73</v>
      </c>
      <c r="D213" s="552" t="s">
        <v>418</v>
      </c>
      <c r="E213" s="15" t="s">
        <v>61</v>
      </c>
      <c r="F213" s="195">
        <v>6</v>
      </c>
      <c r="G213" s="196">
        <v>36.659999999999997</v>
      </c>
      <c r="H213" s="197">
        <f t="shared" si="62"/>
        <v>47.603009999999998</v>
      </c>
      <c r="I213" s="268">
        <f t="shared" si="64"/>
        <v>285.62</v>
      </c>
    </row>
    <row r="214" spans="1:9" ht="38.25" customHeight="1">
      <c r="A214" s="219" t="s">
        <v>419</v>
      </c>
      <c r="B214" s="15">
        <v>86904</v>
      </c>
      <c r="C214" s="194" t="s">
        <v>73</v>
      </c>
      <c r="D214" s="553" t="s">
        <v>420</v>
      </c>
      <c r="E214" s="15" t="s">
        <v>61</v>
      </c>
      <c r="F214" s="195">
        <v>2</v>
      </c>
      <c r="G214" s="196">
        <v>108.96</v>
      </c>
      <c r="H214" s="197">
        <f t="shared" si="62"/>
        <v>141.48455999999999</v>
      </c>
      <c r="I214" s="268">
        <f t="shared" si="64"/>
        <v>282.97000000000003</v>
      </c>
    </row>
    <row r="215" spans="1:9" ht="25.5" customHeight="1">
      <c r="A215" s="219" t="s">
        <v>421</v>
      </c>
      <c r="B215" s="194">
        <v>100875</v>
      </c>
      <c r="C215" s="194" t="s">
        <v>73</v>
      </c>
      <c r="D215" s="553" t="s">
        <v>422</v>
      </c>
      <c r="E215" s="15" t="s">
        <v>61</v>
      </c>
      <c r="F215" s="195">
        <v>2</v>
      </c>
      <c r="G215" s="196">
        <v>884.48</v>
      </c>
      <c r="H215" s="197">
        <f t="shared" si="62"/>
        <v>1148.49728</v>
      </c>
      <c r="I215" s="268">
        <f t="shared" si="64"/>
        <v>2296.9899999999998</v>
      </c>
    </row>
    <row r="216" spans="1:9" ht="26.4">
      <c r="A216" s="219" t="s">
        <v>423</v>
      </c>
      <c r="B216" s="194">
        <v>95544</v>
      </c>
      <c r="C216" s="194" t="s">
        <v>73</v>
      </c>
      <c r="D216" s="552" t="s">
        <v>424</v>
      </c>
      <c r="E216" s="15" t="s">
        <v>61</v>
      </c>
      <c r="F216" s="195">
        <v>16</v>
      </c>
      <c r="G216" s="196">
        <v>37.93</v>
      </c>
      <c r="H216" s="197">
        <f t="shared" si="62"/>
        <v>49.252105</v>
      </c>
      <c r="I216" s="268">
        <f t="shared" si="64"/>
        <v>788.03</v>
      </c>
    </row>
    <row r="217" spans="1:9" ht="7.5" customHeight="1">
      <c r="A217" s="318"/>
      <c r="B217" s="319"/>
      <c r="C217" s="319"/>
      <c r="D217" s="319"/>
      <c r="E217" s="319"/>
      <c r="F217" s="319"/>
      <c r="G217" s="319"/>
      <c r="H217" s="319"/>
      <c r="I217" s="330"/>
    </row>
    <row r="218" spans="1:9" ht="13.8">
      <c r="A218" s="210">
        <v>17</v>
      </c>
      <c r="B218" s="211"/>
      <c r="C218" s="211"/>
      <c r="D218" s="350" t="s">
        <v>425</v>
      </c>
      <c r="E218" s="350"/>
      <c r="F218" s="351"/>
      <c r="G218" s="351"/>
      <c r="H218" s="352"/>
      <c r="I218" s="272">
        <f>SUM(I219:I227)</f>
        <v>1569.1899999999998</v>
      </c>
    </row>
    <row r="219" spans="1:9" ht="26.4">
      <c r="A219" s="201" t="s">
        <v>426</v>
      </c>
      <c r="B219" s="215">
        <v>91380</v>
      </c>
      <c r="C219" s="194" t="s">
        <v>56</v>
      </c>
      <c r="D219" s="546" t="s">
        <v>427</v>
      </c>
      <c r="E219" s="194" t="s">
        <v>58</v>
      </c>
      <c r="F219" s="195">
        <v>0.16</v>
      </c>
      <c r="G219" s="196">
        <v>936.3</v>
      </c>
      <c r="H219" s="197">
        <f t="shared" ref="H219:H227" si="65">G219*1.2985</f>
        <v>1215.7855499999998</v>
      </c>
      <c r="I219" s="268">
        <f t="shared" ref="I219" si="66">ROUND((F219*H219),2)</f>
        <v>194.53</v>
      </c>
    </row>
    <row r="220" spans="1:9" ht="39.6">
      <c r="A220" s="201" t="s">
        <v>428</v>
      </c>
      <c r="B220" s="7">
        <v>92688</v>
      </c>
      <c r="C220" s="194" t="s">
        <v>73</v>
      </c>
      <c r="D220" s="526" t="s">
        <v>429</v>
      </c>
      <c r="E220" s="258" t="s">
        <v>119</v>
      </c>
      <c r="F220" s="195">
        <v>2.04</v>
      </c>
      <c r="G220" s="196">
        <v>44.77</v>
      </c>
      <c r="H220" s="197">
        <f t="shared" si="65"/>
        <v>58.133845000000001</v>
      </c>
      <c r="I220" s="268">
        <f t="shared" ref="I220:I227" si="67">ROUND((F220*H220),2)</f>
        <v>118.59</v>
      </c>
    </row>
    <row r="221" spans="1:9" ht="39.6">
      <c r="A221" s="201" t="s">
        <v>430</v>
      </c>
      <c r="B221" s="15">
        <v>92693</v>
      </c>
      <c r="C221" s="194" t="s">
        <v>73</v>
      </c>
      <c r="D221" s="218" t="s">
        <v>431</v>
      </c>
      <c r="E221" s="194" t="s">
        <v>61</v>
      </c>
      <c r="F221" s="195">
        <v>1</v>
      </c>
      <c r="G221" s="196">
        <v>11.99</v>
      </c>
      <c r="H221" s="197">
        <f t="shared" si="65"/>
        <v>15.569015</v>
      </c>
      <c r="I221" s="268">
        <f t="shared" si="67"/>
        <v>15.57</v>
      </c>
    </row>
    <row r="222" spans="1:9" ht="26.4">
      <c r="A222" s="201" t="s">
        <v>432</v>
      </c>
      <c r="B222" s="258">
        <v>39634</v>
      </c>
      <c r="C222" s="215" t="s">
        <v>180</v>
      </c>
      <c r="D222" s="218" t="s">
        <v>433</v>
      </c>
      <c r="E222" s="258" t="s">
        <v>434</v>
      </c>
      <c r="F222" s="195">
        <v>4</v>
      </c>
      <c r="G222" s="200">
        <v>6.82</v>
      </c>
      <c r="H222" s="197">
        <f t="shared" si="65"/>
        <v>8.8557699999999997</v>
      </c>
      <c r="I222" s="268">
        <f t="shared" si="67"/>
        <v>35.42</v>
      </c>
    </row>
    <row r="223" spans="1:9" ht="38.85" customHeight="1">
      <c r="A223" s="201" t="s">
        <v>435</v>
      </c>
      <c r="B223" s="258">
        <v>94962</v>
      </c>
      <c r="C223" s="194" t="s">
        <v>73</v>
      </c>
      <c r="D223" s="218" t="s">
        <v>436</v>
      </c>
      <c r="E223" s="258" t="s">
        <v>119</v>
      </c>
      <c r="F223" s="195">
        <v>2.04</v>
      </c>
      <c r="G223" s="11">
        <v>360.57</v>
      </c>
      <c r="H223" s="197">
        <f t="shared" si="65"/>
        <v>468.20014499999996</v>
      </c>
      <c r="I223" s="268">
        <f t="shared" si="67"/>
        <v>955.13</v>
      </c>
    </row>
    <row r="224" spans="1:9" ht="26.4">
      <c r="A224" s="201" t="s">
        <v>437</v>
      </c>
      <c r="B224" s="324">
        <v>101917</v>
      </c>
      <c r="C224" s="324" t="s">
        <v>73</v>
      </c>
      <c r="D224" s="325" t="s">
        <v>438</v>
      </c>
      <c r="E224" s="324" t="s">
        <v>61</v>
      </c>
      <c r="F224" s="312">
        <v>1</v>
      </c>
      <c r="G224" s="313">
        <v>119.58</v>
      </c>
      <c r="H224" s="197">
        <f t="shared" si="65"/>
        <v>155.27463</v>
      </c>
      <c r="I224" s="268">
        <f t="shared" si="67"/>
        <v>155.27000000000001</v>
      </c>
    </row>
    <row r="225" spans="1:9" ht="26.4">
      <c r="A225" s="201" t="s">
        <v>439</v>
      </c>
      <c r="B225" s="258">
        <v>11756</v>
      </c>
      <c r="C225" s="215" t="s">
        <v>180</v>
      </c>
      <c r="D225" s="218" t="s">
        <v>440</v>
      </c>
      <c r="E225" s="258" t="s">
        <v>61</v>
      </c>
      <c r="F225" s="195">
        <v>1</v>
      </c>
      <c r="G225" s="200">
        <v>38.21</v>
      </c>
      <c r="H225" s="197">
        <f t="shared" si="65"/>
        <v>49.615684999999999</v>
      </c>
      <c r="I225" s="268">
        <f t="shared" si="67"/>
        <v>49.62</v>
      </c>
    </row>
    <row r="226" spans="1:9" ht="38.4" customHeight="1">
      <c r="A226" s="201" t="s">
        <v>441</v>
      </c>
      <c r="B226" s="15">
        <v>37556</v>
      </c>
      <c r="C226" s="215" t="s">
        <v>180</v>
      </c>
      <c r="D226" s="218" t="s">
        <v>442</v>
      </c>
      <c r="E226" s="194" t="s">
        <v>61</v>
      </c>
      <c r="F226" s="195">
        <v>1</v>
      </c>
      <c r="G226" s="196">
        <v>17.350000000000001</v>
      </c>
      <c r="H226" s="197">
        <f t="shared" si="65"/>
        <v>22.528975000000003</v>
      </c>
      <c r="I226" s="268">
        <f t="shared" si="67"/>
        <v>22.53</v>
      </c>
    </row>
    <row r="227" spans="1:9" ht="38.4" customHeight="1">
      <c r="A227" s="201" t="s">
        <v>443</v>
      </c>
      <c r="B227" s="15">
        <v>37556</v>
      </c>
      <c r="C227" s="215" t="s">
        <v>180</v>
      </c>
      <c r="D227" s="218" t="s">
        <v>444</v>
      </c>
      <c r="E227" s="194" t="s">
        <v>61</v>
      </c>
      <c r="F227" s="195">
        <v>1</v>
      </c>
      <c r="G227" s="196">
        <v>17.350000000000001</v>
      </c>
      <c r="H227" s="197">
        <f t="shared" si="65"/>
        <v>22.528975000000003</v>
      </c>
      <c r="I227" s="268">
        <f t="shared" si="67"/>
        <v>22.53</v>
      </c>
    </row>
    <row r="228" spans="1:9" ht="7.5" customHeight="1">
      <c r="A228" s="353"/>
      <c r="B228" s="354"/>
      <c r="C228" s="354"/>
      <c r="D228" s="354"/>
      <c r="E228" s="354"/>
      <c r="F228" s="354"/>
      <c r="G228" s="354"/>
      <c r="H228" s="354"/>
      <c r="I228" s="361"/>
    </row>
    <row r="229" spans="1:9" ht="13.8">
      <c r="A229" s="210">
        <v>18</v>
      </c>
      <c r="B229" s="211"/>
      <c r="C229" s="211"/>
      <c r="D229" s="474" t="s">
        <v>891</v>
      </c>
      <c r="E229" s="350"/>
      <c r="F229" s="351"/>
      <c r="G229" s="351"/>
      <c r="H229" s="352"/>
      <c r="I229" s="272">
        <f>SUM(I230:I233)</f>
        <v>6921.21</v>
      </c>
    </row>
    <row r="230" spans="1:9" ht="25.5" customHeight="1">
      <c r="A230" s="193" t="s">
        <v>445</v>
      </c>
      <c r="B230" s="194">
        <v>101909</v>
      </c>
      <c r="C230" s="194" t="s">
        <v>73</v>
      </c>
      <c r="D230" s="199" t="s">
        <v>446</v>
      </c>
      <c r="E230" s="258" t="s">
        <v>61</v>
      </c>
      <c r="F230" s="195">
        <v>13</v>
      </c>
      <c r="G230" s="196">
        <v>226.95</v>
      </c>
      <c r="H230" s="197">
        <f t="shared" ref="H230:H233" si="68">G230*1.2985</f>
        <v>294.69457499999999</v>
      </c>
      <c r="I230" s="268">
        <f t="shared" ref="I230" si="69">ROUND((F230*H230),2)</f>
        <v>3831.03</v>
      </c>
    </row>
    <row r="231" spans="1:9" ht="39.6">
      <c r="A231" s="193" t="s">
        <v>447</v>
      </c>
      <c r="B231" s="355">
        <v>97599</v>
      </c>
      <c r="C231" s="194" t="s">
        <v>73</v>
      </c>
      <c r="D231" s="218" t="s">
        <v>448</v>
      </c>
      <c r="E231" s="258" t="s">
        <v>61</v>
      </c>
      <c r="F231" s="195">
        <v>13</v>
      </c>
      <c r="G231" s="196">
        <v>27.84</v>
      </c>
      <c r="H231" s="197">
        <f t="shared" si="68"/>
        <v>36.150239999999997</v>
      </c>
      <c r="I231" s="268">
        <f t="shared" ref="I231:I233" si="70">ROUND((F231*H231),2)</f>
        <v>469.95</v>
      </c>
    </row>
    <row r="232" spans="1:9" ht="51" customHeight="1">
      <c r="A232" s="193" t="s">
        <v>449</v>
      </c>
      <c r="B232" s="260">
        <v>102509</v>
      </c>
      <c r="C232" s="215" t="s">
        <v>450</v>
      </c>
      <c r="D232" s="218" t="s">
        <v>451</v>
      </c>
      <c r="E232" s="194" t="s">
        <v>58</v>
      </c>
      <c r="F232" s="195">
        <v>49</v>
      </c>
      <c r="G232" s="196">
        <v>20.77</v>
      </c>
      <c r="H232" s="197">
        <f t="shared" si="68"/>
        <v>26.969844999999999</v>
      </c>
      <c r="I232" s="268">
        <f t="shared" si="70"/>
        <v>1321.52</v>
      </c>
    </row>
    <row r="233" spans="1:9" ht="39.6">
      <c r="A233" s="193" t="s">
        <v>452</v>
      </c>
      <c r="B233" s="15">
        <v>37559</v>
      </c>
      <c r="C233" s="215" t="s">
        <v>180</v>
      </c>
      <c r="D233" s="218" t="s">
        <v>453</v>
      </c>
      <c r="E233" s="194" t="s">
        <v>61</v>
      </c>
      <c r="F233" s="195">
        <v>47</v>
      </c>
      <c r="G233" s="196">
        <v>21.28</v>
      </c>
      <c r="H233" s="197">
        <f t="shared" si="68"/>
        <v>27.632080000000002</v>
      </c>
      <c r="I233" s="268">
        <f t="shared" si="70"/>
        <v>1298.71</v>
      </c>
    </row>
    <row r="234" spans="1:9" ht="7.5" customHeight="1">
      <c r="A234" s="208"/>
      <c r="B234" s="209"/>
      <c r="C234" s="209"/>
      <c r="D234" s="209"/>
      <c r="E234" s="209"/>
      <c r="F234" s="209"/>
      <c r="G234" s="209"/>
      <c r="H234" s="209"/>
      <c r="I234" s="271"/>
    </row>
    <row r="235" spans="1:9" ht="13.8">
      <c r="A235" s="210">
        <v>19</v>
      </c>
      <c r="B235" s="211"/>
      <c r="C235" s="211"/>
      <c r="D235" s="212" t="s">
        <v>454</v>
      </c>
      <c r="E235" s="213"/>
      <c r="F235" s="213"/>
      <c r="G235" s="213"/>
      <c r="H235" s="214"/>
      <c r="I235" s="272">
        <f>SUM(I236,I254,I271,I282,I301)</f>
        <v>409127.97</v>
      </c>
    </row>
    <row r="236" spans="1:9">
      <c r="A236" s="253" t="s">
        <v>455</v>
      </c>
      <c r="B236" s="7"/>
      <c r="C236" s="194"/>
      <c r="D236" s="234" t="s">
        <v>456</v>
      </c>
      <c r="E236" s="235"/>
      <c r="F236" s="235"/>
      <c r="G236" s="235"/>
      <c r="H236" s="236"/>
      <c r="I236" s="274">
        <f>SUM(I237:I253)</f>
        <v>10187.050000000001</v>
      </c>
    </row>
    <row r="237" spans="1:9" ht="38.85" customHeight="1">
      <c r="A237" s="193" t="s">
        <v>457</v>
      </c>
      <c r="B237" s="15">
        <v>101876</v>
      </c>
      <c r="C237" s="194" t="s">
        <v>73</v>
      </c>
      <c r="D237" s="335" t="s">
        <v>458</v>
      </c>
      <c r="E237" s="7" t="s">
        <v>61</v>
      </c>
      <c r="F237" s="195">
        <v>3</v>
      </c>
      <c r="G237" s="196">
        <v>61.46</v>
      </c>
      <c r="H237" s="197">
        <f t="shared" ref="H237:H300" si="71">G237*1.2985</f>
        <v>79.805809999999994</v>
      </c>
      <c r="I237" s="268">
        <f t="shared" ref="I237" si="72">ROUND((F237*H237),2)</f>
        <v>239.42</v>
      </c>
    </row>
    <row r="238" spans="1:9" ht="38.85" customHeight="1">
      <c r="A238" s="193" t="s">
        <v>459</v>
      </c>
      <c r="B238" s="259">
        <v>101875</v>
      </c>
      <c r="C238" s="194" t="s">
        <v>73</v>
      </c>
      <c r="D238" s="16" t="s">
        <v>460</v>
      </c>
      <c r="E238" s="7" t="s">
        <v>61</v>
      </c>
      <c r="F238" s="195">
        <v>2</v>
      </c>
      <c r="G238" s="196">
        <v>448.57</v>
      </c>
      <c r="H238" s="197">
        <f t="shared" si="71"/>
        <v>582.46814499999994</v>
      </c>
      <c r="I238" s="268">
        <f t="shared" ref="I238:I253" si="73">ROUND((F238*H238),2)</f>
        <v>1164.94</v>
      </c>
    </row>
    <row r="239" spans="1:9" ht="38.85" customHeight="1">
      <c r="A239" s="193" t="s">
        <v>461</v>
      </c>
      <c r="B239" s="259">
        <v>101875</v>
      </c>
      <c r="C239" s="194" t="s">
        <v>73</v>
      </c>
      <c r="D239" s="16" t="s">
        <v>462</v>
      </c>
      <c r="E239" s="7" t="s">
        <v>61</v>
      </c>
      <c r="F239" s="195">
        <v>2</v>
      </c>
      <c r="G239" s="196">
        <v>448.57</v>
      </c>
      <c r="H239" s="197">
        <f t="shared" si="71"/>
        <v>582.46814499999994</v>
      </c>
      <c r="I239" s="268">
        <f t="shared" si="73"/>
        <v>1164.94</v>
      </c>
    </row>
    <row r="240" spans="1:9" ht="38.85" customHeight="1">
      <c r="A240" s="193" t="s">
        <v>463</v>
      </c>
      <c r="B240" s="215">
        <v>101883</v>
      </c>
      <c r="C240" s="194" t="s">
        <v>73</v>
      </c>
      <c r="D240" s="335" t="s">
        <v>464</v>
      </c>
      <c r="E240" s="7" t="s">
        <v>61</v>
      </c>
      <c r="F240" s="195">
        <v>2</v>
      </c>
      <c r="G240" s="313">
        <v>621.04</v>
      </c>
      <c r="H240" s="197">
        <f t="shared" si="71"/>
        <v>806.42043999999999</v>
      </c>
      <c r="I240" s="268">
        <f t="shared" si="73"/>
        <v>1612.84</v>
      </c>
    </row>
    <row r="241" spans="1:9" ht="38.85" customHeight="1">
      <c r="A241" s="193" t="s">
        <v>465</v>
      </c>
      <c r="B241" s="215">
        <v>101883</v>
      </c>
      <c r="C241" s="194" t="s">
        <v>73</v>
      </c>
      <c r="D241" s="335" t="s">
        <v>466</v>
      </c>
      <c r="E241" s="7" t="s">
        <v>61</v>
      </c>
      <c r="F241" s="195">
        <v>1</v>
      </c>
      <c r="G241" s="196">
        <v>621.04</v>
      </c>
      <c r="H241" s="197">
        <f t="shared" si="71"/>
        <v>806.42043999999999</v>
      </c>
      <c r="I241" s="268">
        <f t="shared" si="73"/>
        <v>806.42</v>
      </c>
    </row>
    <row r="242" spans="1:9" ht="38.85" customHeight="1">
      <c r="A242" s="193" t="s">
        <v>467</v>
      </c>
      <c r="B242" s="15">
        <v>100560</v>
      </c>
      <c r="C242" s="194" t="s">
        <v>73</v>
      </c>
      <c r="D242" s="148" t="s">
        <v>468</v>
      </c>
      <c r="E242" s="7" t="s">
        <v>61</v>
      </c>
      <c r="F242" s="195">
        <v>1</v>
      </c>
      <c r="G242" s="196">
        <v>109.09</v>
      </c>
      <c r="H242" s="197">
        <f t="shared" si="71"/>
        <v>141.65336500000001</v>
      </c>
      <c r="I242" s="268">
        <f t="shared" si="73"/>
        <v>141.65</v>
      </c>
    </row>
    <row r="243" spans="1:9" ht="26.4">
      <c r="A243" s="193" t="s">
        <v>469</v>
      </c>
      <c r="B243" s="259">
        <v>101938</v>
      </c>
      <c r="C243" s="215" t="s">
        <v>73</v>
      </c>
      <c r="D243" s="18" t="s">
        <v>470</v>
      </c>
      <c r="E243" s="7" t="s">
        <v>61</v>
      </c>
      <c r="F243" s="195">
        <v>1</v>
      </c>
      <c r="G243" s="196">
        <v>83.02</v>
      </c>
      <c r="H243" s="197">
        <f t="shared" si="71"/>
        <v>107.80146999999999</v>
      </c>
      <c r="I243" s="268">
        <f t="shared" si="73"/>
        <v>107.8</v>
      </c>
    </row>
    <row r="244" spans="1:9" ht="25.5" customHeight="1">
      <c r="A244" s="193" t="s">
        <v>471</v>
      </c>
      <c r="B244" s="326">
        <v>93654</v>
      </c>
      <c r="C244" s="194" t="s">
        <v>73</v>
      </c>
      <c r="D244" s="335" t="s">
        <v>472</v>
      </c>
      <c r="E244" s="310" t="s">
        <v>61</v>
      </c>
      <c r="F244" s="195">
        <v>15</v>
      </c>
      <c r="G244" s="196">
        <v>11.42</v>
      </c>
      <c r="H244" s="197">
        <f t="shared" si="71"/>
        <v>14.82887</v>
      </c>
      <c r="I244" s="268">
        <f t="shared" si="73"/>
        <v>222.43</v>
      </c>
    </row>
    <row r="245" spans="1:9" ht="25.5" customHeight="1">
      <c r="A245" s="193" t="s">
        <v>473</v>
      </c>
      <c r="B245" s="215">
        <v>93655</v>
      </c>
      <c r="C245" s="194" t="s">
        <v>73</v>
      </c>
      <c r="D245" s="335" t="s">
        <v>474</v>
      </c>
      <c r="E245" s="310" t="s">
        <v>61</v>
      </c>
      <c r="F245" s="195">
        <v>37</v>
      </c>
      <c r="G245" s="196">
        <v>12.33</v>
      </c>
      <c r="H245" s="197">
        <f t="shared" si="71"/>
        <v>16.010504999999998</v>
      </c>
      <c r="I245" s="268">
        <f t="shared" si="73"/>
        <v>592.39</v>
      </c>
    </row>
    <row r="246" spans="1:9" ht="25.5" customHeight="1">
      <c r="A246" s="193" t="s">
        <v>475</v>
      </c>
      <c r="B246" s="215">
        <v>93656</v>
      </c>
      <c r="C246" s="194" t="s">
        <v>73</v>
      </c>
      <c r="D246" s="335" t="s">
        <v>476</v>
      </c>
      <c r="E246" s="7" t="s">
        <v>61</v>
      </c>
      <c r="F246" s="195">
        <v>18</v>
      </c>
      <c r="G246" s="196">
        <v>12.33</v>
      </c>
      <c r="H246" s="197">
        <f t="shared" si="71"/>
        <v>16.010504999999998</v>
      </c>
      <c r="I246" s="268">
        <f t="shared" si="73"/>
        <v>288.19</v>
      </c>
    </row>
    <row r="247" spans="1:9" ht="25.5" customHeight="1">
      <c r="A247" s="193" t="s">
        <v>477</v>
      </c>
      <c r="B247" s="215">
        <v>93670</v>
      </c>
      <c r="C247" s="194" t="s">
        <v>73</v>
      </c>
      <c r="D247" s="335" t="s">
        <v>478</v>
      </c>
      <c r="E247" s="7" t="s">
        <v>61</v>
      </c>
      <c r="F247" s="195">
        <v>2</v>
      </c>
      <c r="G247" s="196">
        <v>72.89</v>
      </c>
      <c r="H247" s="197">
        <f t="shared" si="71"/>
        <v>94.647665000000003</v>
      </c>
      <c r="I247" s="268">
        <f t="shared" si="73"/>
        <v>189.3</v>
      </c>
    </row>
    <row r="248" spans="1:9" ht="25.5" customHeight="1">
      <c r="A248" s="193" t="s">
        <v>479</v>
      </c>
      <c r="B248" s="326">
        <v>93671</v>
      </c>
      <c r="C248" s="194" t="s">
        <v>73</v>
      </c>
      <c r="D248" s="335" t="s">
        <v>480</v>
      </c>
      <c r="E248" s="7" t="s">
        <v>61</v>
      </c>
      <c r="F248" s="195">
        <v>6</v>
      </c>
      <c r="G248" s="196">
        <v>76.28</v>
      </c>
      <c r="H248" s="197">
        <f t="shared" si="71"/>
        <v>99.049580000000006</v>
      </c>
      <c r="I248" s="268">
        <f t="shared" si="73"/>
        <v>594.29999999999995</v>
      </c>
    </row>
    <row r="249" spans="1:9" ht="25.5" customHeight="1">
      <c r="A249" s="193" t="s">
        <v>481</v>
      </c>
      <c r="B249" s="326">
        <v>93672</v>
      </c>
      <c r="C249" s="194" t="s">
        <v>73</v>
      </c>
      <c r="D249" s="335" t="s">
        <v>482</v>
      </c>
      <c r="E249" s="7" t="s">
        <v>61</v>
      </c>
      <c r="F249" s="195">
        <v>4</v>
      </c>
      <c r="G249" s="196">
        <v>81.63</v>
      </c>
      <c r="H249" s="197">
        <f t="shared" si="71"/>
        <v>105.99655499999999</v>
      </c>
      <c r="I249" s="268">
        <f t="shared" si="73"/>
        <v>423.99</v>
      </c>
    </row>
    <row r="250" spans="1:9" ht="25.5" customHeight="1">
      <c r="A250" s="193" t="s">
        <v>483</v>
      </c>
      <c r="B250" s="15">
        <v>93673</v>
      </c>
      <c r="C250" s="194" t="s">
        <v>73</v>
      </c>
      <c r="D250" s="335" t="s">
        <v>484</v>
      </c>
      <c r="E250" s="7" t="s">
        <v>61</v>
      </c>
      <c r="F250" s="195">
        <v>2</v>
      </c>
      <c r="G250" s="196">
        <v>88.5</v>
      </c>
      <c r="H250" s="197">
        <f t="shared" si="71"/>
        <v>114.91725</v>
      </c>
      <c r="I250" s="268">
        <f t="shared" si="73"/>
        <v>229.83</v>
      </c>
    </row>
    <row r="251" spans="1:9" ht="26.4">
      <c r="A251" s="193" t="s">
        <v>485</v>
      </c>
      <c r="B251" s="15">
        <v>101894</v>
      </c>
      <c r="C251" s="194" t="s">
        <v>73</v>
      </c>
      <c r="D251" s="335" t="s">
        <v>486</v>
      </c>
      <c r="E251" s="7" t="s">
        <v>61</v>
      </c>
      <c r="F251" s="195">
        <v>4</v>
      </c>
      <c r="G251" s="196">
        <v>144.94999999999999</v>
      </c>
      <c r="H251" s="197">
        <f t="shared" si="71"/>
        <v>188.21757499999998</v>
      </c>
      <c r="I251" s="268">
        <f t="shared" si="73"/>
        <v>752.87</v>
      </c>
    </row>
    <row r="252" spans="1:9" ht="26.4">
      <c r="A252" s="193" t="s">
        <v>487</v>
      </c>
      <c r="B252" s="15">
        <v>101894</v>
      </c>
      <c r="C252" s="194" t="s">
        <v>73</v>
      </c>
      <c r="D252" s="335" t="s">
        <v>488</v>
      </c>
      <c r="E252" s="7" t="s">
        <v>61</v>
      </c>
      <c r="F252" s="195">
        <v>2</v>
      </c>
      <c r="G252" s="196">
        <v>144.94999999999999</v>
      </c>
      <c r="H252" s="197">
        <f t="shared" si="71"/>
        <v>188.21757499999998</v>
      </c>
      <c r="I252" s="268">
        <f t="shared" si="73"/>
        <v>376.44</v>
      </c>
    </row>
    <row r="253" spans="1:9" ht="25.5" customHeight="1">
      <c r="A253" s="193" t="s">
        <v>489</v>
      </c>
      <c r="B253" s="15">
        <v>101897</v>
      </c>
      <c r="C253" s="194" t="s">
        <v>73</v>
      </c>
      <c r="D253" s="16" t="s">
        <v>490</v>
      </c>
      <c r="E253" s="7" t="s">
        <v>61</v>
      </c>
      <c r="F253" s="195">
        <v>1</v>
      </c>
      <c r="G253" s="196">
        <v>985.21</v>
      </c>
      <c r="H253" s="197">
        <f t="shared" si="71"/>
        <v>1279.2951849999999</v>
      </c>
      <c r="I253" s="268">
        <f t="shared" si="73"/>
        <v>1279.3</v>
      </c>
    </row>
    <row r="254" spans="1:9">
      <c r="A254" s="356" t="s">
        <v>491</v>
      </c>
      <c r="B254" s="321"/>
      <c r="C254" s="324"/>
      <c r="D254" s="357" t="s">
        <v>492</v>
      </c>
      <c r="E254" s="358"/>
      <c r="F254" s="358"/>
      <c r="G254" s="358"/>
      <c r="H254" s="359"/>
      <c r="I254" s="362">
        <f>SUM(I255:I270)</f>
        <v>75674.91</v>
      </c>
    </row>
    <row r="255" spans="1:9" ht="38.25" customHeight="1">
      <c r="A255" s="193" t="s">
        <v>493</v>
      </c>
      <c r="B255" s="326">
        <v>91834</v>
      </c>
      <c r="C255" s="215" t="s">
        <v>73</v>
      </c>
      <c r="D255" s="218" t="s">
        <v>494</v>
      </c>
      <c r="E255" s="252" t="s">
        <v>119</v>
      </c>
      <c r="F255" s="195">
        <v>1754.92</v>
      </c>
      <c r="G255" s="196">
        <v>7.56</v>
      </c>
      <c r="H255" s="197">
        <f t="shared" si="71"/>
        <v>9.8166599999999988</v>
      </c>
      <c r="I255" s="268">
        <f t="shared" ref="I255" si="74">ROUND((F255*H255),2)</f>
        <v>17227.45</v>
      </c>
    </row>
    <row r="256" spans="1:9" ht="38.25" customHeight="1">
      <c r="A256" s="193" t="s">
        <v>495</v>
      </c>
      <c r="B256" s="326">
        <v>91836</v>
      </c>
      <c r="C256" s="215" t="s">
        <v>73</v>
      </c>
      <c r="D256" s="218" t="s">
        <v>496</v>
      </c>
      <c r="E256" s="252" t="s">
        <v>119</v>
      </c>
      <c r="F256" s="195">
        <v>768.25</v>
      </c>
      <c r="G256" s="196">
        <v>10.09</v>
      </c>
      <c r="H256" s="197">
        <f t="shared" si="71"/>
        <v>13.101865</v>
      </c>
      <c r="I256" s="268">
        <f t="shared" ref="I256:I270" si="75">ROUND((F256*H256),2)</f>
        <v>10065.51</v>
      </c>
    </row>
    <row r="257" spans="1:9" ht="38.85" customHeight="1">
      <c r="A257" s="193" t="s">
        <v>497</v>
      </c>
      <c r="B257" s="15">
        <v>91865</v>
      </c>
      <c r="C257" s="194" t="s">
        <v>73</v>
      </c>
      <c r="D257" s="16" t="s">
        <v>498</v>
      </c>
      <c r="E257" s="252" t="s">
        <v>119</v>
      </c>
      <c r="F257" s="195">
        <v>428</v>
      </c>
      <c r="G257" s="196">
        <v>16.600000000000001</v>
      </c>
      <c r="H257" s="197">
        <f t="shared" si="71"/>
        <v>21.555100000000003</v>
      </c>
      <c r="I257" s="268">
        <f t="shared" si="75"/>
        <v>9225.58</v>
      </c>
    </row>
    <row r="258" spans="1:9" ht="26.4">
      <c r="A258" s="193" t="s">
        <v>499</v>
      </c>
      <c r="B258" s="215">
        <v>93008</v>
      </c>
      <c r="C258" s="215" t="s">
        <v>73</v>
      </c>
      <c r="D258" s="218" t="s">
        <v>500</v>
      </c>
      <c r="E258" s="252" t="s">
        <v>119</v>
      </c>
      <c r="F258" s="195">
        <v>325</v>
      </c>
      <c r="G258" s="196">
        <v>15.04</v>
      </c>
      <c r="H258" s="197">
        <f t="shared" si="71"/>
        <v>19.529439999999997</v>
      </c>
      <c r="I258" s="268">
        <f t="shared" si="75"/>
        <v>6347.07</v>
      </c>
    </row>
    <row r="259" spans="1:9" ht="26.4">
      <c r="A259" s="193" t="s">
        <v>501</v>
      </c>
      <c r="B259" s="215">
        <v>93010</v>
      </c>
      <c r="C259" s="215" t="s">
        <v>73</v>
      </c>
      <c r="D259" s="218" t="s">
        <v>502</v>
      </c>
      <c r="E259" s="252" t="s">
        <v>119</v>
      </c>
      <c r="F259" s="195">
        <v>122.5</v>
      </c>
      <c r="G259" s="196">
        <v>31.53</v>
      </c>
      <c r="H259" s="197">
        <f t="shared" si="71"/>
        <v>40.941704999999999</v>
      </c>
      <c r="I259" s="268">
        <f t="shared" si="75"/>
        <v>5015.3599999999997</v>
      </c>
    </row>
    <row r="260" spans="1:9" ht="51" customHeight="1">
      <c r="A260" s="193" t="s">
        <v>503</v>
      </c>
      <c r="B260" s="15">
        <v>96562</v>
      </c>
      <c r="C260" s="252" t="s">
        <v>73</v>
      </c>
      <c r="D260" s="16" t="s">
        <v>504</v>
      </c>
      <c r="E260" s="252" t="s">
        <v>119</v>
      </c>
      <c r="F260" s="195">
        <v>26.7</v>
      </c>
      <c r="G260" s="196">
        <v>18.22</v>
      </c>
      <c r="H260" s="197">
        <f t="shared" si="71"/>
        <v>23.658669999999997</v>
      </c>
      <c r="I260" s="268">
        <f t="shared" si="75"/>
        <v>631.69000000000005</v>
      </c>
    </row>
    <row r="261" spans="1:9" ht="51" customHeight="1">
      <c r="A261" s="193" t="s">
        <v>505</v>
      </c>
      <c r="B261" s="15">
        <v>96563</v>
      </c>
      <c r="C261" s="252" t="s">
        <v>73</v>
      </c>
      <c r="D261" s="16" t="s">
        <v>506</v>
      </c>
      <c r="E261" s="252" t="s">
        <v>119</v>
      </c>
      <c r="F261" s="195">
        <v>235.15</v>
      </c>
      <c r="G261" s="196">
        <v>24.16</v>
      </c>
      <c r="H261" s="197">
        <f t="shared" si="71"/>
        <v>31.371759999999998</v>
      </c>
      <c r="I261" s="268">
        <f t="shared" si="75"/>
        <v>7377.07</v>
      </c>
    </row>
    <row r="262" spans="1:9" ht="26.4">
      <c r="A262" s="193" t="s">
        <v>507</v>
      </c>
      <c r="B262" s="194">
        <v>180414</v>
      </c>
      <c r="C262" s="194" t="s">
        <v>56</v>
      </c>
      <c r="D262" s="218" t="s">
        <v>508</v>
      </c>
      <c r="E262" s="252" t="s">
        <v>61</v>
      </c>
      <c r="F262" s="195">
        <v>20</v>
      </c>
      <c r="G262" s="196">
        <v>174.99</v>
      </c>
      <c r="H262" s="197">
        <f t="shared" si="71"/>
        <v>227.224515</v>
      </c>
      <c r="I262" s="268">
        <f t="shared" si="75"/>
        <v>4544.49</v>
      </c>
    </row>
    <row r="263" spans="1:9" ht="26.4">
      <c r="A263" s="193" t="s">
        <v>509</v>
      </c>
      <c r="B263" s="15">
        <v>100556</v>
      </c>
      <c r="C263" s="194" t="s">
        <v>73</v>
      </c>
      <c r="D263" s="16" t="s">
        <v>510</v>
      </c>
      <c r="E263" s="252" t="s">
        <v>61</v>
      </c>
      <c r="F263" s="195">
        <v>16</v>
      </c>
      <c r="G263" s="196">
        <v>39.840000000000003</v>
      </c>
      <c r="H263" s="197">
        <f t="shared" si="71"/>
        <v>51.732240000000004</v>
      </c>
      <c r="I263" s="268">
        <f t="shared" si="75"/>
        <v>827.72</v>
      </c>
    </row>
    <row r="264" spans="1:9" ht="25.5" customHeight="1">
      <c r="A264" s="193" t="s">
        <v>511</v>
      </c>
      <c r="B264" s="7">
        <v>91941</v>
      </c>
      <c r="C264" s="194" t="s">
        <v>73</v>
      </c>
      <c r="D264" s="218" t="s">
        <v>512</v>
      </c>
      <c r="E264" s="252" t="s">
        <v>61</v>
      </c>
      <c r="F264" s="195">
        <v>302</v>
      </c>
      <c r="G264" s="196">
        <v>8.42</v>
      </c>
      <c r="H264" s="197">
        <f t="shared" si="71"/>
        <v>10.93337</v>
      </c>
      <c r="I264" s="268">
        <f t="shared" si="75"/>
        <v>3301.88</v>
      </c>
    </row>
    <row r="265" spans="1:9" ht="25.5" customHeight="1">
      <c r="A265" s="193" t="s">
        <v>513</v>
      </c>
      <c r="B265" s="7">
        <v>91944</v>
      </c>
      <c r="C265" s="194" t="s">
        <v>73</v>
      </c>
      <c r="D265" s="218" t="s">
        <v>514</v>
      </c>
      <c r="E265" s="252" t="s">
        <v>61</v>
      </c>
      <c r="F265" s="195">
        <v>13</v>
      </c>
      <c r="G265" s="196">
        <v>11.66</v>
      </c>
      <c r="H265" s="197">
        <f t="shared" si="71"/>
        <v>15.140510000000001</v>
      </c>
      <c r="I265" s="268">
        <f t="shared" si="75"/>
        <v>196.83</v>
      </c>
    </row>
    <row r="266" spans="1:9" ht="25.5" customHeight="1">
      <c r="A266" s="193" t="s">
        <v>515</v>
      </c>
      <c r="B266" s="15">
        <v>92866</v>
      </c>
      <c r="C266" s="194" t="s">
        <v>73</v>
      </c>
      <c r="D266" s="16" t="s">
        <v>516</v>
      </c>
      <c r="E266" s="252" t="s">
        <v>61</v>
      </c>
      <c r="F266" s="195">
        <v>2</v>
      </c>
      <c r="G266" s="196">
        <v>7.3</v>
      </c>
      <c r="H266" s="197">
        <f t="shared" si="71"/>
        <v>9.4790499999999991</v>
      </c>
      <c r="I266" s="268">
        <f t="shared" si="75"/>
        <v>18.96</v>
      </c>
    </row>
    <row r="267" spans="1:9" ht="25.5" customHeight="1">
      <c r="A267" s="193" t="s">
        <v>517</v>
      </c>
      <c r="B267" s="15">
        <v>92865</v>
      </c>
      <c r="C267" s="194" t="s">
        <v>73</v>
      </c>
      <c r="D267" s="16" t="s">
        <v>518</v>
      </c>
      <c r="E267" s="252" t="s">
        <v>61</v>
      </c>
      <c r="F267" s="195">
        <v>161</v>
      </c>
      <c r="G267" s="196">
        <v>9.43</v>
      </c>
      <c r="H267" s="197">
        <f t="shared" si="71"/>
        <v>12.244854999999999</v>
      </c>
      <c r="I267" s="268">
        <f t="shared" si="75"/>
        <v>1971.42</v>
      </c>
    </row>
    <row r="268" spans="1:9" ht="26.4">
      <c r="A268" s="193" t="s">
        <v>519</v>
      </c>
      <c r="B268" s="23">
        <v>91937</v>
      </c>
      <c r="C268" s="206" t="s">
        <v>73</v>
      </c>
      <c r="D268" s="363" t="s">
        <v>520</v>
      </c>
      <c r="E268" s="364" t="s">
        <v>61</v>
      </c>
      <c r="F268" s="207">
        <v>22</v>
      </c>
      <c r="G268" s="317">
        <v>9.56</v>
      </c>
      <c r="H268" s="197">
        <f t="shared" si="71"/>
        <v>12.41366</v>
      </c>
      <c r="I268" s="268">
        <f t="shared" si="75"/>
        <v>273.10000000000002</v>
      </c>
    </row>
    <row r="269" spans="1:9" ht="26.4">
      <c r="A269" s="193" t="s">
        <v>521</v>
      </c>
      <c r="B269" s="15">
        <v>95805</v>
      </c>
      <c r="C269" s="194" t="s">
        <v>73</v>
      </c>
      <c r="D269" s="16" t="s">
        <v>522</v>
      </c>
      <c r="E269" s="252" t="s">
        <v>119</v>
      </c>
      <c r="F269" s="195">
        <v>163</v>
      </c>
      <c r="G269" s="196">
        <v>21.38</v>
      </c>
      <c r="H269" s="197">
        <f t="shared" si="71"/>
        <v>27.76193</v>
      </c>
      <c r="I269" s="268">
        <f t="shared" si="75"/>
        <v>4525.1899999999996</v>
      </c>
    </row>
    <row r="270" spans="1:9" ht="25.5" customHeight="1">
      <c r="A270" s="193" t="s">
        <v>523</v>
      </c>
      <c r="B270" s="15">
        <v>93358</v>
      </c>
      <c r="C270" s="194" t="s">
        <v>73</v>
      </c>
      <c r="D270" s="16" t="s">
        <v>524</v>
      </c>
      <c r="E270" s="252" t="s">
        <v>88</v>
      </c>
      <c r="F270" s="195">
        <v>47</v>
      </c>
      <c r="G270" s="196">
        <v>67.599999999999994</v>
      </c>
      <c r="H270" s="197">
        <f t="shared" si="71"/>
        <v>87.778599999999997</v>
      </c>
      <c r="I270" s="268">
        <f t="shared" si="75"/>
        <v>4125.59</v>
      </c>
    </row>
    <row r="271" spans="1:9">
      <c r="A271" s="253" t="s">
        <v>525</v>
      </c>
      <c r="B271" s="15"/>
      <c r="C271" s="194"/>
      <c r="D271" s="221" t="s">
        <v>526</v>
      </c>
      <c r="E271" s="222"/>
      <c r="F271" s="222"/>
      <c r="G271" s="222"/>
      <c r="H271" s="223"/>
      <c r="I271" s="274">
        <f>SUM(I272:I281)</f>
        <v>83450.55</v>
      </c>
    </row>
    <row r="272" spans="1:9" ht="39.6">
      <c r="A272" s="193" t="s">
        <v>527</v>
      </c>
      <c r="B272" s="15">
        <v>91926</v>
      </c>
      <c r="C272" s="194" t="s">
        <v>73</v>
      </c>
      <c r="D272" s="199" t="s">
        <v>528</v>
      </c>
      <c r="E272" s="326" t="s">
        <v>119</v>
      </c>
      <c r="F272" s="195">
        <v>5077</v>
      </c>
      <c r="G272" s="196">
        <v>4.2300000000000004</v>
      </c>
      <c r="H272" s="197">
        <f t="shared" si="71"/>
        <v>5.4926550000000001</v>
      </c>
      <c r="I272" s="268">
        <f t="shared" ref="I272" si="76">ROUND((F272*H272),2)</f>
        <v>27886.21</v>
      </c>
    </row>
    <row r="273" spans="1:9" ht="39.6">
      <c r="A273" s="193" t="s">
        <v>529</v>
      </c>
      <c r="B273" s="15">
        <v>91928</v>
      </c>
      <c r="C273" s="194" t="s">
        <v>73</v>
      </c>
      <c r="D273" s="218" t="s">
        <v>530</v>
      </c>
      <c r="E273" s="215" t="s">
        <v>119</v>
      </c>
      <c r="F273" s="195">
        <v>411</v>
      </c>
      <c r="G273" s="196">
        <v>7.03</v>
      </c>
      <c r="H273" s="197">
        <f t="shared" si="71"/>
        <v>9.1284550000000007</v>
      </c>
      <c r="I273" s="268">
        <f t="shared" ref="I273:I281" si="77">ROUND((F273*H273),2)</f>
        <v>3751.8</v>
      </c>
    </row>
    <row r="274" spans="1:9" ht="39.6">
      <c r="A274" s="193" t="s">
        <v>531</v>
      </c>
      <c r="B274" s="15">
        <v>91930</v>
      </c>
      <c r="C274" s="194" t="s">
        <v>73</v>
      </c>
      <c r="D274" s="199" t="s">
        <v>532</v>
      </c>
      <c r="E274" s="326" t="s">
        <v>119</v>
      </c>
      <c r="F274" s="195">
        <v>782</v>
      </c>
      <c r="G274" s="196">
        <v>9.65</v>
      </c>
      <c r="H274" s="197">
        <f t="shared" si="71"/>
        <v>12.530525000000001</v>
      </c>
      <c r="I274" s="268">
        <f t="shared" si="77"/>
        <v>9798.8700000000008</v>
      </c>
    </row>
    <row r="275" spans="1:9" ht="39.6">
      <c r="A275" s="193" t="s">
        <v>533</v>
      </c>
      <c r="B275" s="15">
        <v>91932</v>
      </c>
      <c r="C275" s="194" t="s">
        <v>73</v>
      </c>
      <c r="D275" s="199" t="s">
        <v>534</v>
      </c>
      <c r="E275" s="326" t="s">
        <v>119</v>
      </c>
      <c r="F275" s="195">
        <v>326</v>
      </c>
      <c r="G275" s="196">
        <v>16.03</v>
      </c>
      <c r="H275" s="197">
        <f t="shared" si="71"/>
        <v>20.814955000000001</v>
      </c>
      <c r="I275" s="268">
        <f t="shared" si="77"/>
        <v>6785.68</v>
      </c>
    </row>
    <row r="276" spans="1:9" ht="39.6">
      <c r="A276" s="193" t="s">
        <v>535</v>
      </c>
      <c r="B276" s="15">
        <v>91934</v>
      </c>
      <c r="C276" s="194" t="s">
        <v>73</v>
      </c>
      <c r="D276" s="199" t="s">
        <v>536</v>
      </c>
      <c r="E276" s="326" t="s">
        <v>119</v>
      </c>
      <c r="F276" s="195">
        <v>50</v>
      </c>
      <c r="G276" s="196">
        <v>24.53</v>
      </c>
      <c r="H276" s="197">
        <f t="shared" si="71"/>
        <v>31.852205000000001</v>
      </c>
      <c r="I276" s="268">
        <f t="shared" si="77"/>
        <v>1592.61</v>
      </c>
    </row>
    <row r="277" spans="1:9" ht="39.6">
      <c r="A277" s="193" t="s">
        <v>537</v>
      </c>
      <c r="B277" s="15">
        <v>92983</v>
      </c>
      <c r="C277" s="194" t="s">
        <v>73</v>
      </c>
      <c r="D277" s="199" t="s">
        <v>538</v>
      </c>
      <c r="E277" s="326" t="s">
        <v>119</v>
      </c>
      <c r="F277" s="195">
        <v>20</v>
      </c>
      <c r="G277" s="196">
        <v>29.97</v>
      </c>
      <c r="H277" s="197">
        <f t="shared" si="71"/>
        <v>38.916044999999997</v>
      </c>
      <c r="I277" s="268">
        <f t="shared" si="77"/>
        <v>778.32</v>
      </c>
    </row>
    <row r="278" spans="1:9" ht="39.6">
      <c r="A278" s="193" t="s">
        <v>539</v>
      </c>
      <c r="B278" s="303">
        <v>92989</v>
      </c>
      <c r="C278" s="194" t="s">
        <v>73</v>
      </c>
      <c r="D278" s="199" t="s">
        <v>540</v>
      </c>
      <c r="E278" s="326" t="s">
        <v>119</v>
      </c>
      <c r="F278" s="195">
        <v>285</v>
      </c>
      <c r="G278" s="196">
        <v>82.05</v>
      </c>
      <c r="H278" s="197">
        <f t="shared" si="71"/>
        <v>106.54192499999999</v>
      </c>
      <c r="I278" s="268">
        <f t="shared" si="77"/>
        <v>30364.45</v>
      </c>
    </row>
    <row r="279" spans="1:9" ht="26.4">
      <c r="A279" s="193" t="s">
        <v>541</v>
      </c>
      <c r="B279" s="15">
        <v>98281</v>
      </c>
      <c r="C279" s="194" t="s">
        <v>73</v>
      </c>
      <c r="D279" s="218" t="s">
        <v>542</v>
      </c>
      <c r="E279" s="326" t="s">
        <v>119</v>
      </c>
      <c r="F279" s="195">
        <v>52.6</v>
      </c>
      <c r="G279" s="196">
        <v>6.54</v>
      </c>
      <c r="H279" s="197">
        <f t="shared" si="71"/>
        <v>8.4921900000000008</v>
      </c>
      <c r="I279" s="268">
        <f t="shared" si="77"/>
        <v>446.69</v>
      </c>
    </row>
    <row r="280" spans="1:9" ht="25.5" customHeight="1">
      <c r="A280" s="193" t="s">
        <v>543</v>
      </c>
      <c r="B280" s="15">
        <v>98400</v>
      </c>
      <c r="C280" s="194" t="s">
        <v>73</v>
      </c>
      <c r="D280" s="218" t="s">
        <v>544</v>
      </c>
      <c r="E280" s="215" t="s">
        <v>119</v>
      </c>
      <c r="F280" s="195">
        <v>53.6</v>
      </c>
      <c r="G280" s="196">
        <v>12.04</v>
      </c>
      <c r="H280" s="197">
        <f t="shared" si="71"/>
        <v>15.633939999999999</v>
      </c>
      <c r="I280" s="268">
        <f t="shared" si="77"/>
        <v>837.98</v>
      </c>
    </row>
    <row r="281" spans="1:9">
      <c r="A281" s="193" t="s">
        <v>545</v>
      </c>
      <c r="B281" s="15">
        <v>170947</v>
      </c>
      <c r="C281" s="252" t="s">
        <v>56</v>
      </c>
      <c r="D281" s="263" t="s">
        <v>546</v>
      </c>
      <c r="E281" s="215" t="s">
        <v>119</v>
      </c>
      <c r="F281" s="195">
        <v>288.89999999999998</v>
      </c>
      <c r="G281" s="196">
        <v>3.22</v>
      </c>
      <c r="H281" s="197">
        <f t="shared" si="71"/>
        <v>4.1811699999999998</v>
      </c>
      <c r="I281" s="268">
        <f t="shared" si="77"/>
        <v>1207.94</v>
      </c>
    </row>
    <row r="282" spans="1:9">
      <c r="A282" s="253" t="s">
        <v>547</v>
      </c>
      <c r="B282" s="7"/>
      <c r="C282" s="194"/>
      <c r="D282" s="221" t="s">
        <v>548</v>
      </c>
      <c r="E282" s="222"/>
      <c r="F282" s="222"/>
      <c r="G282" s="222"/>
      <c r="H282" s="223"/>
      <c r="I282" s="274">
        <f>SUM(I283:I300)</f>
        <v>186791.08</v>
      </c>
    </row>
    <row r="283" spans="1:9" ht="26.4">
      <c r="A283" s="193" t="s">
        <v>549</v>
      </c>
      <c r="B283" s="326">
        <v>91996</v>
      </c>
      <c r="C283" s="215" t="s">
        <v>73</v>
      </c>
      <c r="D283" s="218" t="s">
        <v>550</v>
      </c>
      <c r="E283" s="365" t="s">
        <v>61</v>
      </c>
      <c r="F283" s="195">
        <v>187</v>
      </c>
      <c r="G283" s="196">
        <v>26.68</v>
      </c>
      <c r="H283" s="197">
        <f t="shared" si="71"/>
        <v>34.643979999999999</v>
      </c>
      <c r="I283" s="268">
        <f t="shared" ref="I283" si="78">ROUND((F283*H283),2)</f>
        <v>6478.42</v>
      </c>
    </row>
    <row r="284" spans="1:9" ht="26.4">
      <c r="A284" s="193" t="s">
        <v>551</v>
      </c>
      <c r="B284" s="326">
        <v>91997</v>
      </c>
      <c r="C284" s="215" t="s">
        <v>73</v>
      </c>
      <c r="D284" s="218" t="s">
        <v>552</v>
      </c>
      <c r="E284" s="365" t="s">
        <v>61</v>
      </c>
      <c r="F284" s="195">
        <v>9</v>
      </c>
      <c r="G284" s="196">
        <v>28.85</v>
      </c>
      <c r="H284" s="197">
        <f t="shared" si="71"/>
        <v>37.461725000000001</v>
      </c>
      <c r="I284" s="268">
        <f t="shared" ref="I284:I300" si="79">ROUND((F284*H284),2)</f>
        <v>337.16</v>
      </c>
    </row>
    <row r="285" spans="1:9" ht="39.6">
      <c r="A285" s="193" t="s">
        <v>553</v>
      </c>
      <c r="B285" s="321">
        <v>92008</v>
      </c>
      <c r="C285" s="324" t="s">
        <v>73</v>
      </c>
      <c r="D285" s="311" t="s">
        <v>554</v>
      </c>
      <c r="E285" s="366" t="s">
        <v>61</v>
      </c>
      <c r="F285" s="312">
        <v>44</v>
      </c>
      <c r="G285" s="313">
        <v>38.35</v>
      </c>
      <c r="H285" s="197">
        <f t="shared" si="71"/>
        <v>49.797474999999999</v>
      </c>
      <c r="I285" s="268">
        <f t="shared" si="79"/>
        <v>2191.09</v>
      </c>
    </row>
    <row r="286" spans="1:9" ht="26.4">
      <c r="A286" s="193" t="s">
        <v>555</v>
      </c>
      <c r="B286" s="215">
        <v>92008</v>
      </c>
      <c r="C286" s="215" t="s">
        <v>73</v>
      </c>
      <c r="D286" s="218" t="s">
        <v>556</v>
      </c>
      <c r="E286" s="365" t="s">
        <v>61</v>
      </c>
      <c r="F286" s="195">
        <v>3</v>
      </c>
      <c r="G286" s="313">
        <v>38.35</v>
      </c>
      <c r="H286" s="197">
        <f t="shared" si="71"/>
        <v>49.797474999999999</v>
      </c>
      <c r="I286" s="268">
        <f t="shared" si="79"/>
        <v>149.38999999999999</v>
      </c>
    </row>
    <row r="287" spans="1:9" ht="25.5" customHeight="1">
      <c r="A287" s="193" t="s">
        <v>557</v>
      </c>
      <c r="B287" s="215">
        <v>91953</v>
      </c>
      <c r="C287" s="215" t="s">
        <v>73</v>
      </c>
      <c r="D287" s="199" t="s">
        <v>558</v>
      </c>
      <c r="E287" s="365" t="s">
        <v>61</v>
      </c>
      <c r="F287" s="195">
        <v>19</v>
      </c>
      <c r="G287" s="196">
        <v>22.55</v>
      </c>
      <c r="H287" s="197">
        <f t="shared" si="71"/>
        <v>29.281175000000001</v>
      </c>
      <c r="I287" s="268">
        <f t="shared" si="79"/>
        <v>556.34</v>
      </c>
    </row>
    <row r="288" spans="1:9" ht="25.5" customHeight="1">
      <c r="A288" s="193" t="s">
        <v>559</v>
      </c>
      <c r="B288" s="326">
        <v>91959</v>
      </c>
      <c r="C288" s="215" t="s">
        <v>73</v>
      </c>
      <c r="D288" s="199" t="s">
        <v>560</v>
      </c>
      <c r="E288" s="365" t="s">
        <v>61</v>
      </c>
      <c r="F288" s="195">
        <v>6</v>
      </c>
      <c r="G288" s="196">
        <v>35.74</v>
      </c>
      <c r="H288" s="197">
        <f t="shared" si="71"/>
        <v>46.408390000000004</v>
      </c>
      <c r="I288" s="268">
        <f t="shared" si="79"/>
        <v>278.45</v>
      </c>
    </row>
    <row r="289" spans="1:9" ht="25.5" customHeight="1">
      <c r="A289" s="193" t="s">
        <v>561</v>
      </c>
      <c r="B289" s="215">
        <v>91967</v>
      </c>
      <c r="C289" s="215" t="s">
        <v>73</v>
      </c>
      <c r="D289" s="199" t="s">
        <v>562</v>
      </c>
      <c r="E289" s="365" t="s">
        <v>61</v>
      </c>
      <c r="F289" s="195">
        <v>2</v>
      </c>
      <c r="G289" s="196">
        <v>48.93</v>
      </c>
      <c r="H289" s="197">
        <f t="shared" si="71"/>
        <v>63.535604999999997</v>
      </c>
      <c r="I289" s="268">
        <f t="shared" si="79"/>
        <v>127.07</v>
      </c>
    </row>
    <row r="290" spans="1:9" ht="25.5" customHeight="1">
      <c r="A290" s="193" t="s">
        <v>563</v>
      </c>
      <c r="B290" s="15">
        <v>91955</v>
      </c>
      <c r="C290" s="194" t="s">
        <v>73</v>
      </c>
      <c r="D290" s="263" t="s">
        <v>564</v>
      </c>
      <c r="E290" s="303" t="s">
        <v>61</v>
      </c>
      <c r="F290" s="195">
        <v>31</v>
      </c>
      <c r="G290" s="196">
        <v>27.8</v>
      </c>
      <c r="H290" s="197">
        <f t="shared" si="71"/>
        <v>36.098300000000002</v>
      </c>
      <c r="I290" s="268">
        <f t="shared" si="79"/>
        <v>1119.05</v>
      </c>
    </row>
    <row r="291" spans="1:9" ht="25.5" customHeight="1">
      <c r="A291" s="193" t="s">
        <v>565</v>
      </c>
      <c r="B291" s="15">
        <v>91961</v>
      </c>
      <c r="C291" s="194" t="s">
        <v>73</v>
      </c>
      <c r="D291" s="263" t="s">
        <v>566</v>
      </c>
      <c r="E291" s="303" t="s">
        <v>61</v>
      </c>
      <c r="F291" s="195">
        <v>3</v>
      </c>
      <c r="G291" s="196">
        <v>46.22</v>
      </c>
      <c r="H291" s="197">
        <f t="shared" si="71"/>
        <v>60.016669999999998</v>
      </c>
      <c r="I291" s="268">
        <f t="shared" si="79"/>
        <v>180.05</v>
      </c>
    </row>
    <row r="292" spans="1:9" ht="25.5" customHeight="1">
      <c r="A292" s="193" t="s">
        <v>567</v>
      </c>
      <c r="B292" s="215">
        <v>92023</v>
      </c>
      <c r="C292" s="215" t="s">
        <v>73</v>
      </c>
      <c r="D292" s="199" t="s">
        <v>568</v>
      </c>
      <c r="E292" s="303" t="s">
        <v>61</v>
      </c>
      <c r="F292" s="195">
        <v>2</v>
      </c>
      <c r="G292" s="196">
        <v>39.840000000000003</v>
      </c>
      <c r="H292" s="197">
        <f t="shared" si="71"/>
        <v>51.732240000000004</v>
      </c>
      <c r="I292" s="268">
        <f t="shared" si="79"/>
        <v>103.46</v>
      </c>
    </row>
    <row r="293" spans="1:9" ht="51" customHeight="1">
      <c r="A293" s="193" t="s">
        <v>569</v>
      </c>
      <c r="B293" s="15">
        <v>101653</v>
      </c>
      <c r="C293" s="215" t="s">
        <v>73</v>
      </c>
      <c r="D293" s="311" t="s">
        <v>570</v>
      </c>
      <c r="E293" s="367" t="s">
        <v>61</v>
      </c>
      <c r="F293" s="195">
        <v>82</v>
      </c>
      <c r="G293" s="196">
        <v>216.4</v>
      </c>
      <c r="H293" s="197">
        <f t="shared" si="71"/>
        <v>280.99540000000002</v>
      </c>
      <c r="I293" s="268">
        <f t="shared" si="79"/>
        <v>23041.62</v>
      </c>
    </row>
    <row r="294" spans="1:9" ht="38.25" customHeight="1">
      <c r="A294" s="193" t="s">
        <v>571</v>
      </c>
      <c r="B294" s="15">
        <v>97586</v>
      </c>
      <c r="C294" s="194" t="s">
        <v>73</v>
      </c>
      <c r="D294" s="311" t="s">
        <v>572</v>
      </c>
      <c r="E294" s="367" t="s">
        <v>61</v>
      </c>
      <c r="F294" s="195">
        <v>166</v>
      </c>
      <c r="G294" s="196">
        <v>112.14</v>
      </c>
      <c r="H294" s="197">
        <f t="shared" si="71"/>
        <v>145.61378999999999</v>
      </c>
      <c r="I294" s="268">
        <f t="shared" si="79"/>
        <v>24171.89</v>
      </c>
    </row>
    <row r="295" spans="1:9" ht="39.6">
      <c r="A295" s="193" t="s">
        <v>573</v>
      </c>
      <c r="B295" s="15">
        <v>97593</v>
      </c>
      <c r="C295" s="194" t="s">
        <v>73</v>
      </c>
      <c r="D295" s="311" t="s">
        <v>574</v>
      </c>
      <c r="E295" s="367" t="s">
        <v>61</v>
      </c>
      <c r="F295" s="195">
        <v>8</v>
      </c>
      <c r="G295" s="196">
        <v>105.02</v>
      </c>
      <c r="H295" s="197">
        <f t="shared" si="71"/>
        <v>136.36847</v>
      </c>
      <c r="I295" s="268">
        <f t="shared" si="79"/>
        <v>1090.95</v>
      </c>
    </row>
    <row r="296" spans="1:9" ht="51" customHeight="1">
      <c r="A296" s="193" t="s">
        <v>575</v>
      </c>
      <c r="B296" s="15">
        <v>101653</v>
      </c>
      <c r="C296" s="194" t="s">
        <v>73</v>
      </c>
      <c r="D296" s="311" t="s">
        <v>576</v>
      </c>
      <c r="E296" s="367" t="s">
        <v>61</v>
      </c>
      <c r="F296" s="195">
        <v>4</v>
      </c>
      <c r="G296" s="196">
        <v>216.4</v>
      </c>
      <c r="H296" s="197">
        <f t="shared" si="71"/>
        <v>280.99540000000002</v>
      </c>
      <c r="I296" s="268">
        <f t="shared" si="79"/>
        <v>1123.98</v>
      </c>
    </row>
    <row r="297" spans="1:9" ht="39.6">
      <c r="A297" s="193" t="s">
        <v>577</v>
      </c>
      <c r="B297" s="15">
        <v>97608</v>
      </c>
      <c r="C297" s="252" t="s">
        <v>73</v>
      </c>
      <c r="D297" s="263" t="s">
        <v>578</v>
      </c>
      <c r="E297" s="303" t="s">
        <v>61</v>
      </c>
      <c r="F297" s="195">
        <v>22</v>
      </c>
      <c r="G297" s="196">
        <v>88.37</v>
      </c>
      <c r="H297" s="197">
        <f t="shared" si="71"/>
        <v>114.748445</v>
      </c>
      <c r="I297" s="268">
        <f t="shared" si="79"/>
        <v>2524.4699999999998</v>
      </c>
    </row>
    <row r="298" spans="1:9" ht="38.25" customHeight="1">
      <c r="A298" s="193" t="s">
        <v>579</v>
      </c>
      <c r="B298" s="328">
        <v>97601</v>
      </c>
      <c r="C298" s="328" t="s">
        <v>73</v>
      </c>
      <c r="D298" s="325" t="s">
        <v>580</v>
      </c>
      <c r="E298" s="367" t="s">
        <v>61</v>
      </c>
      <c r="F298" s="312">
        <v>4</v>
      </c>
      <c r="G298" s="313">
        <v>298.98</v>
      </c>
      <c r="H298" s="346">
        <f t="shared" si="71"/>
        <v>388.22552999999999</v>
      </c>
      <c r="I298" s="360">
        <f t="shared" si="79"/>
        <v>1552.9</v>
      </c>
    </row>
    <row r="299" spans="1:9">
      <c r="A299" s="193" t="s">
        <v>581</v>
      </c>
      <c r="B299" s="15">
        <v>170372</v>
      </c>
      <c r="C299" s="215" t="s">
        <v>56</v>
      </c>
      <c r="D299" s="311" t="s">
        <v>993</v>
      </c>
      <c r="E299" s="367" t="s">
        <v>61</v>
      </c>
      <c r="F299" s="195">
        <v>24</v>
      </c>
      <c r="G299" s="196">
        <v>3708.08</v>
      </c>
      <c r="H299" s="197">
        <f t="shared" si="71"/>
        <v>4814.9418800000003</v>
      </c>
      <c r="I299" s="268">
        <f t="shared" si="79"/>
        <v>115558.61</v>
      </c>
    </row>
    <row r="300" spans="1:9" ht="26.4">
      <c r="A300" s="193" t="s">
        <v>582</v>
      </c>
      <c r="B300" s="194">
        <v>98307</v>
      </c>
      <c r="C300" s="194" t="s">
        <v>73</v>
      </c>
      <c r="D300" s="218" t="s">
        <v>583</v>
      </c>
      <c r="E300" s="239" t="s">
        <v>61</v>
      </c>
      <c r="F300" s="195">
        <v>110</v>
      </c>
      <c r="G300" s="196">
        <v>43.45</v>
      </c>
      <c r="H300" s="197">
        <f t="shared" si="71"/>
        <v>56.419825000000003</v>
      </c>
      <c r="I300" s="268">
        <f t="shared" si="79"/>
        <v>6206.18</v>
      </c>
    </row>
    <row r="301" spans="1:9">
      <c r="A301" s="489" t="s">
        <v>1004</v>
      </c>
      <c r="B301" s="7"/>
      <c r="C301" s="194"/>
      <c r="D301" s="491" t="s">
        <v>1006</v>
      </c>
      <c r="E301" s="222"/>
      <c r="F301" s="222"/>
      <c r="G301" s="222"/>
      <c r="H301" s="223"/>
      <c r="I301" s="274">
        <f>SUM(I302:AB302)</f>
        <v>53024.38</v>
      </c>
    </row>
    <row r="302" spans="1:9" ht="26.4">
      <c r="A302" s="490" t="s">
        <v>1005</v>
      </c>
      <c r="B302" s="7">
        <v>170694</v>
      </c>
      <c r="C302" s="215" t="s">
        <v>56</v>
      </c>
      <c r="D302" s="492" t="s">
        <v>1007</v>
      </c>
      <c r="E302" s="368" t="s">
        <v>61</v>
      </c>
      <c r="F302" s="195">
        <v>1</v>
      </c>
      <c r="G302" s="196">
        <v>40835.1</v>
      </c>
      <c r="H302" s="197">
        <f t="shared" ref="H302" si="80">G302*1.2985</f>
        <v>53024.377349999995</v>
      </c>
      <c r="I302" s="268">
        <f t="shared" ref="I302" si="81">ROUND((F302*H302),2)</f>
        <v>53024.38</v>
      </c>
    </row>
    <row r="303" spans="1:9" ht="7.5" customHeight="1">
      <c r="A303" s="318"/>
      <c r="B303" s="319"/>
      <c r="C303" s="319"/>
      <c r="D303" s="319"/>
      <c r="E303" s="319"/>
      <c r="F303" s="319"/>
      <c r="G303" s="319"/>
      <c r="H303" s="319"/>
      <c r="I303" s="330"/>
    </row>
    <row r="304" spans="1:9" ht="13.8">
      <c r="A304" s="210">
        <v>20</v>
      </c>
      <c r="B304" s="211"/>
      <c r="C304" s="211"/>
      <c r="D304" s="212" t="s">
        <v>584</v>
      </c>
      <c r="E304" s="213"/>
      <c r="F304" s="213"/>
      <c r="G304" s="213"/>
      <c r="H304" s="214"/>
      <c r="I304" s="272">
        <f>SUM(I305:I312)</f>
        <v>112045.75</v>
      </c>
    </row>
    <row r="305" spans="1:9" ht="26.4">
      <c r="A305" s="193" t="s">
        <v>585</v>
      </c>
      <c r="B305" s="7">
        <v>96989</v>
      </c>
      <c r="C305" s="194" t="s">
        <v>73</v>
      </c>
      <c r="D305" s="261" t="s">
        <v>586</v>
      </c>
      <c r="E305" s="368" t="s">
        <v>61</v>
      </c>
      <c r="F305" s="195">
        <v>1</v>
      </c>
      <c r="G305" s="196">
        <v>140.59</v>
      </c>
      <c r="H305" s="197">
        <f t="shared" ref="H305:H312" si="82">G305*1.2985</f>
        <v>182.55611500000001</v>
      </c>
      <c r="I305" s="268">
        <f t="shared" ref="I305" si="83">ROUND((F305*H305),2)</f>
        <v>182.56</v>
      </c>
    </row>
    <row r="306" spans="1:9" ht="26.4">
      <c r="A306" s="193" t="s">
        <v>587</v>
      </c>
      <c r="B306" s="15">
        <v>43054</v>
      </c>
      <c r="C306" s="215" t="s">
        <v>588</v>
      </c>
      <c r="D306" s="261" t="s">
        <v>589</v>
      </c>
      <c r="E306" s="369" t="s">
        <v>590</v>
      </c>
      <c r="F306" s="195">
        <v>25</v>
      </c>
      <c r="G306" s="196">
        <v>10.88</v>
      </c>
      <c r="H306" s="197">
        <f t="shared" si="82"/>
        <v>14.127680000000002</v>
      </c>
      <c r="I306" s="268">
        <f t="shared" ref="I306:I312" si="84">ROUND((F306*H306),2)</f>
        <v>353.19</v>
      </c>
    </row>
    <row r="307" spans="1:9" ht="26.4">
      <c r="A307" s="193" t="s">
        <v>591</v>
      </c>
      <c r="B307" s="194">
        <v>98463</v>
      </c>
      <c r="C307" s="215" t="s">
        <v>73</v>
      </c>
      <c r="D307" s="261" t="s">
        <v>592</v>
      </c>
      <c r="E307" s="258" t="s">
        <v>61</v>
      </c>
      <c r="F307" s="195">
        <v>40</v>
      </c>
      <c r="G307" s="196">
        <v>20.5</v>
      </c>
      <c r="H307" s="197">
        <f t="shared" si="82"/>
        <v>26.619250000000001</v>
      </c>
      <c r="I307" s="268">
        <f t="shared" si="84"/>
        <v>1064.77</v>
      </c>
    </row>
    <row r="308" spans="1:9" ht="26.4">
      <c r="A308" s="193" t="s">
        <v>593</v>
      </c>
      <c r="B308" s="7">
        <v>96985</v>
      </c>
      <c r="C308" s="194" t="s">
        <v>73</v>
      </c>
      <c r="D308" s="338" t="s">
        <v>594</v>
      </c>
      <c r="E308" s="258" t="s">
        <v>61</v>
      </c>
      <c r="F308" s="195">
        <v>40</v>
      </c>
      <c r="G308" s="196">
        <v>99.54</v>
      </c>
      <c r="H308" s="197">
        <f t="shared" si="82"/>
        <v>129.25269</v>
      </c>
      <c r="I308" s="268">
        <f t="shared" si="84"/>
        <v>5170.1099999999997</v>
      </c>
    </row>
    <row r="309" spans="1:9" ht="25.5" customHeight="1">
      <c r="A309" s="193" t="s">
        <v>595</v>
      </c>
      <c r="B309" s="194">
        <v>96973</v>
      </c>
      <c r="C309" s="194" t="s">
        <v>73</v>
      </c>
      <c r="D309" s="261" t="s">
        <v>596</v>
      </c>
      <c r="E309" s="368" t="s">
        <v>119</v>
      </c>
      <c r="F309" s="195">
        <v>920</v>
      </c>
      <c r="G309" s="196">
        <v>46.89</v>
      </c>
      <c r="H309" s="197">
        <f t="shared" si="82"/>
        <v>60.886665000000001</v>
      </c>
      <c r="I309" s="268">
        <f t="shared" si="84"/>
        <v>56015.73</v>
      </c>
    </row>
    <row r="310" spans="1:9" ht="25.5" customHeight="1">
      <c r="A310" s="193" t="s">
        <v>597</v>
      </c>
      <c r="B310" s="194">
        <v>96977</v>
      </c>
      <c r="C310" s="194" t="s">
        <v>73</v>
      </c>
      <c r="D310" s="261" t="s">
        <v>598</v>
      </c>
      <c r="E310" s="368" t="s">
        <v>119</v>
      </c>
      <c r="F310" s="195">
        <v>886</v>
      </c>
      <c r="G310" s="196">
        <v>40.51</v>
      </c>
      <c r="H310" s="197">
        <f t="shared" si="82"/>
        <v>52.602235</v>
      </c>
      <c r="I310" s="268">
        <f t="shared" si="84"/>
        <v>46605.58</v>
      </c>
    </row>
    <row r="311" spans="1:9" ht="26.4">
      <c r="A311" s="193" t="s">
        <v>599</v>
      </c>
      <c r="B311" s="194">
        <v>98111</v>
      </c>
      <c r="C311" s="194" t="s">
        <v>73</v>
      </c>
      <c r="D311" s="261" t="s">
        <v>600</v>
      </c>
      <c r="E311" s="258" t="s">
        <v>61</v>
      </c>
      <c r="F311" s="195">
        <v>39</v>
      </c>
      <c r="G311" s="196">
        <v>48.35</v>
      </c>
      <c r="H311" s="197">
        <f t="shared" si="82"/>
        <v>62.782474999999998</v>
      </c>
      <c r="I311" s="268">
        <f t="shared" si="84"/>
        <v>2448.52</v>
      </c>
    </row>
    <row r="312" spans="1:9" ht="26.4">
      <c r="A312" s="193" t="s">
        <v>601</v>
      </c>
      <c r="B312" s="370">
        <v>1587</v>
      </c>
      <c r="C312" s="215" t="s">
        <v>588</v>
      </c>
      <c r="D312" s="261" t="s">
        <v>602</v>
      </c>
      <c r="E312" s="194" t="s">
        <v>61</v>
      </c>
      <c r="F312" s="195">
        <v>34</v>
      </c>
      <c r="G312" s="196">
        <v>4.6500000000000004</v>
      </c>
      <c r="H312" s="197">
        <f t="shared" si="82"/>
        <v>6.0380250000000002</v>
      </c>
      <c r="I312" s="268">
        <f t="shared" si="84"/>
        <v>205.29</v>
      </c>
    </row>
    <row r="313" spans="1:9" ht="7.5" customHeight="1">
      <c r="A313" s="208"/>
      <c r="B313" s="209"/>
      <c r="C313" s="209"/>
      <c r="D313" s="209"/>
      <c r="E313" s="209"/>
      <c r="F313" s="209"/>
      <c r="G313" s="209"/>
      <c r="H313" s="209"/>
      <c r="I313" s="271"/>
    </row>
    <row r="314" spans="1:9" ht="13.8">
      <c r="A314" s="210">
        <v>21</v>
      </c>
      <c r="B314" s="211"/>
      <c r="C314" s="211"/>
      <c r="D314" s="212" t="s">
        <v>603</v>
      </c>
      <c r="E314" s="213"/>
      <c r="F314" s="213"/>
      <c r="G314" s="213"/>
      <c r="H314" s="214"/>
      <c r="I314" s="272">
        <f>SUM(I315,I325,I322)</f>
        <v>455782.45999999996</v>
      </c>
    </row>
    <row r="315" spans="1:9">
      <c r="A315" s="253" t="s">
        <v>604</v>
      </c>
      <c r="B315" s="371"/>
      <c r="C315" s="371"/>
      <c r="D315" s="221" t="s">
        <v>605</v>
      </c>
      <c r="E315" s="222"/>
      <c r="F315" s="222"/>
      <c r="G315" s="222"/>
      <c r="H315" s="223"/>
      <c r="I315" s="276">
        <f>SUM(I316:I321)</f>
        <v>102662.25</v>
      </c>
    </row>
    <row r="316" spans="1:9" ht="12.75" customHeight="1">
      <c r="A316" s="201" t="s">
        <v>606</v>
      </c>
      <c r="B316" s="194">
        <v>110653</v>
      </c>
      <c r="C316" s="194" t="s">
        <v>99</v>
      </c>
      <c r="D316" s="218" t="s">
        <v>607</v>
      </c>
      <c r="E316" s="15" t="s">
        <v>58</v>
      </c>
      <c r="F316" s="195">
        <v>57.14</v>
      </c>
      <c r="G316" s="196">
        <v>381.04</v>
      </c>
      <c r="H316" s="197">
        <f t="shared" ref="H316:H326" si="85">G316*1.2985</f>
        <v>494.78044</v>
      </c>
      <c r="I316" s="268">
        <f t="shared" ref="I316" si="86">ROUND((F316*H316),2)</f>
        <v>28271.75</v>
      </c>
    </row>
    <row r="317" spans="1:9" ht="26.4">
      <c r="A317" s="201" t="s">
        <v>608</v>
      </c>
      <c r="B317" s="194">
        <v>110653</v>
      </c>
      <c r="C317" s="194" t="s">
        <v>99</v>
      </c>
      <c r="D317" s="218" t="s">
        <v>609</v>
      </c>
      <c r="E317" s="15" t="s">
        <v>58</v>
      </c>
      <c r="F317" s="195">
        <v>18.190000000000001</v>
      </c>
      <c r="G317" s="196">
        <v>381.04</v>
      </c>
      <c r="H317" s="197">
        <f t="shared" si="85"/>
        <v>494.78044</v>
      </c>
      <c r="I317" s="268">
        <f t="shared" ref="I317:I321" si="87">ROUND((F317*H317),2)</f>
        <v>9000.06</v>
      </c>
    </row>
    <row r="318" spans="1:9" ht="38.85" customHeight="1">
      <c r="A318" s="201" t="s">
        <v>610</v>
      </c>
      <c r="B318" s="15">
        <v>101965</v>
      </c>
      <c r="C318" s="194" t="s">
        <v>611</v>
      </c>
      <c r="D318" s="218" t="s">
        <v>612</v>
      </c>
      <c r="E318" s="23" t="s">
        <v>119</v>
      </c>
      <c r="F318" s="195">
        <v>257.75</v>
      </c>
      <c r="G318" s="196">
        <v>115.49</v>
      </c>
      <c r="H318" s="197">
        <f t="shared" si="85"/>
        <v>149.963765</v>
      </c>
      <c r="I318" s="268">
        <f t="shared" si="87"/>
        <v>38653.160000000003</v>
      </c>
    </row>
    <row r="319" spans="1:9" ht="26.4">
      <c r="A319" s="201" t="s">
        <v>613</v>
      </c>
      <c r="B319" s="15">
        <v>91464</v>
      </c>
      <c r="C319" s="194" t="s">
        <v>99</v>
      </c>
      <c r="D319" s="148" t="s">
        <v>614</v>
      </c>
      <c r="E319" s="15" t="s">
        <v>58</v>
      </c>
      <c r="F319" s="195">
        <v>18.28</v>
      </c>
      <c r="G319" s="196">
        <v>230.51</v>
      </c>
      <c r="H319" s="197">
        <f t="shared" si="85"/>
        <v>299.31723499999998</v>
      </c>
      <c r="I319" s="268">
        <f t="shared" si="87"/>
        <v>5471.52</v>
      </c>
    </row>
    <row r="320" spans="1:9">
      <c r="A320" s="201" t="s">
        <v>615</v>
      </c>
      <c r="B320" s="239">
        <v>250523</v>
      </c>
      <c r="C320" s="324" t="s">
        <v>99</v>
      </c>
      <c r="D320" s="372" t="s">
        <v>616</v>
      </c>
      <c r="E320" s="316" t="s">
        <v>58</v>
      </c>
      <c r="F320" s="312">
        <v>16.47</v>
      </c>
      <c r="G320" s="313">
        <v>144.22999999999999</v>
      </c>
      <c r="H320" s="197">
        <f t="shared" si="85"/>
        <v>187.28265499999998</v>
      </c>
      <c r="I320" s="268">
        <f t="shared" si="87"/>
        <v>3084.55</v>
      </c>
    </row>
    <row r="321" spans="1:18" ht="12.75" customHeight="1">
      <c r="A321" s="201" t="s">
        <v>617</v>
      </c>
      <c r="B321" s="194">
        <v>250532</v>
      </c>
      <c r="C321" s="342" t="s">
        <v>99</v>
      </c>
      <c r="D321" s="202" t="s">
        <v>618</v>
      </c>
      <c r="E321" s="23" t="s">
        <v>119</v>
      </c>
      <c r="F321" s="195">
        <v>41.92</v>
      </c>
      <c r="G321" s="196">
        <v>334.01</v>
      </c>
      <c r="H321" s="197">
        <f t="shared" si="85"/>
        <v>433.71198499999997</v>
      </c>
      <c r="I321" s="268">
        <f t="shared" si="87"/>
        <v>18181.21</v>
      </c>
    </row>
    <row r="322" spans="1:18">
      <c r="A322" s="253" t="s">
        <v>619</v>
      </c>
      <c r="B322" s="7"/>
      <c r="C322" s="194"/>
      <c r="D322" s="221" t="s">
        <v>620</v>
      </c>
      <c r="E322" s="222"/>
      <c r="F322" s="222"/>
      <c r="G322" s="222"/>
      <c r="H322" s="223"/>
      <c r="I322" s="274">
        <f>SUM(I323:I324)</f>
        <v>55948.1</v>
      </c>
    </row>
    <row r="323" spans="1:18" ht="26.4">
      <c r="A323" s="201" t="s">
        <v>621</v>
      </c>
      <c r="B323" s="15">
        <v>171143</v>
      </c>
      <c r="C323" s="194" t="s">
        <v>99</v>
      </c>
      <c r="D323" s="218" t="s">
        <v>622</v>
      </c>
      <c r="E323" s="15" t="s">
        <v>61</v>
      </c>
      <c r="F323" s="195">
        <v>2</v>
      </c>
      <c r="G323" s="196">
        <v>119.92</v>
      </c>
      <c r="H323" s="197">
        <f t="shared" si="85"/>
        <v>155.71611999999999</v>
      </c>
      <c r="I323" s="268">
        <f t="shared" ref="I323:I324" si="88">ROUND((F323*H323),2)</f>
        <v>311.43</v>
      </c>
      <c r="J323" s="332">
        <v>98504</v>
      </c>
      <c r="K323" s="280" t="s">
        <v>73</v>
      </c>
      <c r="L323" s="373" t="s">
        <v>623</v>
      </c>
      <c r="M323" s="334" t="s">
        <v>58</v>
      </c>
      <c r="N323" s="283">
        <v>4096.26</v>
      </c>
      <c r="O323" s="284">
        <v>10.46</v>
      </c>
      <c r="P323" s="285">
        <f>O323*1.2985</f>
        <v>13.582310000000001</v>
      </c>
      <c r="Q323" s="285">
        <f>ROUND((N323*P323),2)</f>
        <v>55636.67</v>
      </c>
      <c r="R323" s="270" t="s">
        <v>624</v>
      </c>
    </row>
    <row r="324" spans="1:18">
      <c r="A324" s="201" t="s">
        <v>625</v>
      </c>
      <c r="B324" s="327">
        <v>98504</v>
      </c>
      <c r="C324" s="194" t="s">
        <v>73</v>
      </c>
      <c r="D324" s="327" t="s">
        <v>623</v>
      </c>
      <c r="E324" s="7" t="s">
        <v>58</v>
      </c>
      <c r="F324" s="195">
        <v>4096.26</v>
      </c>
      <c r="G324" s="196">
        <v>10.46</v>
      </c>
      <c r="H324" s="197">
        <f t="shared" si="85"/>
        <v>13.582310000000001</v>
      </c>
      <c r="I324" s="268">
        <f t="shared" si="88"/>
        <v>55636.67</v>
      </c>
      <c r="J324" s="374"/>
      <c r="K324" s="375"/>
      <c r="L324" s="376"/>
      <c r="M324" s="377"/>
      <c r="N324" s="378"/>
      <c r="O324" s="379"/>
      <c r="P324" s="380"/>
      <c r="Q324" s="380"/>
      <c r="R324" s="270"/>
    </row>
    <row r="325" spans="1:18">
      <c r="A325" s="253" t="s">
        <v>626</v>
      </c>
      <c r="B325" s="7"/>
      <c r="C325" s="194"/>
      <c r="D325" s="221" t="s">
        <v>627</v>
      </c>
      <c r="E325" s="222"/>
      <c r="F325" s="222"/>
      <c r="G325" s="222"/>
      <c r="H325" s="223"/>
      <c r="I325" s="274">
        <f>SUM(I326:I326)</f>
        <v>297172.11</v>
      </c>
    </row>
    <row r="326" spans="1:18">
      <c r="A326" s="201" t="s">
        <v>628</v>
      </c>
      <c r="B326" s="15">
        <v>260652</v>
      </c>
      <c r="C326" s="194" t="s">
        <v>99</v>
      </c>
      <c r="D326" s="218" t="s">
        <v>629</v>
      </c>
      <c r="E326" s="15" t="s">
        <v>119</v>
      </c>
      <c r="F326" s="195">
        <v>350</v>
      </c>
      <c r="G326" s="196">
        <v>653.88</v>
      </c>
      <c r="H326" s="197">
        <f t="shared" si="85"/>
        <v>849.06317999999999</v>
      </c>
      <c r="I326" s="268">
        <f t="shared" ref="I326" si="89">ROUND((F326*H326),2)</f>
        <v>297172.11</v>
      </c>
    </row>
    <row r="327" spans="1:18" ht="7.5" customHeight="1">
      <c r="A327" s="208"/>
      <c r="B327" s="209"/>
      <c r="C327" s="209"/>
      <c r="D327" s="209"/>
      <c r="E327" s="209"/>
      <c r="F327" s="209"/>
      <c r="G327" s="209"/>
      <c r="H327" s="209"/>
      <c r="I327" s="271"/>
    </row>
    <row r="328" spans="1:18" ht="13.8">
      <c r="A328" s="210">
        <v>22</v>
      </c>
      <c r="B328" s="211"/>
      <c r="C328" s="211"/>
      <c r="D328" s="212" t="s">
        <v>630</v>
      </c>
      <c r="E328" s="213"/>
      <c r="F328" s="213"/>
      <c r="G328" s="213"/>
      <c r="H328" s="214"/>
      <c r="I328" s="272">
        <f>SUM(I329:I330)</f>
        <v>25401.279999999999</v>
      </c>
    </row>
    <row r="329" spans="1:18">
      <c r="A329" s="201" t="s">
        <v>631</v>
      </c>
      <c r="B329" s="381">
        <v>270220</v>
      </c>
      <c r="C329" s="194" t="s">
        <v>56</v>
      </c>
      <c r="D329" s="148" t="s">
        <v>632</v>
      </c>
      <c r="E329" s="15" t="s">
        <v>58</v>
      </c>
      <c r="F329" s="195">
        <v>2928.45</v>
      </c>
      <c r="G329" s="196">
        <v>6.41</v>
      </c>
      <c r="H329" s="197">
        <f t="shared" ref="H329:H330" si="90">G329*1.2985</f>
        <v>8.323385</v>
      </c>
      <c r="I329" s="268">
        <f t="shared" ref="I329" si="91">ROUND((F329*H329),2)</f>
        <v>24374.62</v>
      </c>
    </row>
    <row r="330" spans="1:18" ht="26.4">
      <c r="A330" s="201" t="s">
        <v>633</v>
      </c>
      <c r="B330" s="15">
        <v>241318</v>
      </c>
      <c r="C330" s="194" t="s">
        <v>56</v>
      </c>
      <c r="D330" s="382" t="s">
        <v>634</v>
      </c>
      <c r="E330" s="15" t="s">
        <v>61</v>
      </c>
      <c r="F330" s="195">
        <v>1</v>
      </c>
      <c r="G330" s="196">
        <v>790.65</v>
      </c>
      <c r="H330" s="197">
        <f t="shared" si="90"/>
        <v>1026.6590249999999</v>
      </c>
      <c r="I330" s="268">
        <f t="shared" ref="I330" si="92">ROUND((F330*H330),2)</f>
        <v>1026.6600000000001</v>
      </c>
    </row>
    <row r="331" spans="1:18" ht="15.6">
      <c r="A331" s="610" t="s">
        <v>635</v>
      </c>
      <c r="B331" s="611"/>
      <c r="C331" s="611"/>
      <c r="D331" s="611"/>
      <c r="E331" s="611"/>
      <c r="F331" s="611"/>
      <c r="G331" s="612"/>
      <c r="H331" s="383"/>
      <c r="I331" s="406">
        <f>SUM(I328,I314,I304,I235,I229,I218,I193,I156,I126,I118,I101,I95,I92,I86,I55,I48,I38,I32,I27,I13,I83,I22)</f>
        <v>6793922.8899999997</v>
      </c>
      <c r="K331" s="407"/>
    </row>
    <row r="332" spans="1:18" ht="7.5" customHeight="1">
      <c r="A332" s="384"/>
      <c r="B332" s="384"/>
      <c r="C332" s="384"/>
      <c r="D332" s="384"/>
      <c r="E332" s="384"/>
      <c r="F332" s="384"/>
      <c r="G332" s="384"/>
      <c r="H332" s="384"/>
      <c r="I332" s="384"/>
    </row>
    <row r="333" spans="1:18" ht="17.399999999999999">
      <c r="A333" s="187" t="s">
        <v>636</v>
      </c>
      <c r="B333" s="613" t="s">
        <v>1008</v>
      </c>
      <c r="C333" s="614"/>
      <c r="D333" s="614"/>
      <c r="E333" s="614"/>
      <c r="F333" s="614"/>
      <c r="G333" s="614"/>
      <c r="H333" s="614"/>
      <c r="I333" s="615"/>
    </row>
    <row r="334" spans="1:18">
      <c r="A334" s="188">
        <v>23</v>
      </c>
      <c r="B334" s="189"/>
      <c r="C334" s="189"/>
      <c r="D334" s="190" t="s">
        <v>637</v>
      </c>
      <c r="E334" s="191"/>
      <c r="F334" s="191"/>
      <c r="G334" s="191"/>
      <c r="H334" s="192"/>
      <c r="I334" s="408"/>
    </row>
    <row r="335" spans="1:18" ht="13.8">
      <c r="A335" s="210" t="s">
        <v>638</v>
      </c>
      <c r="B335" s="211"/>
      <c r="C335" s="211"/>
      <c r="D335" s="212" t="s">
        <v>54</v>
      </c>
      <c r="E335" s="213"/>
      <c r="F335" s="213"/>
      <c r="G335" s="213"/>
      <c r="H335" s="214"/>
      <c r="I335" s="409">
        <f>SUM(I336)</f>
        <v>5890.49</v>
      </c>
      <c r="J335" s="410"/>
    </row>
    <row r="336" spans="1:18" ht="13.8">
      <c r="A336" s="385" t="s">
        <v>639</v>
      </c>
      <c r="B336" s="203">
        <v>10009</v>
      </c>
      <c r="C336" s="194" t="s">
        <v>56</v>
      </c>
      <c r="D336" s="204" t="s">
        <v>71</v>
      </c>
      <c r="E336" s="21" t="s">
        <v>58</v>
      </c>
      <c r="F336" s="386">
        <v>986.17</v>
      </c>
      <c r="G336" s="387">
        <v>4.5999999999999996</v>
      </c>
      <c r="H336" s="197">
        <f t="shared" ref="H336" si="93">G336*1.2985</f>
        <v>5.9730999999999996</v>
      </c>
      <c r="I336" s="268">
        <f t="shared" ref="I336" si="94">ROUND((F336*H336),2)</f>
        <v>5890.49</v>
      </c>
      <c r="J336" s="410"/>
    </row>
    <row r="337" spans="1:10" ht="7.5" customHeight="1">
      <c r="A337" s="208"/>
      <c r="B337" s="209"/>
      <c r="C337" s="209"/>
      <c r="D337" s="209"/>
      <c r="E337" s="209"/>
      <c r="F337" s="209"/>
      <c r="G337" s="209"/>
      <c r="H337" s="209"/>
      <c r="I337" s="271"/>
      <c r="J337" s="410"/>
    </row>
    <row r="338" spans="1:10" ht="13.8">
      <c r="A338" s="210" t="s">
        <v>640</v>
      </c>
      <c r="B338" s="211"/>
      <c r="C338" s="211"/>
      <c r="D338" s="212" t="s">
        <v>85</v>
      </c>
      <c r="E338" s="213"/>
      <c r="F338" s="213"/>
      <c r="G338" s="213"/>
      <c r="H338" s="214"/>
      <c r="I338" s="409">
        <f>SUM(I339:I341)</f>
        <v>5579.14</v>
      </c>
      <c r="J338" s="410"/>
    </row>
    <row r="339" spans="1:10" ht="26.4">
      <c r="A339" s="388" t="s">
        <v>641</v>
      </c>
      <c r="B339" s="217">
        <v>93358</v>
      </c>
      <c r="C339" s="215" t="s">
        <v>73</v>
      </c>
      <c r="D339" s="218" t="s">
        <v>642</v>
      </c>
      <c r="E339" s="215" t="s">
        <v>88</v>
      </c>
      <c r="F339" s="389">
        <f>'MEMÓRIA DE CÁLCULO'!E308</f>
        <v>49.5</v>
      </c>
      <c r="G339" s="196">
        <v>67.599999999999994</v>
      </c>
      <c r="H339" s="197">
        <f t="shared" ref="H339:H341" si="95">G339*1.2985</f>
        <v>87.778599999999997</v>
      </c>
      <c r="I339" s="268">
        <f t="shared" ref="I339" si="96">ROUND((F339*H339),2)</f>
        <v>4345.04</v>
      </c>
      <c r="J339" s="410"/>
    </row>
    <row r="340" spans="1:10" ht="25.5" customHeight="1">
      <c r="A340" s="388" t="s">
        <v>643</v>
      </c>
      <c r="B340" s="217">
        <v>101617</v>
      </c>
      <c r="C340" s="215" t="s">
        <v>73</v>
      </c>
      <c r="D340" s="218" t="s">
        <v>644</v>
      </c>
      <c r="E340" s="215" t="s">
        <v>58</v>
      </c>
      <c r="F340" s="389">
        <f>'MEMÓRIA DE CÁLCULO'!E309</f>
        <v>33</v>
      </c>
      <c r="G340" s="196">
        <v>2.44</v>
      </c>
      <c r="H340" s="197">
        <f t="shared" si="95"/>
        <v>3.1683399999999997</v>
      </c>
      <c r="I340" s="268">
        <f t="shared" ref="I340:I341" si="97">ROUND((F340*H340),2)</f>
        <v>104.56</v>
      </c>
      <c r="J340" s="410"/>
    </row>
    <row r="341" spans="1:10" ht="26.4">
      <c r="A341" s="388" t="s">
        <v>645</v>
      </c>
      <c r="B341" s="198">
        <v>93382</v>
      </c>
      <c r="C341" s="198" t="s">
        <v>73</v>
      </c>
      <c r="D341" s="315" t="s">
        <v>646</v>
      </c>
      <c r="E341" s="198" t="s">
        <v>88</v>
      </c>
      <c r="F341" s="389">
        <f>'MEMÓRIA DE CÁLCULO'!E310</f>
        <v>33</v>
      </c>
      <c r="G341" s="317">
        <v>26.36</v>
      </c>
      <c r="H341" s="197">
        <f t="shared" si="95"/>
        <v>34.228459999999998</v>
      </c>
      <c r="I341" s="268">
        <f t="shared" si="97"/>
        <v>1129.54</v>
      </c>
      <c r="J341" s="410"/>
    </row>
    <row r="342" spans="1:10" ht="7.5" customHeight="1">
      <c r="A342" s="390"/>
      <c r="B342" s="391"/>
      <c r="C342" s="391"/>
      <c r="D342" s="391"/>
      <c r="E342" s="391"/>
      <c r="F342" s="391"/>
      <c r="G342" s="391"/>
      <c r="H342" s="391"/>
      <c r="I342" s="411"/>
      <c r="J342" s="410"/>
    </row>
    <row r="343" spans="1:10" ht="13.8">
      <c r="A343" s="210" t="s">
        <v>647</v>
      </c>
      <c r="B343" s="211"/>
      <c r="C343" s="211"/>
      <c r="D343" s="212" t="s">
        <v>93</v>
      </c>
      <c r="E343" s="213"/>
      <c r="F343" s="213"/>
      <c r="G343" s="213"/>
      <c r="H343" s="214"/>
      <c r="I343" s="409">
        <f>SUM(I344)</f>
        <v>87879.7</v>
      </c>
      <c r="J343" s="410"/>
    </row>
    <row r="344" spans="1:10" ht="13.8">
      <c r="A344" s="225" t="s">
        <v>638</v>
      </c>
      <c r="B344" s="371"/>
      <c r="C344" s="371"/>
      <c r="D344" s="234" t="s">
        <v>95</v>
      </c>
      <c r="E344" s="235"/>
      <c r="F344" s="235"/>
      <c r="G344" s="235"/>
      <c r="H344" s="236"/>
      <c r="I344" s="412">
        <f>SUM(I345:I347)</f>
        <v>87879.7</v>
      </c>
      <c r="J344" s="410"/>
    </row>
    <row r="345" spans="1:10" ht="26.4">
      <c r="A345" s="752" t="s">
        <v>639</v>
      </c>
      <c r="B345" s="282">
        <v>96619</v>
      </c>
      <c r="C345" s="280" t="s">
        <v>73</v>
      </c>
      <c r="D345" s="281" t="s">
        <v>97</v>
      </c>
      <c r="E345" s="280" t="s">
        <v>58</v>
      </c>
      <c r="F345" s="283">
        <f>'MEMÓRIA DE CÁLCULO'!E313</f>
        <v>3.3</v>
      </c>
      <c r="G345" s="284">
        <v>28.32</v>
      </c>
      <c r="H345" s="285">
        <f t="shared" ref="H345:H347" si="98">G345*1.2985</f>
        <v>36.773519999999998</v>
      </c>
      <c r="I345" s="758">
        <f t="shared" ref="I345" si="99">ROUND((F345*H345),2)</f>
        <v>121.35</v>
      </c>
      <c r="J345" s="410"/>
    </row>
    <row r="346" spans="1:10" ht="13.8">
      <c r="A346" s="752" t="s">
        <v>648</v>
      </c>
      <c r="B346" s="280">
        <v>40283</v>
      </c>
      <c r="C346" s="280" t="s">
        <v>99</v>
      </c>
      <c r="D346" s="281" t="s">
        <v>100</v>
      </c>
      <c r="E346" s="280" t="s">
        <v>88</v>
      </c>
      <c r="F346" s="283">
        <f>'MEMÓRIA DE CÁLCULO'!E314</f>
        <v>16.5</v>
      </c>
      <c r="G346" s="284">
        <v>2754.25</v>
      </c>
      <c r="H346" s="285">
        <f t="shared" si="98"/>
        <v>3576.3936250000002</v>
      </c>
      <c r="I346" s="758">
        <f t="shared" ref="I346:I347" si="100">ROUND((F346*H346),2)</f>
        <v>59010.49</v>
      </c>
      <c r="J346" s="410"/>
    </row>
    <row r="347" spans="1:10" ht="13.8">
      <c r="A347" s="752" t="s">
        <v>649</v>
      </c>
      <c r="B347" s="280">
        <v>40284</v>
      </c>
      <c r="C347" s="280" t="s">
        <v>99</v>
      </c>
      <c r="D347" s="281" t="s">
        <v>102</v>
      </c>
      <c r="E347" s="280" t="s">
        <v>88</v>
      </c>
      <c r="F347" s="283">
        <f>'MEMÓRIA DE CÁLCULO'!E315</f>
        <v>8.73</v>
      </c>
      <c r="G347" s="284">
        <v>2536</v>
      </c>
      <c r="H347" s="285">
        <f t="shared" si="98"/>
        <v>3292.9960000000001</v>
      </c>
      <c r="I347" s="758">
        <f t="shared" si="100"/>
        <v>28747.86</v>
      </c>
      <c r="J347" s="410"/>
    </row>
    <row r="348" spans="1:10" ht="7.5" customHeight="1">
      <c r="A348" s="208"/>
      <c r="B348" s="224"/>
      <c r="C348" s="224"/>
      <c r="D348" s="224"/>
      <c r="E348" s="224"/>
      <c r="F348" s="224"/>
      <c r="G348" s="224"/>
      <c r="H348" s="224"/>
      <c r="I348" s="273"/>
      <c r="J348" s="410"/>
    </row>
    <row r="349" spans="1:10" ht="13.8">
      <c r="A349" s="210" t="s">
        <v>650</v>
      </c>
      <c r="B349" s="211"/>
      <c r="C349" s="211"/>
      <c r="D349" s="212" t="s">
        <v>103</v>
      </c>
      <c r="E349" s="213"/>
      <c r="F349" s="213"/>
      <c r="G349" s="213"/>
      <c r="H349" s="214"/>
      <c r="I349" s="409">
        <f>SUM(I350)</f>
        <v>65704.17</v>
      </c>
      <c r="J349" s="410"/>
    </row>
    <row r="350" spans="1:10" ht="13.8">
      <c r="A350" s="392" t="s">
        <v>651</v>
      </c>
      <c r="B350" s="371"/>
      <c r="C350" s="371"/>
      <c r="D350" s="234" t="s">
        <v>113</v>
      </c>
      <c r="E350" s="235"/>
      <c r="F350" s="235"/>
      <c r="G350" s="235"/>
      <c r="H350" s="236"/>
      <c r="I350" s="412">
        <f>SUM(I351:I351)</f>
        <v>65704.17</v>
      </c>
      <c r="J350" s="410"/>
    </row>
    <row r="351" spans="1:10" ht="12.75" customHeight="1">
      <c r="A351" s="773" t="s">
        <v>652</v>
      </c>
      <c r="B351" s="280">
        <v>50766</v>
      </c>
      <c r="C351" s="280" t="s">
        <v>56</v>
      </c>
      <c r="D351" s="281" t="s">
        <v>107</v>
      </c>
      <c r="E351" s="280" t="s">
        <v>88</v>
      </c>
      <c r="F351" s="283">
        <f>'MEMÓRIA DE CÁLCULO'!E314</f>
        <v>16.5</v>
      </c>
      <c r="G351" s="284">
        <v>3066.67</v>
      </c>
      <c r="H351" s="285">
        <f t="shared" ref="H351" si="101">G351*1.2985</f>
        <v>3982.070995</v>
      </c>
      <c r="I351" s="758">
        <f t="shared" ref="I351" si="102">ROUND((F351*H351),2)</f>
        <v>65704.17</v>
      </c>
    </row>
    <row r="352" spans="1:10" ht="7.5" customHeight="1">
      <c r="A352" s="208"/>
      <c r="B352" s="209"/>
      <c r="C352" s="209"/>
      <c r="D352" s="209"/>
      <c r="E352" s="209"/>
      <c r="F352" s="209"/>
      <c r="G352" s="224"/>
      <c r="H352" s="224"/>
      <c r="I352" s="273"/>
      <c r="J352" s="410"/>
    </row>
    <row r="353" spans="1:10" ht="13.8">
      <c r="A353" s="210" t="s">
        <v>653</v>
      </c>
      <c r="B353" s="211"/>
      <c r="C353" s="211"/>
      <c r="D353" s="212" t="s">
        <v>924</v>
      </c>
      <c r="E353" s="213"/>
      <c r="F353" s="213"/>
      <c r="G353" s="213"/>
      <c r="H353" s="214"/>
      <c r="I353" s="409">
        <f>SUM(I354:I355)</f>
        <v>190482.11</v>
      </c>
      <c r="J353" s="410"/>
    </row>
    <row r="354" spans="1:10" ht="12.75" customHeight="1">
      <c r="A354" s="392" t="s">
        <v>654</v>
      </c>
      <c r="B354" s="194">
        <v>130507</v>
      </c>
      <c r="C354" s="194" t="s">
        <v>56</v>
      </c>
      <c r="D354" s="218" t="s">
        <v>214</v>
      </c>
      <c r="E354" s="194" t="s">
        <v>88</v>
      </c>
      <c r="F354" s="195">
        <v>907.03</v>
      </c>
      <c r="G354" s="196">
        <v>57.88</v>
      </c>
      <c r="H354" s="197">
        <f t="shared" ref="H354" si="103">G354*1.2985</f>
        <v>75.157179999999997</v>
      </c>
      <c r="I354" s="268">
        <f t="shared" ref="I354" si="104">ROUND((F354*H354),2)</f>
        <v>68169.820000000007</v>
      </c>
    </row>
    <row r="355" spans="1:10" ht="12.75" customHeight="1">
      <c r="A355" s="392" t="s">
        <v>658</v>
      </c>
      <c r="B355" s="194">
        <v>130626</v>
      </c>
      <c r="C355" s="194" t="s">
        <v>56</v>
      </c>
      <c r="D355" s="218" t="s">
        <v>925</v>
      </c>
      <c r="E355" s="194" t="s">
        <v>88</v>
      </c>
      <c r="F355" s="195">
        <v>907.03</v>
      </c>
      <c r="G355" s="196">
        <v>103.85</v>
      </c>
      <c r="H355" s="197">
        <f t="shared" ref="H355" si="105">G355*1.2985</f>
        <v>134.84922499999999</v>
      </c>
      <c r="I355" s="268">
        <f t="shared" ref="I355" si="106">ROUND((F355*H355),2)</f>
        <v>122312.29</v>
      </c>
    </row>
    <row r="356" spans="1:10" ht="7.5" customHeight="1">
      <c r="A356" s="208"/>
      <c r="B356" s="209"/>
      <c r="C356" s="209"/>
      <c r="D356" s="209"/>
      <c r="E356" s="209"/>
      <c r="F356" s="209"/>
      <c r="G356" s="224"/>
      <c r="H356" s="224"/>
      <c r="I356" s="273"/>
      <c r="J356" s="410"/>
    </row>
    <row r="357" spans="1:10" ht="13.8">
      <c r="A357" s="464" t="s">
        <v>661</v>
      </c>
      <c r="B357" s="211"/>
      <c r="C357" s="211"/>
      <c r="D357" s="212" t="s">
        <v>120</v>
      </c>
      <c r="E357" s="213"/>
      <c r="F357" s="213"/>
      <c r="G357" s="213"/>
      <c r="H357" s="214"/>
      <c r="I357" s="409">
        <f>SUM(I358,I361)</f>
        <v>59720.99</v>
      </c>
      <c r="J357" s="410"/>
    </row>
    <row r="358" spans="1:10" ht="13.8">
      <c r="A358" s="465" t="s">
        <v>662</v>
      </c>
      <c r="B358" s="371"/>
      <c r="C358" s="371"/>
      <c r="D358" s="393" t="s">
        <v>655</v>
      </c>
      <c r="E358" s="226"/>
      <c r="F358" s="394"/>
      <c r="G358" s="395"/>
      <c r="H358" s="226"/>
      <c r="I358" s="412">
        <f>SUM(I359:I360)</f>
        <v>43287.56</v>
      </c>
      <c r="J358" s="410"/>
    </row>
    <row r="359" spans="1:10" ht="66">
      <c r="A359" s="466" t="s">
        <v>927</v>
      </c>
      <c r="B359" s="7">
        <v>87489</v>
      </c>
      <c r="C359" s="252" t="s">
        <v>73</v>
      </c>
      <c r="D359" s="263" t="s">
        <v>656</v>
      </c>
      <c r="E359" s="7" t="s">
        <v>58</v>
      </c>
      <c r="F359" s="389">
        <f>'MEMÓRIA DE CÁLCULO'!E324</f>
        <v>155.46</v>
      </c>
      <c r="G359" s="196">
        <v>55.42</v>
      </c>
      <c r="H359" s="197">
        <f t="shared" ref="H359:H363" si="107">G359*1.2985</f>
        <v>71.962869999999995</v>
      </c>
      <c r="I359" s="268">
        <f t="shared" ref="I359" si="108">ROUND((F359*H359),2)</f>
        <v>11187.35</v>
      </c>
      <c r="J359" s="410"/>
    </row>
    <row r="360" spans="1:10" ht="51" customHeight="1">
      <c r="A360" s="466" t="s">
        <v>928</v>
      </c>
      <c r="B360" s="328">
        <v>101161</v>
      </c>
      <c r="C360" s="328" t="s">
        <v>73</v>
      </c>
      <c r="D360" s="325" t="s">
        <v>657</v>
      </c>
      <c r="E360" s="328" t="s">
        <v>58</v>
      </c>
      <c r="F360" s="396">
        <v>140.69999999999999</v>
      </c>
      <c r="G360" s="313">
        <v>175.7</v>
      </c>
      <c r="H360" s="197">
        <f t="shared" si="107"/>
        <v>228.14644999999999</v>
      </c>
      <c r="I360" s="268">
        <f t="shared" ref="I360" si="109">ROUND((F360*H360),2)</f>
        <v>32100.21</v>
      </c>
      <c r="J360" s="410"/>
    </row>
    <row r="361" spans="1:10" ht="13.8">
      <c r="A361" s="467" t="s">
        <v>664</v>
      </c>
      <c r="B361" s="215"/>
      <c r="C361" s="215"/>
      <c r="D361" s="393" t="s">
        <v>659</v>
      </c>
      <c r="E361" s="328"/>
      <c r="F361" s="397"/>
      <c r="G361" s="196"/>
      <c r="H361" s="197"/>
      <c r="I361" s="413">
        <f>SUM(I362:I363)</f>
        <v>16433.43</v>
      </c>
      <c r="J361" s="410"/>
    </row>
    <row r="362" spans="1:10" ht="66">
      <c r="A362" s="468" t="s">
        <v>929</v>
      </c>
      <c r="B362" s="15">
        <v>87489</v>
      </c>
      <c r="C362" s="252" t="s">
        <v>73</v>
      </c>
      <c r="D362" s="263" t="s">
        <v>656</v>
      </c>
      <c r="E362" s="7" t="s">
        <v>58</v>
      </c>
      <c r="F362" s="389">
        <v>109.04</v>
      </c>
      <c r="G362" s="196">
        <v>55.42</v>
      </c>
      <c r="H362" s="197">
        <f t="shared" si="107"/>
        <v>71.962869999999995</v>
      </c>
      <c r="I362" s="268">
        <f t="shared" ref="I362" si="110">ROUND((F362*H362),2)</f>
        <v>7846.83</v>
      </c>
      <c r="J362" s="410"/>
    </row>
    <row r="363" spans="1:10" ht="26.4">
      <c r="A363" s="468" t="s">
        <v>930</v>
      </c>
      <c r="B363" s="206">
        <v>101747</v>
      </c>
      <c r="C363" s="198" t="s">
        <v>73</v>
      </c>
      <c r="D363" s="315" t="s">
        <v>660</v>
      </c>
      <c r="E363" s="198" t="s">
        <v>58</v>
      </c>
      <c r="F363" s="386">
        <v>83.42</v>
      </c>
      <c r="G363" s="317">
        <v>79.27</v>
      </c>
      <c r="H363" s="197">
        <f t="shared" si="107"/>
        <v>102.93209499999999</v>
      </c>
      <c r="I363" s="268">
        <f t="shared" ref="I363" si="111">ROUND((F363*H363),2)</f>
        <v>8586.6</v>
      </c>
      <c r="J363" s="410"/>
    </row>
    <row r="364" spans="1:10" ht="7.5" customHeight="1">
      <c r="A364" s="208"/>
      <c r="B364" s="209"/>
      <c r="C364" s="209"/>
      <c r="D364" s="209"/>
      <c r="E364" s="209"/>
      <c r="F364" s="209"/>
      <c r="G364" s="209"/>
      <c r="H364" s="209"/>
      <c r="I364" s="271"/>
      <c r="J364" s="410"/>
    </row>
    <row r="365" spans="1:10" ht="13.8">
      <c r="A365" s="464" t="s">
        <v>668</v>
      </c>
      <c r="B365" s="211"/>
      <c r="C365" s="211"/>
      <c r="D365" s="212" t="s">
        <v>190</v>
      </c>
      <c r="E365" s="213"/>
      <c r="F365" s="213"/>
      <c r="G365" s="213"/>
      <c r="H365" s="214"/>
      <c r="I365" s="409">
        <f>SUM(I366:I370)</f>
        <v>516229.74</v>
      </c>
      <c r="J365" s="410"/>
    </row>
    <row r="366" spans="1:10" ht="25.5" customHeight="1">
      <c r="A366" s="776" t="s">
        <v>669</v>
      </c>
      <c r="B366" s="777">
        <v>94213</v>
      </c>
      <c r="C366" s="778" t="s">
        <v>73</v>
      </c>
      <c r="D366" s="546" t="s">
        <v>663</v>
      </c>
      <c r="E366" s="779" t="s">
        <v>58</v>
      </c>
      <c r="F366" s="780">
        <f>'MEMÓRIA DE CÁLCULO'!E330</f>
        <v>986.1</v>
      </c>
      <c r="G366" s="781">
        <v>94.63</v>
      </c>
      <c r="H366" s="782">
        <f t="shared" ref="H366:H370" si="112">G366*1.2985</f>
        <v>122.877055</v>
      </c>
      <c r="I366" s="783">
        <f t="shared" ref="I366" si="113">ROUND((F366*H366),2)</f>
        <v>121169.06</v>
      </c>
      <c r="J366" s="410"/>
    </row>
    <row r="367" spans="1:10" ht="13.8">
      <c r="A367" s="466" t="s">
        <v>931</v>
      </c>
      <c r="B367" s="399">
        <v>71466</v>
      </c>
      <c r="C367" s="400" t="s">
        <v>56</v>
      </c>
      <c r="D367" s="401" t="s">
        <v>665</v>
      </c>
      <c r="E367" s="7" t="s">
        <v>119</v>
      </c>
      <c r="F367" s="389">
        <v>37.64</v>
      </c>
      <c r="G367" s="200">
        <v>36.74</v>
      </c>
      <c r="H367" s="197">
        <f t="shared" si="112"/>
        <v>47.706890000000001</v>
      </c>
      <c r="I367" s="268">
        <f t="shared" ref="I367:I370" si="114">ROUND((F367*H367),2)</f>
        <v>1795.69</v>
      </c>
      <c r="J367" s="410"/>
    </row>
    <row r="368" spans="1:10" ht="25.5" customHeight="1">
      <c r="A368" s="466" t="s">
        <v>932</v>
      </c>
      <c r="B368" s="398">
        <v>94213</v>
      </c>
      <c r="C368" s="198" t="s">
        <v>73</v>
      </c>
      <c r="D368" s="218" t="s">
        <v>666</v>
      </c>
      <c r="E368" s="7" t="s">
        <v>58</v>
      </c>
      <c r="F368" s="389">
        <v>296.02</v>
      </c>
      <c r="G368" s="200">
        <v>94.63</v>
      </c>
      <c r="H368" s="197">
        <f t="shared" si="112"/>
        <v>122.877055</v>
      </c>
      <c r="I368" s="268">
        <f t="shared" si="114"/>
        <v>36374.07</v>
      </c>
      <c r="J368" s="410"/>
    </row>
    <row r="369" spans="1:10" ht="12.75" customHeight="1">
      <c r="A369" s="466" t="s">
        <v>933</v>
      </c>
      <c r="B369" s="398">
        <v>70675</v>
      </c>
      <c r="C369" s="400" t="s">
        <v>56</v>
      </c>
      <c r="D369" s="218" t="s">
        <v>667</v>
      </c>
      <c r="E369" s="7" t="s">
        <v>58</v>
      </c>
      <c r="F369" s="389">
        <v>28.56</v>
      </c>
      <c r="G369" s="200">
        <v>77.44</v>
      </c>
      <c r="H369" s="197">
        <f t="shared" si="112"/>
        <v>100.55583999999999</v>
      </c>
      <c r="I369" s="268">
        <f t="shared" si="114"/>
        <v>2871.87</v>
      </c>
      <c r="J369" s="410"/>
    </row>
    <row r="370" spans="1:10" ht="13.8">
      <c r="A370" s="774" t="s">
        <v>934</v>
      </c>
      <c r="B370" s="282">
        <v>71361</v>
      </c>
      <c r="C370" s="784" t="s">
        <v>56</v>
      </c>
      <c r="D370" s="281" t="s">
        <v>192</v>
      </c>
      <c r="E370" s="785" t="s">
        <v>58</v>
      </c>
      <c r="F370" s="775">
        <f>'MEMÓRIA DE CÁLCULO'!E334</f>
        <v>986.1</v>
      </c>
      <c r="G370" s="284">
        <v>276.48</v>
      </c>
      <c r="H370" s="285">
        <f t="shared" si="112"/>
        <v>359.00928000000005</v>
      </c>
      <c r="I370" s="758">
        <f t="shared" si="114"/>
        <v>354019.05</v>
      </c>
      <c r="J370" s="410"/>
    </row>
    <row r="371" spans="1:10" ht="7.5" customHeight="1">
      <c r="A371" s="390"/>
      <c r="B371" s="391"/>
      <c r="C371" s="391"/>
      <c r="D371" s="391"/>
      <c r="E371" s="391"/>
      <c r="F371" s="391"/>
      <c r="G371" s="391"/>
      <c r="H371" s="391"/>
      <c r="I371" s="411"/>
      <c r="J371" s="410"/>
    </row>
    <row r="372" spans="1:10" ht="13.8">
      <c r="A372" s="464" t="s">
        <v>671</v>
      </c>
      <c r="B372" s="211"/>
      <c r="C372" s="211"/>
      <c r="D372" s="212" t="s">
        <v>200</v>
      </c>
      <c r="E372" s="213"/>
      <c r="F372" s="213"/>
      <c r="G372" s="213"/>
      <c r="H372" s="214"/>
      <c r="I372" s="409">
        <f>SUM(I373)</f>
        <v>5698.47</v>
      </c>
      <c r="J372" s="410"/>
    </row>
    <row r="373" spans="1:10" ht="26.4">
      <c r="A373" s="468" t="s">
        <v>672</v>
      </c>
      <c r="B373" s="23">
        <v>98557</v>
      </c>
      <c r="C373" s="198" t="s">
        <v>73</v>
      </c>
      <c r="D373" s="315" t="s">
        <v>670</v>
      </c>
      <c r="E373" s="316" t="s">
        <v>58</v>
      </c>
      <c r="F373" s="386">
        <f>'MEMÓRIA DE CÁLCULO'!E336</f>
        <v>134</v>
      </c>
      <c r="G373" s="317">
        <v>32.75</v>
      </c>
      <c r="H373" s="197">
        <f t="shared" ref="H373" si="115">G373*1.2985</f>
        <v>42.525874999999999</v>
      </c>
      <c r="I373" s="268">
        <f t="shared" ref="I373" si="116">ROUND((F373*H373),2)</f>
        <v>5698.47</v>
      </c>
      <c r="J373" s="410"/>
    </row>
    <row r="374" spans="1:10" ht="7.5" customHeight="1">
      <c r="A374" s="318"/>
      <c r="B374" s="319"/>
      <c r="C374" s="319"/>
      <c r="D374" s="319"/>
      <c r="E374" s="319"/>
      <c r="F374" s="319"/>
      <c r="G374" s="319"/>
      <c r="H374" s="319"/>
      <c r="I374" s="330"/>
      <c r="J374" s="410"/>
    </row>
    <row r="375" spans="1:10" ht="13.8">
      <c r="A375" s="464" t="s">
        <v>674</v>
      </c>
      <c r="B375" s="211"/>
      <c r="C375" s="211"/>
      <c r="D375" s="212" t="s">
        <v>202</v>
      </c>
      <c r="E375" s="213"/>
      <c r="F375" s="213"/>
      <c r="G375" s="213"/>
      <c r="H375" s="214"/>
      <c r="I375" s="409">
        <f>SUM(I376:I377)</f>
        <v>22766.87</v>
      </c>
      <c r="J375" s="410"/>
    </row>
    <row r="376" spans="1:10" ht="38.25" customHeight="1">
      <c r="A376" s="466" t="s">
        <v>935</v>
      </c>
      <c r="B376" s="215">
        <v>87878</v>
      </c>
      <c r="C376" s="252" t="s">
        <v>73</v>
      </c>
      <c r="D376" s="402" t="s">
        <v>204</v>
      </c>
      <c r="E376" s="239" t="s">
        <v>58</v>
      </c>
      <c r="F376" s="389">
        <f>'MEMÓRIA DE CÁLCULO'!E338</f>
        <v>529</v>
      </c>
      <c r="G376" s="196">
        <v>4.1500000000000004</v>
      </c>
      <c r="H376" s="197">
        <f t="shared" ref="H376:H377" si="117">G376*1.2985</f>
        <v>5.3887750000000008</v>
      </c>
      <c r="I376" s="268">
        <f t="shared" ref="I376" si="118">ROUND((F376*H376),2)</f>
        <v>2850.66</v>
      </c>
      <c r="J376" s="410"/>
    </row>
    <row r="377" spans="1:10" ht="51" customHeight="1">
      <c r="A377" s="466" t="s">
        <v>936</v>
      </c>
      <c r="B377" s="403">
        <v>87543</v>
      </c>
      <c r="C377" s="194" t="s">
        <v>73</v>
      </c>
      <c r="D377" s="148" t="s">
        <v>673</v>
      </c>
      <c r="E377" s="15" t="s">
        <v>58</v>
      </c>
      <c r="F377" s="389">
        <f>'MEMÓRIA DE CÁLCULO'!E339</f>
        <v>683.81</v>
      </c>
      <c r="G377" s="196">
        <v>22.43</v>
      </c>
      <c r="H377" s="197">
        <f t="shared" si="117"/>
        <v>29.125354999999999</v>
      </c>
      <c r="I377" s="268">
        <f t="shared" ref="I377" si="119">ROUND((F377*H377),2)</f>
        <v>19916.21</v>
      </c>
      <c r="J377" s="410"/>
    </row>
    <row r="378" spans="1:10" ht="7.5" customHeight="1">
      <c r="A378" s="318"/>
      <c r="B378" s="319"/>
      <c r="C378" s="319"/>
      <c r="D378" s="319"/>
      <c r="E378" s="319"/>
      <c r="F378" s="319"/>
      <c r="G378" s="319"/>
      <c r="H378" s="319"/>
      <c r="I378" s="330"/>
      <c r="J378" s="410"/>
    </row>
    <row r="379" spans="1:10" ht="13.8">
      <c r="A379" s="464" t="s">
        <v>678</v>
      </c>
      <c r="B379" s="211"/>
      <c r="C379" s="211"/>
      <c r="D379" s="212" t="s">
        <v>675</v>
      </c>
      <c r="E379" s="213"/>
      <c r="F379" s="213"/>
      <c r="G379" s="213"/>
      <c r="H379" s="214"/>
      <c r="I379" s="409">
        <f>SUM(I380:I382)</f>
        <v>60595.65</v>
      </c>
      <c r="J379" s="410"/>
    </row>
    <row r="380" spans="1:10" ht="26.4">
      <c r="A380" s="555" t="s">
        <v>2209</v>
      </c>
      <c r="B380" s="215">
        <v>88489</v>
      </c>
      <c r="C380" s="194" t="s">
        <v>73</v>
      </c>
      <c r="D380" s="218" t="s">
        <v>676</v>
      </c>
      <c r="E380" s="15" t="s">
        <v>58</v>
      </c>
      <c r="F380" s="389">
        <f>'MEMÓRIA DE CÁLCULO'!E341</f>
        <v>683.81</v>
      </c>
      <c r="G380" s="196">
        <v>12.52</v>
      </c>
      <c r="H380" s="197">
        <f t="shared" ref="H380:H382" si="120">G380*1.2985</f>
        <v>16.25722</v>
      </c>
      <c r="I380" s="268">
        <f t="shared" ref="I380:I381" si="121">ROUND((F380*H380),2)</f>
        <v>11116.85</v>
      </c>
      <c r="J380" s="410"/>
    </row>
    <row r="381" spans="1:10" ht="25.5" customHeight="1">
      <c r="A381" s="555" t="s">
        <v>2210</v>
      </c>
      <c r="B381" s="326">
        <v>102494</v>
      </c>
      <c r="C381" s="194" t="s">
        <v>73</v>
      </c>
      <c r="D381" s="218" t="s">
        <v>677</v>
      </c>
      <c r="E381" s="15" t="s">
        <v>58</v>
      </c>
      <c r="F381" s="389">
        <f>'MEMÓRIA DE CÁLCULO'!E342</f>
        <v>692</v>
      </c>
      <c r="G381" s="200">
        <v>49.72</v>
      </c>
      <c r="H381" s="197">
        <f t="shared" ref="H381" si="122">G381*1.2985</f>
        <v>64.561419999999998</v>
      </c>
      <c r="I381" s="268">
        <f t="shared" si="121"/>
        <v>44676.5</v>
      </c>
      <c r="J381" s="410"/>
    </row>
    <row r="382" spans="1:10" ht="25.5" customHeight="1">
      <c r="A382" s="555" t="s">
        <v>2211</v>
      </c>
      <c r="B382" s="326">
        <v>150207</v>
      </c>
      <c r="C382" s="488" t="s">
        <v>56</v>
      </c>
      <c r="D382" s="546" t="s">
        <v>1002</v>
      </c>
      <c r="E382" s="15" t="s">
        <v>58</v>
      </c>
      <c r="F382" s="389">
        <f>'MEMÓRIA DE CÁLCULO'!E343</f>
        <v>215.02</v>
      </c>
      <c r="G382" s="200">
        <v>17.2</v>
      </c>
      <c r="H382" s="197">
        <f t="shared" si="120"/>
        <v>22.334199999999999</v>
      </c>
      <c r="I382" s="268">
        <f t="shared" ref="I382" si="123">ROUND((F382*H382),2)</f>
        <v>4802.3</v>
      </c>
      <c r="J382" s="410"/>
    </row>
    <row r="383" spans="1:10" ht="7.5" customHeight="1">
      <c r="A383" s="318"/>
      <c r="B383" s="319"/>
      <c r="C383" s="319"/>
      <c r="D383" s="319"/>
      <c r="E383" s="319"/>
      <c r="F383" s="319"/>
      <c r="G383" s="319"/>
      <c r="H383" s="319"/>
      <c r="I383" s="330"/>
      <c r="J383" s="410"/>
    </row>
    <row r="384" spans="1:10" ht="13.8">
      <c r="A384" s="470" t="s">
        <v>685</v>
      </c>
      <c r="B384" s="189"/>
      <c r="C384" s="189"/>
      <c r="D384" s="190" t="s">
        <v>454</v>
      </c>
      <c r="E384" s="191"/>
      <c r="F384" s="191"/>
      <c r="G384" s="191"/>
      <c r="H384" s="192"/>
      <c r="I384" s="408">
        <f>SUM(I385,I389,I393,I396)</f>
        <v>16102.36</v>
      </c>
      <c r="J384" s="410"/>
    </row>
    <row r="385" spans="1:10" ht="13.8">
      <c r="A385" s="467" t="s">
        <v>686</v>
      </c>
      <c r="B385" s="404"/>
      <c r="C385" s="404"/>
      <c r="D385" s="234" t="s">
        <v>456</v>
      </c>
      <c r="E385" s="235"/>
      <c r="F385" s="235"/>
      <c r="G385" s="235"/>
      <c r="H385" s="236"/>
      <c r="I385" s="414">
        <f>SUM(I386:I388)</f>
        <v>325.93999999999994</v>
      </c>
      <c r="J385" s="410"/>
    </row>
    <row r="386" spans="1:10" ht="39.6">
      <c r="A386" s="469" t="s">
        <v>938</v>
      </c>
      <c r="B386" s="15">
        <v>101876</v>
      </c>
      <c r="C386" s="259" t="s">
        <v>73</v>
      </c>
      <c r="D386" s="148" t="s">
        <v>679</v>
      </c>
      <c r="E386" s="7" t="s">
        <v>61</v>
      </c>
      <c r="F386" s="389">
        <v>1</v>
      </c>
      <c r="G386" s="196">
        <v>61.46</v>
      </c>
      <c r="H386" s="197">
        <f t="shared" ref="H386:H398" si="124">G386*1.2985</f>
        <v>79.805809999999994</v>
      </c>
      <c r="I386" s="268">
        <f t="shared" ref="I386" si="125">ROUND((F386*H386),2)</f>
        <v>79.81</v>
      </c>
      <c r="J386" s="410"/>
    </row>
    <row r="387" spans="1:10" ht="25.5" customHeight="1">
      <c r="A387" s="469" t="s">
        <v>939</v>
      </c>
      <c r="B387" s="326">
        <v>93671</v>
      </c>
      <c r="C387" s="215" t="s">
        <v>73</v>
      </c>
      <c r="D387" s="218" t="s">
        <v>680</v>
      </c>
      <c r="E387" s="15" t="s">
        <v>61</v>
      </c>
      <c r="F387" s="389">
        <v>2</v>
      </c>
      <c r="G387" s="196">
        <v>76.28</v>
      </c>
      <c r="H387" s="197">
        <f t="shared" si="124"/>
        <v>99.049580000000006</v>
      </c>
      <c r="I387" s="268">
        <f t="shared" ref="I387:I388" si="126">ROUND((F387*H387),2)</f>
        <v>198.1</v>
      </c>
      <c r="J387" s="410"/>
    </row>
    <row r="388" spans="1:10" ht="25.5" customHeight="1">
      <c r="A388" s="469" t="s">
        <v>940</v>
      </c>
      <c r="B388" s="215">
        <v>93655</v>
      </c>
      <c r="C388" s="215" t="s">
        <v>73</v>
      </c>
      <c r="D388" s="218" t="s">
        <v>681</v>
      </c>
      <c r="E388" s="15" t="s">
        <v>61</v>
      </c>
      <c r="F388" s="389">
        <v>3</v>
      </c>
      <c r="G388" s="196">
        <v>12.33</v>
      </c>
      <c r="H388" s="197">
        <f t="shared" si="124"/>
        <v>16.010504999999998</v>
      </c>
      <c r="I388" s="268">
        <f t="shared" si="126"/>
        <v>48.03</v>
      </c>
      <c r="J388" s="410"/>
    </row>
    <row r="389" spans="1:10" ht="13.8">
      <c r="A389" s="467" t="s">
        <v>687</v>
      </c>
      <c r="B389" s="405"/>
      <c r="C389" s="405"/>
      <c r="D389" s="221" t="s">
        <v>492</v>
      </c>
      <c r="E389" s="222"/>
      <c r="F389" s="222"/>
      <c r="G389" s="222"/>
      <c r="H389" s="223"/>
      <c r="I389" s="274">
        <f>SUM(I390:I392)</f>
        <v>4473.34</v>
      </c>
      <c r="J389" s="410"/>
    </row>
    <row r="390" spans="1:10" ht="38.25" customHeight="1">
      <c r="A390" s="471" t="s">
        <v>941</v>
      </c>
      <c r="B390" s="326">
        <v>91836</v>
      </c>
      <c r="C390" s="215" t="s">
        <v>73</v>
      </c>
      <c r="D390" s="218" t="s">
        <v>496</v>
      </c>
      <c r="E390" s="326" t="s">
        <v>119</v>
      </c>
      <c r="F390" s="389">
        <v>80</v>
      </c>
      <c r="G390" s="196">
        <v>10.09</v>
      </c>
      <c r="H390" s="197">
        <f t="shared" si="124"/>
        <v>13.101865</v>
      </c>
      <c r="I390" s="268">
        <f t="shared" ref="I390" si="127">ROUND((F390*H390),2)</f>
        <v>1048.1500000000001</v>
      </c>
      <c r="J390" s="410"/>
    </row>
    <row r="391" spans="1:10" ht="38.85" customHeight="1">
      <c r="A391" s="471" t="s">
        <v>942</v>
      </c>
      <c r="B391" s="326">
        <v>91864</v>
      </c>
      <c r="C391" s="215" t="s">
        <v>73</v>
      </c>
      <c r="D391" s="218" t="s">
        <v>682</v>
      </c>
      <c r="E391" s="326" t="s">
        <v>119</v>
      </c>
      <c r="F391" s="389">
        <v>144</v>
      </c>
      <c r="G391" s="196">
        <v>13.27</v>
      </c>
      <c r="H391" s="197">
        <f t="shared" si="124"/>
        <v>17.231095</v>
      </c>
      <c r="I391" s="268">
        <f t="shared" ref="I391:I392" si="128">ROUND((F391*H391),2)</f>
        <v>2481.2800000000002</v>
      </c>
      <c r="J391" s="410"/>
    </row>
    <row r="392" spans="1:10" ht="26.4">
      <c r="A392" s="471" t="s">
        <v>943</v>
      </c>
      <c r="B392" s="15">
        <v>95805</v>
      </c>
      <c r="C392" s="252" t="s">
        <v>73</v>
      </c>
      <c r="D392" s="16" t="s">
        <v>522</v>
      </c>
      <c r="E392" s="215" t="s">
        <v>61</v>
      </c>
      <c r="F392" s="389">
        <v>34</v>
      </c>
      <c r="G392" s="196">
        <v>21.38</v>
      </c>
      <c r="H392" s="197">
        <f t="shared" si="124"/>
        <v>27.76193</v>
      </c>
      <c r="I392" s="268">
        <f t="shared" si="128"/>
        <v>943.91</v>
      </c>
      <c r="J392" s="410"/>
    </row>
    <row r="393" spans="1:10" ht="13.8">
      <c r="A393" s="467" t="s">
        <v>689</v>
      </c>
      <c r="B393" s="405"/>
      <c r="C393" s="405"/>
      <c r="D393" s="221" t="s">
        <v>683</v>
      </c>
      <c r="E393" s="222"/>
      <c r="F393" s="222"/>
      <c r="G393" s="222"/>
      <c r="H393" s="223"/>
      <c r="I393" s="274">
        <f>SUM(I394:I395)</f>
        <v>1639.23</v>
      </c>
      <c r="J393" s="410"/>
    </row>
    <row r="394" spans="1:10" ht="39.6">
      <c r="A394" s="471" t="s">
        <v>944</v>
      </c>
      <c r="B394" s="326">
        <v>91926</v>
      </c>
      <c r="C394" s="215" t="s">
        <v>73</v>
      </c>
      <c r="D394" s="199" t="s">
        <v>528</v>
      </c>
      <c r="E394" s="326" t="s">
        <v>119</v>
      </c>
      <c r="F394" s="389">
        <v>230</v>
      </c>
      <c r="G394" s="196">
        <v>4.2300000000000004</v>
      </c>
      <c r="H394" s="197">
        <f t="shared" si="124"/>
        <v>5.4926550000000001</v>
      </c>
      <c r="I394" s="268">
        <f t="shared" ref="I394" si="129">ROUND((F394*H394),2)</f>
        <v>1263.31</v>
      </c>
      <c r="J394" s="410"/>
    </row>
    <row r="395" spans="1:10" ht="39.6">
      <c r="A395" s="471" t="s">
        <v>945</v>
      </c>
      <c r="B395" s="326">
        <v>91930</v>
      </c>
      <c r="C395" s="326" t="s">
        <v>73</v>
      </c>
      <c r="D395" s="199" t="s">
        <v>532</v>
      </c>
      <c r="E395" s="326" t="s">
        <v>119</v>
      </c>
      <c r="F395" s="389">
        <v>30</v>
      </c>
      <c r="G395" s="196">
        <v>9.65</v>
      </c>
      <c r="H395" s="197">
        <f t="shared" si="124"/>
        <v>12.530525000000001</v>
      </c>
      <c r="I395" s="268">
        <f t="shared" ref="I395" si="130">ROUND((F395*H395),2)</f>
        <v>375.92</v>
      </c>
      <c r="J395" s="410"/>
    </row>
    <row r="396" spans="1:10" ht="13.8">
      <c r="A396" s="472" t="s">
        <v>691</v>
      </c>
      <c r="B396" s="415"/>
      <c r="C396" s="415"/>
      <c r="D396" s="357" t="s">
        <v>548</v>
      </c>
      <c r="E396" s="358"/>
      <c r="F396" s="358"/>
      <c r="G396" s="358"/>
      <c r="H396" s="359"/>
      <c r="I396" s="362">
        <f>SUM(I397:I398)</f>
        <v>9663.85</v>
      </c>
      <c r="J396" s="410"/>
    </row>
    <row r="397" spans="1:10" ht="38.25" customHeight="1">
      <c r="A397" s="471" t="s">
        <v>946</v>
      </c>
      <c r="B397" s="215">
        <v>97601</v>
      </c>
      <c r="C397" s="326" t="s">
        <v>73</v>
      </c>
      <c r="D397" s="261" t="s">
        <v>684</v>
      </c>
      <c r="E397" s="215" t="s">
        <v>61</v>
      </c>
      <c r="F397" s="389">
        <v>24</v>
      </c>
      <c r="G397" s="196">
        <v>298.98</v>
      </c>
      <c r="H397" s="197">
        <f t="shared" si="124"/>
        <v>388.22552999999999</v>
      </c>
      <c r="I397" s="268">
        <f t="shared" ref="I397" si="131">ROUND((F397*H397),2)</f>
        <v>9317.41</v>
      </c>
      <c r="J397" s="410"/>
    </row>
    <row r="398" spans="1:10" ht="26.4">
      <c r="A398" s="471" t="s">
        <v>947</v>
      </c>
      <c r="B398" s="326">
        <v>91996</v>
      </c>
      <c r="C398" s="215" t="s">
        <v>73</v>
      </c>
      <c r="D398" s="218" t="s">
        <v>550</v>
      </c>
      <c r="E398" s="326" t="s">
        <v>61</v>
      </c>
      <c r="F398" s="389">
        <v>10</v>
      </c>
      <c r="G398" s="196">
        <v>26.68</v>
      </c>
      <c r="H398" s="197">
        <f t="shared" si="124"/>
        <v>34.643979999999999</v>
      </c>
      <c r="I398" s="268">
        <f t="shared" ref="I398" si="132">ROUND((F398*H398),2)</f>
        <v>346.44</v>
      </c>
      <c r="J398" s="410"/>
    </row>
    <row r="399" spans="1:10" ht="7.5" customHeight="1">
      <c r="A399" s="318"/>
      <c r="B399" s="319"/>
      <c r="C399" s="319"/>
      <c r="D399" s="319"/>
      <c r="E399" s="319"/>
      <c r="F399" s="319"/>
      <c r="G399" s="319"/>
      <c r="H399" s="319"/>
      <c r="I399" s="330"/>
      <c r="J399" s="410"/>
    </row>
    <row r="400" spans="1:10" ht="13.8">
      <c r="A400" s="464" t="s">
        <v>694</v>
      </c>
      <c r="B400" s="211"/>
      <c r="C400" s="211"/>
      <c r="D400" s="212" t="s">
        <v>584</v>
      </c>
      <c r="E400" s="213"/>
      <c r="F400" s="213"/>
      <c r="G400" s="213"/>
      <c r="H400" s="214"/>
      <c r="I400" s="409">
        <f>SUM(I401:I405)</f>
        <v>21092.960000000003</v>
      </c>
      <c r="J400" s="410"/>
    </row>
    <row r="401" spans="1:10" ht="26.4">
      <c r="A401" s="471" t="s">
        <v>695</v>
      </c>
      <c r="B401" s="258">
        <v>96985</v>
      </c>
      <c r="C401" s="258" t="s">
        <v>73</v>
      </c>
      <c r="D401" s="338" t="s">
        <v>594</v>
      </c>
      <c r="E401" s="258" t="s">
        <v>61</v>
      </c>
      <c r="F401" s="389">
        <v>6</v>
      </c>
      <c r="G401" s="196">
        <v>99.54</v>
      </c>
      <c r="H401" s="197">
        <f t="shared" ref="H401:H405" si="133">G401*1.2985</f>
        <v>129.25269</v>
      </c>
      <c r="I401" s="268">
        <f t="shared" ref="I401" si="134">ROUND((F401*H401),2)</f>
        <v>775.52</v>
      </c>
      <c r="J401" s="410"/>
    </row>
    <row r="402" spans="1:10" ht="25.5" customHeight="1">
      <c r="A402" s="471" t="s">
        <v>698</v>
      </c>
      <c r="B402" s="194">
        <v>96973</v>
      </c>
      <c r="C402" s="194" t="s">
        <v>73</v>
      </c>
      <c r="D402" s="338" t="s">
        <v>688</v>
      </c>
      <c r="E402" s="368" t="s">
        <v>119</v>
      </c>
      <c r="F402" s="389">
        <v>122</v>
      </c>
      <c r="G402" s="196">
        <v>46.89</v>
      </c>
      <c r="H402" s="197">
        <f t="shared" si="133"/>
        <v>60.886665000000001</v>
      </c>
      <c r="I402" s="268">
        <f t="shared" ref="I402:I405" si="135">ROUND((F402*H402),2)</f>
        <v>7428.17</v>
      </c>
      <c r="J402" s="410"/>
    </row>
    <row r="403" spans="1:10" ht="25.5" customHeight="1">
      <c r="A403" s="471" t="s">
        <v>701</v>
      </c>
      <c r="B403" s="194">
        <v>96974</v>
      </c>
      <c r="C403" s="194" t="s">
        <v>73</v>
      </c>
      <c r="D403" s="338" t="s">
        <v>690</v>
      </c>
      <c r="E403" s="368" t="s">
        <v>119</v>
      </c>
      <c r="F403" s="389">
        <v>158</v>
      </c>
      <c r="G403" s="196">
        <v>60.21</v>
      </c>
      <c r="H403" s="197">
        <f t="shared" si="133"/>
        <v>78.182685000000006</v>
      </c>
      <c r="I403" s="268">
        <f t="shared" si="135"/>
        <v>12352.86</v>
      </c>
      <c r="J403" s="410"/>
    </row>
    <row r="404" spans="1:10" ht="26.4">
      <c r="A404" s="471" t="s">
        <v>703</v>
      </c>
      <c r="B404" s="194">
        <v>98111</v>
      </c>
      <c r="C404" s="194" t="s">
        <v>73</v>
      </c>
      <c r="D404" s="261" t="s">
        <v>692</v>
      </c>
      <c r="E404" s="258" t="s">
        <v>61</v>
      </c>
      <c r="F404" s="389">
        <v>6</v>
      </c>
      <c r="G404" s="196">
        <v>48.35</v>
      </c>
      <c r="H404" s="197">
        <f t="shared" si="133"/>
        <v>62.782474999999998</v>
      </c>
      <c r="I404" s="268">
        <f t="shared" si="135"/>
        <v>376.69</v>
      </c>
      <c r="J404" s="410"/>
    </row>
    <row r="405" spans="1:10" ht="26.4">
      <c r="A405" s="471" t="s">
        <v>948</v>
      </c>
      <c r="B405" s="194">
        <v>98463</v>
      </c>
      <c r="C405" s="194" t="s">
        <v>73</v>
      </c>
      <c r="D405" s="261" t="s">
        <v>693</v>
      </c>
      <c r="E405" s="258" t="s">
        <v>61</v>
      </c>
      <c r="F405" s="389">
        <v>6</v>
      </c>
      <c r="G405" s="196">
        <v>20.5</v>
      </c>
      <c r="H405" s="197">
        <f t="shared" si="133"/>
        <v>26.619250000000001</v>
      </c>
      <c r="I405" s="268">
        <f t="shared" si="135"/>
        <v>159.72</v>
      </c>
      <c r="J405" s="410"/>
    </row>
    <row r="406" spans="1:10" ht="7.5" customHeight="1">
      <c r="A406" s="208"/>
      <c r="B406" s="209"/>
      <c r="C406" s="209"/>
      <c r="D406" s="209"/>
      <c r="E406" s="209"/>
      <c r="F406" s="209"/>
      <c r="G406" s="209"/>
      <c r="H406" s="209"/>
      <c r="I406" s="271"/>
      <c r="J406" s="410"/>
    </row>
    <row r="407" spans="1:10" ht="13.8">
      <c r="A407" s="464" t="s">
        <v>949</v>
      </c>
      <c r="B407" s="211"/>
      <c r="C407" s="211"/>
      <c r="D407" s="212" t="s">
        <v>603</v>
      </c>
      <c r="E407" s="213"/>
      <c r="F407" s="213"/>
      <c r="G407" s="213"/>
      <c r="H407" s="214"/>
      <c r="I407" s="409">
        <f>SUM(I408:I411)</f>
        <v>36287.839999999997</v>
      </c>
      <c r="J407" s="410"/>
    </row>
    <row r="408" spans="1:10" ht="12.75" customHeight="1">
      <c r="A408" s="466" t="s">
        <v>950</v>
      </c>
      <c r="B408" s="398">
        <v>250594</v>
      </c>
      <c r="C408" s="398" t="s">
        <v>56</v>
      </c>
      <c r="D408" s="218" t="s">
        <v>696</v>
      </c>
      <c r="E408" s="15" t="s">
        <v>697</v>
      </c>
      <c r="F408" s="389">
        <v>1</v>
      </c>
      <c r="G408" s="200">
        <v>1086.49</v>
      </c>
      <c r="H408" s="197">
        <f t="shared" ref="H408:H411" si="136">G408*1.2985</f>
        <v>1410.8072649999999</v>
      </c>
      <c r="I408" s="268">
        <f t="shared" ref="I408" si="137">ROUND((F408*H408),2)</f>
        <v>1410.81</v>
      </c>
      <c r="J408" s="410"/>
    </row>
    <row r="409" spans="1:10" ht="39.6">
      <c r="A409" s="466" t="s">
        <v>951</v>
      </c>
      <c r="B409" s="398">
        <v>25398</v>
      </c>
      <c r="C409" s="398" t="s">
        <v>699</v>
      </c>
      <c r="D409" s="218" t="s">
        <v>700</v>
      </c>
      <c r="E409" s="15" t="s">
        <v>697</v>
      </c>
      <c r="F409" s="389">
        <v>1</v>
      </c>
      <c r="G409" s="200">
        <v>5066.97</v>
      </c>
      <c r="H409" s="197">
        <f t="shared" si="136"/>
        <v>6579.4605449999999</v>
      </c>
      <c r="I409" s="268">
        <f t="shared" ref="I409:I411" si="138">ROUND((F409*H409),2)</f>
        <v>6579.46</v>
      </c>
      <c r="J409" s="410"/>
    </row>
    <row r="410" spans="1:10" ht="39.6">
      <c r="A410" s="466" t="s">
        <v>952</v>
      </c>
      <c r="B410" s="398">
        <v>25399</v>
      </c>
      <c r="C410" s="398" t="s">
        <v>699</v>
      </c>
      <c r="D410" s="218" t="s">
        <v>702</v>
      </c>
      <c r="E410" s="15" t="s">
        <v>697</v>
      </c>
      <c r="F410" s="389">
        <v>1</v>
      </c>
      <c r="G410" s="200">
        <v>3076.09</v>
      </c>
      <c r="H410" s="197">
        <f t="shared" si="136"/>
        <v>3994.3028650000001</v>
      </c>
      <c r="I410" s="268">
        <f t="shared" si="138"/>
        <v>3994.3</v>
      </c>
      <c r="J410" s="410"/>
    </row>
    <row r="411" spans="1:10" ht="66">
      <c r="A411" s="466" t="s">
        <v>953</v>
      </c>
      <c r="B411" s="398">
        <v>102364</v>
      </c>
      <c r="C411" s="258" t="s">
        <v>73</v>
      </c>
      <c r="D411" s="148" t="s">
        <v>704</v>
      </c>
      <c r="E411" s="15" t="s">
        <v>58</v>
      </c>
      <c r="F411" s="389">
        <v>86.1</v>
      </c>
      <c r="G411" s="196">
        <v>217.38</v>
      </c>
      <c r="H411" s="197">
        <f t="shared" si="136"/>
        <v>282.26792999999998</v>
      </c>
      <c r="I411" s="268">
        <f t="shared" si="138"/>
        <v>24303.27</v>
      </c>
      <c r="J411" s="410"/>
    </row>
    <row r="412" spans="1:10" ht="7.5" customHeight="1">
      <c r="A412" s="390"/>
      <c r="B412" s="391"/>
      <c r="C412" s="391"/>
      <c r="D412" s="391"/>
      <c r="E412" s="391"/>
      <c r="F412" s="391"/>
      <c r="G412" s="391"/>
      <c r="H412" s="391"/>
      <c r="I412" s="411"/>
      <c r="J412" s="410"/>
    </row>
    <row r="413" spans="1:10" ht="13.8">
      <c r="A413" s="616" t="s">
        <v>705</v>
      </c>
      <c r="B413" s="617"/>
      <c r="C413" s="617"/>
      <c r="D413" s="617"/>
      <c r="E413" s="617"/>
      <c r="F413" s="617"/>
      <c r="G413" s="617"/>
      <c r="H413" s="618"/>
      <c r="I413" s="420">
        <f>SUM(I407,I400,I384,I379,I375,I372,I365,I357,I353,I349,I343,I338,I335)</f>
        <v>1094030.49</v>
      </c>
      <c r="J413" s="410"/>
    </row>
    <row r="414" spans="1:10" ht="7.5" customHeight="1">
      <c r="A414" s="416"/>
      <c r="B414" s="417"/>
      <c r="C414" s="417"/>
      <c r="D414" s="417"/>
      <c r="E414" s="417"/>
      <c r="F414" s="417"/>
      <c r="G414" s="417"/>
      <c r="H414" s="417"/>
      <c r="I414" s="421"/>
      <c r="J414" s="410"/>
    </row>
    <row r="415" spans="1:10" ht="13.8">
      <c r="A415" s="646" t="s">
        <v>1009</v>
      </c>
      <c r="B415" s="647"/>
      <c r="C415" s="647"/>
      <c r="D415" s="647"/>
      <c r="E415" s="647"/>
      <c r="F415" s="647"/>
      <c r="G415" s="647"/>
      <c r="H415" s="648"/>
      <c r="I415" s="422">
        <f>SUM(I331,I413)</f>
        <v>7887953.3799999999</v>
      </c>
    </row>
    <row r="416" spans="1:10" ht="7.5" customHeight="1">
      <c r="A416" s="418"/>
      <c r="B416" s="419"/>
      <c r="C416" s="419"/>
      <c r="D416" s="419"/>
      <c r="E416" s="419"/>
      <c r="F416" s="419"/>
      <c r="G416" s="419"/>
      <c r="H416" s="419"/>
      <c r="I416" s="423"/>
    </row>
    <row r="417" spans="1:12" ht="37.5" customHeight="1">
      <c r="A417" s="649" t="s">
        <v>706</v>
      </c>
      <c r="B417" s="650"/>
      <c r="C417" s="650"/>
      <c r="D417" s="650"/>
      <c r="E417" s="650"/>
      <c r="F417" s="650"/>
      <c r="G417" s="650"/>
      <c r="H417" s="650"/>
      <c r="I417" s="651"/>
      <c r="L417" s="424"/>
    </row>
    <row r="418" spans="1:12">
      <c r="A418" s="634" t="s">
        <v>707</v>
      </c>
      <c r="B418" s="635"/>
      <c r="C418" s="635"/>
      <c r="D418" s="635"/>
      <c r="E418" s="635"/>
      <c r="F418" s="635"/>
      <c r="G418" s="635"/>
      <c r="H418" s="635"/>
      <c r="I418" s="636"/>
    </row>
    <row r="419" spans="1:12">
      <c r="A419" s="637" t="s">
        <v>708</v>
      </c>
      <c r="B419" s="638"/>
      <c r="C419" s="638"/>
      <c r="D419" s="638"/>
      <c r="E419" s="638"/>
      <c r="F419" s="638"/>
      <c r="G419" s="638"/>
      <c r="H419" s="638"/>
      <c r="I419" s="639"/>
    </row>
  </sheetData>
  <mergeCells count="20">
    <mergeCell ref="A418:I418"/>
    <mergeCell ref="A419:I419"/>
    <mergeCell ref="E7:G8"/>
    <mergeCell ref="A415:H415"/>
    <mergeCell ref="A417:I417"/>
    <mergeCell ref="A1:I4"/>
    <mergeCell ref="J61:Q61"/>
    <mergeCell ref="A331:G331"/>
    <mergeCell ref="B333:I333"/>
    <mergeCell ref="A413:H413"/>
    <mergeCell ref="A8:D8"/>
    <mergeCell ref="H8:I8"/>
    <mergeCell ref="B12:I12"/>
    <mergeCell ref="J59:Q59"/>
    <mergeCell ref="J62:Q62"/>
    <mergeCell ref="A5:I5"/>
    <mergeCell ref="A6:D6"/>
    <mergeCell ref="E6:H6"/>
    <mergeCell ref="A7:D7"/>
    <mergeCell ref="H7:I7"/>
  </mergeCells>
  <phoneticPr fontId="82" type="noConversion"/>
  <printOptions verticalCentered="1"/>
  <pageMargins left="0.47244094488188998" right="0.196850393700787" top="0.196850393700787" bottom="0.118110236220472" header="0.118110236220472" footer="0.118110236220472"/>
  <pageSetup paperSize="9" scale="8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85"/>
  <sheetViews>
    <sheetView view="pageBreakPreview" topLeftCell="A83" zoomScale="80" zoomScaleNormal="80" zoomScaleSheetLayoutView="80" workbookViewId="0">
      <selection activeCell="N16" sqref="N16"/>
    </sheetView>
  </sheetViews>
  <sheetFormatPr defaultRowHeight="13.2"/>
  <cols>
    <col min="1" max="1" width="9.5546875" customWidth="1"/>
    <col min="2" max="2" width="54.5546875" customWidth="1"/>
    <col min="3" max="3" width="14.44140625" customWidth="1"/>
    <col min="4" max="4" width="14.109375" customWidth="1"/>
    <col min="5" max="5" width="15.88671875" customWidth="1"/>
    <col min="6" max="6" width="29.44140625" customWidth="1"/>
    <col min="7" max="7" width="17.88671875" customWidth="1"/>
  </cols>
  <sheetData>
    <row r="1" spans="1:7">
      <c r="A1" s="564"/>
      <c r="B1" s="564"/>
      <c r="C1" s="564"/>
      <c r="D1" s="564"/>
      <c r="E1" s="564"/>
      <c r="F1" s="564"/>
      <c r="G1" s="564"/>
    </row>
    <row r="2" spans="1:7">
      <c r="A2" s="564"/>
      <c r="B2" s="564"/>
      <c r="C2" s="564"/>
      <c r="D2" s="564"/>
      <c r="E2" s="564"/>
      <c r="F2" s="564"/>
      <c r="G2" s="564"/>
    </row>
    <row r="3" spans="1:7">
      <c r="A3" s="564"/>
      <c r="B3" s="564"/>
      <c r="C3" s="564"/>
      <c r="D3" s="564"/>
      <c r="E3" s="564"/>
      <c r="F3" s="564"/>
      <c r="G3" s="564"/>
    </row>
    <row r="4" spans="1:7">
      <c r="A4" s="564"/>
      <c r="B4" s="564"/>
      <c r="C4" s="564"/>
      <c r="D4" s="564"/>
      <c r="E4" s="564"/>
      <c r="F4" s="564"/>
      <c r="G4" s="564"/>
    </row>
    <row r="5" spans="1:7">
      <c r="A5" s="564"/>
      <c r="B5" s="564"/>
      <c r="C5" s="564"/>
      <c r="D5" s="564"/>
      <c r="E5" s="564"/>
      <c r="F5" s="564"/>
      <c r="G5" s="564"/>
    </row>
    <row r="6" spans="1:7" ht="13.8" thickBot="1">
      <c r="A6" s="665"/>
      <c r="B6" s="665"/>
      <c r="C6" s="665"/>
      <c r="D6" s="665"/>
      <c r="E6" s="665"/>
      <c r="F6" s="665"/>
      <c r="G6" s="665"/>
    </row>
    <row r="7" spans="1:7" ht="27.75" customHeight="1" thickTop="1" thickBot="1">
      <c r="A7" s="674" t="s">
        <v>1011</v>
      </c>
      <c r="B7" s="675"/>
      <c r="C7" s="675"/>
      <c r="D7" s="675"/>
      <c r="E7" s="676"/>
      <c r="F7" s="493" t="s">
        <v>1012</v>
      </c>
      <c r="G7" s="558">
        <v>44543</v>
      </c>
    </row>
    <row r="8" spans="1:7" ht="36.75" customHeight="1" thickTop="1" thickBot="1">
      <c r="A8" s="677" t="s">
        <v>2737</v>
      </c>
      <c r="B8" s="678"/>
      <c r="C8" s="678"/>
      <c r="D8" s="678"/>
      <c r="E8" s="679"/>
      <c r="F8" s="666" t="s">
        <v>1044</v>
      </c>
      <c r="G8" s="667"/>
    </row>
    <row r="9" spans="1:7" ht="34.5" customHeight="1" thickTop="1" thickBot="1">
      <c r="A9" s="682" t="s">
        <v>1042</v>
      </c>
      <c r="B9" s="683"/>
      <c r="C9" s="684"/>
      <c r="D9" s="682" t="s">
        <v>1043</v>
      </c>
      <c r="E9" s="683"/>
      <c r="F9" s="680">
        <v>7887953.3799999999</v>
      </c>
      <c r="G9" s="681"/>
    </row>
    <row r="10" spans="1:7" ht="16.8" thickTop="1">
      <c r="A10" s="494"/>
      <c r="B10" s="495"/>
      <c r="C10" s="495"/>
      <c r="D10" s="495"/>
      <c r="E10" s="495"/>
      <c r="F10" s="495"/>
      <c r="G10" s="496"/>
    </row>
    <row r="11" spans="1:7" ht="21.75" customHeight="1">
      <c r="A11" s="659" t="s">
        <v>1045</v>
      </c>
      <c r="B11" s="660"/>
      <c r="C11" s="660"/>
      <c r="D11" s="660"/>
      <c r="E11" s="660"/>
      <c r="F11" s="660"/>
      <c r="G11" s="661"/>
    </row>
    <row r="12" spans="1:7" ht="15.6">
      <c r="A12" s="655" t="s">
        <v>1013</v>
      </c>
      <c r="B12" s="656"/>
      <c r="C12" s="497" t="s">
        <v>1014</v>
      </c>
      <c r="D12" s="497" t="s">
        <v>1015</v>
      </c>
      <c r="E12" s="497" t="s">
        <v>1016</v>
      </c>
      <c r="F12" s="497" t="s">
        <v>1017</v>
      </c>
      <c r="G12" s="498" t="s">
        <v>1018</v>
      </c>
    </row>
    <row r="13" spans="1:7" ht="26.25" customHeight="1">
      <c r="A13" s="499" t="s">
        <v>1050</v>
      </c>
      <c r="B13" s="500" t="s">
        <v>1046</v>
      </c>
      <c r="C13" s="554" t="s">
        <v>56</v>
      </c>
      <c r="D13" s="554" t="s">
        <v>1020</v>
      </c>
      <c r="E13" s="554" t="s">
        <v>1019</v>
      </c>
      <c r="F13" s="521">
        <v>97</v>
      </c>
      <c r="G13" s="525">
        <v>97</v>
      </c>
    </row>
    <row r="14" spans="1:7" ht="15.6">
      <c r="A14" s="499" t="s">
        <v>1051</v>
      </c>
      <c r="B14" s="500" t="s">
        <v>1047</v>
      </c>
      <c r="C14" s="554" t="s">
        <v>56</v>
      </c>
      <c r="D14" s="554" t="s">
        <v>590</v>
      </c>
      <c r="E14" s="524">
        <v>0.1</v>
      </c>
      <c r="F14" s="501">
        <v>16.39</v>
      </c>
      <c r="G14" s="502">
        <v>1.64</v>
      </c>
    </row>
    <row r="15" spans="1:7" ht="15.6">
      <c r="A15" s="499" t="s">
        <v>1052</v>
      </c>
      <c r="B15" s="500" t="s">
        <v>1048</v>
      </c>
      <c r="C15" s="554" t="s">
        <v>56</v>
      </c>
      <c r="D15" s="554" t="s">
        <v>1053</v>
      </c>
      <c r="E15" s="524">
        <v>0.41</v>
      </c>
      <c r="F15" s="521">
        <v>150</v>
      </c>
      <c r="G15" s="525">
        <v>61.5</v>
      </c>
    </row>
    <row r="16" spans="1:7" ht="15.6">
      <c r="A16" s="499">
        <v>280013</v>
      </c>
      <c r="B16" s="500" t="s">
        <v>1049</v>
      </c>
      <c r="C16" s="554" t="s">
        <v>56</v>
      </c>
      <c r="D16" s="554" t="s">
        <v>84</v>
      </c>
      <c r="E16" s="524">
        <v>0.4</v>
      </c>
      <c r="F16" s="501">
        <v>20.04</v>
      </c>
      <c r="G16" s="502">
        <v>8.02</v>
      </c>
    </row>
    <row r="17" spans="1:7" ht="15.6">
      <c r="A17" s="499">
        <v>280026</v>
      </c>
      <c r="B17" s="500" t="s">
        <v>906</v>
      </c>
      <c r="C17" s="554" t="s">
        <v>56</v>
      </c>
      <c r="D17" s="554" t="s">
        <v>84</v>
      </c>
      <c r="E17" s="524">
        <v>0.4</v>
      </c>
      <c r="F17" s="501">
        <v>16.02</v>
      </c>
      <c r="G17" s="503">
        <v>6.41</v>
      </c>
    </row>
    <row r="18" spans="1:7" ht="15.6">
      <c r="A18" s="662"/>
      <c r="B18" s="663"/>
      <c r="C18" s="663"/>
      <c r="D18" s="663"/>
      <c r="E18" s="664"/>
      <c r="F18" s="504" t="s">
        <v>1025</v>
      </c>
      <c r="G18" s="505">
        <f>SUM(G13:G17)</f>
        <v>174.57</v>
      </c>
    </row>
    <row r="19" spans="1:7" ht="23.25" customHeight="1">
      <c r="A19" s="652" t="s">
        <v>1054</v>
      </c>
      <c r="B19" s="653"/>
      <c r="C19" s="653"/>
      <c r="D19" s="653"/>
      <c r="E19" s="653"/>
      <c r="F19" s="653"/>
      <c r="G19" s="654"/>
    </row>
    <row r="20" spans="1:7" ht="18.75" customHeight="1">
      <c r="A20" s="655" t="s">
        <v>1013</v>
      </c>
      <c r="B20" s="656"/>
      <c r="C20" s="497" t="s">
        <v>1014</v>
      </c>
      <c r="D20" s="497" t="s">
        <v>1015</v>
      </c>
      <c r="E20" s="497" t="s">
        <v>1016</v>
      </c>
      <c r="F20" s="497" t="s">
        <v>1017</v>
      </c>
      <c r="G20" s="498" t="s">
        <v>1018</v>
      </c>
    </row>
    <row r="21" spans="1:7" ht="15.6">
      <c r="A21" s="506" t="s">
        <v>1060</v>
      </c>
      <c r="B21" s="507" t="s">
        <v>1055</v>
      </c>
      <c r="C21" s="501" t="s">
        <v>56</v>
      </c>
      <c r="D21" s="501" t="s">
        <v>1065</v>
      </c>
      <c r="E21" s="523">
        <v>1</v>
      </c>
      <c r="F21" s="521">
        <v>204.68</v>
      </c>
      <c r="G21" s="525">
        <f>F21</f>
        <v>204.68</v>
      </c>
    </row>
    <row r="22" spans="1:7" ht="15.6">
      <c r="A22" s="506" t="s">
        <v>1061</v>
      </c>
      <c r="B22" s="507" t="s">
        <v>1056</v>
      </c>
      <c r="C22" s="501" t="s">
        <v>56</v>
      </c>
      <c r="D22" s="501" t="s">
        <v>1065</v>
      </c>
      <c r="E22" s="523">
        <v>1</v>
      </c>
      <c r="F22" s="521">
        <v>967.26</v>
      </c>
      <c r="G22" s="525">
        <f t="shared" ref="G22:G25" si="0">F22</f>
        <v>967.26</v>
      </c>
    </row>
    <row r="23" spans="1:7" ht="15.6">
      <c r="A23" s="506" t="s">
        <v>1062</v>
      </c>
      <c r="B23" s="507" t="s">
        <v>1057</v>
      </c>
      <c r="C23" s="501" t="s">
        <v>56</v>
      </c>
      <c r="D23" s="501" t="s">
        <v>1065</v>
      </c>
      <c r="E23" s="523">
        <v>1</v>
      </c>
      <c r="F23" s="521">
        <v>432.1</v>
      </c>
      <c r="G23" s="525">
        <f t="shared" si="0"/>
        <v>432.1</v>
      </c>
    </row>
    <row r="24" spans="1:7" ht="15.6">
      <c r="A24" s="506" t="s">
        <v>1063</v>
      </c>
      <c r="B24" s="507" t="s">
        <v>1058</v>
      </c>
      <c r="C24" s="501" t="s">
        <v>56</v>
      </c>
      <c r="D24" s="501" t="s">
        <v>1066</v>
      </c>
      <c r="E24" s="523">
        <v>1</v>
      </c>
      <c r="F24" s="521">
        <v>9881.85</v>
      </c>
      <c r="G24" s="525">
        <f t="shared" si="0"/>
        <v>9881.85</v>
      </c>
    </row>
    <row r="25" spans="1:7" ht="15.6">
      <c r="A25" s="506" t="s">
        <v>1064</v>
      </c>
      <c r="B25" s="507" t="s">
        <v>1059</v>
      </c>
      <c r="C25" s="501" t="s">
        <v>56</v>
      </c>
      <c r="D25" s="501" t="s">
        <v>1065</v>
      </c>
      <c r="E25" s="523">
        <v>1</v>
      </c>
      <c r="F25" s="521">
        <v>1136.43</v>
      </c>
      <c r="G25" s="525">
        <f t="shared" si="0"/>
        <v>1136.43</v>
      </c>
    </row>
    <row r="26" spans="1:7" ht="15.6">
      <c r="A26" s="662"/>
      <c r="B26" s="663"/>
      <c r="C26" s="663"/>
      <c r="D26" s="663"/>
      <c r="E26" s="664"/>
      <c r="F26" s="508" t="s">
        <v>1025</v>
      </c>
      <c r="G26" s="509">
        <f>SUM(G21:G25)</f>
        <v>12622.32</v>
      </c>
    </row>
    <row r="27" spans="1:7" ht="15.6">
      <c r="A27" s="668" t="s">
        <v>1067</v>
      </c>
      <c r="B27" s="669"/>
      <c r="C27" s="669"/>
      <c r="D27" s="669"/>
      <c r="E27" s="669"/>
      <c r="F27" s="669"/>
      <c r="G27" s="670"/>
    </row>
    <row r="28" spans="1:7" ht="15.6">
      <c r="A28" s="655" t="s">
        <v>1013</v>
      </c>
      <c r="B28" s="656"/>
      <c r="C28" s="497" t="s">
        <v>1014</v>
      </c>
      <c r="D28" s="497" t="s">
        <v>1015</v>
      </c>
      <c r="E28" s="497" t="s">
        <v>1016</v>
      </c>
      <c r="F28" s="497" t="s">
        <v>1017</v>
      </c>
      <c r="G28" s="498" t="s">
        <v>1018</v>
      </c>
    </row>
    <row r="29" spans="1:7" ht="15.6">
      <c r="A29" s="506" t="s">
        <v>1093</v>
      </c>
      <c r="B29" s="507" t="s">
        <v>1068</v>
      </c>
      <c r="C29" s="501" t="s">
        <v>56</v>
      </c>
      <c r="D29" s="501" t="s">
        <v>1053</v>
      </c>
      <c r="E29" s="522">
        <v>0.14000000000000001</v>
      </c>
      <c r="F29" s="501">
        <v>160</v>
      </c>
      <c r="G29" s="525">
        <f>F29*E29</f>
        <v>22.400000000000002</v>
      </c>
    </row>
    <row r="30" spans="1:7" ht="15.6">
      <c r="A30" s="506" t="s">
        <v>1094</v>
      </c>
      <c r="B30" s="507" t="s">
        <v>1069</v>
      </c>
      <c r="C30" s="501" t="s">
        <v>56</v>
      </c>
      <c r="D30" s="501" t="s">
        <v>1065</v>
      </c>
      <c r="E30" s="522">
        <v>0.02</v>
      </c>
      <c r="F30" s="501">
        <v>52.5</v>
      </c>
      <c r="G30" s="525">
        <f t="shared" ref="G30:G56" si="1">F30*E30</f>
        <v>1.05</v>
      </c>
    </row>
    <row r="31" spans="1:7" ht="15.6">
      <c r="A31" s="506" t="s">
        <v>1095</v>
      </c>
      <c r="B31" s="507" t="s">
        <v>1070</v>
      </c>
      <c r="C31" s="501" t="s">
        <v>56</v>
      </c>
      <c r="D31" s="501" t="s">
        <v>1065</v>
      </c>
      <c r="E31" s="522">
        <v>0.04</v>
      </c>
      <c r="F31" s="501">
        <v>1.43</v>
      </c>
      <c r="G31" s="525">
        <f t="shared" si="1"/>
        <v>5.7200000000000001E-2</v>
      </c>
    </row>
    <row r="32" spans="1:7" ht="15.6">
      <c r="A32" s="506" t="s">
        <v>1096</v>
      </c>
      <c r="B32" s="507" t="s">
        <v>1071</v>
      </c>
      <c r="C32" s="501" t="s">
        <v>56</v>
      </c>
      <c r="D32" s="501" t="s">
        <v>1065</v>
      </c>
      <c r="E32" s="522">
        <v>0.02</v>
      </c>
      <c r="F32" s="501">
        <v>6.09</v>
      </c>
      <c r="G32" s="525">
        <f t="shared" si="1"/>
        <v>0.12180000000000001</v>
      </c>
    </row>
    <row r="33" spans="1:7" ht="15.6">
      <c r="A33" s="506" t="s">
        <v>1097</v>
      </c>
      <c r="B33" s="507" t="s">
        <v>1072</v>
      </c>
      <c r="C33" s="501" t="s">
        <v>56</v>
      </c>
      <c r="D33" s="501" t="s">
        <v>1065</v>
      </c>
      <c r="E33" s="522">
        <v>0.5</v>
      </c>
      <c r="F33" s="501">
        <v>0.65</v>
      </c>
      <c r="G33" s="525">
        <f t="shared" si="1"/>
        <v>0.32500000000000001</v>
      </c>
    </row>
    <row r="34" spans="1:7" ht="15.6">
      <c r="A34" s="506" t="s">
        <v>1098</v>
      </c>
      <c r="B34" s="507" t="s">
        <v>1073</v>
      </c>
      <c r="C34" s="501" t="s">
        <v>56</v>
      </c>
      <c r="D34" s="501" t="s">
        <v>1053</v>
      </c>
      <c r="E34" s="522">
        <v>0.05</v>
      </c>
      <c r="F34" s="501">
        <v>245</v>
      </c>
      <c r="G34" s="525">
        <f t="shared" si="1"/>
        <v>12.25</v>
      </c>
    </row>
    <row r="35" spans="1:7" ht="15.6">
      <c r="A35" s="506" t="s">
        <v>1099</v>
      </c>
      <c r="B35" s="507" t="s">
        <v>1074</v>
      </c>
      <c r="C35" s="501" t="s">
        <v>56</v>
      </c>
      <c r="D35" s="501" t="s">
        <v>590</v>
      </c>
      <c r="E35" s="522">
        <v>0.5</v>
      </c>
      <c r="F35" s="501">
        <v>12.43</v>
      </c>
      <c r="G35" s="525">
        <f t="shared" si="1"/>
        <v>6.2149999999999999</v>
      </c>
    </row>
    <row r="36" spans="1:7" ht="15.6">
      <c r="A36" s="506" t="s">
        <v>1100</v>
      </c>
      <c r="B36" s="507" t="s">
        <v>1075</v>
      </c>
      <c r="C36" s="501" t="s">
        <v>56</v>
      </c>
      <c r="D36" s="501" t="s">
        <v>1053</v>
      </c>
      <c r="E36" s="522">
        <v>0.38</v>
      </c>
      <c r="F36" s="501">
        <v>75</v>
      </c>
      <c r="G36" s="525">
        <f t="shared" si="1"/>
        <v>28.5</v>
      </c>
    </row>
    <row r="37" spans="1:7" ht="15.6">
      <c r="A37" s="506" t="s">
        <v>1052</v>
      </c>
      <c r="B37" s="507" t="s">
        <v>1048</v>
      </c>
      <c r="C37" s="501" t="s">
        <v>56</v>
      </c>
      <c r="D37" s="501" t="s">
        <v>1053</v>
      </c>
      <c r="E37" s="522">
        <v>0.17</v>
      </c>
      <c r="F37" s="501">
        <v>150</v>
      </c>
      <c r="G37" s="525">
        <f t="shared" si="1"/>
        <v>25.500000000000004</v>
      </c>
    </row>
    <row r="38" spans="1:7" ht="15.6">
      <c r="A38" s="506" t="s">
        <v>1101</v>
      </c>
      <c r="B38" s="507" t="s">
        <v>1076</v>
      </c>
      <c r="C38" s="501" t="s">
        <v>56</v>
      </c>
      <c r="D38" s="501" t="s">
        <v>1065</v>
      </c>
      <c r="E38" s="522">
        <v>0.19</v>
      </c>
      <c r="F38" s="501">
        <v>14.65</v>
      </c>
      <c r="G38" s="525">
        <f t="shared" si="1"/>
        <v>2.7835000000000001</v>
      </c>
    </row>
    <row r="39" spans="1:7" ht="15.6">
      <c r="A39" s="506" t="s">
        <v>1102</v>
      </c>
      <c r="B39" s="507" t="s">
        <v>1077</v>
      </c>
      <c r="C39" s="501" t="s">
        <v>56</v>
      </c>
      <c r="D39" s="501" t="s">
        <v>590</v>
      </c>
      <c r="E39" s="522">
        <v>4.2000000000000003E-2</v>
      </c>
      <c r="F39" s="501">
        <v>12.5</v>
      </c>
      <c r="G39" s="525">
        <f t="shared" si="1"/>
        <v>0.52500000000000002</v>
      </c>
    </row>
    <row r="40" spans="1:7" ht="15.6">
      <c r="A40" s="506" t="s">
        <v>1103</v>
      </c>
      <c r="B40" s="507" t="s">
        <v>1078</v>
      </c>
      <c r="C40" s="501" t="s">
        <v>56</v>
      </c>
      <c r="D40" s="501" t="s">
        <v>1065</v>
      </c>
      <c r="E40" s="522">
        <v>0.02</v>
      </c>
      <c r="F40" s="501">
        <v>20</v>
      </c>
      <c r="G40" s="525">
        <f t="shared" si="1"/>
        <v>0.4</v>
      </c>
    </row>
    <row r="41" spans="1:7" ht="15.6">
      <c r="A41" s="506" t="s">
        <v>1104</v>
      </c>
      <c r="B41" s="507" t="s">
        <v>1079</v>
      </c>
      <c r="C41" s="501" t="s">
        <v>56</v>
      </c>
      <c r="D41" s="501" t="s">
        <v>1065</v>
      </c>
      <c r="E41" s="522">
        <v>0.82</v>
      </c>
      <c r="F41" s="501">
        <v>14.5</v>
      </c>
      <c r="G41" s="525">
        <f t="shared" si="1"/>
        <v>11.889999999999999</v>
      </c>
    </row>
    <row r="42" spans="1:7" ht="15.6">
      <c r="A42" s="506">
        <v>170081</v>
      </c>
      <c r="B42" s="507" t="s">
        <v>1080</v>
      </c>
      <c r="C42" s="501" t="s">
        <v>56</v>
      </c>
      <c r="D42" s="501" t="s">
        <v>1092</v>
      </c>
      <c r="E42" s="522">
        <v>0.15</v>
      </c>
      <c r="F42" s="501">
        <v>221.14</v>
      </c>
      <c r="G42" s="525">
        <f t="shared" si="1"/>
        <v>33.170999999999999</v>
      </c>
    </row>
    <row r="43" spans="1:7" ht="15.6">
      <c r="A43" s="506">
        <v>180093</v>
      </c>
      <c r="B43" s="507" t="s">
        <v>1081</v>
      </c>
      <c r="C43" s="501" t="s">
        <v>56</v>
      </c>
      <c r="D43" s="501" t="s">
        <v>1065</v>
      </c>
      <c r="E43" s="522">
        <v>0.125</v>
      </c>
      <c r="F43" s="501">
        <v>19.260000000000002</v>
      </c>
      <c r="G43" s="525">
        <f t="shared" si="1"/>
        <v>2.4075000000000002</v>
      </c>
    </row>
    <row r="44" spans="1:7" ht="15.6">
      <c r="A44" s="506">
        <v>180095</v>
      </c>
      <c r="B44" s="507" t="s">
        <v>1082</v>
      </c>
      <c r="C44" s="501" t="s">
        <v>56</v>
      </c>
      <c r="D44" s="501" t="s">
        <v>1065</v>
      </c>
      <c r="E44" s="522">
        <v>2.5000000000000001E-2</v>
      </c>
      <c r="F44" s="501">
        <v>63.6</v>
      </c>
      <c r="G44" s="525">
        <f t="shared" si="1"/>
        <v>1.59</v>
      </c>
    </row>
    <row r="45" spans="1:7" ht="15.6">
      <c r="A45" s="506">
        <v>180102</v>
      </c>
      <c r="B45" s="507" t="s">
        <v>1083</v>
      </c>
      <c r="C45" s="501" t="s">
        <v>56</v>
      </c>
      <c r="D45" s="501" t="s">
        <v>434</v>
      </c>
      <c r="E45" s="522">
        <v>0.15</v>
      </c>
      <c r="F45" s="501">
        <v>36.04</v>
      </c>
      <c r="G45" s="525">
        <f t="shared" si="1"/>
        <v>5.4059999999999997</v>
      </c>
    </row>
    <row r="46" spans="1:7" ht="15.6">
      <c r="A46" s="506">
        <v>180103</v>
      </c>
      <c r="B46" s="507" t="s">
        <v>1084</v>
      </c>
      <c r="C46" s="501" t="s">
        <v>56</v>
      </c>
      <c r="D46" s="501" t="s">
        <v>434</v>
      </c>
      <c r="E46" s="522">
        <v>0.15</v>
      </c>
      <c r="F46" s="501">
        <v>29.76</v>
      </c>
      <c r="G46" s="525">
        <f t="shared" si="1"/>
        <v>4.4640000000000004</v>
      </c>
    </row>
    <row r="47" spans="1:7" ht="15.6">
      <c r="A47" s="506">
        <v>180299</v>
      </c>
      <c r="B47" s="507" t="s">
        <v>1085</v>
      </c>
      <c r="C47" s="501" t="s">
        <v>56</v>
      </c>
      <c r="D47" s="501" t="s">
        <v>1092</v>
      </c>
      <c r="E47" s="522">
        <v>0.15</v>
      </c>
      <c r="F47" s="501">
        <v>449.67</v>
      </c>
      <c r="G47" s="525">
        <f t="shared" si="1"/>
        <v>67.450500000000005</v>
      </c>
    </row>
    <row r="48" spans="1:7" ht="15.6">
      <c r="A48" s="506">
        <v>180349</v>
      </c>
      <c r="B48" s="507" t="s">
        <v>1086</v>
      </c>
      <c r="C48" s="501" t="s">
        <v>56</v>
      </c>
      <c r="D48" s="501" t="s">
        <v>1065</v>
      </c>
      <c r="E48" s="522">
        <v>2.5000000000000001E-2</v>
      </c>
      <c r="F48" s="501">
        <v>1389.67</v>
      </c>
      <c r="G48" s="525">
        <f t="shared" si="1"/>
        <v>34.741750000000003</v>
      </c>
    </row>
    <row r="49" spans="1:7" ht="15.6">
      <c r="A49" s="506">
        <v>180350</v>
      </c>
      <c r="B49" s="507" t="s">
        <v>1087</v>
      </c>
      <c r="C49" s="501" t="s">
        <v>56</v>
      </c>
      <c r="D49" s="501" t="s">
        <v>1065</v>
      </c>
      <c r="E49" s="522">
        <v>2.5000000000000001E-2</v>
      </c>
      <c r="F49" s="501">
        <v>1291.8599999999999</v>
      </c>
      <c r="G49" s="525">
        <f t="shared" si="1"/>
        <v>32.296500000000002</v>
      </c>
    </row>
    <row r="50" spans="1:7" ht="15.6">
      <c r="A50" s="506">
        <v>180352</v>
      </c>
      <c r="B50" s="507" t="s">
        <v>1088</v>
      </c>
      <c r="C50" s="501" t="s">
        <v>56</v>
      </c>
      <c r="D50" s="501" t="s">
        <v>1065</v>
      </c>
      <c r="E50" s="522">
        <v>0.05</v>
      </c>
      <c r="F50" s="501">
        <v>585.23</v>
      </c>
      <c r="G50" s="525">
        <f t="shared" si="1"/>
        <v>29.261500000000002</v>
      </c>
    </row>
    <row r="51" spans="1:7" ht="15.6">
      <c r="A51" s="506">
        <v>190090</v>
      </c>
      <c r="B51" s="507" t="s">
        <v>1089</v>
      </c>
      <c r="C51" s="501" t="s">
        <v>56</v>
      </c>
      <c r="D51" s="501" t="s">
        <v>1065</v>
      </c>
      <c r="E51" s="522">
        <v>0.05</v>
      </c>
      <c r="F51" s="501">
        <v>400.2</v>
      </c>
      <c r="G51" s="525">
        <f t="shared" si="1"/>
        <v>20.010000000000002</v>
      </c>
    </row>
    <row r="52" spans="1:7" ht="15.6">
      <c r="A52" s="506">
        <v>190218</v>
      </c>
      <c r="B52" s="507" t="s">
        <v>416</v>
      </c>
      <c r="C52" s="501" t="s">
        <v>56</v>
      </c>
      <c r="D52" s="501" t="s">
        <v>1065</v>
      </c>
      <c r="E52" s="522">
        <v>0.05</v>
      </c>
      <c r="F52" s="501">
        <v>28.46</v>
      </c>
      <c r="G52" s="525">
        <f t="shared" si="1"/>
        <v>1.423</v>
      </c>
    </row>
    <row r="53" spans="1:7" ht="15.6">
      <c r="A53" s="506">
        <v>190224</v>
      </c>
      <c r="B53" s="507" t="s">
        <v>1090</v>
      </c>
      <c r="C53" s="501" t="s">
        <v>56</v>
      </c>
      <c r="D53" s="501" t="s">
        <v>1065</v>
      </c>
      <c r="E53" s="522">
        <v>0.05</v>
      </c>
      <c r="F53" s="501">
        <v>134.96</v>
      </c>
      <c r="G53" s="525">
        <f t="shared" si="1"/>
        <v>6.7480000000000011</v>
      </c>
    </row>
    <row r="54" spans="1:7" ht="15.6">
      <c r="A54" s="506">
        <v>190232</v>
      </c>
      <c r="B54" s="507" t="s">
        <v>1091</v>
      </c>
      <c r="C54" s="501" t="s">
        <v>56</v>
      </c>
      <c r="D54" s="501" t="s">
        <v>1065</v>
      </c>
      <c r="E54" s="522">
        <v>0.05</v>
      </c>
      <c r="F54" s="501">
        <v>433.24</v>
      </c>
      <c r="G54" s="525">
        <f t="shared" si="1"/>
        <v>21.662000000000003</v>
      </c>
    </row>
    <row r="55" spans="1:7" ht="15.6">
      <c r="A55" s="506">
        <v>280013</v>
      </c>
      <c r="B55" s="507" t="s">
        <v>1049</v>
      </c>
      <c r="C55" s="501" t="s">
        <v>56</v>
      </c>
      <c r="D55" s="501" t="s">
        <v>84</v>
      </c>
      <c r="E55" s="522">
        <v>3</v>
      </c>
      <c r="F55" s="501">
        <v>20.04</v>
      </c>
      <c r="G55" s="525">
        <f t="shared" si="1"/>
        <v>60.12</v>
      </c>
    </row>
    <row r="56" spans="1:7" ht="15.6">
      <c r="A56" s="506">
        <v>280026</v>
      </c>
      <c r="B56" s="507" t="s">
        <v>906</v>
      </c>
      <c r="C56" s="501" t="s">
        <v>56</v>
      </c>
      <c r="D56" s="501" t="s">
        <v>84</v>
      </c>
      <c r="E56" s="522">
        <v>6</v>
      </c>
      <c r="F56" s="501">
        <v>16.02</v>
      </c>
      <c r="G56" s="525">
        <f t="shared" si="1"/>
        <v>96.12</v>
      </c>
    </row>
    <row r="57" spans="1:7" ht="15.6">
      <c r="A57" s="662"/>
      <c r="B57" s="663"/>
      <c r="C57" s="663"/>
      <c r="D57" s="663"/>
      <c r="E57" s="664"/>
      <c r="F57" s="508" t="s">
        <v>1025</v>
      </c>
      <c r="G57" s="510">
        <f>SUM(G29:G56)</f>
        <v>528.88924999999995</v>
      </c>
    </row>
    <row r="58" spans="1:7" ht="15.6">
      <c r="A58" s="652" t="s">
        <v>1105</v>
      </c>
      <c r="B58" s="653"/>
      <c r="C58" s="653"/>
      <c r="D58" s="653"/>
      <c r="E58" s="653"/>
      <c r="F58" s="653"/>
      <c r="G58" s="654"/>
    </row>
    <row r="59" spans="1:7" ht="15.6">
      <c r="A59" s="655" t="s">
        <v>1013</v>
      </c>
      <c r="B59" s="656"/>
      <c r="C59" s="497" t="s">
        <v>1014</v>
      </c>
      <c r="D59" s="497" t="s">
        <v>1015</v>
      </c>
      <c r="E59" s="497" t="s">
        <v>1016</v>
      </c>
      <c r="F59" s="497" t="s">
        <v>1017</v>
      </c>
      <c r="G59" s="498" t="s">
        <v>1018</v>
      </c>
    </row>
    <row r="60" spans="1:7" ht="15.6">
      <c r="A60" s="506" t="s">
        <v>1093</v>
      </c>
      <c r="B60" s="507" t="s">
        <v>1068</v>
      </c>
      <c r="C60" s="501" t="s">
        <v>56</v>
      </c>
      <c r="D60" s="501" t="s">
        <v>1053</v>
      </c>
      <c r="E60" s="522">
        <v>0.14000000000000001</v>
      </c>
      <c r="F60" s="501">
        <v>160</v>
      </c>
      <c r="G60" s="525">
        <f>F60*E60</f>
        <v>22.400000000000002</v>
      </c>
    </row>
    <row r="61" spans="1:7" ht="15.6">
      <c r="A61" s="506" t="s">
        <v>1094</v>
      </c>
      <c r="B61" s="507" t="s">
        <v>1069</v>
      </c>
      <c r="C61" s="501" t="s">
        <v>56</v>
      </c>
      <c r="D61" s="501" t="s">
        <v>1065</v>
      </c>
      <c r="E61" s="522">
        <v>0.02</v>
      </c>
      <c r="F61" s="501">
        <v>52.5</v>
      </c>
      <c r="G61" s="525">
        <f t="shared" ref="G61:G74" si="2">F61*E61</f>
        <v>1.05</v>
      </c>
    </row>
    <row r="62" spans="1:7" ht="15.6">
      <c r="A62" s="506" t="s">
        <v>1095</v>
      </c>
      <c r="B62" s="507" t="s">
        <v>1070</v>
      </c>
      <c r="C62" s="501" t="s">
        <v>56</v>
      </c>
      <c r="D62" s="501" t="s">
        <v>1065</v>
      </c>
      <c r="E62" s="522">
        <v>0.04</v>
      </c>
      <c r="F62" s="501">
        <v>1.43</v>
      </c>
      <c r="G62" s="525">
        <f t="shared" si="2"/>
        <v>5.7200000000000001E-2</v>
      </c>
    </row>
    <row r="63" spans="1:7" ht="15.6">
      <c r="A63" s="506" t="s">
        <v>1096</v>
      </c>
      <c r="B63" s="507" t="s">
        <v>1071</v>
      </c>
      <c r="C63" s="501" t="s">
        <v>56</v>
      </c>
      <c r="D63" s="501" t="s">
        <v>1065</v>
      </c>
      <c r="E63" s="522">
        <v>0.02</v>
      </c>
      <c r="F63" s="501">
        <v>6.09</v>
      </c>
      <c r="G63" s="525">
        <f t="shared" si="2"/>
        <v>0.12180000000000001</v>
      </c>
    </row>
    <row r="64" spans="1:7" ht="15.6">
      <c r="A64" s="506" t="s">
        <v>1097</v>
      </c>
      <c r="B64" s="507" t="s">
        <v>1072</v>
      </c>
      <c r="C64" s="501" t="s">
        <v>56</v>
      </c>
      <c r="D64" s="501" t="s">
        <v>1065</v>
      </c>
      <c r="E64" s="522">
        <v>0.5</v>
      </c>
      <c r="F64" s="501">
        <v>0.65</v>
      </c>
      <c r="G64" s="525">
        <f t="shared" si="2"/>
        <v>0.32500000000000001</v>
      </c>
    </row>
    <row r="65" spans="1:7" ht="15.6">
      <c r="A65" s="506" t="s">
        <v>1098</v>
      </c>
      <c r="B65" s="507" t="s">
        <v>1073</v>
      </c>
      <c r="C65" s="501" t="s">
        <v>56</v>
      </c>
      <c r="D65" s="501" t="s">
        <v>1053</v>
      </c>
      <c r="E65" s="522">
        <v>0.05</v>
      </c>
      <c r="F65" s="501">
        <v>245</v>
      </c>
      <c r="G65" s="525">
        <f t="shared" si="2"/>
        <v>12.25</v>
      </c>
    </row>
    <row r="66" spans="1:7" ht="15.6">
      <c r="A66" s="506" t="s">
        <v>1099</v>
      </c>
      <c r="B66" s="507" t="s">
        <v>1074</v>
      </c>
      <c r="C66" s="501" t="s">
        <v>56</v>
      </c>
      <c r="D66" s="501" t="s">
        <v>590</v>
      </c>
      <c r="E66" s="522">
        <v>0.5</v>
      </c>
      <c r="F66" s="501">
        <v>12.43</v>
      </c>
      <c r="G66" s="525">
        <f t="shared" si="2"/>
        <v>6.2149999999999999</v>
      </c>
    </row>
    <row r="67" spans="1:7" ht="15.6">
      <c r="A67" s="506" t="s">
        <v>1100</v>
      </c>
      <c r="B67" s="507" t="s">
        <v>1075</v>
      </c>
      <c r="C67" s="501" t="s">
        <v>56</v>
      </c>
      <c r="D67" s="501" t="s">
        <v>1053</v>
      </c>
      <c r="E67" s="522">
        <v>0.38</v>
      </c>
      <c r="F67" s="501">
        <v>75</v>
      </c>
      <c r="G67" s="525">
        <f t="shared" si="2"/>
        <v>28.5</v>
      </c>
    </row>
    <row r="68" spans="1:7" ht="15.6">
      <c r="A68" s="506" t="s">
        <v>1052</v>
      </c>
      <c r="B68" s="507" t="s">
        <v>1048</v>
      </c>
      <c r="C68" s="501" t="s">
        <v>56</v>
      </c>
      <c r="D68" s="501" t="s">
        <v>1053</v>
      </c>
      <c r="E68" s="522">
        <v>0.17</v>
      </c>
      <c r="F68" s="501">
        <v>150</v>
      </c>
      <c r="G68" s="525">
        <f t="shared" si="2"/>
        <v>25.500000000000004</v>
      </c>
    </row>
    <row r="69" spans="1:7" ht="15.6">
      <c r="A69" s="506" t="s">
        <v>1101</v>
      </c>
      <c r="B69" s="507" t="s">
        <v>1076</v>
      </c>
      <c r="C69" s="501" t="s">
        <v>56</v>
      </c>
      <c r="D69" s="501" t="s">
        <v>1065</v>
      </c>
      <c r="E69" s="522">
        <v>0.19</v>
      </c>
      <c r="F69" s="501">
        <v>14.65</v>
      </c>
      <c r="G69" s="525">
        <f t="shared" si="2"/>
        <v>2.7835000000000001</v>
      </c>
    </row>
    <row r="70" spans="1:7" ht="15.6">
      <c r="A70" s="506" t="s">
        <v>1102</v>
      </c>
      <c r="B70" s="507" t="s">
        <v>1077</v>
      </c>
      <c r="C70" s="501" t="s">
        <v>56</v>
      </c>
      <c r="D70" s="501" t="s">
        <v>590</v>
      </c>
      <c r="E70" s="522">
        <v>4.2000000000000003E-2</v>
      </c>
      <c r="F70" s="501">
        <v>12.5</v>
      </c>
      <c r="G70" s="525">
        <f t="shared" si="2"/>
        <v>0.52500000000000002</v>
      </c>
    </row>
    <row r="71" spans="1:7" ht="15.6">
      <c r="A71" s="506" t="s">
        <v>1103</v>
      </c>
      <c r="B71" s="507" t="s">
        <v>1078</v>
      </c>
      <c r="C71" s="501" t="s">
        <v>56</v>
      </c>
      <c r="D71" s="501" t="s">
        <v>1065</v>
      </c>
      <c r="E71" s="522">
        <v>0.02</v>
      </c>
      <c r="F71" s="501">
        <v>20</v>
      </c>
      <c r="G71" s="525">
        <f t="shared" si="2"/>
        <v>0.4</v>
      </c>
    </row>
    <row r="72" spans="1:7" ht="15.6">
      <c r="A72" s="506" t="s">
        <v>1104</v>
      </c>
      <c r="B72" s="507" t="s">
        <v>1079</v>
      </c>
      <c r="C72" s="501" t="s">
        <v>56</v>
      </c>
      <c r="D72" s="501" t="s">
        <v>1065</v>
      </c>
      <c r="E72" s="522">
        <v>0.82</v>
      </c>
      <c r="F72" s="501">
        <v>14.5</v>
      </c>
      <c r="G72" s="525">
        <f t="shared" si="2"/>
        <v>11.889999999999999</v>
      </c>
    </row>
    <row r="73" spans="1:7" ht="15.6">
      <c r="A73" s="506">
        <v>280013</v>
      </c>
      <c r="B73" s="507" t="s">
        <v>1049</v>
      </c>
      <c r="C73" s="501" t="s">
        <v>56</v>
      </c>
      <c r="D73" s="501" t="s">
        <v>84</v>
      </c>
      <c r="E73" s="522">
        <v>3</v>
      </c>
      <c r="F73" s="501">
        <v>20.04</v>
      </c>
      <c r="G73" s="525">
        <f t="shared" si="2"/>
        <v>60.12</v>
      </c>
    </row>
    <row r="74" spans="1:7" ht="15.6">
      <c r="A74" s="506">
        <v>280026</v>
      </c>
      <c r="B74" s="507" t="s">
        <v>906</v>
      </c>
      <c r="C74" s="501" t="s">
        <v>56</v>
      </c>
      <c r="D74" s="501" t="s">
        <v>84</v>
      </c>
      <c r="E74" s="522">
        <v>6</v>
      </c>
      <c r="F74" s="501">
        <v>16.02</v>
      </c>
      <c r="G74" s="525">
        <f t="shared" si="2"/>
        <v>96.12</v>
      </c>
    </row>
    <row r="75" spans="1:7" ht="15.6">
      <c r="A75" s="662"/>
      <c r="B75" s="663"/>
      <c r="C75" s="663"/>
      <c r="D75" s="663"/>
      <c r="E75" s="664"/>
      <c r="F75" s="504" t="s">
        <v>1025</v>
      </c>
      <c r="G75" s="511">
        <f>SUM(G60:G74)</f>
        <v>268.25750000000005</v>
      </c>
    </row>
    <row r="76" spans="1:7" ht="15.6">
      <c r="A76" s="652" t="s">
        <v>1106</v>
      </c>
      <c r="B76" s="653"/>
      <c r="C76" s="653"/>
      <c r="D76" s="653"/>
      <c r="E76" s="653"/>
      <c r="F76" s="653"/>
      <c r="G76" s="654"/>
    </row>
    <row r="77" spans="1:7" ht="15.6">
      <c r="A77" s="655" t="s">
        <v>1013</v>
      </c>
      <c r="B77" s="656"/>
      <c r="C77" s="497" t="s">
        <v>1014</v>
      </c>
      <c r="D77" s="497" t="s">
        <v>1015</v>
      </c>
      <c r="E77" s="497" t="s">
        <v>1016</v>
      </c>
      <c r="F77" s="497" t="s">
        <v>1017</v>
      </c>
      <c r="G77" s="498" t="s">
        <v>1018</v>
      </c>
    </row>
    <row r="78" spans="1:7" ht="15.6">
      <c r="A78" s="506" t="s">
        <v>1110</v>
      </c>
      <c r="B78" s="507" t="s">
        <v>1107</v>
      </c>
      <c r="C78" s="501" t="s">
        <v>56</v>
      </c>
      <c r="D78" s="501" t="s">
        <v>1020</v>
      </c>
      <c r="E78" s="522">
        <v>1.05</v>
      </c>
      <c r="F78" s="501">
        <v>26.7</v>
      </c>
      <c r="G78" s="525">
        <f>F78*E78</f>
        <v>28.035</v>
      </c>
    </row>
    <row r="79" spans="1:7" ht="15.6">
      <c r="A79" s="506" t="s">
        <v>1099</v>
      </c>
      <c r="B79" s="507" t="s">
        <v>1074</v>
      </c>
      <c r="C79" s="501" t="s">
        <v>56</v>
      </c>
      <c r="D79" s="501" t="s">
        <v>590</v>
      </c>
      <c r="E79" s="522">
        <v>0.14000000000000001</v>
      </c>
      <c r="F79" s="501">
        <v>12.43</v>
      </c>
      <c r="G79" s="525">
        <f t="shared" ref="G79:G84" si="3">F79*E79</f>
        <v>1.7402000000000002</v>
      </c>
    </row>
    <row r="80" spans="1:7" ht="15.6">
      <c r="A80" s="506" t="s">
        <v>1052</v>
      </c>
      <c r="B80" s="507" t="s">
        <v>1048</v>
      </c>
      <c r="C80" s="501" t="s">
        <v>56</v>
      </c>
      <c r="D80" s="501" t="s">
        <v>1053</v>
      </c>
      <c r="E80" s="522">
        <v>0.13500000000000001</v>
      </c>
      <c r="F80" s="501">
        <v>150</v>
      </c>
      <c r="G80" s="525">
        <f t="shared" si="3"/>
        <v>20.25</v>
      </c>
    </row>
    <row r="81" spans="1:7" ht="15.6">
      <c r="A81" s="506" t="s">
        <v>1111</v>
      </c>
      <c r="B81" s="507" t="s">
        <v>1108</v>
      </c>
      <c r="C81" s="501" t="s">
        <v>56</v>
      </c>
      <c r="D81" s="501" t="s">
        <v>590</v>
      </c>
      <c r="E81" s="522">
        <v>0.4</v>
      </c>
      <c r="F81" s="501">
        <v>1.8</v>
      </c>
      <c r="G81" s="525">
        <f t="shared" si="3"/>
        <v>0.72000000000000008</v>
      </c>
    </row>
    <row r="82" spans="1:7" ht="15.6">
      <c r="A82" s="506">
        <v>280013</v>
      </c>
      <c r="B82" s="507" t="s">
        <v>1049</v>
      </c>
      <c r="C82" s="501" t="s">
        <v>56</v>
      </c>
      <c r="D82" s="501" t="s">
        <v>84</v>
      </c>
      <c r="E82" s="522">
        <v>0.8</v>
      </c>
      <c r="F82" s="501">
        <v>20.04</v>
      </c>
      <c r="G82" s="525">
        <f t="shared" si="3"/>
        <v>16.032</v>
      </c>
    </row>
    <row r="83" spans="1:7" ht="15.6">
      <c r="A83" s="506">
        <v>280024</v>
      </c>
      <c r="B83" s="507" t="s">
        <v>1109</v>
      </c>
      <c r="C83" s="501" t="s">
        <v>56</v>
      </c>
      <c r="D83" s="501" t="s">
        <v>84</v>
      </c>
      <c r="E83" s="522">
        <v>0.3</v>
      </c>
      <c r="F83" s="501">
        <v>21.21</v>
      </c>
      <c r="G83" s="525">
        <f t="shared" si="3"/>
        <v>6.3630000000000004</v>
      </c>
    </row>
    <row r="84" spans="1:7" ht="15.6">
      <c r="A84" s="506">
        <v>280026</v>
      </c>
      <c r="B84" s="507" t="s">
        <v>906</v>
      </c>
      <c r="C84" s="501" t="s">
        <v>56</v>
      </c>
      <c r="D84" s="501" t="s">
        <v>84</v>
      </c>
      <c r="E84" s="522">
        <v>0.8</v>
      </c>
      <c r="F84" s="501">
        <v>16.02</v>
      </c>
      <c r="G84" s="525">
        <f t="shared" si="3"/>
        <v>12.816000000000001</v>
      </c>
    </row>
    <row r="85" spans="1:7" ht="15.6">
      <c r="A85" s="662"/>
      <c r="B85" s="663"/>
      <c r="C85" s="663"/>
      <c r="D85" s="663"/>
      <c r="E85" s="664"/>
      <c r="F85" s="504" t="s">
        <v>1025</v>
      </c>
      <c r="G85" s="511">
        <f>SUM(G78:G84)</f>
        <v>85.956199999999995</v>
      </c>
    </row>
    <row r="86" spans="1:7" ht="21.75" customHeight="1">
      <c r="A86" s="652" t="s">
        <v>1112</v>
      </c>
      <c r="B86" s="653"/>
      <c r="C86" s="653"/>
      <c r="D86" s="653"/>
      <c r="E86" s="653"/>
      <c r="F86" s="653"/>
      <c r="G86" s="654"/>
    </row>
    <row r="87" spans="1:7" ht="15.6">
      <c r="A87" s="655" t="s">
        <v>1013</v>
      </c>
      <c r="B87" s="656"/>
      <c r="C87" s="497" t="s">
        <v>1014</v>
      </c>
      <c r="D87" s="497" t="s">
        <v>1015</v>
      </c>
      <c r="E87" s="497" t="s">
        <v>1016</v>
      </c>
      <c r="F87" s="497" t="s">
        <v>1017</v>
      </c>
      <c r="G87" s="498" t="s">
        <v>1018</v>
      </c>
    </row>
    <row r="88" spans="1:7" ht="15.6">
      <c r="A88" s="506" t="s">
        <v>1099</v>
      </c>
      <c r="B88" s="507" t="s">
        <v>1074</v>
      </c>
      <c r="C88" s="501" t="s">
        <v>56</v>
      </c>
      <c r="D88" s="501" t="s">
        <v>590</v>
      </c>
      <c r="E88" s="522">
        <v>3.0000000000000001E-3</v>
      </c>
      <c r="F88" s="501">
        <v>12.43</v>
      </c>
      <c r="G88" s="525">
        <f>F88*E88</f>
        <v>3.7289999999999997E-2</v>
      </c>
    </row>
    <row r="89" spans="1:7" ht="15.6">
      <c r="A89" s="506" t="s">
        <v>1115</v>
      </c>
      <c r="B89" s="507" t="s">
        <v>1113</v>
      </c>
      <c r="C89" s="501" t="s">
        <v>56</v>
      </c>
      <c r="D89" s="501" t="s">
        <v>590</v>
      </c>
      <c r="E89" s="522">
        <v>2E-3</v>
      </c>
      <c r="F89" s="501">
        <v>13.5</v>
      </c>
      <c r="G89" s="525">
        <f t="shared" ref="G89:G94" si="4">F89*E89</f>
        <v>2.7E-2</v>
      </c>
    </row>
    <row r="90" spans="1:7" ht="15.6">
      <c r="A90" s="506" t="s">
        <v>1100</v>
      </c>
      <c r="B90" s="507" t="s">
        <v>1075</v>
      </c>
      <c r="C90" s="501" t="s">
        <v>56</v>
      </c>
      <c r="D90" s="501" t="s">
        <v>1053</v>
      </c>
      <c r="E90" s="522">
        <v>0.01</v>
      </c>
      <c r="F90" s="501">
        <v>75</v>
      </c>
      <c r="G90" s="525">
        <f t="shared" si="4"/>
        <v>0.75</v>
      </c>
    </row>
    <row r="91" spans="1:7" ht="15.6">
      <c r="A91" s="506" t="s">
        <v>1052</v>
      </c>
      <c r="B91" s="507" t="s">
        <v>1048</v>
      </c>
      <c r="C91" s="501" t="s">
        <v>56</v>
      </c>
      <c r="D91" s="501" t="s">
        <v>1053</v>
      </c>
      <c r="E91" s="522">
        <v>0.01</v>
      </c>
      <c r="F91" s="501">
        <v>150</v>
      </c>
      <c r="G91" s="525">
        <f t="shared" si="4"/>
        <v>1.5</v>
      </c>
    </row>
    <row r="92" spans="1:7" ht="15.6">
      <c r="A92" s="506" t="s">
        <v>1116</v>
      </c>
      <c r="B92" s="507" t="s">
        <v>1114</v>
      </c>
      <c r="C92" s="501" t="s">
        <v>56</v>
      </c>
      <c r="D92" s="501" t="s">
        <v>1117</v>
      </c>
      <c r="E92" s="522">
        <v>0.01</v>
      </c>
      <c r="F92" s="501">
        <v>8.4499999999999993</v>
      </c>
      <c r="G92" s="525">
        <f t="shared" si="4"/>
        <v>8.4499999999999992E-2</v>
      </c>
    </row>
    <row r="93" spans="1:7" ht="15.6">
      <c r="A93" s="506">
        <v>280013</v>
      </c>
      <c r="B93" s="507" t="s">
        <v>1049</v>
      </c>
      <c r="C93" s="501" t="s">
        <v>56</v>
      </c>
      <c r="D93" s="501" t="s">
        <v>84</v>
      </c>
      <c r="E93" s="522">
        <v>7.0000000000000007E-2</v>
      </c>
      <c r="F93" s="501">
        <v>20.04</v>
      </c>
      <c r="G93" s="525">
        <f t="shared" si="4"/>
        <v>1.4028</v>
      </c>
    </row>
    <row r="94" spans="1:7" ht="15.6">
      <c r="A94" s="506">
        <v>280026</v>
      </c>
      <c r="B94" s="507" t="s">
        <v>906</v>
      </c>
      <c r="C94" s="501" t="s">
        <v>56</v>
      </c>
      <c r="D94" s="501" t="s">
        <v>84</v>
      </c>
      <c r="E94" s="522">
        <v>0.05</v>
      </c>
      <c r="F94" s="501">
        <v>16.02</v>
      </c>
      <c r="G94" s="525">
        <f t="shared" si="4"/>
        <v>0.80100000000000005</v>
      </c>
    </row>
    <row r="95" spans="1:7" ht="15.6">
      <c r="A95" s="662"/>
      <c r="B95" s="663"/>
      <c r="C95" s="663"/>
      <c r="D95" s="663"/>
      <c r="E95" s="664"/>
      <c r="F95" s="504" t="s">
        <v>1025</v>
      </c>
      <c r="G95" s="511">
        <f>SUM(G88:G94)</f>
        <v>4.6025899999999993</v>
      </c>
    </row>
    <row r="96" spans="1:7" ht="33.75" customHeight="1">
      <c r="A96" s="652" t="s">
        <v>1118</v>
      </c>
      <c r="B96" s="653"/>
      <c r="C96" s="653"/>
      <c r="D96" s="653"/>
      <c r="E96" s="653"/>
      <c r="F96" s="653"/>
      <c r="G96" s="654"/>
    </row>
    <row r="97" spans="1:7" ht="15.6">
      <c r="A97" s="655" t="s">
        <v>1013</v>
      </c>
      <c r="B97" s="656"/>
      <c r="C97" s="497" t="s">
        <v>1014</v>
      </c>
      <c r="D97" s="497" t="s">
        <v>1015</v>
      </c>
      <c r="E97" s="497" t="s">
        <v>1016</v>
      </c>
      <c r="F97" s="497" t="s">
        <v>1017</v>
      </c>
      <c r="G97" s="498" t="s">
        <v>1018</v>
      </c>
    </row>
    <row r="98" spans="1:7" ht="15.6">
      <c r="A98" s="560" t="s">
        <v>905</v>
      </c>
      <c r="B98" s="532" t="s">
        <v>906</v>
      </c>
      <c r="C98" s="501" t="s">
        <v>73</v>
      </c>
      <c r="D98" s="501" t="s">
        <v>84</v>
      </c>
      <c r="E98" s="522">
        <v>3.0000000000000001E-3</v>
      </c>
      <c r="F98" s="501">
        <v>17.09</v>
      </c>
      <c r="G98" s="531">
        <f>F98*E98</f>
        <v>5.1270000000000003E-2</v>
      </c>
    </row>
    <row r="99" spans="1:7" ht="15.6">
      <c r="A99" s="560" t="s">
        <v>1119</v>
      </c>
      <c r="B99" s="532" t="s">
        <v>1120</v>
      </c>
      <c r="C99" s="501" t="s">
        <v>73</v>
      </c>
      <c r="D99" s="501" t="s">
        <v>84</v>
      </c>
      <c r="E99" s="522">
        <v>3.0000000000000001E-3</v>
      </c>
      <c r="F99" s="501">
        <v>20.63</v>
      </c>
      <c r="G99" s="531">
        <f t="shared" ref="G99:G101" si="5">F99*E99</f>
        <v>6.1890000000000001E-2</v>
      </c>
    </row>
    <row r="100" spans="1:7" ht="49.5" customHeight="1">
      <c r="A100" s="560" t="s">
        <v>1121</v>
      </c>
      <c r="B100" s="533" t="s">
        <v>1122</v>
      </c>
      <c r="C100" s="501" t="s">
        <v>73</v>
      </c>
      <c r="D100" s="501" t="s">
        <v>1026</v>
      </c>
      <c r="E100" s="522">
        <v>2.3999999999999998E-3</v>
      </c>
      <c r="F100" s="501">
        <v>51.62</v>
      </c>
      <c r="G100" s="531">
        <f t="shared" si="5"/>
        <v>0.12388799999999998</v>
      </c>
    </row>
    <row r="101" spans="1:7" ht="46.8">
      <c r="A101" s="560" t="s">
        <v>1123</v>
      </c>
      <c r="B101" s="533" t="s">
        <v>1124</v>
      </c>
      <c r="C101" s="501" t="s">
        <v>73</v>
      </c>
      <c r="D101" s="501" t="s">
        <v>911</v>
      </c>
      <c r="E101" s="522">
        <v>5.9999999999999995E-4</v>
      </c>
      <c r="F101" s="501">
        <v>153.65</v>
      </c>
      <c r="G101" s="531">
        <f t="shared" si="5"/>
        <v>9.2189999999999994E-2</v>
      </c>
    </row>
    <row r="102" spans="1:7" ht="15.6">
      <c r="A102" s="662"/>
      <c r="B102" s="663"/>
      <c r="C102" s="663"/>
      <c r="D102" s="663"/>
      <c r="E102" s="664"/>
      <c r="F102" s="504" t="s">
        <v>1025</v>
      </c>
      <c r="G102" s="511">
        <f>SUM(G98:G101)</f>
        <v>0.32923799999999998</v>
      </c>
    </row>
    <row r="103" spans="1:7" ht="15.6">
      <c r="A103" s="652" t="s">
        <v>1125</v>
      </c>
      <c r="B103" s="653"/>
      <c r="C103" s="653"/>
      <c r="D103" s="653"/>
      <c r="E103" s="653"/>
      <c r="F103" s="653"/>
      <c r="G103" s="654"/>
    </row>
    <row r="104" spans="1:7" ht="15.6">
      <c r="A104" s="655" t="s">
        <v>1013</v>
      </c>
      <c r="B104" s="656"/>
      <c r="C104" s="497" t="s">
        <v>1014</v>
      </c>
      <c r="D104" s="497" t="s">
        <v>1015</v>
      </c>
      <c r="E104" s="497" t="s">
        <v>1016</v>
      </c>
      <c r="F104" s="497" t="s">
        <v>1017</v>
      </c>
      <c r="G104" s="498" t="s">
        <v>1018</v>
      </c>
    </row>
    <row r="105" spans="1:7" ht="15.6">
      <c r="A105" s="560" t="s">
        <v>1126</v>
      </c>
      <c r="B105" s="533" t="s">
        <v>1127</v>
      </c>
      <c r="C105" s="501" t="s">
        <v>73</v>
      </c>
      <c r="D105" s="501" t="s">
        <v>1138</v>
      </c>
      <c r="E105" s="523">
        <v>1</v>
      </c>
      <c r="F105" s="501">
        <v>13832.39</v>
      </c>
      <c r="G105" s="531">
        <f>F105*E105</f>
        <v>13832.39</v>
      </c>
    </row>
    <row r="106" spans="1:7" ht="15.6">
      <c r="A106" s="560" t="s">
        <v>1128</v>
      </c>
      <c r="B106" s="533" t="s">
        <v>1129</v>
      </c>
      <c r="C106" s="501" t="str">
        <f>C105</f>
        <v>SINAPI</v>
      </c>
      <c r="D106" s="501" t="s">
        <v>1138</v>
      </c>
      <c r="E106" s="523">
        <v>1</v>
      </c>
      <c r="F106" s="501">
        <v>152.35</v>
      </c>
      <c r="G106" s="531">
        <f t="shared" ref="G106:G110" si="6">F106*E106</f>
        <v>152.35</v>
      </c>
    </row>
    <row r="107" spans="1:7" ht="15.6">
      <c r="A107" s="560" t="s">
        <v>1130</v>
      </c>
      <c r="B107" s="533" t="s">
        <v>1131</v>
      </c>
      <c r="C107" s="501" t="str">
        <f>C106</f>
        <v>SINAPI</v>
      </c>
      <c r="D107" s="501" t="s">
        <v>1138</v>
      </c>
      <c r="E107" s="523">
        <v>1</v>
      </c>
      <c r="F107" s="501">
        <v>11.8</v>
      </c>
      <c r="G107" s="531">
        <f t="shared" si="6"/>
        <v>11.8</v>
      </c>
    </row>
    <row r="108" spans="1:7" ht="46.8">
      <c r="A108" s="560" t="s">
        <v>1132</v>
      </c>
      <c r="B108" s="533" t="s">
        <v>1133</v>
      </c>
      <c r="C108" s="501" t="str">
        <f>C105</f>
        <v>SINAPI</v>
      </c>
      <c r="D108" s="501" t="s">
        <v>1138</v>
      </c>
      <c r="E108" s="523">
        <v>1</v>
      </c>
      <c r="F108" s="501">
        <v>1.9</v>
      </c>
      <c r="G108" s="531">
        <f t="shared" si="6"/>
        <v>1.9</v>
      </c>
    </row>
    <row r="109" spans="1:7" ht="31.2">
      <c r="A109" s="560" t="s">
        <v>1134</v>
      </c>
      <c r="B109" s="533" t="s">
        <v>1135</v>
      </c>
      <c r="C109" s="501" t="str">
        <f>C105</f>
        <v>SINAPI</v>
      </c>
      <c r="D109" s="501" t="s">
        <v>1138</v>
      </c>
      <c r="E109" s="523">
        <v>1</v>
      </c>
      <c r="F109" s="501">
        <v>123.54</v>
      </c>
      <c r="G109" s="531">
        <f t="shared" si="6"/>
        <v>123.54</v>
      </c>
    </row>
    <row r="110" spans="1:7" ht="46.8">
      <c r="A110" s="560" t="s">
        <v>1136</v>
      </c>
      <c r="B110" s="533" t="s">
        <v>1137</v>
      </c>
      <c r="C110" s="501" t="str">
        <f>C105</f>
        <v>SINAPI</v>
      </c>
      <c r="D110" s="501" t="s">
        <v>1138</v>
      </c>
      <c r="E110" s="523">
        <v>1</v>
      </c>
      <c r="F110" s="501">
        <v>125.87</v>
      </c>
      <c r="G110" s="531">
        <f t="shared" si="6"/>
        <v>125.87</v>
      </c>
    </row>
    <row r="111" spans="1:7" ht="15.6">
      <c r="A111" s="662"/>
      <c r="B111" s="663"/>
      <c r="C111" s="663"/>
      <c r="D111" s="663"/>
      <c r="E111" s="664"/>
      <c r="F111" s="504" t="s">
        <v>1025</v>
      </c>
      <c r="G111" s="511">
        <f>SUM(G105:G110)</f>
        <v>14247.85</v>
      </c>
    </row>
    <row r="112" spans="1:7" ht="15.6">
      <c r="A112" s="652" t="s">
        <v>1139</v>
      </c>
      <c r="B112" s="653"/>
      <c r="C112" s="653"/>
      <c r="D112" s="653"/>
      <c r="E112" s="653"/>
      <c r="F112" s="653"/>
      <c r="G112" s="654"/>
    </row>
    <row r="113" spans="1:7" ht="15.6">
      <c r="A113" s="655" t="s">
        <v>1013</v>
      </c>
      <c r="B113" s="656"/>
      <c r="C113" s="497" t="s">
        <v>1014</v>
      </c>
      <c r="D113" s="497" t="s">
        <v>1015</v>
      </c>
      <c r="E113" s="497" t="s">
        <v>1016</v>
      </c>
      <c r="F113" s="497" t="s">
        <v>1017</v>
      </c>
      <c r="G113" s="498" t="s">
        <v>1018</v>
      </c>
    </row>
    <row r="114" spans="1:7" ht="15.6">
      <c r="A114" s="561" t="s">
        <v>1140</v>
      </c>
      <c r="B114" s="533" t="s">
        <v>1141</v>
      </c>
      <c r="C114" s="501" t="s">
        <v>73</v>
      </c>
      <c r="D114" s="501" t="s">
        <v>1138</v>
      </c>
      <c r="E114" s="501" t="s">
        <v>1019</v>
      </c>
      <c r="F114" s="501" t="s">
        <v>1148</v>
      </c>
      <c r="G114" s="531">
        <v>2812.04</v>
      </c>
    </row>
    <row r="115" spans="1:7" ht="15.6">
      <c r="A115" s="561" t="s">
        <v>1128</v>
      </c>
      <c r="B115" s="533" t="s">
        <v>1129</v>
      </c>
      <c r="C115" s="501" t="str">
        <f>C114</f>
        <v>SINAPI</v>
      </c>
      <c r="D115" s="501" t="s">
        <v>1138</v>
      </c>
      <c r="E115" s="501" t="s">
        <v>1019</v>
      </c>
      <c r="F115" s="501" t="s">
        <v>1149</v>
      </c>
      <c r="G115" s="502">
        <v>152.35</v>
      </c>
    </row>
    <row r="116" spans="1:7" ht="15.6">
      <c r="A116" s="561" t="s">
        <v>1130</v>
      </c>
      <c r="B116" s="533" t="s">
        <v>1131</v>
      </c>
      <c r="C116" s="501" t="str">
        <f>C115</f>
        <v>SINAPI</v>
      </c>
      <c r="D116" s="501" t="s">
        <v>1138</v>
      </c>
      <c r="E116" s="501" t="s">
        <v>1019</v>
      </c>
      <c r="F116" s="501" t="s">
        <v>1150</v>
      </c>
      <c r="G116" s="502">
        <v>11.8</v>
      </c>
    </row>
    <row r="117" spans="1:7" ht="46.8">
      <c r="A117" s="561" t="s">
        <v>1142</v>
      </c>
      <c r="B117" s="533" t="s">
        <v>1143</v>
      </c>
      <c r="C117" s="501" t="str">
        <f t="shared" ref="C117:C119" si="7">C116</f>
        <v>SINAPI</v>
      </c>
      <c r="D117" s="501" t="s">
        <v>1138</v>
      </c>
      <c r="E117" s="501" t="s">
        <v>1019</v>
      </c>
      <c r="F117" s="501" t="s">
        <v>1151</v>
      </c>
      <c r="G117" s="502">
        <v>18.579999999999998</v>
      </c>
    </row>
    <row r="118" spans="1:7" ht="31.2">
      <c r="A118" s="561" t="s">
        <v>1144</v>
      </c>
      <c r="B118" s="533" t="s">
        <v>1145</v>
      </c>
      <c r="C118" s="501" t="str">
        <f t="shared" si="7"/>
        <v>SINAPI</v>
      </c>
      <c r="D118" s="501" t="s">
        <v>1138</v>
      </c>
      <c r="E118" s="501" t="s">
        <v>1019</v>
      </c>
      <c r="F118" s="501" t="s">
        <v>1152</v>
      </c>
      <c r="G118" s="502">
        <v>202.94</v>
      </c>
    </row>
    <row r="119" spans="1:7" ht="46.8">
      <c r="A119" s="561" t="s">
        <v>1146</v>
      </c>
      <c r="B119" s="533" t="s">
        <v>1147</v>
      </c>
      <c r="C119" s="501" t="str">
        <f t="shared" si="7"/>
        <v>SINAPI</v>
      </c>
      <c r="D119" s="501" t="s">
        <v>1138</v>
      </c>
      <c r="E119" s="501" t="s">
        <v>1019</v>
      </c>
      <c r="F119" s="501" t="s">
        <v>1153</v>
      </c>
      <c r="G119" s="502">
        <v>36.83</v>
      </c>
    </row>
    <row r="120" spans="1:7" ht="15.6">
      <c r="A120" s="662"/>
      <c r="B120" s="663"/>
      <c r="C120" s="663"/>
      <c r="D120" s="663"/>
      <c r="E120" s="664"/>
      <c r="F120" s="504" t="s">
        <v>1025</v>
      </c>
      <c r="G120" s="511">
        <f>SUM(G114:G119)</f>
        <v>3234.54</v>
      </c>
    </row>
    <row r="121" spans="1:7" ht="15.6">
      <c r="A121" s="652" t="s">
        <v>1154</v>
      </c>
      <c r="B121" s="653"/>
      <c r="C121" s="653"/>
      <c r="D121" s="653"/>
      <c r="E121" s="653"/>
      <c r="F121" s="653"/>
      <c r="G121" s="654"/>
    </row>
    <row r="122" spans="1:7" ht="15.6">
      <c r="A122" s="655" t="s">
        <v>1013</v>
      </c>
      <c r="B122" s="656"/>
      <c r="C122" s="497" t="s">
        <v>1014</v>
      </c>
      <c r="D122" s="497" t="s">
        <v>1015</v>
      </c>
      <c r="E122" s="497" t="s">
        <v>1016</v>
      </c>
      <c r="F122" s="497" t="s">
        <v>1017</v>
      </c>
      <c r="G122" s="498" t="s">
        <v>1018</v>
      </c>
    </row>
    <row r="123" spans="1:7" ht="15.6">
      <c r="A123" s="561" t="s">
        <v>1155</v>
      </c>
      <c r="B123" s="533" t="s">
        <v>1156</v>
      </c>
      <c r="C123" s="501" t="s">
        <v>73</v>
      </c>
      <c r="D123" s="501" t="s">
        <v>1020</v>
      </c>
      <c r="E123" s="501" t="s">
        <v>1019</v>
      </c>
      <c r="F123" s="501" t="s">
        <v>1171</v>
      </c>
      <c r="G123" s="502">
        <v>2.83</v>
      </c>
    </row>
    <row r="124" spans="1:7" ht="15.6">
      <c r="A124" s="561" t="s">
        <v>1157</v>
      </c>
      <c r="B124" s="533" t="s">
        <v>1158</v>
      </c>
      <c r="C124" s="501" t="str">
        <f>C123</f>
        <v>SINAPI</v>
      </c>
      <c r="D124" s="501" t="s">
        <v>25</v>
      </c>
      <c r="E124" s="501" t="s">
        <v>1019</v>
      </c>
      <c r="F124" s="501" t="s">
        <v>1172</v>
      </c>
      <c r="G124" s="502">
        <v>0.91</v>
      </c>
    </row>
    <row r="125" spans="1:7" ht="15.6">
      <c r="A125" s="561" t="s">
        <v>1159</v>
      </c>
      <c r="B125" s="533" t="s">
        <v>1160</v>
      </c>
      <c r="C125" s="501" t="str">
        <f>C124</f>
        <v>SINAPI</v>
      </c>
      <c r="D125" s="501" t="s">
        <v>434</v>
      </c>
      <c r="E125" s="501" t="s">
        <v>1019</v>
      </c>
      <c r="F125" s="501" t="s">
        <v>1173</v>
      </c>
      <c r="G125" s="502">
        <v>0.81</v>
      </c>
    </row>
    <row r="126" spans="1:7" ht="15.6">
      <c r="A126" s="561" t="s">
        <v>1161</v>
      </c>
      <c r="B126" s="533" t="s">
        <v>1162</v>
      </c>
      <c r="C126" s="501" t="str">
        <f t="shared" ref="C126:C130" si="8">C125</f>
        <v>SINAPI</v>
      </c>
      <c r="D126" s="501" t="s">
        <v>434</v>
      </c>
      <c r="E126" s="501" t="s">
        <v>1019</v>
      </c>
      <c r="F126" s="501" t="s">
        <v>1174</v>
      </c>
      <c r="G126" s="502">
        <v>0.06</v>
      </c>
    </row>
    <row r="127" spans="1:7" ht="31.2">
      <c r="A127" s="561" t="s">
        <v>1163</v>
      </c>
      <c r="B127" s="533" t="s">
        <v>1164</v>
      </c>
      <c r="C127" s="501" t="str">
        <f t="shared" si="8"/>
        <v>SINAPI</v>
      </c>
      <c r="D127" s="501" t="s">
        <v>590</v>
      </c>
      <c r="E127" s="501" t="s">
        <v>1019</v>
      </c>
      <c r="F127" s="501" t="s">
        <v>1175</v>
      </c>
      <c r="G127" s="502">
        <v>15.12</v>
      </c>
    </row>
    <row r="128" spans="1:7" ht="31.2">
      <c r="A128" s="561" t="s">
        <v>1165</v>
      </c>
      <c r="B128" s="533" t="s">
        <v>1166</v>
      </c>
      <c r="C128" s="501" t="str">
        <f t="shared" si="8"/>
        <v>SINAPI</v>
      </c>
      <c r="D128" s="501" t="s">
        <v>434</v>
      </c>
      <c r="E128" s="501" t="s">
        <v>1019</v>
      </c>
      <c r="F128" s="501" t="s">
        <v>1176</v>
      </c>
      <c r="G128" s="502">
        <v>0.56000000000000005</v>
      </c>
    </row>
    <row r="129" spans="1:7" ht="31.2">
      <c r="A129" s="561" t="s">
        <v>1167</v>
      </c>
      <c r="B129" s="533" t="s">
        <v>1168</v>
      </c>
      <c r="C129" s="501" t="str">
        <f t="shared" si="8"/>
        <v>SINAPI</v>
      </c>
      <c r="D129" s="501" t="s">
        <v>590</v>
      </c>
      <c r="E129" s="501" t="s">
        <v>1019</v>
      </c>
      <c r="F129" s="501" t="s">
        <v>1177</v>
      </c>
      <c r="G129" s="502">
        <v>1.1499999999999999</v>
      </c>
    </row>
    <row r="130" spans="1:7" ht="31.2">
      <c r="A130" s="561" t="s">
        <v>1169</v>
      </c>
      <c r="B130" s="533" t="s">
        <v>1170</v>
      </c>
      <c r="C130" s="501" t="str">
        <f t="shared" si="8"/>
        <v>SINAPI</v>
      </c>
      <c r="D130" s="501" t="s">
        <v>590</v>
      </c>
      <c r="E130" s="501" t="s">
        <v>1019</v>
      </c>
      <c r="F130" s="501" t="s">
        <v>1174</v>
      </c>
      <c r="G130" s="502">
        <v>0.06</v>
      </c>
    </row>
    <row r="131" spans="1:7" ht="15.6">
      <c r="A131" s="662"/>
      <c r="B131" s="663"/>
      <c r="C131" s="663"/>
      <c r="D131" s="663"/>
      <c r="E131" s="664"/>
      <c r="F131" s="504" t="s">
        <v>1025</v>
      </c>
      <c r="G131" s="511">
        <f>SUM(G123:G130)</f>
        <v>21.499999999999996</v>
      </c>
    </row>
    <row r="132" spans="1:7" ht="15.6">
      <c r="A132" s="652" t="s">
        <v>1178</v>
      </c>
      <c r="B132" s="653"/>
      <c r="C132" s="653"/>
      <c r="D132" s="653"/>
      <c r="E132" s="653"/>
      <c r="F132" s="653"/>
      <c r="G132" s="654"/>
    </row>
    <row r="133" spans="1:7" ht="15.6">
      <c r="A133" s="655" t="s">
        <v>1013</v>
      </c>
      <c r="B133" s="656"/>
      <c r="C133" s="497" t="s">
        <v>1014</v>
      </c>
      <c r="D133" s="497" t="s">
        <v>1015</v>
      </c>
      <c r="E133" s="497" t="s">
        <v>1016</v>
      </c>
      <c r="F133" s="497" t="s">
        <v>1017</v>
      </c>
      <c r="G133" s="498" t="s">
        <v>1018</v>
      </c>
    </row>
    <row r="134" spans="1:7" ht="15.6">
      <c r="A134" s="506" t="s">
        <v>905</v>
      </c>
      <c r="B134" s="507" t="s">
        <v>906</v>
      </c>
      <c r="C134" s="501" t="s">
        <v>73</v>
      </c>
      <c r="D134" s="501" t="s">
        <v>84</v>
      </c>
      <c r="E134" s="524">
        <v>3.956</v>
      </c>
      <c r="F134" s="501">
        <v>17.09</v>
      </c>
      <c r="G134" s="502">
        <v>67.599999999999994</v>
      </c>
    </row>
    <row r="135" spans="1:7" ht="15.6">
      <c r="A135" s="662"/>
      <c r="B135" s="663"/>
      <c r="C135" s="663"/>
      <c r="D135" s="663"/>
      <c r="E135" s="664"/>
      <c r="F135" s="512" t="s">
        <v>1025</v>
      </c>
      <c r="G135" s="513">
        <f>SUM(G134:G134)</f>
        <v>67.599999999999994</v>
      </c>
    </row>
    <row r="136" spans="1:7" ht="15.6">
      <c r="A136" s="652" t="s">
        <v>1189</v>
      </c>
      <c r="B136" s="653"/>
      <c r="C136" s="653"/>
      <c r="D136" s="653"/>
      <c r="E136" s="653"/>
      <c r="F136" s="653"/>
      <c r="G136" s="654"/>
    </row>
    <row r="137" spans="1:7" ht="15.6">
      <c r="A137" s="655" t="s">
        <v>1013</v>
      </c>
      <c r="B137" s="656"/>
      <c r="C137" s="497" t="s">
        <v>1014</v>
      </c>
      <c r="D137" s="497" t="s">
        <v>1015</v>
      </c>
      <c r="E137" s="497" t="s">
        <v>1016</v>
      </c>
      <c r="F137" s="497" t="s">
        <v>1017</v>
      </c>
      <c r="G137" s="498" t="s">
        <v>1018</v>
      </c>
    </row>
    <row r="138" spans="1:7" ht="15.6">
      <c r="A138" s="506" t="s">
        <v>1030</v>
      </c>
      <c r="B138" s="507" t="s">
        <v>1031</v>
      </c>
      <c r="C138" s="501" t="s">
        <v>73</v>
      </c>
      <c r="D138" s="501" t="s">
        <v>84</v>
      </c>
      <c r="E138" s="524" t="s">
        <v>1183</v>
      </c>
      <c r="F138" s="501" t="s">
        <v>1184</v>
      </c>
      <c r="G138" s="502">
        <v>1.08</v>
      </c>
    </row>
    <row r="139" spans="1:7" ht="15.6">
      <c r="A139" s="506" t="s">
        <v>905</v>
      </c>
      <c r="B139" s="507" t="s">
        <v>906</v>
      </c>
      <c r="C139" s="501" t="s">
        <v>73</v>
      </c>
      <c r="D139" s="501" t="s">
        <v>84</v>
      </c>
      <c r="E139" s="524" t="s">
        <v>1185</v>
      </c>
      <c r="F139" s="501" t="s">
        <v>1034</v>
      </c>
      <c r="G139" s="502">
        <v>1.29</v>
      </c>
    </row>
    <row r="140" spans="1:7" ht="46.8">
      <c r="A140" s="506" t="s">
        <v>1179</v>
      </c>
      <c r="B140" s="507" t="s">
        <v>1180</v>
      </c>
      <c r="C140" s="501" t="s">
        <v>73</v>
      </c>
      <c r="D140" s="501" t="s">
        <v>911</v>
      </c>
      <c r="E140" s="524" t="s">
        <v>1186</v>
      </c>
      <c r="F140" s="501" t="s">
        <v>1187</v>
      </c>
      <c r="G140" s="502">
        <v>0.04</v>
      </c>
    </row>
    <row r="141" spans="1:7" ht="46.8">
      <c r="A141" s="506" t="s">
        <v>1181</v>
      </c>
      <c r="B141" s="507" t="s">
        <v>1182</v>
      </c>
      <c r="C141" s="501" t="s">
        <v>73</v>
      </c>
      <c r="D141" s="501" t="s">
        <v>1026</v>
      </c>
      <c r="E141" s="524" t="s">
        <v>1186</v>
      </c>
      <c r="F141" s="501" t="s">
        <v>1188</v>
      </c>
      <c r="G141" s="502">
        <v>0.03</v>
      </c>
    </row>
    <row r="142" spans="1:7" ht="15.6">
      <c r="A142" s="662"/>
      <c r="B142" s="663"/>
      <c r="C142" s="663"/>
      <c r="D142" s="663"/>
      <c r="E142" s="664"/>
      <c r="F142" s="504" t="s">
        <v>1025</v>
      </c>
      <c r="G142" s="511">
        <f>SUM(G138:G141)</f>
        <v>2.44</v>
      </c>
    </row>
    <row r="143" spans="1:7" ht="15.6">
      <c r="A143" s="652" t="s">
        <v>1196</v>
      </c>
      <c r="B143" s="653"/>
      <c r="C143" s="653"/>
      <c r="D143" s="653"/>
      <c r="E143" s="653"/>
      <c r="F143" s="653"/>
      <c r="G143" s="654"/>
    </row>
    <row r="144" spans="1:7" ht="15.6">
      <c r="A144" s="655" t="s">
        <v>1013</v>
      </c>
      <c r="B144" s="656"/>
      <c r="C144" s="497" t="s">
        <v>1014</v>
      </c>
      <c r="D144" s="497" t="s">
        <v>1015</v>
      </c>
      <c r="E144" s="497" t="s">
        <v>1016</v>
      </c>
      <c r="F144" s="497" t="s">
        <v>1017</v>
      </c>
      <c r="G144" s="498" t="s">
        <v>1018</v>
      </c>
    </row>
    <row r="145" spans="1:7" ht="15.6">
      <c r="A145" s="506" t="s">
        <v>905</v>
      </c>
      <c r="B145" s="507" t="s">
        <v>906</v>
      </c>
      <c r="C145" s="501" t="str">
        <f>C138</f>
        <v>SINAPI</v>
      </c>
      <c r="D145" s="501" t="s">
        <v>84</v>
      </c>
      <c r="E145" s="524" t="s">
        <v>1192</v>
      </c>
      <c r="F145" s="501" t="s">
        <v>1034</v>
      </c>
      <c r="G145" s="502">
        <v>11.1</v>
      </c>
    </row>
    <row r="146" spans="1:7" ht="46.8">
      <c r="A146" s="506" t="s">
        <v>1179</v>
      </c>
      <c r="B146" s="507" t="s">
        <v>1180</v>
      </c>
      <c r="C146" s="501" t="str">
        <f>C145</f>
        <v>SINAPI</v>
      </c>
      <c r="D146" s="501" t="s">
        <v>911</v>
      </c>
      <c r="E146" s="524" t="s">
        <v>1193</v>
      </c>
      <c r="F146" s="501" t="s">
        <v>1187</v>
      </c>
      <c r="G146" s="502">
        <v>7.96</v>
      </c>
    </row>
    <row r="147" spans="1:7" ht="46.8">
      <c r="A147" s="506" t="s">
        <v>1181</v>
      </c>
      <c r="B147" s="507" t="s">
        <v>1182</v>
      </c>
      <c r="C147" s="501" t="str">
        <f>C146</f>
        <v>SINAPI</v>
      </c>
      <c r="D147" s="501" t="s">
        <v>1026</v>
      </c>
      <c r="E147" s="524" t="s">
        <v>1194</v>
      </c>
      <c r="F147" s="501" t="s">
        <v>1188</v>
      </c>
      <c r="G147" s="502">
        <v>5.5</v>
      </c>
    </row>
    <row r="148" spans="1:7" ht="31.2">
      <c r="A148" s="506" t="s">
        <v>1190</v>
      </c>
      <c r="B148" s="507" t="s">
        <v>1191</v>
      </c>
      <c r="C148" s="501" t="str">
        <f t="shared" ref="C148" si="9">C147</f>
        <v>SINAPI</v>
      </c>
      <c r="D148" s="501" t="s">
        <v>1023</v>
      </c>
      <c r="E148" s="524" t="s">
        <v>1019</v>
      </c>
      <c r="F148" s="501" t="s">
        <v>1195</v>
      </c>
      <c r="G148" s="502">
        <v>1.8</v>
      </c>
    </row>
    <row r="149" spans="1:7" ht="15.6">
      <c r="A149" s="662"/>
      <c r="B149" s="663"/>
      <c r="C149" s="663"/>
      <c r="D149" s="663"/>
      <c r="E149" s="664"/>
      <c r="F149" s="504" t="s">
        <v>1025</v>
      </c>
      <c r="G149" s="511">
        <f>SUM(G145:G148)</f>
        <v>26.36</v>
      </c>
    </row>
    <row r="150" spans="1:7" ht="15.6">
      <c r="A150" s="668" t="s">
        <v>1199</v>
      </c>
      <c r="B150" s="669"/>
      <c r="C150" s="669"/>
      <c r="D150" s="669"/>
      <c r="E150" s="669"/>
      <c r="F150" s="669"/>
      <c r="G150" s="670"/>
    </row>
    <row r="151" spans="1:7" ht="15.6">
      <c r="A151" s="655" t="s">
        <v>1013</v>
      </c>
      <c r="B151" s="656"/>
      <c r="C151" s="497" t="s">
        <v>1014</v>
      </c>
      <c r="D151" s="497" t="s">
        <v>1015</v>
      </c>
      <c r="E151" s="497" t="s">
        <v>1016</v>
      </c>
      <c r="F151" s="497" t="s">
        <v>1017</v>
      </c>
      <c r="G151" s="498" t="s">
        <v>1018</v>
      </c>
    </row>
    <row r="152" spans="1:7" ht="15.6">
      <c r="A152" s="506" t="s">
        <v>1030</v>
      </c>
      <c r="B152" s="507" t="s">
        <v>1031</v>
      </c>
      <c r="C152" s="501" t="s">
        <v>73</v>
      </c>
      <c r="D152" s="501" t="s">
        <v>84</v>
      </c>
      <c r="E152" s="524" t="s">
        <v>1035</v>
      </c>
      <c r="F152" s="501" t="s">
        <v>1184</v>
      </c>
      <c r="G152" s="502">
        <v>6.61</v>
      </c>
    </row>
    <row r="153" spans="1:7" ht="15.6">
      <c r="A153" s="506" t="s">
        <v>905</v>
      </c>
      <c r="B153" s="507" t="s">
        <v>906</v>
      </c>
      <c r="C153" s="501" t="str">
        <f>C152</f>
        <v>SINAPI</v>
      </c>
      <c r="D153" s="501" t="s">
        <v>84</v>
      </c>
      <c r="E153" s="524" t="s">
        <v>1036</v>
      </c>
      <c r="F153" s="501" t="s">
        <v>1034</v>
      </c>
      <c r="G153" s="502">
        <v>1.44</v>
      </c>
    </row>
    <row r="154" spans="1:7" ht="62.4">
      <c r="A154" s="506" t="s">
        <v>1037</v>
      </c>
      <c r="B154" s="507" t="s">
        <v>1197</v>
      </c>
      <c r="C154" s="501" t="str">
        <f>C153</f>
        <v>SINAPI</v>
      </c>
      <c r="D154" s="501" t="s">
        <v>1023</v>
      </c>
      <c r="E154" s="524" t="s">
        <v>1038</v>
      </c>
      <c r="F154" s="501" t="s">
        <v>1198</v>
      </c>
      <c r="G154" s="502">
        <v>20.27</v>
      </c>
    </row>
    <row r="155" spans="1:7" ht="15.6">
      <c r="A155" s="662"/>
      <c r="B155" s="663"/>
      <c r="C155" s="663"/>
      <c r="D155" s="663"/>
      <c r="E155" s="664"/>
      <c r="F155" s="508" t="s">
        <v>1025</v>
      </c>
      <c r="G155" s="510">
        <f>SUM(G152:G154)</f>
        <v>28.32</v>
      </c>
    </row>
    <row r="156" spans="1:7" ht="15.6">
      <c r="A156" s="668" t="s">
        <v>1200</v>
      </c>
      <c r="B156" s="669"/>
      <c r="C156" s="669"/>
      <c r="D156" s="669"/>
      <c r="E156" s="669"/>
      <c r="F156" s="669"/>
      <c r="G156" s="670"/>
    </row>
    <row r="157" spans="1:7" ht="15.6">
      <c r="A157" s="655" t="s">
        <v>1013</v>
      </c>
      <c r="B157" s="656"/>
      <c r="C157" s="497" t="s">
        <v>1014</v>
      </c>
      <c r="D157" s="497" t="s">
        <v>1015</v>
      </c>
      <c r="E157" s="497" t="s">
        <v>1016</v>
      </c>
      <c r="F157" s="497" t="s">
        <v>1017</v>
      </c>
      <c r="G157" s="498" t="s">
        <v>1018</v>
      </c>
    </row>
    <row r="158" spans="1:7" ht="15.6">
      <c r="A158" s="506">
        <v>50036</v>
      </c>
      <c r="B158" s="507" t="s">
        <v>1201</v>
      </c>
      <c r="C158" s="501" t="s">
        <v>56</v>
      </c>
      <c r="D158" s="501" t="s">
        <v>1206</v>
      </c>
      <c r="E158" s="540">
        <v>12</v>
      </c>
      <c r="F158" s="501">
        <v>91.8</v>
      </c>
      <c r="G158" s="502">
        <v>1101.5999999999999</v>
      </c>
    </row>
    <row r="159" spans="1:7" ht="15.6">
      <c r="A159" s="506">
        <v>50037</v>
      </c>
      <c r="B159" s="507" t="s">
        <v>1202</v>
      </c>
      <c r="C159" s="501" t="str">
        <f>C158</f>
        <v>SEDOP</v>
      </c>
      <c r="D159" s="501" t="s">
        <v>1206</v>
      </c>
      <c r="E159" s="540">
        <v>12</v>
      </c>
      <c r="F159" s="501">
        <v>4.8099999999999996</v>
      </c>
      <c r="G159" s="502">
        <v>57.72</v>
      </c>
    </row>
    <row r="160" spans="1:7" ht="15.6">
      <c r="A160" s="506">
        <v>50038</v>
      </c>
      <c r="B160" s="507" t="s">
        <v>1203</v>
      </c>
      <c r="C160" s="501" t="str">
        <f>C159</f>
        <v>SEDOP</v>
      </c>
      <c r="D160" s="501" t="s">
        <v>1207</v>
      </c>
      <c r="E160" s="540">
        <v>60</v>
      </c>
      <c r="F160" s="501">
        <v>14.55</v>
      </c>
      <c r="G160" s="502">
        <v>873</v>
      </c>
    </row>
    <row r="161" spans="1:7" ht="31.2">
      <c r="A161" s="506">
        <v>50259</v>
      </c>
      <c r="B161" s="507" t="s">
        <v>1204</v>
      </c>
      <c r="C161" s="501" t="str">
        <f>C160</f>
        <v>SEDOP</v>
      </c>
      <c r="D161" s="501" t="s">
        <v>1208</v>
      </c>
      <c r="E161" s="540">
        <v>1</v>
      </c>
      <c r="F161" s="501">
        <v>721.93</v>
      </c>
      <c r="G161" s="502">
        <v>721.93</v>
      </c>
    </row>
    <row r="162" spans="1:7" ht="15.6">
      <c r="A162" s="671"/>
      <c r="B162" s="672"/>
      <c r="C162" s="672"/>
      <c r="D162" s="672"/>
      <c r="E162" s="673"/>
      <c r="F162" s="508" t="s">
        <v>1025</v>
      </c>
      <c r="G162" s="510">
        <f>SUM(G158:G161)</f>
        <v>2754.25</v>
      </c>
    </row>
    <row r="163" spans="1:7" ht="15.6">
      <c r="A163" s="652" t="s">
        <v>1205</v>
      </c>
      <c r="B163" s="653"/>
      <c r="C163" s="653"/>
      <c r="D163" s="653"/>
      <c r="E163" s="653"/>
      <c r="F163" s="653"/>
      <c r="G163" s="654"/>
    </row>
    <row r="164" spans="1:7" ht="15.6">
      <c r="A164" s="655" t="s">
        <v>1013</v>
      </c>
      <c r="B164" s="656"/>
      <c r="C164" s="497" t="s">
        <v>1014</v>
      </c>
      <c r="D164" s="497" t="s">
        <v>1015</v>
      </c>
      <c r="E164" s="497" t="s">
        <v>1016</v>
      </c>
      <c r="F164" s="497" t="s">
        <v>1017</v>
      </c>
      <c r="G164" s="498" t="s">
        <v>1018</v>
      </c>
    </row>
    <row r="165" spans="1:7" ht="15.6">
      <c r="A165" s="506">
        <v>50036</v>
      </c>
      <c r="B165" s="507" t="s">
        <v>1201</v>
      </c>
      <c r="C165" s="501" t="s">
        <v>56</v>
      </c>
      <c r="D165" s="501" t="s">
        <v>1206</v>
      </c>
      <c r="E165" s="523">
        <v>12</v>
      </c>
      <c r="F165" s="501">
        <v>91.8</v>
      </c>
      <c r="G165" s="502">
        <v>1101.5999999999999</v>
      </c>
    </row>
    <row r="166" spans="1:7" ht="15.6">
      <c r="A166" s="506">
        <v>50037</v>
      </c>
      <c r="B166" s="507" t="s">
        <v>1202</v>
      </c>
      <c r="C166" s="501" t="str">
        <f>C165</f>
        <v>SEDOP</v>
      </c>
      <c r="D166" s="501" t="s">
        <v>1206</v>
      </c>
      <c r="E166" s="523">
        <v>12</v>
      </c>
      <c r="F166" s="501">
        <v>4.8099999999999996</v>
      </c>
      <c r="G166" s="502">
        <v>57.72</v>
      </c>
    </row>
    <row r="167" spans="1:7" ht="15.6">
      <c r="A167" s="506">
        <v>50038</v>
      </c>
      <c r="B167" s="507" t="s">
        <v>1203</v>
      </c>
      <c r="C167" s="501" t="str">
        <f>C166</f>
        <v>SEDOP</v>
      </c>
      <c r="D167" s="501" t="s">
        <v>1207</v>
      </c>
      <c r="E167" s="523">
        <v>45</v>
      </c>
      <c r="F167" s="501">
        <v>14.55</v>
      </c>
      <c r="G167" s="502">
        <v>654.75</v>
      </c>
    </row>
    <row r="168" spans="1:7" ht="31.2">
      <c r="A168" s="506">
        <v>50259</v>
      </c>
      <c r="B168" s="536" t="s">
        <v>1204</v>
      </c>
      <c r="C168" s="501" t="str">
        <f>C167</f>
        <v>SEDOP</v>
      </c>
      <c r="D168" s="501" t="s">
        <v>1023</v>
      </c>
      <c r="E168" s="542">
        <v>1</v>
      </c>
      <c r="F168" s="501">
        <v>721.93</v>
      </c>
      <c r="G168" s="502">
        <v>721.93</v>
      </c>
    </row>
    <row r="169" spans="1:7" ht="15.6">
      <c r="A169" s="662"/>
      <c r="B169" s="663"/>
      <c r="C169" s="663"/>
      <c r="D169" s="663"/>
      <c r="E169" s="664"/>
      <c r="F169" s="517" t="s">
        <v>1025</v>
      </c>
      <c r="G169" s="518">
        <f>SUM(G165:G168)</f>
        <v>2536</v>
      </c>
    </row>
    <row r="170" spans="1:7" ht="15.6">
      <c r="A170" s="652" t="s">
        <v>1209</v>
      </c>
      <c r="B170" s="653"/>
      <c r="C170" s="653"/>
      <c r="D170" s="653"/>
      <c r="E170" s="653"/>
      <c r="F170" s="653"/>
      <c r="G170" s="654"/>
    </row>
    <row r="171" spans="1:7" ht="15.6">
      <c r="A171" s="655" t="s">
        <v>1013</v>
      </c>
      <c r="B171" s="656"/>
      <c r="C171" s="497" t="s">
        <v>1014</v>
      </c>
      <c r="D171" s="497" t="s">
        <v>1015</v>
      </c>
      <c r="E171" s="497" t="s">
        <v>1016</v>
      </c>
      <c r="F171" s="497" t="s">
        <v>1017</v>
      </c>
      <c r="G171" s="498" t="s">
        <v>1018</v>
      </c>
    </row>
    <row r="172" spans="1:7" ht="15.6">
      <c r="A172" s="506">
        <v>50036</v>
      </c>
      <c r="B172" s="507" t="s">
        <v>1201</v>
      </c>
      <c r="C172" s="501" t="s">
        <v>56</v>
      </c>
      <c r="D172" s="501" t="s">
        <v>1020</v>
      </c>
      <c r="E172" s="523">
        <v>12</v>
      </c>
      <c r="F172" s="501">
        <v>91.8</v>
      </c>
      <c r="G172" s="502">
        <v>1101.5999999999999</v>
      </c>
    </row>
    <row r="173" spans="1:7" ht="15.6">
      <c r="A173" s="506">
        <v>50037</v>
      </c>
      <c r="B173" s="507" t="s">
        <v>1202</v>
      </c>
      <c r="C173" s="501" t="s">
        <v>56</v>
      </c>
      <c r="D173" s="501" t="s">
        <v>1020</v>
      </c>
      <c r="E173" s="523">
        <v>12</v>
      </c>
      <c r="F173" s="501">
        <v>4.8099999999999996</v>
      </c>
      <c r="G173" s="502">
        <v>57.72</v>
      </c>
    </row>
    <row r="174" spans="1:7" ht="15.6">
      <c r="A174" s="506">
        <v>50038</v>
      </c>
      <c r="B174" s="507" t="s">
        <v>1203</v>
      </c>
      <c r="C174" s="501" t="s">
        <v>56</v>
      </c>
      <c r="D174" s="501" t="s">
        <v>590</v>
      </c>
      <c r="E174" s="523">
        <v>80</v>
      </c>
      <c r="F174" s="501">
        <v>14.55</v>
      </c>
      <c r="G174" s="502">
        <v>1164</v>
      </c>
    </row>
    <row r="175" spans="1:7" ht="31.2">
      <c r="A175" s="535">
        <v>50740</v>
      </c>
      <c r="B175" s="536" t="s">
        <v>1210</v>
      </c>
      <c r="C175" s="501" t="s">
        <v>56</v>
      </c>
      <c r="D175" s="537" t="s">
        <v>1023</v>
      </c>
      <c r="E175" s="542">
        <v>1</v>
      </c>
      <c r="F175" s="501">
        <v>743.35</v>
      </c>
      <c r="G175" s="502">
        <v>743.35</v>
      </c>
    </row>
    <row r="176" spans="1:7" ht="15.6">
      <c r="A176" s="662"/>
      <c r="B176" s="663"/>
      <c r="C176" s="663"/>
      <c r="D176" s="663"/>
      <c r="E176" s="664"/>
      <c r="F176" s="517" t="s">
        <v>1025</v>
      </c>
      <c r="G176" s="518">
        <f>SUM(G172:G175)</f>
        <v>3066.6699999999996</v>
      </c>
    </row>
    <row r="177" spans="1:7" ht="15.6">
      <c r="A177" s="652" t="s">
        <v>1211</v>
      </c>
      <c r="B177" s="653"/>
      <c r="C177" s="653"/>
      <c r="D177" s="653"/>
      <c r="E177" s="653"/>
      <c r="F177" s="653"/>
      <c r="G177" s="654"/>
    </row>
    <row r="178" spans="1:7" ht="15.6">
      <c r="A178" s="655" t="s">
        <v>1013</v>
      </c>
      <c r="B178" s="656"/>
      <c r="C178" s="497" t="s">
        <v>1014</v>
      </c>
      <c r="D178" s="497" t="s">
        <v>1015</v>
      </c>
      <c r="E178" s="497" t="s">
        <v>1016</v>
      </c>
      <c r="F178" s="497" t="s">
        <v>1017</v>
      </c>
      <c r="G178" s="498" t="s">
        <v>1018</v>
      </c>
    </row>
    <row r="179" spans="1:7" ht="15.6">
      <c r="A179" s="506" t="s">
        <v>1213</v>
      </c>
      <c r="B179" s="507" t="s">
        <v>1212</v>
      </c>
      <c r="C179" s="501" t="s">
        <v>56</v>
      </c>
      <c r="D179" s="501" t="s">
        <v>1039</v>
      </c>
      <c r="E179" s="501">
        <v>1</v>
      </c>
      <c r="F179" s="501">
        <v>42</v>
      </c>
      <c r="G179" s="502">
        <v>42</v>
      </c>
    </row>
    <row r="180" spans="1:7" ht="31.2">
      <c r="A180" s="506">
        <v>50259</v>
      </c>
      <c r="B180" s="536" t="s">
        <v>1204</v>
      </c>
      <c r="C180" s="501" t="s">
        <v>56</v>
      </c>
      <c r="D180" s="501" t="s">
        <v>1023</v>
      </c>
      <c r="E180" s="542">
        <v>0.05</v>
      </c>
      <c r="F180" s="538">
        <v>721.93</v>
      </c>
      <c r="G180" s="502">
        <v>36.1</v>
      </c>
    </row>
    <row r="181" spans="1:7" ht="15.6">
      <c r="A181" s="506">
        <v>280023</v>
      </c>
      <c r="B181" s="507" t="s">
        <v>1031</v>
      </c>
      <c r="C181" s="501" t="s">
        <v>56</v>
      </c>
      <c r="D181" s="501" t="s">
        <v>84</v>
      </c>
      <c r="E181" s="501">
        <v>0.5</v>
      </c>
      <c r="F181" s="501">
        <v>20.21</v>
      </c>
      <c r="G181" s="502">
        <v>10.11</v>
      </c>
    </row>
    <row r="182" spans="1:7" ht="15.6">
      <c r="A182" s="506">
        <v>280026</v>
      </c>
      <c r="B182" s="507" t="s">
        <v>906</v>
      </c>
      <c r="C182" s="501" t="s">
        <v>56</v>
      </c>
      <c r="D182" s="501" t="s">
        <v>84</v>
      </c>
      <c r="E182" s="501">
        <v>0.5</v>
      </c>
      <c r="F182" s="501">
        <v>16.02</v>
      </c>
      <c r="G182" s="502">
        <v>8.01</v>
      </c>
    </row>
    <row r="183" spans="1:7" ht="15.6">
      <c r="A183" s="662"/>
      <c r="B183" s="663"/>
      <c r="C183" s="663"/>
      <c r="D183" s="663"/>
      <c r="E183" s="664"/>
      <c r="F183" s="504" t="s">
        <v>1025</v>
      </c>
      <c r="G183" s="519">
        <f>SUM(G179:G182)</f>
        <v>96.22</v>
      </c>
    </row>
    <row r="184" spans="1:7" ht="15.75" customHeight="1">
      <c r="A184" s="652" t="s">
        <v>1214</v>
      </c>
      <c r="B184" s="653"/>
      <c r="C184" s="653"/>
      <c r="D184" s="653"/>
      <c r="E184" s="653"/>
      <c r="F184" s="653"/>
      <c r="G184" s="654"/>
    </row>
    <row r="185" spans="1:7" ht="15.6">
      <c r="A185" s="655" t="s">
        <v>1013</v>
      </c>
      <c r="B185" s="656"/>
      <c r="C185" s="497" t="s">
        <v>1014</v>
      </c>
      <c r="D185" s="497" t="s">
        <v>1015</v>
      </c>
      <c r="E185" s="497" t="s">
        <v>1016</v>
      </c>
      <c r="F185" s="497" t="s">
        <v>1017</v>
      </c>
      <c r="G185" s="498" t="s">
        <v>1018</v>
      </c>
    </row>
    <row r="186" spans="1:7" ht="15.6">
      <c r="A186" s="506">
        <v>50036</v>
      </c>
      <c r="B186" s="507" t="s">
        <v>1201</v>
      </c>
      <c r="C186" s="501" t="s">
        <v>56</v>
      </c>
      <c r="D186" s="501" t="s">
        <v>1020</v>
      </c>
      <c r="E186" s="523">
        <v>12</v>
      </c>
      <c r="F186" s="501">
        <v>91.8</v>
      </c>
      <c r="G186" s="502">
        <v>1101.5999999999999</v>
      </c>
    </row>
    <row r="187" spans="1:7" ht="15.6">
      <c r="A187" s="506">
        <v>50037</v>
      </c>
      <c r="B187" s="507" t="s">
        <v>1202</v>
      </c>
      <c r="C187" s="501" t="s">
        <v>56</v>
      </c>
      <c r="D187" s="501" t="s">
        <v>1020</v>
      </c>
      <c r="E187" s="523">
        <v>12</v>
      </c>
      <c r="F187" s="501">
        <v>4.8099999999999996</v>
      </c>
      <c r="G187" s="502">
        <v>57.72</v>
      </c>
    </row>
    <row r="188" spans="1:7" ht="15.6">
      <c r="A188" s="506">
        <v>50038</v>
      </c>
      <c r="B188" s="507" t="s">
        <v>1203</v>
      </c>
      <c r="C188" s="501" t="s">
        <v>56</v>
      </c>
      <c r="D188" s="501" t="s">
        <v>590</v>
      </c>
      <c r="E188" s="523">
        <v>80</v>
      </c>
      <c r="F188" s="501">
        <v>14.55</v>
      </c>
      <c r="G188" s="502">
        <v>1164</v>
      </c>
    </row>
    <row r="189" spans="1:7" ht="31.2">
      <c r="A189" s="506">
        <v>50740</v>
      </c>
      <c r="B189" s="536" t="s">
        <v>1210</v>
      </c>
      <c r="C189" s="501" t="s">
        <v>56</v>
      </c>
      <c r="D189" s="537" t="s">
        <v>1023</v>
      </c>
      <c r="E189" s="523">
        <v>1</v>
      </c>
      <c r="F189" s="501">
        <v>743.35</v>
      </c>
      <c r="G189" s="502">
        <v>743.35</v>
      </c>
    </row>
    <row r="190" spans="1:7" ht="15.6">
      <c r="A190" s="662"/>
      <c r="B190" s="663"/>
      <c r="C190" s="663"/>
      <c r="D190" s="663"/>
      <c r="E190" s="664"/>
      <c r="F190" s="517" t="s">
        <v>1025</v>
      </c>
      <c r="G190" s="518">
        <f>SUM(G186:G189)</f>
        <v>3066.6699999999996</v>
      </c>
    </row>
    <row r="191" spans="1:7" ht="15.6">
      <c r="A191" s="652" t="s">
        <v>1215</v>
      </c>
      <c r="B191" s="653"/>
      <c r="C191" s="653"/>
      <c r="D191" s="653"/>
      <c r="E191" s="653"/>
      <c r="F191" s="653"/>
      <c r="G191" s="654"/>
    </row>
    <row r="192" spans="1:7" ht="15.6">
      <c r="A192" s="655" t="s">
        <v>1013</v>
      </c>
      <c r="B192" s="656"/>
      <c r="C192" s="497" t="s">
        <v>1014</v>
      </c>
      <c r="D192" s="497" t="s">
        <v>1015</v>
      </c>
      <c r="E192" s="497" t="s">
        <v>1016</v>
      </c>
      <c r="F192" s="497" t="s">
        <v>1017</v>
      </c>
      <c r="G192" s="498" t="s">
        <v>1018</v>
      </c>
    </row>
    <row r="193" spans="1:7" ht="31.2">
      <c r="A193" s="506" t="s">
        <v>1032</v>
      </c>
      <c r="B193" s="507" t="s">
        <v>1033</v>
      </c>
      <c r="C193" s="501" t="s">
        <v>73</v>
      </c>
      <c r="D193" s="501" t="s">
        <v>25</v>
      </c>
      <c r="E193" s="501" t="s">
        <v>1029</v>
      </c>
      <c r="F193" s="501" t="s">
        <v>1225</v>
      </c>
      <c r="G193" s="502">
        <v>0.03</v>
      </c>
    </row>
    <row r="194" spans="1:7" ht="46.8">
      <c r="A194" s="506" t="s">
        <v>1216</v>
      </c>
      <c r="B194" s="507" t="s">
        <v>1217</v>
      </c>
      <c r="C194" s="501" t="s">
        <v>73</v>
      </c>
      <c r="D194" s="501" t="s">
        <v>909</v>
      </c>
      <c r="E194" s="501" t="s">
        <v>1226</v>
      </c>
      <c r="F194" s="501" t="s">
        <v>1227</v>
      </c>
      <c r="G194" s="502">
        <v>1.26</v>
      </c>
    </row>
    <row r="195" spans="1:7" ht="78">
      <c r="A195" s="506" t="s">
        <v>1218</v>
      </c>
      <c r="B195" s="507" t="s">
        <v>1219</v>
      </c>
      <c r="C195" s="501" t="s">
        <v>73</v>
      </c>
      <c r="D195" s="501" t="s">
        <v>1023</v>
      </c>
      <c r="E195" s="501" t="s">
        <v>1228</v>
      </c>
      <c r="F195" s="501" t="s">
        <v>1229</v>
      </c>
      <c r="G195" s="502">
        <v>1.19</v>
      </c>
    </row>
    <row r="196" spans="1:7" ht="15.6">
      <c r="A196" s="506" t="s">
        <v>1030</v>
      </c>
      <c r="B196" s="507" t="s">
        <v>1031</v>
      </c>
      <c r="C196" s="501" t="s">
        <v>73</v>
      </c>
      <c r="D196" s="501" t="s">
        <v>84</v>
      </c>
      <c r="E196" s="501" t="s">
        <v>1230</v>
      </c>
      <c r="F196" s="501" t="s">
        <v>1184</v>
      </c>
      <c r="G196" s="502">
        <v>2</v>
      </c>
    </row>
    <row r="197" spans="1:7" ht="15.6">
      <c r="A197" s="506" t="s">
        <v>905</v>
      </c>
      <c r="B197" s="507" t="s">
        <v>906</v>
      </c>
      <c r="C197" s="501" t="s">
        <v>73</v>
      </c>
      <c r="D197" s="501" t="s">
        <v>84</v>
      </c>
      <c r="E197" s="501" t="s">
        <v>1231</v>
      </c>
      <c r="F197" s="501" t="s">
        <v>1034</v>
      </c>
      <c r="G197" s="502">
        <v>1.82</v>
      </c>
    </row>
    <row r="198" spans="1:7" ht="31.2">
      <c r="A198" s="506" t="s">
        <v>1220</v>
      </c>
      <c r="B198" s="507" t="s">
        <v>1221</v>
      </c>
      <c r="C198" s="501" t="s">
        <v>73</v>
      </c>
      <c r="D198" s="501" t="s">
        <v>1020</v>
      </c>
      <c r="E198" s="501" t="s">
        <v>1232</v>
      </c>
      <c r="F198" s="501" t="s">
        <v>1233</v>
      </c>
      <c r="G198" s="502">
        <v>17.09</v>
      </c>
    </row>
    <row r="199" spans="1:7" ht="46.8">
      <c r="A199" s="506" t="s">
        <v>1222</v>
      </c>
      <c r="B199" s="507" t="s">
        <v>1223</v>
      </c>
      <c r="C199" s="501" t="s">
        <v>73</v>
      </c>
      <c r="D199" s="501" t="s">
        <v>590</v>
      </c>
      <c r="E199" s="501" t="s">
        <v>1234</v>
      </c>
      <c r="F199" s="501" t="s">
        <v>1235</v>
      </c>
      <c r="G199" s="502">
        <v>3.71</v>
      </c>
    </row>
    <row r="200" spans="1:7" ht="46.8">
      <c r="A200" s="506" t="s">
        <v>1041</v>
      </c>
      <c r="B200" s="507" t="s">
        <v>1224</v>
      </c>
      <c r="C200" s="501" t="s">
        <v>73</v>
      </c>
      <c r="D200" s="501" t="s">
        <v>1023</v>
      </c>
      <c r="E200" s="501" t="s">
        <v>1236</v>
      </c>
      <c r="F200" s="501" t="s">
        <v>1237</v>
      </c>
      <c r="G200" s="502">
        <v>5.38</v>
      </c>
    </row>
    <row r="201" spans="1:7" ht="15.6">
      <c r="A201" s="662"/>
      <c r="B201" s="663"/>
      <c r="C201" s="663"/>
      <c r="D201" s="663"/>
      <c r="E201" s="664"/>
      <c r="F201" s="512" t="s">
        <v>1025</v>
      </c>
      <c r="G201" s="505">
        <f>SUM(G193:G200)</f>
        <v>32.480000000000004</v>
      </c>
    </row>
    <row r="202" spans="1:7" ht="33" customHeight="1">
      <c r="A202" s="652" t="s">
        <v>1238</v>
      </c>
      <c r="B202" s="653"/>
      <c r="C202" s="653"/>
      <c r="D202" s="653"/>
      <c r="E202" s="653"/>
      <c r="F202" s="653"/>
      <c r="G202" s="654"/>
    </row>
    <row r="203" spans="1:7" ht="15.6">
      <c r="A203" s="655" t="s">
        <v>1013</v>
      </c>
      <c r="B203" s="656"/>
      <c r="C203" s="497" t="s">
        <v>1014</v>
      </c>
      <c r="D203" s="497" t="s">
        <v>1015</v>
      </c>
      <c r="E203" s="497" t="s">
        <v>1016</v>
      </c>
      <c r="F203" s="497" t="s">
        <v>1017</v>
      </c>
      <c r="G203" s="498" t="s">
        <v>1018</v>
      </c>
    </row>
    <row r="204" spans="1:7" ht="31.2">
      <c r="A204" s="506" t="s">
        <v>1239</v>
      </c>
      <c r="B204" s="507" t="s">
        <v>1240</v>
      </c>
      <c r="C204" s="501" t="str">
        <f>C193</f>
        <v>SINAPI</v>
      </c>
      <c r="D204" s="501" t="s">
        <v>909</v>
      </c>
      <c r="E204" s="501" t="s">
        <v>1243</v>
      </c>
      <c r="F204" s="501" t="s">
        <v>1244</v>
      </c>
      <c r="G204" s="502">
        <v>108.9</v>
      </c>
    </row>
    <row r="205" spans="1:7" ht="15.6">
      <c r="A205" s="506" t="s">
        <v>1030</v>
      </c>
      <c r="B205" s="507" t="s">
        <v>1031</v>
      </c>
      <c r="C205" s="501" t="str">
        <f>C204</f>
        <v>SINAPI</v>
      </c>
      <c r="D205" s="501" t="s">
        <v>84</v>
      </c>
      <c r="E205" s="501" t="s">
        <v>1245</v>
      </c>
      <c r="F205" s="501" t="s">
        <v>1184</v>
      </c>
      <c r="G205" s="502">
        <v>43.79</v>
      </c>
    </row>
    <row r="206" spans="1:7" ht="15.6">
      <c r="A206" s="506" t="s">
        <v>905</v>
      </c>
      <c r="B206" s="507" t="s">
        <v>906</v>
      </c>
      <c r="C206" s="501" t="str">
        <f>C205</f>
        <v>SINAPI</v>
      </c>
      <c r="D206" s="501" t="s">
        <v>84</v>
      </c>
      <c r="E206" s="501" t="s">
        <v>1246</v>
      </c>
      <c r="F206" s="501" t="s">
        <v>1034</v>
      </c>
      <c r="G206" s="502">
        <v>17.559999999999999</v>
      </c>
    </row>
    <row r="207" spans="1:7" ht="46.8">
      <c r="A207" s="506" t="s">
        <v>1241</v>
      </c>
      <c r="B207" s="507" t="s">
        <v>1242</v>
      </c>
      <c r="C207" s="501" t="str">
        <f t="shared" ref="C207" si="10">C206</f>
        <v>SINAPI</v>
      </c>
      <c r="D207" s="501" t="s">
        <v>1023</v>
      </c>
      <c r="E207" s="501" t="s">
        <v>1024</v>
      </c>
      <c r="F207" s="501" t="s">
        <v>1247</v>
      </c>
      <c r="G207" s="502">
        <v>5.45</v>
      </c>
    </row>
    <row r="208" spans="1:7" ht="15.6">
      <c r="A208" s="662"/>
      <c r="B208" s="663"/>
      <c r="C208" s="663"/>
      <c r="D208" s="663"/>
      <c r="E208" s="664"/>
      <c r="F208" s="517" t="s">
        <v>1025</v>
      </c>
      <c r="G208" s="518">
        <f>SUM(G204:G207)</f>
        <v>175.7</v>
      </c>
    </row>
    <row r="209" spans="1:7" ht="38.25" customHeight="1">
      <c r="A209" s="652" t="s">
        <v>1266</v>
      </c>
      <c r="B209" s="653"/>
      <c r="C209" s="653"/>
      <c r="D209" s="653"/>
      <c r="E209" s="653"/>
      <c r="F209" s="653"/>
      <c r="G209" s="654"/>
    </row>
    <row r="210" spans="1:7" ht="15.6">
      <c r="A210" s="655" t="s">
        <v>1013</v>
      </c>
      <c r="B210" s="656"/>
      <c r="C210" s="497" t="s">
        <v>1014</v>
      </c>
      <c r="D210" s="497" t="s">
        <v>1015</v>
      </c>
      <c r="E210" s="497" t="s">
        <v>1016</v>
      </c>
      <c r="F210" s="497" t="s">
        <v>1017</v>
      </c>
      <c r="G210" s="498" t="s">
        <v>1018</v>
      </c>
    </row>
    <row r="211" spans="1:7" ht="46.8">
      <c r="A211" s="506" t="s">
        <v>1248</v>
      </c>
      <c r="B211" s="507" t="s">
        <v>1249</v>
      </c>
      <c r="C211" s="501" t="s">
        <v>73</v>
      </c>
      <c r="D211" s="501" t="s">
        <v>434</v>
      </c>
      <c r="E211" s="501" t="s">
        <v>1256</v>
      </c>
      <c r="F211" s="501" t="s">
        <v>1257</v>
      </c>
      <c r="G211" s="502">
        <v>1.39</v>
      </c>
    </row>
    <row r="212" spans="1:7" ht="31.2">
      <c r="A212" s="506" t="s">
        <v>1250</v>
      </c>
      <c r="B212" s="507" t="s">
        <v>1251</v>
      </c>
      <c r="C212" s="501" t="str">
        <f>C211</f>
        <v>SINAPI</v>
      </c>
      <c r="D212" s="501" t="s">
        <v>1265</v>
      </c>
      <c r="E212" s="501" t="s">
        <v>1029</v>
      </c>
      <c r="F212" s="501" t="s">
        <v>1258</v>
      </c>
      <c r="G212" s="502">
        <v>0.2</v>
      </c>
    </row>
    <row r="213" spans="1:7" ht="46.8">
      <c r="A213" s="506" t="s">
        <v>1252</v>
      </c>
      <c r="B213" s="507" t="s">
        <v>1253</v>
      </c>
      <c r="C213" s="501" t="str">
        <f>C212</f>
        <v>SINAPI</v>
      </c>
      <c r="D213" s="501" t="s">
        <v>909</v>
      </c>
      <c r="E213" s="501" t="s">
        <v>1259</v>
      </c>
      <c r="F213" s="501" t="s">
        <v>1260</v>
      </c>
      <c r="G213" s="502">
        <v>29.24</v>
      </c>
    </row>
    <row r="214" spans="1:7" ht="78">
      <c r="A214" s="506" t="s">
        <v>1254</v>
      </c>
      <c r="B214" s="507" t="s">
        <v>1255</v>
      </c>
      <c r="C214" s="501" t="str">
        <f t="shared" ref="C214:C216" si="11">C213</f>
        <v>SINAPI</v>
      </c>
      <c r="D214" s="501" t="s">
        <v>1023</v>
      </c>
      <c r="E214" s="501" t="s">
        <v>1261</v>
      </c>
      <c r="F214" s="501" t="s">
        <v>1262</v>
      </c>
      <c r="G214" s="502">
        <v>6.98</v>
      </c>
    </row>
    <row r="215" spans="1:7" ht="15.6">
      <c r="A215" s="506" t="s">
        <v>1030</v>
      </c>
      <c r="B215" s="507" t="s">
        <v>1031</v>
      </c>
      <c r="C215" s="501" t="str">
        <f t="shared" si="11"/>
        <v>SINAPI</v>
      </c>
      <c r="D215" s="501" t="s">
        <v>84</v>
      </c>
      <c r="E215" s="501" t="s">
        <v>1263</v>
      </c>
      <c r="F215" s="501" t="s">
        <v>1184</v>
      </c>
      <c r="G215" s="502">
        <v>12.57</v>
      </c>
    </row>
    <row r="216" spans="1:7" ht="15.6">
      <c r="A216" s="506" t="s">
        <v>905</v>
      </c>
      <c r="B216" s="507" t="s">
        <v>906</v>
      </c>
      <c r="C216" s="501" t="str">
        <f t="shared" si="11"/>
        <v>SINAPI</v>
      </c>
      <c r="D216" s="501" t="s">
        <v>84</v>
      </c>
      <c r="E216" s="501" t="s">
        <v>1264</v>
      </c>
      <c r="F216" s="501" t="s">
        <v>1034</v>
      </c>
      <c r="G216" s="502">
        <v>5.04</v>
      </c>
    </row>
    <row r="217" spans="1:7" ht="15.6">
      <c r="A217" s="662"/>
      <c r="B217" s="663"/>
      <c r="C217" s="663"/>
      <c r="D217" s="663"/>
      <c r="E217" s="664"/>
      <c r="F217" s="517" t="s">
        <v>1025</v>
      </c>
      <c r="G217" s="518">
        <f>SUM(G211:G216)</f>
        <v>55.42</v>
      </c>
    </row>
    <row r="218" spans="1:7" ht="15.6">
      <c r="A218" s="652" t="s">
        <v>1267</v>
      </c>
      <c r="B218" s="653"/>
      <c r="C218" s="653"/>
      <c r="D218" s="653"/>
      <c r="E218" s="653"/>
      <c r="F218" s="653"/>
      <c r="G218" s="654"/>
    </row>
    <row r="219" spans="1:7" ht="15.6">
      <c r="A219" s="655" t="s">
        <v>1013</v>
      </c>
      <c r="B219" s="656"/>
      <c r="C219" s="497" t="s">
        <v>1014</v>
      </c>
      <c r="D219" s="497" t="s">
        <v>1015</v>
      </c>
      <c r="E219" s="497" t="s">
        <v>1016</v>
      </c>
      <c r="F219" s="497" t="s">
        <v>1017</v>
      </c>
      <c r="G219" s="498" t="s">
        <v>1018</v>
      </c>
    </row>
    <row r="220" spans="1:7" ht="15.6">
      <c r="A220" s="506" t="s">
        <v>1271</v>
      </c>
      <c r="B220" s="507" t="s">
        <v>1268</v>
      </c>
      <c r="C220" s="501" t="s">
        <v>56</v>
      </c>
      <c r="D220" s="501" t="s">
        <v>1020</v>
      </c>
      <c r="E220" s="523">
        <v>1</v>
      </c>
      <c r="F220" s="521">
        <v>455</v>
      </c>
      <c r="G220" s="525">
        <v>455</v>
      </c>
    </row>
    <row r="221" spans="1:7" ht="15.6">
      <c r="A221" s="506" t="s">
        <v>1272</v>
      </c>
      <c r="B221" s="507" t="s">
        <v>1269</v>
      </c>
      <c r="C221" s="501" t="str">
        <f>C220</f>
        <v>SEDOP</v>
      </c>
      <c r="D221" s="501" t="s">
        <v>1066</v>
      </c>
      <c r="E221" s="523">
        <v>1</v>
      </c>
      <c r="F221" s="521">
        <v>48</v>
      </c>
      <c r="G221" s="525">
        <v>48</v>
      </c>
    </row>
    <row r="222" spans="1:7" ht="15.6">
      <c r="A222" s="506">
        <v>280019</v>
      </c>
      <c r="B222" s="507" t="s">
        <v>1270</v>
      </c>
      <c r="C222" s="501" t="str">
        <f>C221</f>
        <v>SEDOP</v>
      </c>
      <c r="D222" s="501" t="s">
        <v>84</v>
      </c>
      <c r="E222" s="523">
        <v>2</v>
      </c>
      <c r="F222" s="521">
        <v>20.14</v>
      </c>
      <c r="G222" s="525">
        <v>40.28</v>
      </c>
    </row>
    <row r="223" spans="1:7" ht="15.6">
      <c r="A223" s="506">
        <v>280026</v>
      </c>
      <c r="B223" s="507" t="s">
        <v>906</v>
      </c>
      <c r="C223" s="501" t="str">
        <f t="shared" ref="C223" si="12">C222</f>
        <v>SEDOP</v>
      </c>
      <c r="D223" s="501" t="s">
        <v>84</v>
      </c>
      <c r="E223" s="523">
        <v>2</v>
      </c>
      <c r="F223" s="521">
        <v>16.02</v>
      </c>
      <c r="G223" s="525">
        <v>32.04</v>
      </c>
    </row>
    <row r="224" spans="1:7" ht="15.6">
      <c r="A224" s="662"/>
      <c r="B224" s="663"/>
      <c r="C224" s="663"/>
      <c r="D224" s="663"/>
      <c r="E224" s="664"/>
      <c r="F224" s="504" t="s">
        <v>1025</v>
      </c>
      <c r="G224" s="511">
        <f>SUM(G220:G223)</f>
        <v>575.31999999999994</v>
      </c>
    </row>
    <row r="225" spans="1:7" ht="15.6">
      <c r="A225" s="652" t="s">
        <v>1273</v>
      </c>
      <c r="B225" s="653"/>
      <c r="C225" s="653"/>
      <c r="D225" s="653"/>
      <c r="E225" s="653"/>
      <c r="F225" s="653"/>
      <c r="G225" s="654"/>
    </row>
    <row r="226" spans="1:7" ht="15.6">
      <c r="A226" s="655" t="s">
        <v>1013</v>
      </c>
      <c r="B226" s="656"/>
      <c r="C226" s="497" t="s">
        <v>1014</v>
      </c>
      <c r="D226" s="497" t="s">
        <v>1015</v>
      </c>
      <c r="E226" s="497" t="s">
        <v>1016</v>
      </c>
      <c r="F226" s="497" t="s">
        <v>1017</v>
      </c>
      <c r="G226" s="498" t="s">
        <v>1018</v>
      </c>
    </row>
    <row r="227" spans="1:7" ht="15.6">
      <c r="A227" s="506" t="s">
        <v>1276</v>
      </c>
      <c r="B227" s="507" t="s">
        <v>1274</v>
      </c>
      <c r="C227" s="501" t="s">
        <v>56</v>
      </c>
      <c r="D227" s="501" t="s">
        <v>1020</v>
      </c>
      <c r="E227" s="522">
        <v>1.9</v>
      </c>
      <c r="F227" s="501">
        <v>202.38</v>
      </c>
      <c r="G227" s="502">
        <v>384.52</v>
      </c>
    </row>
    <row r="228" spans="1:7" ht="15.6">
      <c r="A228" s="506">
        <v>280002</v>
      </c>
      <c r="B228" s="507" t="s">
        <v>1275</v>
      </c>
      <c r="C228" s="501" t="s">
        <v>56</v>
      </c>
      <c r="D228" s="501" t="s">
        <v>84</v>
      </c>
      <c r="E228" s="522">
        <v>1.2</v>
      </c>
      <c r="F228" s="501">
        <v>15.98</v>
      </c>
      <c r="G228" s="502">
        <v>19.18</v>
      </c>
    </row>
    <row r="229" spans="1:7" ht="15.6">
      <c r="A229" s="506">
        <v>280013</v>
      </c>
      <c r="B229" s="507" t="s">
        <v>1049</v>
      </c>
      <c r="C229" s="501" t="s">
        <v>56</v>
      </c>
      <c r="D229" s="501" t="s">
        <v>84</v>
      </c>
      <c r="E229" s="522">
        <v>4.7</v>
      </c>
      <c r="F229" s="501">
        <v>20.04</v>
      </c>
      <c r="G229" s="502">
        <v>94.19</v>
      </c>
    </row>
    <row r="230" spans="1:7" ht="15.6">
      <c r="A230" s="535">
        <v>280023</v>
      </c>
      <c r="B230" s="536" t="s">
        <v>1031</v>
      </c>
      <c r="C230" s="501" t="s">
        <v>56</v>
      </c>
      <c r="D230" s="537" t="s">
        <v>84</v>
      </c>
      <c r="E230" s="541">
        <v>0.3</v>
      </c>
      <c r="F230" s="538">
        <v>20.21</v>
      </c>
      <c r="G230" s="539">
        <v>6.06</v>
      </c>
    </row>
    <row r="231" spans="1:7" ht="15.6">
      <c r="A231" s="662"/>
      <c r="B231" s="663"/>
      <c r="C231" s="663"/>
      <c r="D231" s="663"/>
      <c r="E231" s="664"/>
      <c r="F231" s="512" t="s">
        <v>1025</v>
      </c>
      <c r="G231" s="513">
        <f>SUM(G227:G230)</f>
        <v>503.95</v>
      </c>
    </row>
    <row r="232" spans="1:7" ht="15.6">
      <c r="A232" s="652" t="s">
        <v>1277</v>
      </c>
      <c r="B232" s="653"/>
      <c r="C232" s="653"/>
      <c r="D232" s="653"/>
      <c r="E232" s="653"/>
      <c r="F232" s="653"/>
      <c r="G232" s="654"/>
    </row>
    <row r="233" spans="1:7" ht="15.6">
      <c r="A233" s="655" t="s">
        <v>1013</v>
      </c>
      <c r="B233" s="656"/>
      <c r="C233" s="497" t="s">
        <v>1014</v>
      </c>
      <c r="D233" s="497" t="s">
        <v>1015</v>
      </c>
      <c r="E233" s="497" t="s">
        <v>1016</v>
      </c>
      <c r="F233" s="497" t="s">
        <v>1017</v>
      </c>
      <c r="G233" s="498" t="s">
        <v>1018</v>
      </c>
    </row>
    <row r="234" spans="1:7" ht="15.6">
      <c r="A234" s="506" t="s">
        <v>1281</v>
      </c>
      <c r="B234" s="507" t="s">
        <v>1278</v>
      </c>
      <c r="C234" s="501" t="s">
        <v>56</v>
      </c>
      <c r="D234" s="501" t="s">
        <v>1020</v>
      </c>
      <c r="E234" s="522">
        <v>0.6</v>
      </c>
      <c r="F234" s="501">
        <v>138.5</v>
      </c>
      <c r="G234" s="502">
        <v>83.1</v>
      </c>
    </row>
    <row r="235" spans="1:7" ht="15.6">
      <c r="A235" s="535" t="s">
        <v>1282</v>
      </c>
      <c r="B235" s="507" t="s">
        <v>1279</v>
      </c>
      <c r="C235" s="501" t="s">
        <v>56</v>
      </c>
      <c r="D235" s="501" t="s">
        <v>1020</v>
      </c>
      <c r="E235" s="541">
        <v>1</v>
      </c>
      <c r="F235" s="538">
        <v>352</v>
      </c>
      <c r="G235" s="539">
        <v>352</v>
      </c>
    </row>
    <row r="236" spans="1:7" ht="15.6">
      <c r="A236" s="535" t="s">
        <v>1283</v>
      </c>
      <c r="B236" s="507" t="s">
        <v>1280</v>
      </c>
      <c r="C236" s="501" t="s">
        <v>56</v>
      </c>
      <c r="D236" s="501" t="s">
        <v>434</v>
      </c>
      <c r="E236" s="541">
        <v>6</v>
      </c>
      <c r="F236" s="538">
        <v>12</v>
      </c>
      <c r="G236" s="539">
        <v>72</v>
      </c>
    </row>
    <row r="237" spans="1:7" ht="15.6">
      <c r="A237" s="506">
        <v>280002</v>
      </c>
      <c r="B237" s="507" t="s">
        <v>1275</v>
      </c>
      <c r="C237" s="501" t="s">
        <v>56</v>
      </c>
      <c r="D237" s="501" t="s">
        <v>84</v>
      </c>
      <c r="E237" s="541">
        <v>1.2</v>
      </c>
      <c r="F237" s="538">
        <v>15.98</v>
      </c>
      <c r="G237" s="539">
        <v>19.18</v>
      </c>
    </row>
    <row r="238" spans="1:7" ht="15.6">
      <c r="A238" s="506">
        <v>280013</v>
      </c>
      <c r="B238" s="507" t="s">
        <v>1049</v>
      </c>
      <c r="C238" s="501" t="s">
        <v>56</v>
      </c>
      <c r="D238" s="501" t="s">
        <v>84</v>
      </c>
      <c r="E238" s="541">
        <v>4.7</v>
      </c>
      <c r="F238" s="538">
        <v>20.04</v>
      </c>
      <c r="G238" s="539">
        <v>94.19</v>
      </c>
    </row>
    <row r="239" spans="1:7" ht="15.6">
      <c r="A239" s="535">
        <v>280023</v>
      </c>
      <c r="B239" s="507" t="s">
        <v>1031</v>
      </c>
      <c r="C239" s="501" t="s">
        <v>56</v>
      </c>
      <c r="D239" s="501" t="s">
        <v>84</v>
      </c>
      <c r="E239" s="541">
        <v>0.3</v>
      </c>
      <c r="F239" s="538">
        <v>20.21</v>
      </c>
      <c r="G239" s="539">
        <v>6.06</v>
      </c>
    </row>
    <row r="240" spans="1:7" ht="15.6">
      <c r="A240" s="662"/>
      <c r="B240" s="663"/>
      <c r="C240" s="663"/>
      <c r="D240" s="663"/>
      <c r="E240" s="664"/>
      <c r="F240" s="504" t="s">
        <v>1025</v>
      </c>
      <c r="G240" s="511">
        <f>SUM(G234:G239)</f>
        <v>626.53</v>
      </c>
    </row>
    <row r="241" spans="1:8" ht="33.75" customHeight="1">
      <c r="A241" s="652" t="s">
        <v>1290</v>
      </c>
      <c r="B241" s="653"/>
      <c r="C241" s="653"/>
      <c r="D241" s="653"/>
      <c r="E241" s="653"/>
      <c r="F241" s="653"/>
      <c r="G241" s="654"/>
    </row>
    <row r="242" spans="1:8" ht="15.6">
      <c r="A242" s="655"/>
      <c r="B242" s="656"/>
      <c r="C242" s="497" t="s">
        <v>1014</v>
      </c>
      <c r="D242" s="497" t="s">
        <v>1015</v>
      </c>
      <c r="E242" s="497" t="s">
        <v>1016</v>
      </c>
      <c r="F242" s="497" t="s">
        <v>1017</v>
      </c>
      <c r="G242" s="498" t="s">
        <v>1018</v>
      </c>
    </row>
    <row r="243" spans="1:8" ht="46.8">
      <c r="A243" s="535" t="s">
        <v>1284</v>
      </c>
      <c r="B243" s="507" t="s">
        <v>1285</v>
      </c>
      <c r="C243" s="501" t="s">
        <v>73</v>
      </c>
      <c r="D243" s="501" t="s">
        <v>909</v>
      </c>
      <c r="E243" s="541" t="s">
        <v>1226</v>
      </c>
      <c r="F243" s="538" t="s">
        <v>1291</v>
      </c>
      <c r="G243" s="539">
        <v>78.540000000000006</v>
      </c>
    </row>
    <row r="244" spans="1:8" ht="31.2">
      <c r="A244" s="535" t="s">
        <v>1286</v>
      </c>
      <c r="B244" s="507" t="s">
        <v>1287</v>
      </c>
      <c r="C244" s="501" t="str">
        <f>C243</f>
        <v>SINAPI</v>
      </c>
      <c r="D244" s="501" t="s">
        <v>909</v>
      </c>
      <c r="E244" s="541" t="s">
        <v>1019</v>
      </c>
      <c r="F244" s="538" t="s">
        <v>1292</v>
      </c>
      <c r="G244" s="539">
        <v>145.63</v>
      </c>
    </row>
    <row r="245" spans="1:8" ht="31.2">
      <c r="A245" s="535" t="s">
        <v>1288</v>
      </c>
      <c r="B245" s="507" t="s">
        <v>1289</v>
      </c>
      <c r="C245" s="501" t="str">
        <f>C244</f>
        <v>SINAPI</v>
      </c>
      <c r="D245" s="501" t="s">
        <v>84</v>
      </c>
      <c r="E245" s="541" t="s">
        <v>1293</v>
      </c>
      <c r="F245" s="538" t="s">
        <v>1294</v>
      </c>
      <c r="G245" s="539">
        <v>19.63</v>
      </c>
    </row>
    <row r="246" spans="1:8" ht="15.6">
      <c r="A246" s="535" t="s">
        <v>905</v>
      </c>
      <c r="B246" s="507" t="s">
        <v>906</v>
      </c>
      <c r="C246" s="501" t="str">
        <f t="shared" ref="C246" si="13">C245</f>
        <v>SINAPI</v>
      </c>
      <c r="D246" s="501" t="s">
        <v>84</v>
      </c>
      <c r="E246" s="541" t="s">
        <v>1295</v>
      </c>
      <c r="F246" s="538" t="s">
        <v>1034</v>
      </c>
      <c r="G246" s="539">
        <v>5.0999999999999996</v>
      </c>
    </row>
    <row r="247" spans="1:8" ht="15.6">
      <c r="A247" s="662"/>
      <c r="B247" s="663"/>
      <c r="C247" s="663"/>
      <c r="D247" s="663"/>
      <c r="E247" s="664"/>
      <c r="F247" s="504" t="s">
        <v>1025</v>
      </c>
      <c r="G247" s="511">
        <f>SUM(G243:G246)</f>
        <v>248.9</v>
      </c>
    </row>
    <row r="248" spans="1:8" ht="15.6">
      <c r="A248" s="652" t="s">
        <v>1296</v>
      </c>
      <c r="B248" s="653"/>
      <c r="C248" s="653"/>
      <c r="D248" s="653"/>
      <c r="E248" s="653"/>
      <c r="F248" s="653"/>
      <c r="G248" s="654"/>
    </row>
    <row r="249" spans="1:8" ht="15.6">
      <c r="A249" s="655" t="s">
        <v>1013</v>
      </c>
      <c r="B249" s="656"/>
      <c r="C249" s="497" t="s">
        <v>1014</v>
      </c>
      <c r="D249" s="497" t="s">
        <v>1015</v>
      </c>
      <c r="E249" s="497" t="s">
        <v>1016</v>
      </c>
      <c r="F249" s="497" t="s">
        <v>1017</v>
      </c>
      <c r="G249" s="498" t="s">
        <v>1018</v>
      </c>
    </row>
    <row r="250" spans="1:8" ht="15.6">
      <c r="A250" s="506" t="s">
        <v>1298</v>
      </c>
      <c r="B250" s="507" t="s">
        <v>1297</v>
      </c>
      <c r="C250" s="501" t="s">
        <v>56</v>
      </c>
      <c r="D250" s="501" t="s">
        <v>1065</v>
      </c>
      <c r="E250" s="523">
        <v>1</v>
      </c>
      <c r="F250" s="501">
        <v>66.5</v>
      </c>
      <c r="G250" s="502">
        <v>66.5</v>
      </c>
      <c r="H250" s="559"/>
    </row>
    <row r="251" spans="1:8" ht="15.6">
      <c r="A251" s="506">
        <v>280013</v>
      </c>
      <c r="B251" s="507" t="s">
        <v>1049</v>
      </c>
      <c r="C251" s="501" t="s">
        <v>56</v>
      </c>
      <c r="D251" s="501" t="s">
        <v>84</v>
      </c>
      <c r="E251" s="523">
        <v>1.1000000000000001</v>
      </c>
      <c r="F251" s="501">
        <v>20.04</v>
      </c>
      <c r="G251" s="502">
        <v>22.04</v>
      </c>
    </row>
    <row r="252" spans="1:8" ht="15.6">
      <c r="A252" s="514"/>
      <c r="B252" s="515"/>
      <c r="C252" s="515"/>
      <c r="D252" s="515"/>
      <c r="E252" s="516"/>
      <c r="F252" s="508" t="s">
        <v>1025</v>
      </c>
      <c r="G252" s="510">
        <f>SUM(G250:G251)</f>
        <v>88.539999999999992</v>
      </c>
    </row>
    <row r="253" spans="1:8" ht="15.6">
      <c r="A253" s="668" t="s">
        <v>1299</v>
      </c>
      <c r="B253" s="669"/>
      <c r="C253" s="669"/>
      <c r="D253" s="669"/>
      <c r="E253" s="669"/>
      <c r="F253" s="669"/>
      <c r="G253" s="670"/>
    </row>
    <row r="254" spans="1:8" ht="15.6">
      <c r="A254" s="655" t="s">
        <v>1013</v>
      </c>
      <c r="B254" s="656"/>
      <c r="C254" s="497" t="s">
        <v>1014</v>
      </c>
      <c r="D254" s="497" t="s">
        <v>1015</v>
      </c>
      <c r="E254" s="497" t="s">
        <v>1016</v>
      </c>
      <c r="F254" s="497" t="s">
        <v>1017</v>
      </c>
      <c r="G254" s="498" t="s">
        <v>1018</v>
      </c>
    </row>
    <row r="255" spans="1:8" ht="15.6">
      <c r="A255" s="506" t="s">
        <v>1301</v>
      </c>
      <c r="B255" s="507" t="s">
        <v>920</v>
      </c>
      <c r="C255" s="501" t="str">
        <f>C250</f>
        <v>SEDOP</v>
      </c>
      <c r="D255" s="501" t="s">
        <v>1065</v>
      </c>
      <c r="E255" s="522">
        <v>1</v>
      </c>
      <c r="F255" s="501">
        <v>593.48</v>
      </c>
      <c r="G255" s="502">
        <v>593.48</v>
      </c>
    </row>
    <row r="256" spans="1:8" ht="15.6">
      <c r="A256" s="506">
        <v>280020</v>
      </c>
      <c r="B256" s="507" t="s">
        <v>1300</v>
      </c>
      <c r="C256" s="501" t="str">
        <f>C255</f>
        <v>SEDOP</v>
      </c>
      <c r="D256" s="501" t="s">
        <v>84</v>
      </c>
      <c r="E256" s="522">
        <v>1</v>
      </c>
      <c r="F256" s="501">
        <v>19.22</v>
      </c>
      <c r="G256" s="502">
        <v>19.22</v>
      </c>
    </row>
    <row r="257" spans="1:7" ht="15.6">
      <c r="A257" s="506">
        <v>280026</v>
      </c>
      <c r="B257" s="507" t="s">
        <v>906</v>
      </c>
      <c r="C257" s="501" t="str">
        <f>C256</f>
        <v>SEDOP</v>
      </c>
      <c r="D257" s="501" t="s">
        <v>84</v>
      </c>
      <c r="E257" s="522">
        <v>1</v>
      </c>
      <c r="F257" s="501">
        <v>16.02</v>
      </c>
      <c r="G257" s="502">
        <v>16.02</v>
      </c>
    </row>
    <row r="258" spans="1:7" ht="15.6">
      <c r="A258" s="662"/>
      <c r="B258" s="663"/>
      <c r="C258" s="663"/>
      <c r="D258" s="663"/>
      <c r="E258" s="664"/>
      <c r="F258" s="508" t="s">
        <v>1025</v>
      </c>
      <c r="G258" s="510">
        <f>SUM(G255:G257)</f>
        <v>628.72</v>
      </c>
    </row>
    <row r="259" spans="1:7" ht="15.6">
      <c r="A259" s="668" t="s">
        <v>1302</v>
      </c>
      <c r="B259" s="669"/>
      <c r="C259" s="669"/>
      <c r="D259" s="669"/>
      <c r="E259" s="669"/>
      <c r="F259" s="669"/>
      <c r="G259" s="670"/>
    </row>
    <row r="260" spans="1:7" ht="15.6">
      <c r="A260" s="655" t="s">
        <v>1013</v>
      </c>
      <c r="B260" s="656"/>
      <c r="C260" s="497" t="s">
        <v>1014</v>
      </c>
      <c r="D260" s="497" t="s">
        <v>1015</v>
      </c>
      <c r="E260" s="497" t="s">
        <v>1016</v>
      </c>
      <c r="F260" s="497" t="s">
        <v>1017</v>
      </c>
      <c r="G260" s="498" t="s">
        <v>1018</v>
      </c>
    </row>
    <row r="261" spans="1:7" ht="31.2">
      <c r="A261" s="506" t="s">
        <v>1305</v>
      </c>
      <c r="B261" s="507" t="s">
        <v>1303</v>
      </c>
      <c r="C261" s="501" t="s">
        <v>56</v>
      </c>
      <c r="D261" s="501" t="s">
        <v>1020</v>
      </c>
      <c r="E261" s="501" t="s">
        <v>1019</v>
      </c>
      <c r="F261" s="521">
        <v>840</v>
      </c>
      <c r="G261" s="525">
        <v>840</v>
      </c>
    </row>
    <row r="262" spans="1:7" ht="15.6">
      <c r="A262" s="506">
        <v>280003</v>
      </c>
      <c r="B262" s="507" t="s">
        <v>1304</v>
      </c>
      <c r="C262" s="501" t="str">
        <f>C261</f>
        <v>SEDOP</v>
      </c>
      <c r="D262" s="501" t="s">
        <v>84</v>
      </c>
      <c r="E262" s="501">
        <v>2.8</v>
      </c>
      <c r="F262" s="521">
        <v>15.17</v>
      </c>
      <c r="G262" s="525">
        <v>42.48</v>
      </c>
    </row>
    <row r="263" spans="1:7" ht="15.6">
      <c r="A263" s="506">
        <v>280020</v>
      </c>
      <c r="B263" s="507" t="s">
        <v>1300</v>
      </c>
      <c r="C263" s="501" t="str">
        <f>C262</f>
        <v>SEDOP</v>
      </c>
      <c r="D263" s="501" t="s">
        <v>84</v>
      </c>
      <c r="E263" s="501">
        <v>2.8</v>
      </c>
      <c r="F263" s="521">
        <v>19.22</v>
      </c>
      <c r="G263" s="525">
        <v>53.82</v>
      </c>
    </row>
    <row r="264" spans="1:7" ht="15.6">
      <c r="A264" s="671"/>
      <c r="B264" s="672"/>
      <c r="C264" s="672"/>
      <c r="D264" s="672"/>
      <c r="E264" s="673"/>
      <c r="F264" s="508" t="s">
        <v>1025</v>
      </c>
      <c r="G264" s="510">
        <f>SUM(G261:G263)</f>
        <v>936.30000000000007</v>
      </c>
    </row>
    <row r="265" spans="1:7" ht="53.25" customHeight="1">
      <c r="A265" s="652" t="s">
        <v>1333</v>
      </c>
      <c r="B265" s="653"/>
      <c r="C265" s="653"/>
      <c r="D265" s="653"/>
      <c r="E265" s="653"/>
      <c r="F265" s="653"/>
      <c r="G265" s="654"/>
    </row>
    <row r="266" spans="1:7" ht="15.6">
      <c r="A266" s="655" t="s">
        <v>1013</v>
      </c>
      <c r="B266" s="656"/>
      <c r="C266" s="497" t="s">
        <v>1014</v>
      </c>
      <c r="D266" s="497" t="s">
        <v>1015</v>
      </c>
      <c r="E266" s="497" t="s">
        <v>1016</v>
      </c>
      <c r="F266" s="497" t="s">
        <v>1017</v>
      </c>
      <c r="G266" s="498" t="s">
        <v>1018</v>
      </c>
    </row>
    <row r="267" spans="1:7" ht="31.2">
      <c r="A267" s="506" t="s">
        <v>1306</v>
      </c>
      <c r="B267" s="507" t="s">
        <v>1307</v>
      </c>
      <c r="C267" s="501" t="s">
        <v>73</v>
      </c>
      <c r="D267" s="501" t="s">
        <v>1319</v>
      </c>
      <c r="E267" s="501" t="s">
        <v>1312</v>
      </c>
      <c r="F267" s="521" t="s">
        <v>1313</v>
      </c>
      <c r="G267" s="502">
        <v>60.64</v>
      </c>
    </row>
    <row r="268" spans="1:7" ht="46.8">
      <c r="A268" s="506" t="s">
        <v>1308</v>
      </c>
      <c r="B268" s="507" t="s">
        <v>1309</v>
      </c>
      <c r="C268" s="501" t="str">
        <f>C267</f>
        <v>SINAPI</v>
      </c>
      <c r="D268" s="501" t="s">
        <v>909</v>
      </c>
      <c r="E268" s="501" t="s">
        <v>1314</v>
      </c>
      <c r="F268" s="521" t="s">
        <v>1315</v>
      </c>
      <c r="G268" s="502">
        <v>9.15</v>
      </c>
    </row>
    <row r="269" spans="1:7" ht="62.4">
      <c r="A269" s="506" t="s">
        <v>1310</v>
      </c>
      <c r="B269" s="507" t="s">
        <v>1311</v>
      </c>
      <c r="C269" s="501" t="str">
        <f>C268</f>
        <v>SINAPI</v>
      </c>
      <c r="D269" s="501" t="s">
        <v>909</v>
      </c>
      <c r="E269" s="501" t="s">
        <v>1019</v>
      </c>
      <c r="F269" s="521" t="s">
        <v>1316</v>
      </c>
      <c r="G269" s="502">
        <v>544.66</v>
      </c>
    </row>
    <row r="270" spans="1:7" ht="15.6">
      <c r="A270" s="506" t="s">
        <v>1030</v>
      </c>
      <c r="B270" s="507" t="s">
        <v>1031</v>
      </c>
      <c r="C270" s="501" t="str">
        <f t="shared" ref="C270:C271" si="14">C269</f>
        <v>SINAPI</v>
      </c>
      <c r="D270" s="501" t="s">
        <v>84</v>
      </c>
      <c r="E270" s="501" t="s">
        <v>1317</v>
      </c>
      <c r="F270" s="521" t="s">
        <v>1184</v>
      </c>
      <c r="G270" s="502">
        <v>13.87</v>
      </c>
    </row>
    <row r="271" spans="1:7" ht="15.6">
      <c r="A271" s="506" t="s">
        <v>905</v>
      </c>
      <c r="B271" s="507" t="s">
        <v>906</v>
      </c>
      <c r="C271" s="501" t="str">
        <f t="shared" si="14"/>
        <v>SINAPI</v>
      </c>
      <c r="D271" s="501" t="s">
        <v>84</v>
      </c>
      <c r="E271" s="501" t="s">
        <v>1318</v>
      </c>
      <c r="F271" s="521" t="s">
        <v>1034</v>
      </c>
      <c r="G271" s="502">
        <v>5.55</v>
      </c>
    </row>
    <row r="272" spans="1:7" ht="15.6">
      <c r="A272" s="662"/>
      <c r="B272" s="663"/>
      <c r="C272" s="663"/>
      <c r="D272" s="663"/>
      <c r="E272" s="664"/>
      <c r="F272" s="504" t="s">
        <v>1025</v>
      </c>
      <c r="G272" s="511">
        <f>SUM(G267:G271)</f>
        <v>633.86999999999989</v>
      </c>
    </row>
    <row r="273" spans="1:7" ht="40.5" customHeight="1">
      <c r="A273" s="652" t="s">
        <v>1332</v>
      </c>
      <c r="B273" s="653"/>
      <c r="C273" s="653"/>
      <c r="D273" s="653"/>
      <c r="E273" s="653"/>
      <c r="F273" s="653"/>
      <c r="G273" s="654"/>
    </row>
    <row r="274" spans="1:7" ht="15.6">
      <c r="A274" s="655" t="s">
        <v>1013</v>
      </c>
      <c r="B274" s="656"/>
      <c r="C274" s="497" t="s">
        <v>1014</v>
      </c>
      <c r="D274" s="497" t="s">
        <v>1015</v>
      </c>
      <c r="E274" s="497" t="s">
        <v>1016</v>
      </c>
      <c r="F274" s="497" t="s">
        <v>1017</v>
      </c>
      <c r="G274" s="498" t="s">
        <v>1018</v>
      </c>
    </row>
    <row r="275" spans="1:7" ht="31.2">
      <c r="A275" s="506" t="s">
        <v>1306</v>
      </c>
      <c r="B275" s="507" t="s">
        <v>1307</v>
      </c>
      <c r="C275" s="501" t="s">
        <v>73</v>
      </c>
      <c r="D275" s="501" t="s">
        <v>1319</v>
      </c>
      <c r="E275" s="501" t="s">
        <v>1324</v>
      </c>
      <c r="F275" s="521" t="s">
        <v>1313</v>
      </c>
      <c r="G275" s="502">
        <v>33.19</v>
      </c>
    </row>
    <row r="276" spans="1:7" ht="46.8">
      <c r="A276" s="506" t="s">
        <v>1308</v>
      </c>
      <c r="B276" s="507" t="s">
        <v>1309</v>
      </c>
      <c r="C276" s="501" t="s">
        <v>73</v>
      </c>
      <c r="D276" s="501" t="s">
        <v>909</v>
      </c>
      <c r="E276" s="501" t="s">
        <v>1325</v>
      </c>
      <c r="F276" s="521" t="s">
        <v>1315</v>
      </c>
      <c r="G276" s="502">
        <v>5</v>
      </c>
    </row>
    <row r="277" spans="1:7" ht="62.4">
      <c r="A277" s="506" t="s">
        <v>1320</v>
      </c>
      <c r="B277" s="507" t="s">
        <v>1321</v>
      </c>
      <c r="C277" s="501" t="s">
        <v>73</v>
      </c>
      <c r="D277" s="501" t="s">
        <v>434</v>
      </c>
      <c r="E277" s="501" t="s">
        <v>1326</v>
      </c>
      <c r="F277" s="521" t="s">
        <v>1327</v>
      </c>
      <c r="G277" s="502">
        <v>119.6</v>
      </c>
    </row>
    <row r="278" spans="1:7" ht="46.8">
      <c r="A278" s="506" t="s">
        <v>1322</v>
      </c>
      <c r="B278" s="507" t="s">
        <v>1323</v>
      </c>
      <c r="C278" s="501" t="s">
        <v>73</v>
      </c>
      <c r="D278" s="501" t="s">
        <v>909</v>
      </c>
      <c r="E278" s="501" t="s">
        <v>1328</v>
      </c>
      <c r="F278" s="521" t="s">
        <v>1329</v>
      </c>
      <c r="G278" s="502">
        <v>305.66000000000003</v>
      </c>
    </row>
    <row r="279" spans="1:7" ht="15.6">
      <c r="A279" s="506" t="s">
        <v>1030</v>
      </c>
      <c r="B279" s="507" t="s">
        <v>1031</v>
      </c>
      <c r="C279" s="501" t="s">
        <v>73</v>
      </c>
      <c r="D279" s="501" t="s">
        <v>84</v>
      </c>
      <c r="E279" s="501" t="s">
        <v>1330</v>
      </c>
      <c r="F279" s="521" t="s">
        <v>1184</v>
      </c>
      <c r="G279" s="502">
        <v>8.15</v>
      </c>
    </row>
    <row r="280" spans="1:7" ht="15.6">
      <c r="A280" s="506" t="s">
        <v>905</v>
      </c>
      <c r="B280" s="507" t="s">
        <v>906</v>
      </c>
      <c r="C280" s="501" t="s">
        <v>73</v>
      </c>
      <c r="D280" s="501" t="s">
        <v>84</v>
      </c>
      <c r="E280" s="501" t="s">
        <v>1331</v>
      </c>
      <c r="F280" s="521" t="s">
        <v>1034</v>
      </c>
      <c r="G280" s="502">
        <v>3.26</v>
      </c>
    </row>
    <row r="281" spans="1:7" ht="15.6">
      <c r="A281" s="662"/>
      <c r="B281" s="663"/>
      <c r="C281" s="663"/>
      <c r="D281" s="663"/>
      <c r="E281" s="664"/>
      <c r="F281" s="512" t="s">
        <v>1025</v>
      </c>
      <c r="G281" s="513">
        <f>SUM(G275:G280)</f>
        <v>474.86</v>
      </c>
    </row>
    <row r="282" spans="1:7" ht="15.6">
      <c r="A282" s="652" t="s">
        <v>1334</v>
      </c>
      <c r="B282" s="653"/>
      <c r="C282" s="653"/>
      <c r="D282" s="653"/>
      <c r="E282" s="653"/>
      <c r="F282" s="653"/>
      <c r="G282" s="654"/>
    </row>
    <row r="283" spans="1:7" ht="15.6">
      <c r="A283" s="655" t="s">
        <v>1013</v>
      </c>
      <c r="B283" s="656"/>
      <c r="C283" s="497" t="s">
        <v>1014</v>
      </c>
      <c r="D283" s="497" t="s">
        <v>1015</v>
      </c>
      <c r="E283" s="497" t="s">
        <v>1016</v>
      </c>
      <c r="F283" s="497" t="s">
        <v>1017</v>
      </c>
      <c r="G283" s="498" t="s">
        <v>1018</v>
      </c>
    </row>
    <row r="284" spans="1:7" ht="15.6">
      <c r="A284" s="506" t="s">
        <v>1336</v>
      </c>
      <c r="B284" s="507" t="s">
        <v>1335</v>
      </c>
      <c r="C284" s="501" t="s">
        <v>56</v>
      </c>
      <c r="D284" s="501" t="s">
        <v>1020</v>
      </c>
      <c r="E284" s="522">
        <v>1</v>
      </c>
      <c r="F284" s="501">
        <v>550</v>
      </c>
      <c r="G284" s="502">
        <v>550</v>
      </c>
    </row>
    <row r="285" spans="1:7" ht="15.6">
      <c r="A285" s="506">
        <v>280003</v>
      </c>
      <c r="B285" s="507" t="s">
        <v>1304</v>
      </c>
      <c r="C285" s="501" t="s">
        <v>56</v>
      </c>
      <c r="D285" s="501" t="s">
        <v>84</v>
      </c>
      <c r="E285" s="522">
        <v>0.4</v>
      </c>
      <c r="F285" s="501">
        <v>15.17</v>
      </c>
      <c r="G285" s="539">
        <v>6.07</v>
      </c>
    </row>
    <row r="286" spans="1:7" ht="15.6">
      <c r="A286" s="506">
        <v>280020</v>
      </c>
      <c r="B286" s="507" t="s">
        <v>1300</v>
      </c>
      <c r="C286" s="501" t="s">
        <v>56</v>
      </c>
      <c r="D286" s="501" t="s">
        <v>84</v>
      </c>
      <c r="E286" s="522">
        <v>0.4</v>
      </c>
      <c r="F286" s="501">
        <v>19.22</v>
      </c>
      <c r="G286" s="539">
        <v>7.69</v>
      </c>
    </row>
    <row r="287" spans="1:7" ht="15.6">
      <c r="A287" s="662"/>
      <c r="B287" s="663"/>
      <c r="C287" s="663"/>
      <c r="D287" s="663"/>
      <c r="E287" s="664"/>
      <c r="F287" s="504" t="s">
        <v>1025</v>
      </c>
      <c r="G287" s="511">
        <f>SUM(G284:G286)</f>
        <v>563.7600000000001</v>
      </c>
    </row>
    <row r="288" spans="1:7" ht="15.6">
      <c r="A288" s="652" t="s">
        <v>1337</v>
      </c>
      <c r="B288" s="653"/>
      <c r="C288" s="653"/>
      <c r="D288" s="653"/>
      <c r="E288" s="653"/>
      <c r="F288" s="653"/>
      <c r="G288" s="654"/>
    </row>
    <row r="289" spans="1:7" ht="15.6">
      <c r="A289" s="655" t="s">
        <v>1013</v>
      </c>
      <c r="B289" s="656"/>
      <c r="C289" s="497" t="s">
        <v>1014</v>
      </c>
      <c r="D289" s="497" t="s">
        <v>1015</v>
      </c>
      <c r="E289" s="497" t="s">
        <v>1016</v>
      </c>
      <c r="F289" s="497" t="s">
        <v>1017</v>
      </c>
      <c r="G289" s="498" t="s">
        <v>1018</v>
      </c>
    </row>
    <row r="290" spans="1:7" ht="15.6">
      <c r="A290" s="506" t="s">
        <v>1341</v>
      </c>
      <c r="B290" s="507" t="s">
        <v>1338</v>
      </c>
      <c r="C290" s="501" t="str">
        <f>C284</f>
        <v>SEDOP</v>
      </c>
      <c r="D290" s="501" t="s">
        <v>1206</v>
      </c>
      <c r="E290" s="522">
        <v>1.05</v>
      </c>
      <c r="F290" s="501">
        <v>382.5</v>
      </c>
      <c r="G290" s="502">
        <v>401.63</v>
      </c>
    </row>
    <row r="291" spans="1:7" ht="15.6">
      <c r="A291" s="506" t="s">
        <v>1342</v>
      </c>
      <c r="B291" s="507" t="s">
        <v>1339</v>
      </c>
      <c r="C291" s="501" t="str">
        <f>C290</f>
        <v>SEDOP</v>
      </c>
      <c r="D291" s="501" t="s">
        <v>1066</v>
      </c>
      <c r="E291" s="522">
        <v>1</v>
      </c>
      <c r="F291" s="501">
        <v>122</v>
      </c>
      <c r="G291" s="502">
        <v>122</v>
      </c>
    </row>
    <row r="292" spans="1:7" ht="15.6">
      <c r="A292" s="506">
        <v>280004</v>
      </c>
      <c r="B292" s="507" t="s">
        <v>1340</v>
      </c>
      <c r="C292" s="501" t="str">
        <f>C291</f>
        <v>SEDOP</v>
      </c>
      <c r="D292" s="501" t="s">
        <v>84</v>
      </c>
      <c r="E292" s="522">
        <v>2.8</v>
      </c>
      <c r="F292" s="501">
        <v>16.079999999999998</v>
      </c>
      <c r="G292" s="502">
        <v>45.02</v>
      </c>
    </row>
    <row r="293" spans="1:7" ht="15.6">
      <c r="A293" s="506">
        <v>280023</v>
      </c>
      <c r="B293" s="507" t="s">
        <v>1031</v>
      </c>
      <c r="C293" s="501" t="str">
        <f t="shared" ref="C293" si="15">C292</f>
        <v>SEDOP</v>
      </c>
      <c r="D293" s="501" t="s">
        <v>84</v>
      </c>
      <c r="E293" s="522">
        <v>2.8</v>
      </c>
      <c r="F293" s="501">
        <v>20.21</v>
      </c>
      <c r="G293" s="502">
        <v>56.59</v>
      </c>
    </row>
    <row r="294" spans="1:7" ht="15.6">
      <c r="A294" s="662"/>
      <c r="B294" s="663"/>
      <c r="C294" s="663"/>
      <c r="D294" s="663"/>
      <c r="E294" s="664"/>
      <c r="F294" s="504" t="s">
        <v>1025</v>
      </c>
      <c r="G294" s="511">
        <f>SUM(G290:G293)</f>
        <v>625.24</v>
      </c>
    </row>
    <row r="295" spans="1:7" ht="15.6">
      <c r="A295" s="652" t="s">
        <v>1343</v>
      </c>
      <c r="B295" s="653"/>
      <c r="C295" s="653"/>
      <c r="D295" s="653"/>
      <c r="E295" s="653"/>
      <c r="F295" s="653"/>
      <c r="G295" s="654"/>
    </row>
    <row r="296" spans="1:7" ht="15.6">
      <c r="A296" s="655" t="s">
        <v>1013</v>
      </c>
      <c r="B296" s="656"/>
      <c r="C296" s="497" t="s">
        <v>1014</v>
      </c>
      <c r="D296" s="497" t="s">
        <v>1015</v>
      </c>
      <c r="E296" s="497" t="s">
        <v>1016</v>
      </c>
      <c r="F296" s="497" t="s">
        <v>1017</v>
      </c>
      <c r="G296" s="498" t="s">
        <v>1018</v>
      </c>
    </row>
    <row r="297" spans="1:7" ht="15.6">
      <c r="A297" s="506" t="s">
        <v>1346</v>
      </c>
      <c r="B297" s="507" t="s">
        <v>1344</v>
      </c>
      <c r="C297" s="501" t="s">
        <v>56</v>
      </c>
      <c r="D297" s="501" t="s">
        <v>1020</v>
      </c>
      <c r="E297" s="522">
        <v>1</v>
      </c>
      <c r="F297" s="501">
        <v>2</v>
      </c>
      <c r="G297" s="502">
        <v>2</v>
      </c>
    </row>
    <row r="298" spans="1:7" ht="15.6">
      <c r="A298" s="506" t="s">
        <v>1347</v>
      </c>
      <c r="B298" s="507" t="s">
        <v>1345</v>
      </c>
      <c r="C298" s="501" t="s">
        <v>56</v>
      </c>
      <c r="D298" s="501" t="s">
        <v>1066</v>
      </c>
      <c r="E298" s="522">
        <v>1</v>
      </c>
      <c r="F298" s="501">
        <v>1.6</v>
      </c>
      <c r="G298" s="502">
        <v>1.6</v>
      </c>
    </row>
    <row r="299" spans="1:7" ht="15.6">
      <c r="A299" s="506">
        <v>280004</v>
      </c>
      <c r="B299" s="507" t="s">
        <v>1340</v>
      </c>
      <c r="C299" s="501" t="s">
        <v>56</v>
      </c>
      <c r="D299" s="501" t="s">
        <v>84</v>
      </c>
      <c r="E299" s="522">
        <v>0.42620000000000002</v>
      </c>
      <c r="F299" s="501">
        <v>16.079999999999998</v>
      </c>
      <c r="G299" s="502">
        <v>6.85</v>
      </c>
    </row>
    <row r="300" spans="1:7" ht="15.6">
      <c r="A300" s="506">
        <v>280023</v>
      </c>
      <c r="B300" s="507" t="s">
        <v>1031</v>
      </c>
      <c r="C300" s="501" t="s">
        <v>56</v>
      </c>
      <c r="D300" s="501" t="s">
        <v>84</v>
      </c>
      <c r="E300" s="522">
        <v>0.42620000000000002</v>
      </c>
      <c r="F300" s="501">
        <v>20.21</v>
      </c>
      <c r="G300" s="502">
        <v>8.61</v>
      </c>
    </row>
    <row r="301" spans="1:7" ht="15.6">
      <c r="A301" s="662"/>
      <c r="B301" s="663"/>
      <c r="C301" s="663"/>
      <c r="D301" s="663"/>
      <c r="E301" s="664"/>
      <c r="F301" s="508" t="s">
        <v>1025</v>
      </c>
      <c r="G301" s="510">
        <f>SUM(G297:G300)</f>
        <v>19.059999999999999</v>
      </c>
    </row>
    <row r="302" spans="1:7" ht="30.75" customHeight="1">
      <c r="A302" s="668" t="s">
        <v>1348</v>
      </c>
      <c r="B302" s="669"/>
      <c r="C302" s="669"/>
      <c r="D302" s="669"/>
      <c r="E302" s="669"/>
      <c r="F302" s="669"/>
      <c r="G302" s="670"/>
    </row>
    <row r="303" spans="1:7" ht="15.6">
      <c r="A303" s="655" t="s">
        <v>1013</v>
      </c>
      <c r="B303" s="656"/>
      <c r="C303" s="497" t="s">
        <v>1014</v>
      </c>
      <c r="D303" s="497" t="s">
        <v>1015</v>
      </c>
      <c r="E303" s="497" t="s">
        <v>1016</v>
      </c>
      <c r="F303" s="497" t="s">
        <v>1017</v>
      </c>
      <c r="G303" s="498" t="s">
        <v>1018</v>
      </c>
    </row>
    <row r="304" spans="1:7" ht="46.8">
      <c r="A304" s="506" t="s">
        <v>1349</v>
      </c>
      <c r="B304" s="507" t="s">
        <v>1350</v>
      </c>
      <c r="C304" s="501" t="s">
        <v>73</v>
      </c>
      <c r="D304" s="501" t="s">
        <v>1020</v>
      </c>
      <c r="E304" s="522" t="s">
        <v>1019</v>
      </c>
      <c r="F304" s="501" t="s">
        <v>1353</v>
      </c>
      <c r="G304" s="502">
        <v>541.74</v>
      </c>
    </row>
    <row r="305" spans="1:7" ht="15.6">
      <c r="A305" s="506" t="s">
        <v>1030</v>
      </c>
      <c r="B305" s="507" t="s">
        <v>1031</v>
      </c>
      <c r="C305" s="501" t="str">
        <f>C304</f>
        <v>SINAPI</v>
      </c>
      <c r="D305" s="501" t="s">
        <v>84</v>
      </c>
      <c r="E305" s="522" t="s">
        <v>1354</v>
      </c>
      <c r="F305" s="501" t="s">
        <v>1184</v>
      </c>
      <c r="G305" s="502">
        <v>9.73</v>
      </c>
    </row>
    <row r="306" spans="1:7" ht="15.6">
      <c r="A306" s="506" t="s">
        <v>905</v>
      </c>
      <c r="B306" s="507" t="s">
        <v>906</v>
      </c>
      <c r="C306" s="501" t="str">
        <f>C305</f>
        <v>SINAPI</v>
      </c>
      <c r="D306" s="501" t="s">
        <v>84</v>
      </c>
      <c r="E306" s="522" t="s">
        <v>1355</v>
      </c>
      <c r="F306" s="501" t="s">
        <v>1034</v>
      </c>
      <c r="G306" s="502">
        <v>3.91</v>
      </c>
    </row>
    <row r="307" spans="1:7" ht="62.4">
      <c r="A307" s="506" t="s">
        <v>1351</v>
      </c>
      <c r="B307" s="507" t="s">
        <v>1352</v>
      </c>
      <c r="C307" s="501" t="str">
        <f>C306</f>
        <v>SINAPI</v>
      </c>
      <c r="D307" s="501" t="s">
        <v>1023</v>
      </c>
      <c r="E307" s="522" t="s">
        <v>1236</v>
      </c>
      <c r="F307" s="501" t="s">
        <v>1356</v>
      </c>
      <c r="G307" s="502">
        <v>7.99</v>
      </c>
    </row>
    <row r="308" spans="1:7" ht="15.6">
      <c r="A308" s="671"/>
      <c r="B308" s="672"/>
      <c r="C308" s="672"/>
      <c r="D308" s="672"/>
      <c r="E308" s="673"/>
      <c r="F308" s="508" t="s">
        <v>1025</v>
      </c>
      <c r="G308" s="510">
        <f>SUM(G304:G307)</f>
        <v>563.37</v>
      </c>
    </row>
    <row r="309" spans="1:7" ht="34.5" customHeight="1">
      <c r="A309" s="652" t="s">
        <v>1357</v>
      </c>
      <c r="B309" s="653"/>
      <c r="C309" s="653"/>
      <c r="D309" s="653"/>
      <c r="E309" s="653"/>
      <c r="F309" s="653"/>
      <c r="G309" s="654"/>
    </row>
    <row r="310" spans="1:7" ht="15.6">
      <c r="A310" s="655" t="s">
        <v>1013</v>
      </c>
      <c r="B310" s="656"/>
      <c r="C310" s="497" t="s">
        <v>1014</v>
      </c>
      <c r="D310" s="497" t="s">
        <v>1015</v>
      </c>
      <c r="E310" s="497" t="s">
        <v>1016</v>
      </c>
      <c r="F310" s="497" t="s">
        <v>1017</v>
      </c>
      <c r="G310" s="498" t="s">
        <v>1018</v>
      </c>
    </row>
    <row r="311" spans="1:7" ht="31.2">
      <c r="A311" s="506" t="s">
        <v>1306</v>
      </c>
      <c r="B311" s="507" t="s">
        <v>1307</v>
      </c>
      <c r="C311" s="501" t="s">
        <v>73</v>
      </c>
      <c r="D311" s="501" t="s">
        <v>1319</v>
      </c>
      <c r="E311" s="501" t="s">
        <v>1324</v>
      </c>
      <c r="F311" s="521" t="s">
        <v>1313</v>
      </c>
      <c r="G311" s="502">
        <v>33.19</v>
      </c>
    </row>
    <row r="312" spans="1:7" ht="46.8">
      <c r="A312" s="506" t="s">
        <v>1308</v>
      </c>
      <c r="B312" s="507" t="s">
        <v>1309</v>
      </c>
      <c r="C312" s="501" t="s">
        <v>73</v>
      </c>
      <c r="D312" s="501" t="s">
        <v>909</v>
      </c>
      <c r="E312" s="501" t="s">
        <v>1325</v>
      </c>
      <c r="F312" s="521" t="s">
        <v>1315</v>
      </c>
      <c r="G312" s="502">
        <v>5</v>
      </c>
    </row>
    <row r="313" spans="1:7" ht="62.4">
      <c r="A313" s="506" t="s">
        <v>1320</v>
      </c>
      <c r="B313" s="507" t="s">
        <v>1321</v>
      </c>
      <c r="C313" s="501" t="s">
        <v>73</v>
      </c>
      <c r="D313" s="501" t="s">
        <v>434</v>
      </c>
      <c r="E313" s="501" t="s">
        <v>1326</v>
      </c>
      <c r="F313" s="521" t="s">
        <v>1327</v>
      </c>
      <c r="G313" s="502">
        <v>119.6</v>
      </c>
    </row>
    <row r="314" spans="1:7" ht="46.8">
      <c r="A314" s="506" t="s">
        <v>1322</v>
      </c>
      <c r="B314" s="507" t="s">
        <v>1323</v>
      </c>
      <c r="C314" s="501" t="s">
        <v>73</v>
      </c>
      <c r="D314" s="501" t="s">
        <v>909</v>
      </c>
      <c r="E314" s="501" t="s">
        <v>1328</v>
      </c>
      <c r="F314" s="521" t="s">
        <v>1329</v>
      </c>
      <c r="G314" s="502">
        <v>305.66000000000003</v>
      </c>
    </row>
    <row r="315" spans="1:7" ht="15.6">
      <c r="A315" s="506" t="s">
        <v>1030</v>
      </c>
      <c r="B315" s="507" t="s">
        <v>1031</v>
      </c>
      <c r="C315" s="501" t="s">
        <v>73</v>
      </c>
      <c r="D315" s="501" t="s">
        <v>84</v>
      </c>
      <c r="E315" s="501" t="s">
        <v>1330</v>
      </c>
      <c r="F315" s="521" t="s">
        <v>1184</v>
      </c>
      <c r="G315" s="502">
        <v>8.15</v>
      </c>
    </row>
    <row r="316" spans="1:7" ht="15.6">
      <c r="A316" s="506" t="s">
        <v>905</v>
      </c>
      <c r="B316" s="507" t="s">
        <v>906</v>
      </c>
      <c r="C316" s="501" t="s">
        <v>73</v>
      </c>
      <c r="D316" s="501" t="s">
        <v>84</v>
      </c>
      <c r="E316" s="501" t="s">
        <v>1331</v>
      </c>
      <c r="F316" s="521" t="s">
        <v>1034</v>
      </c>
      <c r="G316" s="502">
        <v>3.26</v>
      </c>
    </row>
    <row r="317" spans="1:7" ht="15.6">
      <c r="A317" s="662"/>
      <c r="B317" s="663"/>
      <c r="C317" s="663"/>
      <c r="D317" s="663"/>
      <c r="E317" s="664"/>
      <c r="F317" s="512" t="s">
        <v>1025</v>
      </c>
      <c r="G317" s="513">
        <f>SUM(G311:G316)</f>
        <v>474.86</v>
      </c>
    </row>
    <row r="318" spans="1:7" ht="33" customHeight="1">
      <c r="A318" s="652" t="s">
        <v>1358</v>
      </c>
      <c r="B318" s="653"/>
      <c r="C318" s="653"/>
      <c r="D318" s="653"/>
      <c r="E318" s="653"/>
      <c r="F318" s="653"/>
      <c r="G318" s="654"/>
    </row>
    <row r="319" spans="1:7" ht="15.6">
      <c r="A319" s="655" t="s">
        <v>1013</v>
      </c>
      <c r="B319" s="656"/>
      <c r="C319" s="497" t="s">
        <v>1014</v>
      </c>
      <c r="D319" s="497" t="s">
        <v>1015</v>
      </c>
      <c r="E319" s="497" t="s">
        <v>1016</v>
      </c>
      <c r="F319" s="497" t="s">
        <v>1017</v>
      </c>
      <c r="G319" s="498" t="s">
        <v>1018</v>
      </c>
    </row>
    <row r="320" spans="1:7" ht="31.2">
      <c r="A320" s="506" t="s">
        <v>1306</v>
      </c>
      <c r="B320" s="507" t="s">
        <v>1307</v>
      </c>
      <c r="C320" s="501" t="s">
        <v>73</v>
      </c>
      <c r="D320" s="501" t="s">
        <v>1319</v>
      </c>
      <c r="E320" s="501" t="s">
        <v>1324</v>
      </c>
      <c r="F320" s="521" t="s">
        <v>1313</v>
      </c>
      <c r="G320" s="502">
        <v>33.19</v>
      </c>
    </row>
    <row r="321" spans="1:7" ht="46.8">
      <c r="A321" s="506" t="s">
        <v>1308</v>
      </c>
      <c r="B321" s="507" t="s">
        <v>1309</v>
      </c>
      <c r="C321" s="501" t="s">
        <v>73</v>
      </c>
      <c r="D321" s="501" t="s">
        <v>909</v>
      </c>
      <c r="E321" s="501" t="s">
        <v>1325</v>
      </c>
      <c r="F321" s="521" t="s">
        <v>1315</v>
      </c>
      <c r="G321" s="502">
        <v>5</v>
      </c>
    </row>
    <row r="322" spans="1:7" ht="62.4">
      <c r="A322" s="506" t="s">
        <v>1320</v>
      </c>
      <c r="B322" s="507" t="s">
        <v>1321</v>
      </c>
      <c r="C322" s="501" t="s">
        <v>73</v>
      </c>
      <c r="D322" s="501" t="s">
        <v>434</v>
      </c>
      <c r="E322" s="501" t="s">
        <v>1326</v>
      </c>
      <c r="F322" s="521" t="s">
        <v>1327</v>
      </c>
      <c r="G322" s="502">
        <v>119.6</v>
      </c>
    </row>
    <row r="323" spans="1:7" ht="46.8">
      <c r="A323" s="506" t="s">
        <v>1322</v>
      </c>
      <c r="B323" s="507" t="s">
        <v>1323</v>
      </c>
      <c r="C323" s="501" t="s">
        <v>73</v>
      </c>
      <c r="D323" s="501" t="s">
        <v>909</v>
      </c>
      <c r="E323" s="501" t="s">
        <v>1328</v>
      </c>
      <c r="F323" s="521" t="s">
        <v>1329</v>
      </c>
      <c r="G323" s="502">
        <v>305.66000000000003</v>
      </c>
    </row>
    <row r="324" spans="1:7" ht="15.75" customHeight="1">
      <c r="A324" s="506" t="s">
        <v>1030</v>
      </c>
      <c r="B324" s="507" t="s">
        <v>1031</v>
      </c>
      <c r="C324" s="501" t="s">
        <v>73</v>
      </c>
      <c r="D324" s="501" t="s">
        <v>84</v>
      </c>
      <c r="E324" s="501" t="s">
        <v>1330</v>
      </c>
      <c r="F324" s="521" t="s">
        <v>1184</v>
      </c>
      <c r="G324" s="502">
        <v>8.15</v>
      </c>
    </row>
    <row r="325" spans="1:7" ht="15.6">
      <c r="A325" s="506" t="s">
        <v>905</v>
      </c>
      <c r="B325" s="507" t="s">
        <v>906</v>
      </c>
      <c r="C325" s="501" t="s">
        <v>73</v>
      </c>
      <c r="D325" s="501" t="s">
        <v>84</v>
      </c>
      <c r="E325" s="501" t="s">
        <v>1331</v>
      </c>
      <c r="F325" s="521" t="s">
        <v>1034</v>
      </c>
      <c r="G325" s="502">
        <v>3.26</v>
      </c>
    </row>
    <row r="326" spans="1:7" ht="15.6">
      <c r="A326" s="662"/>
      <c r="B326" s="663"/>
      <c r="C326" s="663"/>
      <c r="D326" s="663"/>
      <c r="E326" s="664"/>
      <c r="F326" s="512" t="s">
        <v>1025</v>
      </c>
      <c r="G326" s="513">
        <f>SUM(G320:G325)</f>
        <v>474.86</v>
      </c>
    </row>
    <row r="327" spans="1:7" ht="30.75" customHeight="1">
      <c r="A327" s="652" t="s">
        <v>1359</v>
      </c>
      <c r="B327" s="653"/>
      <c r="C327" s="653"/>
      <c r="D327" s="653"/>
      <c r="E327" s="653"/>
      <c r="F327" s="653"/>
      <c r="G327" s="654"/>
    </row>
    <row r="328" spans="1:7" ht="15.6">
      <c r="A328" s="655" t="s">
        <v>1013</v>
      </c>
      <c r="B328" s="656"/>
      <c r="C328" s="497" t="s">
        <v>1014</v>
      </c>
      <c r="D328" s="497" t="s">
        <v>1015</v>
      </c>
      <c r="E328" s="497" t="s">
        <v>1016</v>
      </c>
      <c r="F328" s="497" t="s">
        <v>1017</v>
      </c>
      <c r="G328" s="498" t="s">
        <v>1018</v>
      </c>
    </row>
    <row r="329" spans="1:7" ht="31.2">
      <c r="A329" s="535" t="s">
        <v>1363</v>
      </c>
      <c r="B329" s="507" t="s">
        <v>1360</v>
      </c>
      <c r="C329" s="501" t="s">
        <v>56</v>
      </c>
      <c r="D329" s="501" t="s">
        <v>1020</v>
      </c>
      <c r="E329" s="522">
        <v>1</v>
      </c>
      <c r="F329" s="501">
        <v>467.5</v>
      </c>
      <c r="G329" s="502">
        <v>467.5</v>
      </c>
    </row>
    <row r="330" spans="1:7" ht="15.6">
      <c r="A330" s="535" t="s">
        <v>1364</v>
      </c>
      <c r="B330" s="507" t="s">
        <v>1361</v>
      </c>
      <c r="C330" s="501" t="s">
        <v>56</v>
      </c>
      <c r="D330" s="501" t="s">
        <v>1020</v>
      </c>
      <c r="E330" s="522">
        <v>1</v>
      </c>
      <c r="F330" s="501">
        <v>364.5</v>
      </c>
      <c r="G330" s="539">
        <v>364.5</v>
      </c>
    </row>
    <row r="331" spans="1:7" ht="15.6">
      <c r="A331" s="535">
        <v>110142</v>
      </c>
      <c r="B331" s="507" t="s">
        <v>1362</v>
      </c>
      <c r="C331" s="501" t="s">
        <v>56</v>
      </c>
      <c r="D331" s="501" t="s">
        <v>1023</v>
      </c>
      <c r="E331" s="522">
        <v>0.05</v>
      </c>
      <c r="F331" s="501">
        <v>404.33</v>
      </c>
      <c r="G331" s="539">
        <v>20.22</v>
      </c>
    </row>
    <row r="332" spans="1:7" ht="15.6">
      <c r="A332" s="535">
        <v>280004</v>
      </c>
      <c r="B332" s="507" t="s">
        <v>1340</v>
      </c>
      <c r="C332" s="501" t="s">
        <v>56</v>
      </c>
      <c r="D332" s="501" t="s">
        <v>84</v>
      </c>
      <c r="E332" s="522">
        <v>1.2</v>
      </c>
      <c r="F332" s="501">
        <v>16.079999999999998</v>
      </c>
      <c r="G332" s="539">
        <v>19.3</v>
      </c>
    </row>
    <row r="333" spans="1:7" ht="15.6">
      <c r="A333" s="535">
        <v>280023</v>
      </c>
      <c r="B333" s="507" t="s">
        <v>1031</v>
      </c>
      <c r="C333" s="501" t="s">
        <v>56</v>
      </c>
      <c r="D333" s="501" t="s">
        <v>84</v>
      </c>
      <c r="E333" s="522">
        <v>1.85</v>
      </c>
      <c r="F333" s="501">
        <v>20.21</v>
      </c>
      <c r="G333" s="539">
        <v>37.39</v>
      </c>
    </row>
    <row r="334" spans="1:7" ht="15.6">
      <c r="A334" s="662"/>
      <c r="B334" s="663"/>
      <c r="C334" s="663"/>
      <c r="D334" s="663"/>
      <c r="E334" s="664"/>
      <c r="F334" s="504" t="s">
        <v>1025</v>
      </c>
      <c r="G334" s="511">
        <f>SUM(G329:G333)</f>
        <v>908.91</v>
      </c>
    </row>
    <row r="335" spans="1:7" ht="15.75" customHeight="1">
      <c r="A335" s="652" t="s">
        <v>1365</v>
      </c>
      <c r="B335" s="653"/>
      <c r="C335" s="653"/>
      <c r="D335" s="653"/>
      <c r="E335" s="653"/>
      <c r="F335" s="653"/>
      <c r="G335" s="654"/>
    </row>
    <row r="336" spans="1:7" ht="15.6">
      <c r="A336" s="655" t="s">
        <v>1013</v>
      </c>
      <c r="B336" s="656"/>
      <c r="C336" s="497" t="s">
        <v>1014</v>
      </c>
      <c r="D336" s="497" t="s">
        <v>1015</v>
      </c>
      <c r="E336" s="497" t="s">
        <v>1016</v>
      </c>
      <c r="F336" s="497" t="s">
        <v>1017</v>
      </c>
      <c r="G336" s="498" t="s">
        <v>1018</v>
      </c>
    </row>
    <row r="337" spans="1:7" ht="15.6">
      <c r="A337" s="506">
        <v>37561</v>
      </c>
      <c r="B337" s="507" t="s">
        <v>1040</v>
      </c>
      <c r="C337" s="501" t="s">
        <v>73</v>
      </c>
      <c r="D337" s="501" t="s">
        <v>1206</v>
      </c>
      <c r="E337" s="540">
        <f>E329</f>
        <v>1</v>
      </c>
      <c r="F337" s="501">
        <v>483.7</v>
      </c>
      <c r="G337" s="502">
        <v>483.7</v>
      </c>
    </row>
    <row r="338" spans="1:7" ht="15.6">
      <c r="A338" s="662"/>
      <c r="B338" s="663"/>
      <c r="C338" s="663"/>
      <c r="D338" s="663"/>
      <c r="E338" s="664"/>
      <c r="F338" s="508" t="s">
        <v>1025</v>
      </c>
      <c r="G338" s="510">
        <f>SUM(G337:G337)</f>
        <v>483.7</v>
      </c>
    </row>
    <row r="339" spans="1:7" ht="15.6">
      <c r="A339" s="668" t="s">
        <v>1366</v>
      </c>
      <c r="B339" s="669"/>
      <c r="C339" s="669"/>
      <c r="D339" s="669"/>
      <c r="E339" s="669"/>
      <c r="F339" s="669"/>
      <c r="G339" s="670"/>
    </row>
    <row r="340" spans="1:7" ht="15.6">
      <c r="A340" s="655" t="s">
        <v>1013</v>
      </c>
      <c r="B340" s="656"/>
      <c r="C340" s="497" t="s">
        <v>1014</v>
      </c>
      <c r="D340" s="497" t="s">
        <v>1015</v>
      </c>
      <c r="E340" s="497" t="s">
        <v>1016</v>
      </c>
      <c r="F340" s="497" t="s">
        <v>1017</v>
      </c>
      <c r="G340" s="498" t="s">
        <v>1018</v>
      </c>
    </row>
    <row r="341" spans="1:7" ht="15.6">
      <c r="A341" s="506" t="s">
        <v>1367</v>
      </c>
      <c r="B341" s="507" t="s">
        <v>153</v>
      </c>
      <c r="C341" s="501" t="s">
        <v>56</v>
      </c>
      <c r="D341" s="501" t="s">
        <v>1020</v>
      </c>
      <c r="E341" s="522">
        <v>1</v>
      </c>
      <c r="F341" s="521">
        <v>175</v>
      </c>
      <c r="G341" s="525">
        <v>175</v>
      </c>
    </row>
    <row r="342" spans="1:7" ht="15.6">
      <c r="A342" s="506">
        <v>110142</v>
      </c>
      <c r="B342" s="507" t="s">
        <v>1362</v>
      </c>
      <c r="C342" s="501" t="str">
        <f>C341</f>
        <v>SEDOP</v>
      </c>
      <c r="D342" s="501" t="s">
        <v>1023</v>
      </c>
      <c r="E342" s="522">
        <v>0.05</v>
      </c>
      <c r="F342" s="521">
        <v>404.33</v>
      </c>
      <c r="G342" s="525">
        <v>20.22</v>
      </c>
    </row>
    <row r="343" spans="1:7" ht="15.6">
      <c r="A343" s="506">
        <v>280004</v>
      </c>
      <c r="B343" s="507" t="s">
        <v>1340</v>
      </c>
      <c r="C343" s="501" t="str">
        <f>C342</f>
        <v>SEDOP</v>
      </c>
      <c r="D343" s="501" t="s">
        <v>84</v>
      </c>
      <c r="E343" s="522">
        <v>1.5</v>
      </c>
      <c r="F343" s="521">
        <v>16.079999999999998</v>
      </c>
      <c r="G343" s="525">
        <v>24.12</v>
      </c>
    </row>
    <row r="344" spans="1:7" ht="15.6">
      <c r="A344" s="506">
        <v>280023</v>
      </c>
      <c r="B344" s="507" t="s">
        <v>1031</v>
      </c>
      <c r="C344" s="501" t="str">
        <f>C342</f>
        <v>SEDOP</v>
      </c>
      <c r="D344" s="501" t="s">
        <v>84</v>
      </c>
      <c r="E344" s="522">
        <v>1.85</v>
      </c>
      <c r="F344" s="521">
        <v>20.21</v>
      </c>
      <c r="G344" s="525">
        <v>37.39</v>
      </c>
    </row>
    <row r="345" spans="1:7" ht="15.6">
      <c r="A345" s="662"/>
      <c r="B345" s="663"/>
      <c r="C345" s="663"/>
      <c r="D345" s="663"/>
      <c r="E345" s="664"/>
      <c r="F345" s="508" t="s">
        <v>1025</v>
      </c>
      <c r="G345" s="510">
        <f>SUM(G341:G344)</f>
        <v>256.73</v>
      </c>
    </row>
    <row r="346" spans="1:7" ht="21" customHeight="1">
      <c r="A346" s="668" t="s">
        <v>1368</v>
      </c>
      <c r="B346" s="669"/>
      <c r="C346" s="669"/>
      <c r="D346" s="669"/>
      <c r="E346" s="669"/>
      <c r="F346" s="669"/>
      <c r="G346" s="670"/>
    </row>
    <row r="347" spans="1:7" ht="15.6">
      <c r="A347" s="655" t="s">
        <v>1013</v>
      </c>
      <c r="B347" s="656"/>
      <c r="C347" s="497" t="s">
        <v>1014</v>
      </c>
      <c r="D347" s="497" t="s">
        <v>1015</v>
      </c>
      <c r="E347" s="497" t="s">
        <v>1016</v>
      </c>
      <c r="F347" s="497" t="s">
        <v>1017</v>
      </c>
      <c r="G347" s="498" t="s">
        <v>1018</v>
      </c>
    </row>
    <row r="348" spans="1:7" ht="15.6">
      <c r="A348" s="506" t="s">
        <v>1373</v>
      </c>
      <c r="B348" s="507" t="s">
        <v>1369</v>
      </c>
      <c r="C348" s="501" t="s">
        <v>56</v>
      </c>
      <c r="D348" s="501" t="s">
        <v>909</v>
      </c>
      <c r="E348" s="522">
        <v>20</v>
      </c>
      <c r="F348" s="521">
        <v>5.55</v>
      </c>
      <c r="G348" s="525">
        <v>111</v>
      </c>
    </row>
    <row r="349" spans="1:7" ht="15.6">
      <c r="A349" s="506" t="s">
        <v>1374</v>
      </c>
      <c r="B349" s="507" t="s">
        <v>1370</v>
      </c>
      <c r="C349" s="501" t="s">
        <v>56</v>
      </c>
      <c r="D349" s="501" t="s">
        <v>434</v>
      </c>
      <c r="E349" s="522">
        <v>1.5</v>
      </c>
      <c r="F349" s="521">
        <v>95.57</v>
      </c>
      <c r="G349" s="525">
        <v>143.36000000000001</v>
      </c>
    </row>
    <row r="350" spans="1:7" ht="15.6">
      <c r="A350" s="506" t="s">
        <v>1375</v>
      </c>
      <c r="B350" s="507" t="s">
        <v>1371</v>
      </c>
      <c r="C350" s="501" t="s">
        <v>56</v>
      </c>
      <c r="D350" s="501" t="s">
        <v>1020</v>
      </c>
      <c r="E350" s="522">
        <v>1</v>
      </c>
      <c r="F350" s="521">
        <v>38.369999999999997</v>
      </c>
      <c r="G350" s="525">
        <v>38.369999999999997</v>
      </c>
    </row>
    <row r="351" spans="1:7" ht="15.6">
      <c r="A351" s="506">
        <v>110141</v>
      </c>
      <c r="B351" s="507" t="s">
        <v>1372</v>
      </c>
      <c r="C351" s="501" t="s">
        <v>56</v>
      </c>
      <c r="D351" s="501" t="s">
        <v>1023</v>
      </c>
      <c r="E351" s="522">
        <v>6.0000000000000001E-3</v>
      </c>
      <c r="F351" s="521">
        <v>462.38</v>
      </c>
      <c r="G351" s="525">
        <v>2.77</v>
      </c>
    </row>
    <row r="352" spans="1:7" ht="15.6">
      <c r="A352" s="506">
        <v>280004</v>
      </c>
      <c r="B352" s="507" t="s">
        <v>1340</v>
      </c>
      <c r="C352" s="501" t="s">
        <v>56</v>
      </c>
      <c r="D352" s="501" t="s">
        <v>84</v>
      </c>
      <c r="E352" s="522">
        <v>2.5</v>
      </c>
      <c r="F352" s="521">
        <v>16.079999999999998</v>
      </c>
      <c r="G352" s="525">
        <v>40.200000000000003</v>
      </c>
    </row>
    <row r="353" spans="1:7" ht="15.6">
      <c r="A353" s="506">
        <v>280023</v>
      </c>
      <c r="B353" s="507" t="s">
        <v>1031</v>
      </c>
      <c r="C353" s="501" t="s">
        <v>56</v>
      </c>
      <c r="D353" s="501" t="s">
        <v>84</v>
      </c>
      <c r="E353" s="522">
        <v>1</v>
      </c>
      <c r="F353" s="521">
        <v>20.21</v>
      </c>
      <c r="G353" s="525">
        <v>20.21</v>
      </c>
    </row>
    <row r="354" spans="1:7" ht="15.6">
      <c r="A354" s="506">
        <v>280025</v>
      </c>
      <c r="B354" s="507" t="s">
        <v>904</v>
      </c>
      <c r="C354" s="501" t="s">
        <v>56</v>
      </c>
      <c r="D354" s="501" t="s">
        <v>84</v>
      </c>
      <c r="E354" s="522">
        <v>1.5</v>
      </c>
      <c r="F354" s="521">
        <v>20.11</v>
      </c>
      <c r="G354" s="525">
        <v>30.17</v>
      </c>
    </row>
    <row r="355" spans="1:7" ht="15.6">
      <c r="A355" s="671"/>
      <c r="B355" s="672"/>
      <c r="C355" s="672"/>
      <c r="D355" s="672"/>
      <c r="E355" s="673"/>
      <c r="F355" s="508" t="s">
        <v>1025</v>
      </c>
      <c r="G355" s="510">
        <f>SUM(G348:G354)</f>
        <v>386.08</v>
      </c>
    </row>
    <row r="356" spans="1:7" ht="15.6">
      <c r="A356" s="652" t="s">
        <v>1376</v>
      </c>
      <c r="B356" s="653"/>
      <c r="C356" s="653"/>
      <c r="D356" s="653"/>
      <c r="E356" s="653"/>
      <c r="F356" s="653"/>
      <c r="G356" s="654"/>
    </row>
    <row r="357" spans="1:7" ht="15.6">
      <c r="A357" s="655" t="s">
        <v>1013</v>
      </c>
      <c r="B357" s="656"/>
      <c r="C357" s="497" t="s">
        <v>1014</v>
      </c>
      <c r="D357" s="497" t="s">
        <v>1015</v>
      </c>
      <c r="E357" s="497" t="s">
        <v>1016</v>
      </c>
      <c r="F357" s="497" t="s">
        <v>1017</v>
      </c>
      <c r="G357" s="498" t="s">
        <v>1018</v>
      </c>
    </row>
    <row r="358" spans="1:7" ht="15.6">
      <c r="A358" s="506" t="s">
        <v>1379</v>
      </c>
      <c r="B358" s="507" t="s">
        <v>1377</v>
      </c>
      <c r="C358" s="501" t="str">
        <f>C354</f>
        <v>SEDOP</v>
      </c>
      <c r="D358" s="501" t="s">
        <v>1020</v>
      </c>
      <c r="E358" s="540">
        <v>1</v>
      </c>
      <c r="F358" s="501">
        <v>23.76</v>
      </c>
      <c r="G358" s="502">
        <v>23.76</v>
      </c>
    </row>
    <row r="359" spans="1:7" ht="15.6">
      <c r="A359" s="506" t="s">
        <v>1380</v>
      </c>
      <c r="B359" s="507" t="s">
        <v>1378</v>
      </c>
      <c r="C359" s="501" t="str">
        <f>C358</f>
        <v>SEDOP</v>
      </c>
      <c r="D359" s="501" t="s">
        <v>1020</v>
      </c>
      <c r="E359" s="540">
        <v>1</v>
      </c>
      <c r="F359" s="501">
        <v>30.95</v>
      </c>
      <c r="G359" s="502">
        <v>30.95</v>
      </c>
    </row>
    <row r="360" spans="1:7" ht="15.6">
      <c r="A360" s="506">
        <v>280020</v>
      </c>
      <c r="B360" s="507" t="s">
        <v>1300</v>
      </c>
      <c r="C360" s="501" t="str">
        <f>C359</f>
        <v>SEDOP</v>
      </c>
      <c r="D360" s="501" t="s">
        <v>84</v>
      </c>
      <c r="E360" s="540">
        <v>0.7</v>
      </c>
      <c r="F360" s="501">
        <v>19.22</v>
      </c>
      <c r="G360" s="502">
        <v>13.45</v>
      </c>
    </row>
    <row r="361" spans="1:7" ht="15.6">
      <c r="A361" s="506">
        <v>280026</v>
      </c>
      <c r="B361" s="507" t="s">
        <v>906</v>
      </c>
      <c r="C361" s="501" t="str">
        <f t="shared" ref="C361" si="16">C360</f>
        <v>SEDOP</v>
      </c>
      <c r="D361" s="501" t="s">
        <v>84</v>
      </c>
      <c r="E361" s="540">
        <v>0.7</v>
      </c>
      <c r="F361" s="501">
        <v>16.02</v>
      </c>
      <c r="G361" s="502">
        <v>11.21</v>
      </c>
    </row>
    <row r="362" spans="1:7" ht="15.6">
      <c r="A362" s="662"/>
      <c r="B362" s="663"/>
      <c r="C362" s="663"/>
      <c r="D362" s="663"/>
      <c r="E362" s="664"/>
      <c r="F362" s="504" t="s">
        <v>1025</v>
      </c>
      <c r="G362" s="511">
        <f>SUM(G358:G361)</f>
        <v>79.37</v>
      </c>
    </row>
    <row r="363" spans="1:7" ht="15.6">
      <c r="A363" s="652" t="s">
        <v>1381</v>
      </c>
      <c r="B363" s="653"/>
      <c r="C363" s="653"/>
      <c r="D363" s="653"/>
      <c r="E363" s="653"/>
      <c r="F363" s="653"/>
      <c r="G363" s="654"/>
    </row>
    <row r="364" spans="1:7" ht="15.6">
      <c r="A364" s="655" t="s">
        <v>1013</v>
      </c>
      <c r="B364" s="656"/>
      <c r="C364" s="497" t="s">
        <v>1014</v>
      </c>
      <c r="D364" s="497" t="s">
        <v>1015</v>
      </c>
      <c r="E364" s="497" t="s">
        <v>1016</v>
      </c>
      <c r="F364" s="497" t="s">
        <v>1017</v>
      </c>
      <c r="G364" s="498" t="s">
        <v>1018</v>
      </c>
    </row>
    <row r="365" spans="1:7" ht="31.2">
      <c r="A365" s="506" t="s">
        <v>1385</v>
      </c>
      <c r="B365" s="507" t="s">
        <v>1382</v>
      </c>
      <c r="C365" s="501" t="s">
        <v>56</v>
      </c>
      <c r="D365" s="501" t="s">
        <v>434</v>
      </c>
      <c r="E365" s="523">
        <v>0.15129999999999999</v>
      </c>
      <c r="F365" s="501">
        <v>127.12</v>
      </c>
      <c r="G365" s="502">
        <v>19.23</v>
      </c>
    </row>
    <row r="366" spans="1:7" ht="15.6">
      <c r="A366" s="506" t="s">
        <v>1386</v>
      </c>
      <c r="B366" s="507" t="s">
        <v>1383</v>
      </c>
      <c r="C366" s="501" t="s">
        <v>56</v>
      </c>
      <c r="D366" s="501" t="s">
        <v>590</v>
      </c>
      <c r="E366" s="523">
        <v>15.13</v>
      </c>
      <c r="F366" s="501">
        <v>12.54</v>
      </c>
      <c r="G366" s="502">
        <v>189.73</v>
      </c>
    </row>
    <row r="367" spans="1:7" ht="15.6">
      <c r="A367" s="506">
        <v>280009</v>
      </c>
      <c r="B367" s="507" t="s">
        <v>1384</v>
      </c>
      <c r="C367" s="501" t="s">
        <v>56</v>
      </c>
      <c r="D367" s="501" t="s">
        <v>84</v>
      </c>
      <c r="E367" s="523">
        <v>1.7</v>
      </c>
      <c r="F367" s="501">
        <v>16.059999999999999</v>
      </c>
      <c r="G367" s="502">
        <v>27.3</v>
      </c>
    </row>
    <row r="368" spans="1:7" ht="15.6">
      <c r="A368" s="506">
        <v>280025</v>
      </c>
      <c r="B368" s="507" t="s">
        <v>904</v>
      </c>
      <c r="C368" s="501" t="s">
        <v>56</v>
      </c>
      <c r="D368" s="501" t="s">
        <v>84</v>
      </c>
      <c r="E368" s="523">
        <v>2</v>
      </c>
      <c r="F368" s="501">
        <v>20.11</v>
      </c>
      <c r="G368" s="502">
        <v>40.22</v>
      </c>
    </row>
    <row r="369" spans="1:7" ht="15.6">
      <c r="A369" s="662"/>
      <c r="B369" s="663"/>
      <c r="C369" s="663"/>
      <c r="D369" s="663"/>
      <c r="E369" s="664"/>
      <c r="F369" s="512" t="s">
        <v>1025</v>
      </c>
      <c r="G369" s="513">
        <f>SUM(G365:G368)</f>
        <v>276.48</v>
      </c>
    </row>
    <row r="370" spans="1:7" ht="20.25" customHeight="1">
      <c r="A370" s="652" t="s">
        <v>1387</v>
      </c>
      <c r="B370" s="653"/>
      <c r="C370" s="653"/>
      <c r="D370" s="653"/>
      <c r="E370" s="653"/>
      <c r="F370" s="653"/>
      <c r="G370" s="654"/>
    </row>
    <row r="371" spans="1:7" ht="15.6">
      <c r="A371" s="655" t="s">
        <v>1013</v>
      </c>
      <c r="B371" s="656"/>
      <c r="C371" s="497" t="s">
        <v>1014</v>
      </c>
      <c r="D371" s="497" t="s">
        <v>1015</v>
      </c>
      <c r="E371" s="497" t="s">
        <v>1016</v>
      </c>
      <c r="F371" s="497" t="s">
        <v>1017</v>
      </c>
      <c r="G371" s="498" t="s">
        <v>1018</v>
      </c>
    </row>
    <row r="372" spans="1:7" ht="46.8">
      <c r="A372" s="506">
        <v>34494</v>
      </c>
      <c r="B372" s="507" t="s">
        <v>1388</v>
      </c>
      <c r="C372" s="501" t="s">
        <v>73</v>
      </c>
      <c r="D372" s="501" t="s">
        <v>1020</v>
      </c>
      <c r="E372" s="522">
        <v>1</v>
      </c>
      <c r="F372" s="501">
        <v>71.08</v>
      </c>
      <c r="G372" s="502">
        <v>71.08</v>
      </c>
    </row>
    <row r="373" spans="1:7" ht="15.6">
      <c r="A373" s="662"/>
      <c r="B373" s="663"/>
      <c r="C373" s="663"/>
      <c r="D373" s="663"/>
      <c r="E373" s="664"/>
      <c r="F373" s="504" t="s">
        <v>1025</v>
      </c>
      <c r="G373" s="511">
        <f>G372</f>
        <v>71.08</v>
      </c>
    </row>
    <row r="374" spans="1:7" ht="15.6">
      <c r="A374" s="652" t="s">
        <v>1389</v>
      </c>
      <c r="B374" s="653"/>
      <c r="C374" s="653"/>
      <c r="D374" s="653"/>
      <c r="E374" s="653"/>
      <c r="F374" s="653"/>
      <c r="G374" s="654"/>
    </row>
    <row r="375" spans="1:7" ht="15.6">
      <c r="A375" s="655" t="s">
        <v>1013</v>
      </c>
      <c r="B375" s="656"/>
      <c r="C375" s="497" t="s">
        <v>1014</v>
      </c>
      <c r="D375" s="497" t="s">
        <v>1015</v>
      </c>
      <c r="E375" s="497" t="s">
        <v>1016</v>
      </c>
      <c r="F375" s="497" t="s">
        <v>1017</v>
      </c>
      <c r="G375" s="498" t="s">
        <v>1018</v>
      </c>
    </row>
    <row r="376" spans="1:7" ht="15.6">
      <c r="A376" s="506" t="s">
        <v>1102</v>
      </c>
      <c r="B376" s="507" t="s">
        <v>1077</v>
      </c>
      <c r="C376" s="501" t="str">
        <f>C372</f>
        <v>SINAPI</v>
      </c>
      <c r="D376" s="501" t="s">
        <v>590</v>
      </c>
      <c r="E376" s="522">
        <v>0.01</v>
      </c>
      <c r="F376" s="521">
        <v>12.5</v>
      </c>
      <c r="G376" s="525">
        <v>0.13</v>
      </c>
    </row>
    <row r="377" spans="1:7" ht="15.6">
      <c r="A377" s="506" t="s">
        <v>1393</v>
      </c>
      <c r="B377" s="507" t="s">
        <v>1390</v>
      </c>
      <c r="C377" s="501" t="str">
        <f>C376</f>
        <v>SINAPI</v>
      </c>
      <c r="D377" s="501" t="s">
        <v>1020</v>
      </c>
      <c r="E377" s="522">
        <v>1</v>
      </c>
      <c r="F377" s="521">
        <v>88</v>
      </c>
      <c r="G377" s="525">
        <v>88</v>
      </c>
    </row>
    <row r="378" spans="1:7" ht="15.6">
      <c r="A378" s="506" t="s">
        <v>1394</v>
      </c>
      <c r="B378" s="507" t="s">
        <v>1391</v>
      </c>
      <c r="C378" s="501" t="str">
        <f>C377</f>
        <v>SINAPI</v>
      </c>
      <c r="D378" s="501" t="s">
        <v>1066</v>
      </c>
      <c r="E378" s="522">
        <v>1</v>
      </c>
      <c r="F378" s="521">
        <v>21.98</v>
      </c>
      <c r="G378" s="525">
        <v>21.98</v>
      </c>
    </row>
    <row r="379" spans="1:7" ht="15.6">
      <c r="A379" s="506">
        <v>280026</v>
      </c>
      <c r="B379" s="507" t="s">
        <v>906</v>
      </c>
      <c r="C379" s="501" t="str">
        <f t="shared" ref="C379:C380" si="17">C378</f>
        <v>SINAPI</v>
      </c>
      <c r="D379" s="501" t="s">
        <v>84</v>
      </c>
      <c r="E379" s="522">
        <v>0.3</v>
      </c>
      <c r="F379" s="521">
        <v>16.02</v>
      </c>
      <c r="G379" s="525">
        <v>4.8099999999999996</v>
      </c>
    </row>
    <row r="380" spans="1:7" ht="15.6">
      <c r="A380" s="506">
        <v>280028</v>
      </c>
      <c r="B380" s="507" t="s">
        <v>1392</v>
      </c>
      <c r="C380" s="501" t="str">
        <f t="shared" si="17"/>
        <v>SINAPI</v>
      </c>
      <c r="D380" s="501" t="s">
        <v>84</v>
      </c>
      <c r="E380" s="522">
        <v>0.3</v>
      </c>
      <c r="F380" s="521">
        <v>20.010000000000002</v>
      </c>
      <c r="G380" s="525">
        <v>6</v>
      </c>
    </row>
    <row r="381" spans="1:7" ht="15.6">
      <c r="A381" s="662"/>
      <c r="B381" s="663"/>
      <c r="C381" s="663"/>
      <c r="D381" s="663"/>
      <c r="E381" s="664"/>
      <c r="F381" s="504" t="s">
        <v>1025</v>
      </c>
      <c r="G381" s="511">
        <f>SUM(G376:G380)</f>
        <v>120.92</v>
      </c>
    </row>
    <row r="382" spans="1:7" ht="15.6">
      <c r="A382" s="652" t="s">
        <v>1395</v>
      </c>
      <c r="B382" s="653"/>
      <c r="C382" s="653"/>
      <c r="D382" s="653"/>
      <c r="E382" s="653"/>
      <c r="F382" s="653"/>
      <c r="G382" s="654"/>
    </row>
    <row r="383" spans="1:7" ht="15.6">
      <c r="A383" s="655" t="s">
        <v>1013</v>
      </c>
      <c r="B383" s="656"/>
      <c r="C383" s="497" t="s">
        <v>1014</v>
      </c>
      <c r="D383" s="497" t="s">
        <v>1015</v>
      </c>
      <c r="E383" s="497" t="s">
        <v>1016</v>
      </c>
      <c r="F383" s="497" t="s">
        <v>1017</v>
      </c>
      <c r="G383" s="498" t="s">
        <v>1018</v>
      </c>
    </row>
    <row r="384" spans="1:7" ht="31.2">
      <c r="A384" s="506" t="s">
        <v>1306</v>
      </c>
      <c r="B384" s="507" t="s">
        <v>1307</v>
      </c>
      <c r="C384" s="501" t="s">
        <v>73</v>
      </c>
      <c r="D384" s="501" t="s">
        <v>1319</v>
      </c>
      <c r="E384" s="522" t="s">
        <v>1407</v>
      </c>
      <c r="F384" s="521" t="s">
        <v>1313</v>
      </c>
      <c r="G384" s="502">
        <v>7.44</v>
      </c>
    </row>
    <row r="385" spans="1:7" ht="31.2">
      <c r="A385" s="506" t="s">
        <v>1396</v>
      </c>
      <c r="B385" s="507" t="s">
        <v>1397</v>
      </c>
      <c r="C385" s="501" t="s">
        <v>73</v>
      </c>
      <c r="D385" s="501" t="s">
        <v>590</v>
      </c>
      <c r="E385" s="522" t="s">
        <v>1408</v>
      </c>
      <c r="F385" s="521" t="s">
        <v>1409</v>
      </c>
      <c r="G385" s="502">
        <v>0.11</v>
      </c>
    </row>
    <row r="386" spans="1:7" ht="31.2">
      <c r="A386" s="506" t="s">
        <v>901</v>
      </c>
      <c r="B386" s="507" t="s">
        <v>902</v>
      </c>
      <c r="C386" s="501" t="s">
        <v>73</v>
      </c>
      <c r="D386" s="501" t="s">
        <v>590</v>
      </c>
      <c r="E386" s="522" t="s">
        <v>1410</v>
      </c>
      <c r="F386" s="521" t="s">
        <v>1411</v>
      </c>
      <c r="G386" s="502">
        <v>0.08</v>
      </c>
    </row>
    <row r="387" spans="1:7" ht="15.6">
      <c r="A387" s="506" t="s">
        <v>1398</v>
      </c>
      <c r="B387" s="507" t="s">
        <v>1399</v>
      </c>
      <c r="C387" s="501" t="s">
        <v>73</v>
      </c>
      <c r="D387" s="501" t="s">
        <v>590</v>
      </c>
      <c r="E387" s="522" t="s">
        <v>1412</v>
      </c>
      <c r="F387" s="521" t="s">
        <v>1413</v>
      </c>
      <c r="G387" s="502">
        <v>6.56</v>
      </c>
    </row>
    <row r="388" spans="1:7" ht="31.2">
      <c r="A388" s="506" t="s">
        <v>1400</v>
      </c>
      <c r="B388" s="507" t="s">
        <v>1401</v>
      </c>
      <c r="C388" s="501" t="s">
        <v>73</v>
      </c>
      <c r="D388" s="501" t="s">
        <v>434</v>
      </c>
      <c r="E388" s="522" t="s">
        <v>1414</v>
      </c>
      <c r="F388" s="521" t="s">
        <v>1415</v>
      </c>
      <c r="G388" s="502">
        <v>33.21</v>
      </c>
    </row>
    <row r="389" spans="1:7" ht="15.6">
      <c r="A389" s="506" t="s">
        <v>905</v>
      </c>
      <c r="B389" s="507" t="s">
        <v>906</v>
      </c>
      <c r="C389" s="501" t="s">
        <v>73</v>
      </c>
      <c r="D389" s="501" t="s">
        <v>84</v>
      </c>
      <c r="E389" s="522" t="s">
        <v>1416</v>
      </c>
      <c r="F389" s="521" t="s">
        <v>1034</v>
      </c>
      <c r="G389" s="502">
        <v>3.53</v>
      </c>
    </row>
    <row r="390" spans="1:7" ht="15.6">
      <c r="A390" s="506" t="s">
        <v>1402</v>
      </c>
      <c r="B390" s="507" t="s">
        <v>1392</v>
      </c>
      <c r="C390" s="501" t="s">
        <v>73</v>
      </c>
      <c r="D390" s="501" t="s">
        <v>84</v>
      </c>
      <c r="E390" s="522" t="s">
        <v>1417</v>
      </c>
      <c r="F390" s="521" t="s">
        <v>1418</v>
      </c>
      <c r="G390" s="502">
        <v>2.35</v>
      </c>
    </row>
    <row r="391" spans="1:7" ht="46.8">
      <c r="A391" s="506" t="s">
        <v>1403</v>
      </c>
      <c r="B391" s="507" t="s">
        <v>1404</v>
      </c>
      <c r="C391" s="501" t="s">
        <v>73</v>
      </c>
      <c r="D391" s="501" t="s">
        <v>911</v>
      </c>
      <c r="E391" s="522" t="s">
        <v>1419</v>
      </c>
      <c r="F391" s="521" t="s">
        <v>1420</v>
      </c>
      <c r="G391" s="502">
        <v>0.25</v>
      </c>
    </row>
    <row r="392" spans="1:7" ht="46.8">
      <c r="A392" s="506" t="s">
        <v>1405</v>
      </c>
      <c r="B392" s="507" t="s">
        <v>1406</v>
      </c>
      <c r="C392" s="501" t="s">
        <v>73</v>
      </c>
      <c r="D392" s="501" t="s">
        <v>1026</v>
      </c>
      <c r="E392" s="522" t="s">
        <v>1421</v>
      </c>
      <c r="F392" s="521" t="s">
        <v>1422</v>
      </c>
      <c r="G392" s="502">
        <v>0.33</v>
      </c>
    </row>
    <row r="393" spans="1:7" ht="15.6">
      <c r="A393" s="514"/>
      <c r="B393" s="515"/>
      <c r="C393" s="501"/>
      <c r="D393" s="515"/>
      <c r="E393" s="516"/>
      <c r="F393" s="508" t="s">
        <v>1025</v>
      </c>
      <c r="G393" s="510">
        <f>SUM(G384:G392)</f>
        <v>53.860000000000007</v>
      </c>
    </row>
    <row r="394" spans="1:7" ht="15.6">
      <c r="A394" s="668" t="s">
        <v>1423</v>
      </c>
      <c r="B394" s="669"/>
      <c r="C394" s="669"/>
      <c r="D394" s="669"/>
      <c r="E394" s="669"/>
      <c r="F394" s="669"/>
      <c r="G394" s="670"/>
    </row>
    <row r="395" spans="1:7" ht="15.6">
      <c r="A395" s="655" t="s">
        <v>1013</v>
      </c>
      <c r="B395" s="656"/>
      <c r="C395" s="497" t="s">
        <v>1014</v>
      </c>
      <c r="D395" s="497" t="s">
        <v>1015</v>
      </c>
      <c r="E395" s="497" t="s">
        <v>1016</v>
      </c>
      <c r="F395" s="497" t="s">
        <v>1017</v>
      </c>
      <c r="G395" s="498" t="s">
        <v>1018</v>
      </c>
    </row>
    <row r="396" spans="1:7" ht="15.6">
      <c r="A396" s="506" t="s">
        <v>1425</v>
      </c>
      <c r="B396" s="507" t="s">
        <v>1424</v>
      </c>
      <c r="C396" s="501" t="s">
        <v>56</v>
      </c>
      <c r="D396" s="501" t="s">
        <v>25</v>
      </c>
      <c r="E396" s="522">
        <v>0.6</v>
      </c>
      <c r="F396" s="501">
        <v>22.22</v>
      </c>
      <c r="G396" s="502">
        <v>13.33</v>
      </c>
    </row>
    <row r="397" spans="1:7" ht="15.6">
      <c r="A397" s="506">
        <v>280024</v>
      </c>
      <c r="B397" s="507" t="s">
        <v>1109</v>
      </c>
      <c r="C397" s="501" t="str">
        <f>C396</f>
        <v>SEDOP</v>
      </c>
      <c r="D397" s="501" t="s">
        <v>84</v>
      </c>
      <c r="E397" s="522">
        <v>0.8</v>
      </c>
      <c r="F397" s="501">
        <v>21.21</v>
      </c>
      <c r="G397" s="502">
        <v>16.97</v>
      </c>
    </row>
    <row r="398" spans="1:7" ht="15.6">
      <c r="A398" s="662"/>
      <c r="B398" s="663"/>
      <c r="C398" s="663"/>
      <c r="D398" s="663"/>
      <c r="E398" s="664"/>
      <c r="F398" s="508" t="s">
        <v>1025</v>
      </c>
      <c r="G398" s="510">
        <f>SUM(G396:G397)</f>
        <v>30.299999999999997</v>
      </c>
    </row>
    <row r="399" spans="1:7" ht="33.75" customHeight="1">
      <c r="A399" s="668" t="s">
        <v>1426</v>
      </c>
      <c r="B399" s="669"/>
      <c r="C399" s="669"/>
      <c r="D399" s="669"/>
      <c r="E399" s="669"/>
      <c r="F399" s="669"/>
      <c r="G399" s="670"/>
    </row>
    <row r="400" spans="1:7" ht="15.6">
      <c r="A400" s="655" t="s">
        <v>1013</v>
      </c>
      <c r="B400" s="656"/>
      <c r="C400" s="497" t="s">
        <v>1014</v>
      </c>
      <c r="D400" s="497" t="s">
        <v>1015</v>
      </c>
      <c r="E400" s="497" t="s">
        <v>1016</v>
      </c>
      <c r="F400" s="497" t="s">
        <v>1017</v>
      </c>
      <c r="G400" s="498" t="s">
        <v>1018</v>
      </c>
    </row>
    <row r="401" spans="1:7" ht="46.8">
      <c r="A401" s="506" t="s">
        <v>1427</v>
      </c>
      <c r="B401" s="507" t="s">
        <v>1428</v>
      </c>
      <c r="C401" s="501" t="s">
        <v>73</v>
      </c>
      <c r="D401" s="501" t="s">
        <v>1023</v>
      </c>
      <c r="E401" s="522" t="s">
        <v>1429</v>
      </c>
      <c r="F401" s="501" t="s">
        <v>1430</v>
      </c>
      <c r="G401" s="502">
        <v>2.5499999999999998</v>
      </c>
    </row>
    <row r="402" spans="1:7" ht="15.6">
      <c r="A402" s="506" t="s">
        <v>1030</v>
      </c>
      <c r="B402" s="507" t="s">
        <v>1031</v>
      </c>
      <c r="C402" s="501" t="str">
        <f>C401</f>
        <v>SINAPI</v>
      </c>
      <c r="D402" s="501" t="s">
        <v>84</v>
      </c>
      <c r="E402" s="522" t="s">
        <v>1431</v>
      </c>
      <c r="F402" s="501" t="s">
        <v>1184</v>
      </c>
      <c r="G402" s="502">
        <v>1.49</v>
      </c>
    </row>
    <row r="403" spans="1:7" ht="15.6">
      <c r="A403" s="506" t="s">
        <v>905</v>
      </c>
      <c r="B403" s="507" t="s">
        <v>906</v>
      </c>
      <c r="C403" s="501" t="str">
        <f>C402</f>
        <v>SINAPI</v>
      </c>
      <c r="D403" s="501" t="s">
        <v>84</v>
      </c>
      <c r="E403" s="522" t="s">
        <v>1432</v>
      </c>
      <c r="F403" s="501" t="s">
        <v>1034</v>
      </c>
      <c r="G403" s="502">
        <v>0.11</v>
      </c>
    </row>
    <row r="404" spans="1:7" ht="15.6">
      <c r="A404" s="671"/>
      <c r="B404" s="672"/>
      <c r="C404" s="672"/>
      <c r="D404" s="672"/>
      <c r="E404" s="673"/>
      <c r="F404" s="508" t="s">
        <v>1025</v>
      </c>
      <c r="G404" s="510">
        <f>SUM(G401:G403)</f>
        <v>4.1500000000000004</v>
      </c>
    </row>
    <row r="405" spans="1:7" ht="31.5" customHeight="1">
      <c r="A405" s="668" t="s">
        <v>1433</v>
      </c>
      <c r="B405" s="669"/>
      <c r="C405" s="669"/>
      <c r="D405" s="669"/>
      <c r="E405" s="669"/>
      <c r="F405" s="669"/>
      <c r="G405" s="670"/>
    </row>
    <row r="406" spans="1:7" ht="15.6">
      <c r="A406" s="655" t="s">
        <v>1013</v>
      </c>
      <c r="B406" s="656"/>
      <c r="C406" s="497" t="s">
        <v>1014</v>
      </c>
      <c r="D406" s="497" t="s">
        <v>1015</v>
      </c>
      <c r="E406" s="497" t="s">
        <v>1016</v>
      </c>
      <c r="F406" s="497" t="s">
        <v>1017</v>
      </c>
      <c r="G406" s="498" t="s">
        <v>1018</v>
      </c>
    </row>
    <row r="407" spans="1:7" ht="31.2">
      <c r="A407" s="506" t="s">
        <v>1434</v>
      </c>
      <c r="B407" s="507" t="s">
        <v>1435</v>
      </c>
      <c r="C407" s="501" t="s">
        <v>73</v>
      </c>
      <c r="D407" s="501" t="s">
        <v>1020</v>
      </c>
      <c r="E407" s="522" t="s">
        <v>1436</v>
      </c>
      <c r="F407" s="501" t="s">
        <v>1437</v>
      </c>
      <c r="G407" s="502">
        <v>3.85</v>
      </c>
    </row>
    <row r="408" spans="1:7" ht="78">
      <c r="A408" s="506" t="s">
        <v>1254</v>
      </c>
      <c r="B408" s="507" t="s">
        <v>1255</v>
      </c>
      <c r="C408" s="501" t="str">
        <f>C407</f>
        <v>SINAPI</v>
      </c>
      <c r="D408" s="501" t="s">
        <v>1023</v>
      </c>
      <c r="E408" s="522" t="s">
        <v>1438</v>
      </c>
      <c r="F408" s="501" t="s">
        <v>1262</v>
      </c>
      <c r="G408" s="502">
        <v>19.68</v>
      </c>
    </row>
    <row r="409" spans="1:7" ht="15.6">
      <c r="A409" s="506" t="s">
        <v>1030</v>
      </c>
      <c r="B409" s="507" t="s">
        <v>1031</v>
      </c>
      <c r="C409" s="501" t="str">
        <f>C408</f>
        <v>SINAPI</v>
      </c>
      <c r="D409" s="501" t="s">
        <v>84</v>
      </c>
      <c r="E409" s="522" t="s">
        <v>1439</v>
      </c>
      <c r="F409" s="501" t="s">
        <v>1184</v>
      </c>
      <c r="G409" s="502">
        <v>8.52</v>
      </c>
    </row>
    <row r="410" spans="1:7" ht="15.6">
      <c r="A410" s="506" t="s">
        <v>905</v>
      </c>
      <c r="B410" s="507" t="s">
        <v>906</v>
      </c>
      <c r="C410" s="501" t="str">
        <f t="shared" ref="C410" si="18">C409</f>
        <v>SINAPI</v>
      </c>
      <c r="D410" s="501" t="s">
        <v>84</v>
      </c>
      <c r="E410" s="522" t="s">
        <v>1439</v>
      </c>
      <c r="F410" s="501" t="s">
        <v>1034</v>
      </c>
      <c r="G410" s="502">
        <v>6.83</v>
      </c>
    </row>
    <row r="411" spans="1:7" ht="15.6">
      <c r="A411" s="662"/>
      <c r="B411" s="663"/>
      <c r="C411" s="663"/>
      <c r="D411" s="663"/>
      <c r="E411" s="664"/>
      <c r="F411" s="508" t="s">
        <v>1025</v>
      </c>
      <c r="G411" s="510">
        <f>SUM(G407:G410)</f>
        <v>38.879999999999995</v>
      </c>
    </row>
    <row r="412" spans="1:7" ht="45" customHeight="1">
      <c r="A412" s="685" t="s">
        <v>1440</v>
      </c>
      <c r="B412" s="686"/>
      <c r="C412" s="686"/>
      <c r="D412" s="686"/>
      <c r="E412" s="686"/>
      <c r="F412" s="686"/>
      <c r="G412" s="687"/>
    </row>
    <row r="413" spans="1:7" ht="15.6">
      <c r="A413" s="655" t="s">
        <v>1013</v>
      </c>
      <c r="B413" s="656"/>
      <c r="C413" s="497" t="s">
        <v>1014</v>
      </c>
      <c r="D413" s="497" t="s">
        <v>1015</v>
      </c>
      <c r="E413" s="497" t="s">
        <v>1016</v>
      </c>
      <c r="F413" s="497" t="s">
        <v>1017</v>
      </c>
      <c r="G413" s="498" t="s">
        <v>1018</v>
      </c>
    </row>
    <row r="414" spans="1:7" ht="46.8">
      <c r="A414" s="506" t="s">
        <v>1441</v>
      </c>
      <c r="B414" s="507" t="s">
        <v>1442</v>
      </c>
      <c r="C414" s="501" t="s">
        <v>73</v>
      </c>
      <c r="D414" s="501" t="s">
        <v>1023</v>
      </c>
      <c r="E414" s="522" t="s">
        <v>1443</v>
      </c>
      <c r="F414" s="501" t="s">
        <v>1444</v>
      </c>
      <c r="G414" s="502">
        <v>17.75</v>
      </c>
    </row>
    <row r="415" spans="1:7" ht="15.6">
      <c r="A415" s="506" t="s">
        <v>1030</v>
      </c>
      <c r="B415" s="507" t="s">
        <v>1031</v>
      </c>
      <c r="C415" s="501" t="str">
        <f>C414</f>
        <v>SINAPI</v>
      </c>
      <c r="D415" s="501" t="s">
        <v>84</v>
      </c>
      <c r="E415" s="522" t="s">
        <v>1445</v>
      </c>
      <c r="F415" s="501" t="s">
        <v>1184</v>
      </c>
      <c r="G415" s="502">
        <v>4.26</v>
      </c>
    </row>
    <row r="416" spans="1:7" ht="15.6">
      <c r="A416" s="506" t="s">
        <v>905</v>
      </c>
      <c r="B416" s="507" t="s">
        <v>906</v>
      </c>
      <c r="C416" s="501" t="str">
        <f>C415</f>
        <v>SINAPI</v>
      </c>
      <c r="D416" s="501" t="s">
        <v>84</v>
      </c>
      <c r="E416" s="522" t="s">
        <v>1446</v>
      </c>
      <c r="F416" s="501" t="s">
        <v>1034</v>
      </c>
      <c r="G416" s="502">
        <v>0.42</v>
      </c>
    </row>
    <row r="417" spans="1:7" ht="15.6">
      <c r="A417" s="506"/>
      <c r="B417" s="507"/>
      <c r="C417" s="501"/>
      <c r="D417" s="501"/>
      <c r="E417" s="522"/>
      <c r="F417" s="543" t="s">
        <v>1025</v>
      </c>
      <c r="G417" s="544">
        <f>SUM(G414:G416)</f>
        <v>22.43</v>
      </c>
    </row>
    <row r="418" spans="1:7" ht="54" customHeight="1">
      <c r="A418" s="652" t="s">
        <v>1447</v>
      </c>
      <c r="B418" s="653"/>
      <c r="C418" s="653"/>
      <c r="D418" s="653"/>
      <c r="E418" s="653"/>
      <c r="F418" s="653"/>
      <c r="G418" s="654"/>
    </row>
    <row r="419" spans="1:7" ht="15.6">
      <c r="A419" s="655" t="s">
        <v>1013</v>
      </c>
      <c r="B419" s="656"/>
      <c r="C419" s="497" t="s">
        <v>1014</v>
      </c>
      <c r="D419" s="497" t="s">
        <v>1015</v>
      </c>
      <c r="E419" s="497" t="s">
        <v>1016</v>
      </c>
      <c r="F419" s="497" t="s">
        <v>1017</v>
      </c>
      <c r="G419" s="498" t="s">
        <v>1018</v>
      </c>
    </row>
    <row r="420" spans="1:7" ht="46.8">
      <c r="A420" s="506" t="s">
        <v>1448</v>
      </c>
      <c r="B420" s="507" t="s">
        <v>1449</v>
      </c>
      <c r="C420" s="501" t="s">
        <v>73</v>
      </c>
      <c r="D420" s="501" t="s">
        <v>1020</v>
      </c>
      <c r="E420" s="522" t="s">
        <v>1456</v>
      </c>
      <c r="F420" s="501" t="s">
        <v>1457</v>
      </c>
      <c r="G420" s="502">
        <v>39.85</v>
      </c>
    </row>
    <row r="421" spans="1:7" ht="15.6">
      <c r="A421" s="506" t="s">
        <v>1450</v>
      </c>
      <c r="B421" s="507" t="s">
        <v>1451</v>
      </c>
      <c r="C421" s="501" t="str">
        <f>C423</f>
        <v>SINAPI</v>
      </c>
      <c r="D421" s="501" t="s">
        <v>590</v>
      </c>
      <c r="E421" s="522" t="s">
        <v>1458</v>
      </c>
      <c r="F421" s="501" t="s">
        <v>1459</v>
      </c>
      <c r="G421" s="502">
        <v>4.4800000000000004</v>
      </c>
    </row>
    <row r="422" spans="1:7" ht="15.6">
      <c r="A422" s="506" t="s">
        <v>1452</v>
      </c>
      <c r="B422" s="507" t="s">
        <v>1453</v>
      </c>
      <c r="C422" s="501" t="str">
        <f>C423</f>
        <v>SINAPI</v>
      </c>
      <c r="D422" s="501" t="s">
        <v>590</v>
      </c>
      <c r="E422" s="522" t="s">
        <v>1460</v>
      </c>
      <c r="F422" s="501" t="s">
        <v>1461</v>
      </c>
      <c r="G422" s="502">
        <v>0.94</v>
      </c>
    </row>
    <row r="423" spans="1:7" ht="31.2">
      <c r="A423" s="506" t="s">
        <v>1454</v>
      </c>
      <c r="B423" s="507" t="s">
        <v>1455</v>
      </c>
      <c r="C423" s="501" t="str">
        <f>C424</f>
        <v>SINAPI</v>
      </c>
      <c r="D423" s="501" t="s">
        <v>84</v>
      </c>
      <c r="E423" s="522" t="s">
        <v>1462</v>
      </c>
      <c r="F423" s="501" t="s">
        <v>1463</v>
      </c>
      <c r="G423" s="502">
        <v>14.85</v>
      </c>
    </row>
    <row r="424" spans="1:7" ht="15.6">
      <c r="A424" s="506" t="s">
        <v>905</v>
      </c>
      <c r="B424" s="507" t="s">
        <v>906</v>
      </c>
      <c r="C424" s="501" t="str">
        <f t="shared" ref="C424" si="19">C420</f>
        <v>SINAPI</v>
      </c>
      <c r="D424" s="501" t="s">
        <v>84</v>
      </c>
      <c r="E424" s="522" t="s">
        <v>1464</v>
      </c>
      <c r="F424" s="501" t="s">
        <v>1034</v>
      </c>
      <c r="G424" s="502">
        <v>6.15</v>
      </c>
    </row>
    <row r="425" spans="1:7" ht="15.6">
      <c r="A425" s="657"/>
      <c r="B425" s="658"/>
      <c r="C425" s="658"/>
      <c r="D425" s="658"/>
      <c r="E425" s="658"/>
      <c r="F425" s="517" t="s">
        <v>1025</v>
      </c>
      <c r="G425" s="518">
        <f>SUM(G420:G424)</f>
        <v>66.27</v>
      </c>
    </row>
    <row r="426" spans="1:7" ht="15.6">
      <c r="A426" s="652" t="s">
        <v>1465</v>
      </c>
      <c r="B426" s="653"/>
      <c r="C426" s="653"/>
      <c r="D426" s="653"/>
      <c r="E426" s="653"/>
      <c r="F426" s="653"/>
      <c r="G426" s="654"/>
    </row>
    <row r="427" spans="1:7" ht="15.6">
      <c r="A427" s="655" t="s">
        <v>1013</v>
      </c>
      <c r="B427" s="656"/>
      <c r="C427" s="497" t="s">
        <v>1014</v>
      </c>
      <c r="D427" s="497" t="s">
        <v>1015</v>
      </c>
      <c r="E427" s="497" t="s">
        <v>1016</v>
      </c>
      <c r="F427" s="497" t="s">
        <v>1017</v>
      </c>
      <c r="G427" s="498" t="s">
        <v>1018</v>
      </c>
    </row>
    <row r="428" spans="1:7" ht="15.6">
      <c r="A428" s="506" t="s">
        <v>1469</v>
      </c>
      <c r="B428" s="507" t="s">
        <v>1466</v>
      </c>
      <c r="C428" s="501" t="s">
        <v>56</v>
      </c>
      <c r="D428" s="501" t="s">
        <v>1023</v>
      </c>
      <c r="E428" s="522">
        <v>7.0000000000000007E-2</v>
      </c>
      <c r="F428" s="501">
        <v>63.04</v>
      </c>
      <c r="G428" s="502">
        <v>4.41</v>
      </c>
    </row>
    <row r="429" spans="1:7" ht="15.6">
      <c r="A429" s="506" t="s">
        <v>1470</v>
      </c>
      <c r="B429" s="507" t="s">
        <v>1467</v>
      </c>
      <c r="C429" s="501" t="s">
        <v>56</v>
      </c>
      <c r="D429" s="501" t="s">
        <v>1472</v>
      </c>
      <c r="E429" s="522">
        <v>0.4</v>
      </c>
      <c r="F429" s="501">
        <v>41.13</v>
      </c>
      <c r="G429" s="502">
        <v>16.45</v>
      </c>
    </row>
    <row r="430" spans="1:7" ht="15.6">
      <c r="A430" s="506" t="s">
        <v>1471</v>
      </c>
      <c r="B430" s="507" t="s">
        <v>1468</v>
      </c>
      <c r="C430" s="501" t="s">
        <v>56</v>
      </c>
      <c r="D430" s="501" t="s">
        <v>1023</v>
      </c>
      <c r="E430" s="522">
        <v>0.11</v>
      </c>
      <c r="F430" s="501">
        <v>146.54</v>
      </c>
      <c r="G430" s="502">
        <v>16.12</v>
      </c>
    </row>
    <row r="431" spans="1:7" ht="15.6">
      <c r="A431" s="506">
        <v>280023</v>
      </c>
      <c r="B431" s="507" t="s">
        <v>1031</v>
      </c>
      <c r="C431" s="501" t="s">
        <v>56</v>
      </c>
      <c r="D431" s="501" t="s">
        <v>84</v>
      </c>
      <c r="E431" s="522">
        <v>0.4</v>
      </c>
      <c r="F431" s="501">
        <v>20.21</v>
      </c>
      <c r="G431" s="502">
        <v>8.08</v>
      </c>
    </row>
    <row r="432" spans="1:7" ht="15.6">
      <c r="A432" s="506">
        <v>280026</v>
      </c>
      <c r="B432" s="545" t="s">
        <v>906</v>
      </c>
      <c r="C432" s="501" t="s">
        <v>56</v>
      </c>
      <c r="D432" s="501" t="s">
        <v>84</v>
      </c>
      <c r="E432" s="522">
        <v>0.8</v>
      </c>
      <c r="F432" s="501">
        <v>16.02</v>
      </c>
      <c r="G432" s="502">
        <v>12.82</v>
      </c>
    </row>
    <row r="433" spans="1:7" ht="15.6">
      <c r="A433" s="657"/>
      <c r="B433" s="658"/>
      <c r="C433" s="658"/>
      <c r="D433" s="658"/>
      <c r="E433" s="658"/>
      <c r="F433" s="517" t="s">
        <v>1025</v>
      </c>
      <c r="G433" s="518">
        <f>SUM(G428:G432)</f>
        <v>57.88</v>
      </c>
    </row>
    <row r="434" spans="1:7" ht="15.6">
      <c r="A434" s="652" t="s">
        <v>1473</v>
      </c>
      <c r="B434" s="653"/>
      <c r="C434" s="653"/>
      <c r="D434" s="653"/>
      <c r="E434" s="653"/>
      <c r="F434" s="653"/>
      <c r="G434" s="654"/>
    </row>
    <row r="435" spans="1:7" ht="15.6">
      <c r="A435" s="655" t="s">
        <v>1013</v>
      </c>
      <c r="B435" s="656"/>
      <c r="C435" s="497" t="s">
        <v>1014</v>
      </c>
      <c r="D435" s="497" t="s">
        <v>1015</v>
      </c>
      <c r="E435" s="497" t="s">
        <v>1016</v>
      </c>
      <c r="F435" s="497" t="s">
        <v>1017</v>
      </c>
      <c r="G435" s="498" t="s">
        <v>1018</v>
      </c>
    </row>
    <row r="436" spans="1:7" ht="15.6">
      <c r="A436" s="506" t="s">
        <v>1469</v>
      </c>
      <c r="B436" s="507" t="s">
        <v>1466</v>
      </c>
      <c r="C436" s="501" t="s">
        <v>56</v>
      </c>
      <c r="D436" s="501" t="s">
        <v>1472</v>
      </c>
      <c r="E436" s="522">
        <v>0.15</v>
      </c>
      <c r="F436" s="501">
        <v>41.13</v>
      </c>
      <c r="G436" s="502">
        <v>6.17</v>
      </c>
    </row>
    <row r="437" spans="1:7" ht="15.6">
      <c r="A437" s="506" t="s">
        <v>1470</v>
      </c>
      <c r="B437" s="507" t="s">
        <v>1467</v>
      </c>
      <c r="C437" s="501" t="s">
        <v>56</v>
      </c>
      <c r="D437" s="501" t="s">
        <v>1023</v>
      </c>
      <c r="E437" s="522">
        <v>3.6999999999999998E-2</v>
      </c>
      <c r="F437" s="501">
        <v>63.04</v>
      </c>
      <c r="G437" s="502">
        <v>2.33</v>
      </c>
    </row>
    <row r="438" spans="1:7" ht="15.6">
      <c r="A438" s="506">
        <v>280023</v>
      </c>
      <c r="B438" s="507" t="s">
        <v>1031</v>
      </c>
      <c r="C438" s="501" t="s">
        <v>56</v>
      </c>
      <c r="D438" s="501" t="s">
        <v>84</v>
      </c>
      <c r="E438" s="522">
        <v>0.6</v>
      </c>
      <c r="F438" s="501">
        <v>20.21</v>
      </c>
      <c r="G438" s="502">
        <v>12.13</v>
      </c>
    </row>
    <row r="439" spans="1:7" ht="15.6">
      <c r="A439" s="506">
        <v>280026</v>
      </c>
      <c r="B439" s="545" t="s">
        <v>906</v>
      </c>
      <c r="C439" s="501" t="s">
        <v>56</v>
      </c>
      <c r="D439" s="501" t="s">
        <v>84</v>
      </c>
      <c r="E439" s="522">
        <v>0.8</v>
      </c>
      <c r="F439" s="501">
        <v>16.02</v>
      </c>
      <c r="G439" s="502">
        <v>12.82</v>
      </c>
    </row>
    <row r="440" spans="1:7" ht="15.6">
      <c r="A440" s="657"/>
      <c r="B440" s="658"/>
      <c r="C440" s="658"/>
      <c r="D440" s="658"/>
      <c r="E440" s="658"/>
      <c r="F440" s="517" t="s">
        <v>1025</v>
      </c>
      <c r="G440" s="518">
        <f>SUM(G436:G439)</f>
        <v>33.450000000000003</v>
      </c>
    </row>
    <row r="441" spans="1:7" ht="50.25" customHeight="1">
      <c r="A441" s="652" t="s">
        <v>1474</v>
      </c>
      <c r="B441" s="653"/>
      <c r="C441" s="653"/>
      <c r="D441" s="653"/>
      <c r="E441" s="653"/>
      <c r="F441" s="653"/>
      <c r="G441" s="654"/>
    </row>
    <row r="442" spans="1:7" ht="15.6">
      <c r="A442" s="655" t="s">
        <v>1013</v>
      </c>
      <c r="B442" s="656"/>
      <c r="C442" s="497" t="s">
        <v>1014</v>
      </c>
      <c r="D442" s="497" t="s">
        <v>1015</v>
      </c>
      <c r="E442" s="497" t="s">
        <v>1016</v>
      </c>
      <c r="F442" s="497" t="s">
        <v>1017</v>
      </c>
      <c r="G442" s="498" t="s">
        <v>1018</v>
      </c>
    </row>
    <row r="443" spans="1:7" ht="31.2">
      <c r="A443" s="506" t="s">
        <v>1475</v>
      </c>
      <c r="B443" s="507" t="s">
        <v>1476</v>
      </c>
      <c r="C443" s="501" t="s">
        <v>73</v>
      </c>
      <c r="D443" s="501" t="s">
        <v>1020</v>
      </c>
      <c r="E443" s="522" t="s">
        <v>1477</v>
      </c>
      <c r="F443" s="501" t="s">
        <v>1478</v>
      </c>
      <c r="G443" s="502">
        <v>40.54</v>
      </c>
    </row>
    <row r="444" spans="1:7" ht="15.6">
      <c r="A444" s="506" t="s">
        <v>1450</v>
      </c>
      <c r="B444" s="507" t="s">
        <v>1451</v>
      </c>
      <c r="C444" s="501" t="s">
        <v>73</v>
      </c>
      <c r="D444" s="501" t="s">
        <v>590</v>
      </c>
      <c r="E444" s="522" t="s">
        <v>1458</v>
      </c>
      <c r="F444" s="501" t="s">
        <v>1459</v>
      </c>
      <c r="G444" s="502">
        <v>4.4800000000000004</v>
      </c>
    </row>
    <row r="445" spans="1:7" ht="15.6">
      <c r="A445" s="506" t="s">
        <v>1452</v>
      </c>
      <c r="B445" s="507" t="s">
        <v>1453</v>
      </c>
      <c r="C445" s="501" t="s">
        <v>73</v>
      </c>
      <c r="D445" s="501" t="s">
        <v>590</v>
      </c>
      <c r="E445" s="522" t="s">
        <v>1479</v>
      </c>
      <c r="F445" s="501" t="s">
        <v>1461</v>
      </c>
      <c r="G445" s="502">
        <v>0.81</v>
      </c>
    </row>
    <row r="446" spans="1:7" ht="31.2">
      <c r="A446" s="506" t="s">
        <v>1454</v>
      </c>
      <c r="B446" s="507" t="s">
        <v>1455</v>
      </c>
      <c r="C446" s="501" t="s">
        <v>73</v>
      </c>
      <c r="D446" s="501" t="s">
        <v>84</v>
      </c>
      <c r="E446" s="522" t="s">
        <v>1480</v>
      </c>
      <c r="F446" s="501" t="s">
        <v>1463</v>
      </c>
      <c r="G446" s="502">
        <v>5.85</v>
      </c>
    </row>
    <row r="447" spans="1:7" ht="15.6">
      <c r="A447" s="506" t="s">
        <v>905</v>
      </c>
      <c r="B447" s="507" t="s">
        <v>906</v>
      </c>
      <c r="C447" s="501" t="s">
        <v>73</v>
      </c>
      <c r="D447" s="501" t="s">
        <v>84</v>
      </c>
      <c r="E447" s="522" t="s">
        <v>1481</v>
      </c>
      <c r="F447" s="501" t="s">
        <v>1034</v>
      </c>
      <c r="G447" s="502">
        <v>2.56</v>
      </c>
    </row>
    <row r="448" spans="1:7" ht="15.6">
      <c r="A448" s="657"/>
      <c r="B448" s="658"/>
      <c r="C448" s="658"/>
      <c r="D448" s="658"/>
      <c r="E448" s="658"/>
      <c r="F448" s="517" t="s">
        <v>1025</v>
      </c>
      <c r="G448" s="518">
        <f>SUM(G443:G447)</f>
        <v>54.24</v>
      </c>
    </row>
    <row r="449" spans="1:7" ht="19.5" customHeight="1">
      <c r="A449" s="652" t="s">
        <v>1482</v>
      </c>
      <c r="B449" s="653"/>
      <c r="C449" s="653"/>
      <c r="D449" s="653"/>
      <c r="E449" s="653"/>
      <c r="F449" s="653"/>
      <c r="G449" s="654"/>
    </row>
    <row r="450" spans="1:7" ht="18.75" customHeight="1">
      <c r="A450" s="655" t="s">
        <v>1013</v>
      </c>
      <c r="B450" s="656"/>
      <c r="C450" s="497" t="s">
        <v>1014</v>
      </c>
      <c r="D450" s="497" t="s">
        <v>1015</v>
      </c>
      <c r="E450" s="497" t="s">
        <v>1016</v>
      </c>
      <c r="F450" s="497" t="s">
        <v>1017</v>
      </c>
      <c r="G450" s="498" t="s">
        <v>1018</v>
      </c>
    </row>
    <row r="451" spans="1:7" ht="15.6">
      <c r="A451" s="506" t="s">
        <v>1470</v>
      </c>
      <c r="B451" s="507" t="s">
        <v>1467</v>
      </c>
      <c r="C451" s="501" t="s">
        <v>56</v>
      </c>
      <c r="D451" s="501" t="s">
        <v>1472</v>
      </c>
      <c r="E451" s="522">
        <v>0.7</v>
      </c>
      <c r="F451" s="501">
        <v>41.13</v>
      </c>
      <c r="G451" s="502">
        <v>28.79</v>
      </c>
    </row>
    <row r="452" spans="1:7" ht="15.6">
      <c r="A452" s="506" t="s">
        <v>1487</v>
      </c>
      <c r="B452" s="507" t="s">
        <v>1483</v>
      </c>
      <c r="C452" s="501" t="s">
        <v>56</v>
      </c>
      <c r="D452" s="501" t="s">
        <v>84</v>
      </c>
      <c r="E452" s="522">
        <v>0.13</v>
      </c>
      <c r="F452" s="501">
        <v>5.2</v>
      </c>
      <c r="G452" s="502">
        <v>0.68</v>
      </c>
    </row>
    <row r="453" spans="1:7" ht="15.6">
      <c r="A453" s="506" t="s">
        <v>1488</v>
      </c>
      <c r="B453" s="507" t="s">
        <v>1484</v>
      </c>
      <c r="C453" s="501" t="s">
        <v>56</v>
      </c>
      <c r="D453" s="501" t="s">
        <v>590</v>
      </c>
      <c r="E453" s="522">
        <v>14</v>
      </c>
      <c r="F453" s="501">
        <v>0.8</v>
      </c>
      <c r="G453" s="502">
        <v>11.2</v>
      </c>
    </row>
    <row r="454" spans="1:7" ht="15.6">
      <c r="A454" s="506" t="s">
        <v>1489</v>
      </c>
      <c r="B454" s="507" t="s">
        <v>1485</v>
      </c>
      <c r="C454" s="501" t="s">
        <v>56</v>
      </c>
      <c r="D454" s="501" t="s">
        <v>434</v>
      </c>
      <c r="E454" s="522">
        <v>2.0499999999999998</v>
      </c>
      <c r="F454" s="501">
        <v>2.2999999999999998</v>
      </c>
      <c r="G454" s="502">
        <v>4.72</v>
      </c>
    </row>
    <row r="455" spans="1:7" ht="15.6">
      <c r="A455" s="506" t="s">
        <v>1469</v>
      </c>
      <c r="B455" s="507" t="s">
        <v>1466</v>
      </c>
      <c r="C455" s="501" t="s">
        <v>56</v>
      </c>
      <c r="D455" s="501" t="s">
        <v>1023</v>
      </c>
      <c r="E455" s="522">
        <v>7.0000000000000007E-2</v>
      </c>
      <c r="F455" s="501">
        <v>63.04</v>
      </c>
      <c r="G455" s="502">
        <v>4.41</v>
      </c>
    </row>
    <row r="456" spans="1:7" ht="15.6">
      <c r="A456" s="506">
        <v>270768</v>
      </c>
      <c r="B456" s="507" t="s">
        <v>1486</v>
      </c>
      <c r="C456" s="501" t="s">
        <v>56</v>
      </c>
      <c r="D456" s="501" t="s">
        <v>1020</v>
      </c>
      <c r="E456" s="522">
        <v>1</v>
      </c>
      <c r="F456" s="501">
        <v>22.62</v>
      </c>
      <c r="G456" s="502">
        <v>22.62</v>
      </c>
    </row>
    <row r="457" spans="1:7" ht="15.6">
      <c r="A457" s="506">
        <v>280004</v>
      </c>
      <c r="B457" s="507" t="s">
        <v>1340</v>
      </c>
      <c r="C457" s="501" t="s">
        <v>56</v>
      </c>
      <c r="D457" s="501" t="s">
        <v>84</v>
      </c>
      <c r="E457" s="522">
        <v>1.2</v>
      </c>
      <c r="F457" s="501">
        <v>16.079999999999998</v>
      </c>
      <c r="G457" s="502">
        <v>19.3</v>
      </c>
    </row>
    <row r="458" spans="1:7" ht="15.6">
      <c r="A458" s="506">
        <v>280023</v>
      </c>
      <c r="B458" s="507" t="s">
        <v>1031</v>
      </c>
      <c r="C458" s="501" t="s">
        <v>56</v>
      </c>
      <c r="D458" s="501" t="s">
        <v>84</v>
      </c>
      <c r="E458" s="522">
        <v>0.6</v>
      </c>
      <c r="F458" s="501">
        <v>20.21</v>
      </c>
      <c r="G458" s="502">
        <v>12.13</v>
      </c>
    </row>
    <row r="459" spans="1:7" ht="15.6">
      <c r="A459" s="657"/>
      <c r="B459" s="658"/>
      <c r="C459" s="658"/>
      <c r="D459" s="658"/>
      <c r="E459" s="658"/>
      <c r="F459" s="517" t="s">
        <v>1025</v>
      </c>
      <c r="G459" s="518">
        <f>SUM(G451:G458)</f>
        <v>103.85</v>
      </c>
    </row>
    <row r="460" spans="1:7" ht="15.6">
      <c r="A460" s="652" t="s">
        <v>1490</v>
      </c>
      <c r="B460" s="653"/>
      <c r="C460" s="653"/>
      <c r="D460" s="653"/>
      <c r="E460" s="653"/>
      <c r="F460" s="653"/>
      <c r="G460" s="654"/>
    </row>
    <row r="461" spans="1:7" ht="15.6">
      <c r="A461" s="655" t="s">
        <v>1013</v>
      </c>
      <c r="B461" s="656"/>
      <c r="C461" s="497" t="s">
        <v>1014</v>
      </c>
      <c r="D461" s="497" t="s">
        <v>1015</v>
      </c>
      <c r="E461" s="497" t="s">
        <v>1016</v>
      </c>
      <c r="F461" s="497" t="s">
        <v>1017</v>
      </c>
      <c r="G461" s="498" t="s">
        <v>1018</v>
      </c>
    </row>
    <row r="462" spans="1:7" ht="20.25" customHeight="1">
      <c r="A462" s="506" t="s">
        <v>1493</v>
      </c>
      <c r="B462" s="507" t="s">
        <v>1491</v>
      </c>
      <c r="C462" s="501" t="s">
        <v>56</v>
      </c>
      <c r="D462" s="501" t="s">
        <v>1065</v>
      </c>
      <c r="E462" s="522">
        <v>16</v>
      </c>
      <c r="F462" s="501">
        <v>15.3</v>
      </c>
      <c r="G462" s="502">
        <v>244.8</v>
      </c>
    </row>
    <row r="463" spans="1:7" ht="21.75" customHeight="1">
      <c r="A463" s="506" t="s">
        <v>1494</v>
      </c>
      <c r="B463" s="507" t="s">
        <v>1492</v>
      </c>
      <c r="C463" s="501" t="s">
        <v>56</v>
      </c>
      <c r="D463" s="501" t="s">
        <v>590</v>
      </c>
      <c r="E463" s="522">
        <v>0.33</v>
      </c>
      <c r="F463" s="501">
        <v>18.5</v>
      </c>
      <c r="G463" s="502">
        <v>6.11</v>
      </c>
    </row>
    <row r="464" spans="1:7" ht="18.75" customHeight="1">
      <c r="A464" s="506">
        <v>280023</v>
      </c>
      <c r="B464" s="507" t="s">
        <v>1031</v>
      </c>
      <c r="C464" s="501" t="s">
        <v>56</v>
      </c>
      <c r="D464" s="501" t="s">
        <v>84</v>
      </c>
      <c r="E464" s="522">
        <v>0.17</v>
      </c>
      <c r="F464" s="501">
        <v>20.21</v>
      </c>
      <c r="G464" s="502">
        <v>3.44</v>
      </c>
    </row>
    <row r="465" spans="1:7" ht="21.75" customHeight="1">
      <c r="A465" s="506">
        <v>280026</v>
      </c>
      <c r="B465" s="507" t="s">
        <v>906</v>
      </c>
      <c r="C465" s="501" t="s">
        <v>56</v>
      </c>
      <c r="D465" s="501" t="s">
        <v>84</v>
      </c>
      <c r="E465" s="522">
        <v>0.17</v>
      </c>
      <c r="F465" s="501">
        <v>16.02</v>
      </c>
      <c r="G465" s="502">
        <v>2.72</v>
      </c>
    </row>
    <row r="466" spans="1:7" ht="15.6">
      <c r="A466" s="657"/>
      <c r="B466" s="658"/>
      <c r="C466" s="658"/>
      <c r="D466" s="658"/>
      <c r="E466" s="658"/>
      <c r="F466" s="517" t="s">
        <v>1025</v>
      </c>
      <c r="G466" s="518">
        <f>SUM(G462:G465)</f>
        <v>257.07000000000005</v>
      </c>
    </row>
    <row r="467" spans="1:7" ht="15.6">
      <c r="A467" s="652" t="s">
        <v>1495</v>
      </c>
      <c r="B467" s="653"/>
      <c r="C467" s="653"/>
      <c r="D467" s="653"/>
      <c r="E467" s="653"/>
      <c r="F467" s="653"/>
      <c r="G467" s="654"/>
    </row>
    <row r="468" spans="1:7" ht="15.6">
      <c r="A468" s="655" t="s">
        <v>1013</v>
      </c>
      <c r="B468" s="656"/>
      <c r="C468" s="497" t="s">
        <v>1014</v>
      </c>
      <c r="D468" s="497" t="s">
        <v>1015</v>
      </c>
      <c r="E468" s="497" t="s">
        <v>1016</v>
      </c>
      <c r="F468" s="497" t="s">
        <v>1017</v>
      </c>
      <c r="G468" s="498" t="s">
        <v>1018</v>
      </c>
    </row>
    <row r="469" spans="1:7" ht="31.2">
      <c r="A469" s="506" t="s">
        <v>1497</v>
      </c>
      <c r="B469" s="507" t="s">
        <v>1496</v>
      </c>
      <c r="C469" s="501" t="s">
        <v>56</v>
      </c>
      <c r="D469" s="501" t="s">
        <v>1020</v>
      </c>
      <c r="E469" s="522">
        <v>1.02</v>
      </c>
      <c r="F469" s="501">
        <v>82.5</v>
      </c>
      <c r="G469" s="502">
        <v>84.15</v>
      </c>
    </row>
    <row r="470" spans="1:7" ht="15.6">
      <c r="A470" s="506" t="s">
        <v>1470</v>
      </c>
      <c r="B470" s="507" t="s">
        <v>1467</v>
      </c>
      <c r="C470" s="501" t="s">
        <v>56</v>
      </c>
      <c r="D470" s="501" t="s">
        <v>1472</v>
      </c>
      <c r="E470" s="522">
        <v>0.15</v>
      </c>
      <c r="F470" s="501">
        <v>41.13</v>
      </c>
      <c r="G470" s="502">
        <v>6.17</v>
      </c>
    </row>
    <row r="471" spans="1:7" ht="15.6">
      <c r="A471" s="506" t="s">
        <v>1469</v>
      </c>
      <c r="B471" s="507" t="s">
        <v>1466</v>
      </c>
      <c r="C471" s="501" t="s">
        <v>56</v>
      </c>
      <c r="D471" s="501" t="s">
        <v>1023</v>
      </c>
      <c r="E471" s="522">
        <v>0.01</v>
      </c>
      <c r="F471" s="501">
        <v>63.04</v>
      </c>
      <c r="G471" s="502">
        <v>0.63</v>
      </c>
    </row>
    <row r="472" spans="1:7" ht="15.6">
      <c r="A472" s="506">
        <v>280004</v>
      </c>
      <c r="B472" s="507" t="s">
        <v>1340</v>
      </c>
      <c r="C472" s="501" t="s">
        <v>56</v>
      </c>
      <c r="D472" s="501" t="s">
        <v>84</v>
      </c>
      <c r="E472" s="522">
        <v>0.5</v>
      </c>
      <c r="F472" s="501">
        <v>16.079999999999998</v>
      </c>
      <c r="G472" s="502">
        <v>8.0399999999999991</v>
      </c>
    </row>
    <row r="473" spans="1:7" ht="15.6">
      <c r="A473" s="506">
        <v>280023</v>
      </c>
      <c r="B473" s="507" t="s">
        <v>1031</v>
      </c>
      <c r="C473" s="501" t="s">
        <v>56</v>
      </c>
      <c r="D473" s="501" t="s">
        <v>84</v>
      </c>
      <c r="E473" s="522">
        <v>0.59930000000000005</v>
      </c>
      <c r="F473" s="501">
        <v>20.21</v>
      </c>
      <c r="G473" s="502">
        <v>12.11</v>
      </c>
    </row>
    <row r="474" spans="1:7" ht="15.6">
      <c r="A474" s="657"/>
      <c r="B474" s="658"/>
      <c r="C474" s="658"/>
      <c r="D474" s="658"/>
      <c r="E474" s="658"/>
      <c r="F474" s="517" t="s">
        <v>1025</v>
      </c>
      <c r="G474" s="518">
        <f>SUM(G469:G473)</f>
        <v>111.10000000000001</v>
      </c>
    </row>
    <row r="475" spans="1:7" ht="15.6">
      <c r="A475" s="652" t="s">
        <v>1498</v>
      </c>
      <c r="B475" s="653"/>
      <c r="C475" s="653"/>
      <c r="D475" s="653"/>
      <c r="E475" s="653"/>
      <c r="F475" s="653"/>
      <c r="G475" s="654"/>
    </row>
    <row r="476" spans="1:7" ht="15.6">
      <c r="A476" s="655" t="s">
        <v>1013</v>
      </c>
      <c r="B476" s="656"/>
      <c r="C476" s="497" t="s">
        <v>1014</v>
      </c>
      <c r="D476" s="497" t="s">
        <v>1015</v>
      </c>
      <c r="E476" s="497" t="s">
        <v>1016</v>
      </c>
      <c r="F476" s="497" t="s">
        <v>1017</v>
      </c>
      <c r="G476" s="498" t="s">
        <v>1018</v>
      </c>
    </row>
    <row r="477" spans="1:7" ht="46.8">
      <c r="A477" s="506" t="s">
        <v>1499</v>
      </c>
      <c r="B477" s="507" t="s">
        <v>1500</v>
      </c>
      <c r="C477" s="501" t="s">
        <v>73</v>
      </c>
      <c r="D477" s="501" t="s">
        <v>434</v>
      </c>
      <c r="E477" s="522" t="s">
        <v>1019</v>
      </c>
      <c r="F477" s="501" t="s">
        <v>1505</v>
      </c>
      <c r="G477" s="502">
        <v>38.659999999999997</v>
      </c>
    </row>
    <row r="478" spans="1:7" ht="15.6">
      <c r="A478" s="506" t="s">
        <v>1501</v>
      </c>
      <c r="B478" s="507" t="s">
        <v>1502</v>
      </c>
      <c r="C478" s="501" t="s">
        <v>73</v>
      </c>
      <c r="D478" s="501" t="s">
        <v>590</v>
      </c>
      <c r="E478" s="522" t="s">
        <v>1506</v>
      </c>
      <c r="F478" s="501" t="s">
        <v>1507</v>
      </c>
      <c r="G478" s="502">
        <v>2.88</v>
      </c>
    </row>
    <row r="479" spans="1:7" ht="31.2">
      <c r="A479" s="506" t="s">
        <v>1503</v>
      </c>
      <c r="B479" s="507" t="s">
        <v>1504</v>
      </c>
      <c r="C479" s="501" t="s">
        <v>73</v>
      </c>
      <c r="D479" s="501" t="s">
        <v>84</v>
      </c>
      <c r="E479" s="522" t="s">
        <v>1508</v>
      </c>
      <c r="F479" s="501" t="s">
        <v>1509</v>
      </c>
      <c r="G479" s="502">
        <v>11.96</v>
      </c>
    </row>
    <row r="480" spans="1:7" ht="15.6">
      <c r="A480" s="506" t="s">
        <v>905</v>
      </c>
      <c r="B480" s="507" t="s">
        <v>906</v>
      </c>
      <c r="C480" s="501" t="s">
        <v>73</v>
      </c>
      <c r="D480" s="501" t="s">
        <v>84</v>
      </c>
      <c r="E480" s="522" t="s">
        <v>1510</v>
      </c>
      <c r="F480" s="501" t="s">
        <v>1034</v>
      </c>
      <c r="G480" s="502">
        <v>4.66</v>
      </c>
    </row>
    <row r="481" spans="1:7" ht="15.6">
      <c r="A481" s="657"/>
      <c r="B481" s="658"/>
      <c r="C481" s="658"/>
      <c r="D481" s="658"/>
      <c r="E481" s="658"/>
      <c r="F481" s="517" t="s">
        <v>1025</v>
      </c>
      <c r="G481" s="518">
        <f>SUM(G477:G480)</f>
        <v>58.16</v>
      </c>
    </row>
    <row r="482" spans="1:7" ht="15.6">
      <c r="A482" s="652" t="s">
        <v>1511</v>
      </c>
      <c r="B482" s="653"/>
      <c r="C482" s="653"/>
      <c r="D482" s="653"/>
      <c r="E482" s="653"/>
      <c r="F482" s="653"/>
      <c r="G482" s="654"/>
    </row>
    <row r="483" spans="1:7" ht="15.6">
      <c r="A483" s="655" t="s">
        <v>1013</v>
      </c>
      <c r="B483" s="656"/>
      <c r="C483" s="497" t="s">
        <v>1014</v>
      </c>
      <c r="D483" s="497" t="s">
        <v>1015</v>
      </c>
      <c r="E483" s="497" t="s">
        <v>1016</v>
      </c>
      <c r="F483" s="497" t="s">
        <v>1017</v>
      </c>
      <c r="G483" s="498" t="s">
        <v>1018</v>
      </c>
    </row>
    <row r="484" spans="1:7" ht="15.6">
      <c r="A484" s="506" t="s">
        <v>1487</v>
      </c>
      <c r="B484" s="507" t="s">
        <v>1483</v>
      </c>
      <c r="C484" s="501" t="s">
        <v>56</v>
      </c>
      <c r="D484" s="501" t="s">
        <v>84</v>
      </c>
      <c r="E484" s="522">
        <v>1.2999999999999999E-2</v>
      </c>
      <c r="F484" s="521">
        <v>5.2</v>
      </c>
      <c r="G484" s="502">
        <v>7.0000000000000007E-2</v>
      </c>
    </row>
    <row r="485" spans="1:7" ht="15.6">
      <c r="A485" s="506" t="s">
        <v>1488</v>
      </c>
      <c r="B485" s="507" t="s">
        <v>1484</v>
      </c>
      <c r="C485" s="501" t="s">
        <v>56</v>
      </c>
      <c r="D485" s="501" t="s">
        <v>590</v>
      </c>
      <c r="E485" s="522">
        <v>1.4</v>
      </c>
      <c r="F485" s="521">
        <v>0.8</v>
      </c>
      <c r="G485" s="502">
        <v>1.1200000000000001</v>
      </c>
    </row>
    <row r="486" spans="1:7" ht="15.6">
      <c r="A486" s="506" t="s">
        <v>1489</v>
      </c>
      <c r="B486" s="507" t="s">
        <v>1485</v>
      </c>
      <c r="C486" s="501" t="s">
        <v>56</v>
      </c>
      <c r="D486" s="501" t="s">
        <v>434</v>
      </c>
      <c r="E486" s="522">
        <v>0.20499999999999999</v>
      </c>
      <c r="F486" s="521">
        <v>2.2999999999999998</v>
      </c>
      <c r="G486" s="502">
        <v>0.47</v>
      </c>
    </row>
    <row r="487" spans="1:7" ht="15.6">
      <c r="A487" s="506" t="s">
        <v>1470</v>
      </c>
      <c r="B487" s="507" t="s">
        <v>1467</v>
      </c>
      <c r="C487" s="501" t="s">
        <v>56</v>
      </c>
      <c r="D487" s="501" t="s">
        <v>1472</v>
      </c>
      <c r="E487" s="522">
        <v>7.0000000000000007E-2</v>
      </c>
      <c r="F487" s="501">
        <v>41.13</v>
      </c>
      <c r="G487" s="502">
        <v>2.88</v>
      </c>
    </row>
    <row r="488" spans="1:7" ht="15.6">
      <c r="A488" s="506" t="s">
        <v>1469</v>
      </c>
      <c r="B488" s="507" t="s">
        <v>1466</v>
      </c>
      <c r="C488" s="501" t="s">
        <v>56</v>
      </c>
      <c r="D488" s="501" t="s">
        <v>1023</v>
      </c>
      <c r="E488" s="522">
        <v>7.0000000000000001E-3</v>
      </c>
      <c r="F488" s="501">
        <v>63.04</v>
      </c>
      <c r="G488" s="502">
        <v>0.44</v>
      </c>
    </row>
    <row r="489" spans="1:7" ht="15.6">
      <c r="A489" s="506">
        <v>270768</v>
      </c>
      <c r="B489" s="507" t="s">
        <v>1486</v>
      </c>
      <c r="C489" s="501" t="s">
        <v>56</v>
      </c>
      <c r="D489" s="501" t="s">
        <v>1020</v>
      </c>
      <c r="E489" s="522">
        <v>0.1</v>
      </c>
      <c r="F489" s="501">
        <v>22.62</v>
      </c>
      <c r="G489" s="502">
        <v>2.2599999999999998</v>
      </c>
    </row>
    <row r="490" spans="1:7" ht="15.6">
      <c r="A490" s="506">
        <v>280004</v>
      </c>
      <c r="B490" s="507" t="s">
        <v>1340</v>
      </c>
      <c r="C490" s="501" t="s">
        <v>56</v>
      </c>
      <c r="D490" s="501" t="s">
        <v>84</v>
      </c>
      <c r="E490" s="522">
        <v>0.12</v>
      </c>
      <c r="F490" s="501">
        <v>16.079999999999998</v>
      </c>
      <c r="G490" s="502">
        <v>1.93</v>
      </c>
    </row>
    <row r="491" spans="1:7" ht="15.6">
      <c r="A491" s="506">
        <v>280023</v>
      </c>
      <c r="B491" s="507" t="s">
        <v>1031</v>
      </c>
      <c r="C491" s="501" t="s">
        <v>56</v>
      </c>
      <c r="D491" s="501" t="s">
        <v>84</v>
      </c>
      <c r="E491" s="522">
        <v>0.06</v>
      </c>
      <c r="F491" s="501">
        <v>20.21</v>
      </c>
      <c r="G491" s="502">
        <v>1.21</v>
      </c>
    </row>
    <row r="492" spans="1:7" ht="15.6">
      <c r="A492" s="657"/>
      <c r="B492" s="658"/>
      <c r="C492" s="658"/>
      <c r="D492" s="658"/>
      <c r="E492" s="658"/>
      <c r="F492" s="517" t="s">
        <v>1025</v>
      </c>
      <c r="G492" s="518">
        <f>SUM(G484:G491)</f>
        <v>10.379999999999999</v>
      </c>
    </row>
    <row r="493" spans="1:7" ht="36.75" customHeight="1">
      <c r="A493" s="652" t="s">
        <v>1535</v>
      </c>
      <c r="B493" s="653"/>
      <c r="C493" s="653"/>
      <c r="D493" s="653"/>
      <c r="E493" s="653"/>
      <c r="F493" s="653"/>
      <c r="G493" s="654"/>
    </row>
    <row r="494" spans="1:7" ht="15.6">
      <c r="A494" s="655" t="s">
        <v>1013</v>
      </c>
      <c r="B494" s="656"/>
      <c r="C494" s="497" t="s">
        <v>1014</v>
      </c>
      <c r="D494" s="497" t="s">
        <v>1015</v>
      </c>
      <c r="E494" s="497" t="s">
        <v>1016</v>
      </c>
      <c r="F494" s="497" t="s">
        <v>1017</v>
      </c>
      <c r="G494" s="498" t="s">
        <v>1018</v>
      </c>
    </row>
    <row r="495" spans="1:7" ht="15.6">
      <c r="A495" s="506" t="s">
        <v>1512</v>
      </c>
      <c r="B495" s="507" t="s">
        <v>1513</v>
      </c>
      <c r="C495" s="501" t="s">
        <v>73</v>
      </c>
      <c r="D495" s="501" t="s">
        <v>1020</v>
      </c>
      <c r="E495" s="522" t="s">
        <v>1522</v>
      </c>
      <c r="F495" s="521" t="s">
        <v>1523</v>
      </c>
      <c r="G495" s="502">
        <v>1.35</v>
      </c>
    </row>
    <row r="496" spans="1:7" ht="46.8">
      <c r="A496" s="506" t="s">
        <v>1514</v>
      </c>
      <c r="B496" s="507" t="s">
        <v>1515</v>
      </c>
      <c r="C496" s="501" t="s">
        <v>73</v>
      </c>
      <c r="D496" s="501" t="s">
        <v>434</v>
      </c>
      <c r="E496" s="522" t="s">
        <v>1524</v>
      </c>
      <c r="F496" s="521" t="s">
        <v>1525</v>
      </c>
      <c r="G496" s="502">
        <v>1.89</v>
      </c>
    </row>
    <row r="497" spans="1:7" ht="31.2">
      <c r="A497" s="506" t="s">
        <v>1516</v>
      </c>
      <c r="B497" s="507" t="s">
        <v>1517</v>
      </c>
      <c r="C497" s="501" t="s">
        <v>73</v>
      </c>
      <c r="D497" s="501" t="s">
        <v>434</v>
      </c>
      <c r="E497" s="522" t="s">
        <v>1445</v>
      </c>
      <c r="F497" s="521" t="s">
        <v>1526</v>
      </c>
      <c r="G497" s="502">
        <v>0.63</v>
      </c>
    </row>
    <row r="498" spans="1:7" ht="46.8">
      <c r="A498" s="506" t="s">
        <v>1518</v>
      </c>
      <c r="B498" s="507" t="s">
        <v>1519</v>
      </c>
      <c r="C498" s="501" t="s">
        <v>73</v>
      </c>
      <c r="D498" s="501" t="s">
        <v>1020</v>
      </c>
      <c r="E498" s="522" t="s">
        <v>1527</v>
      </c>
      <c r="F498" s="521" t="s">
        <v>1528</v>
      </c>
      <c r="G498" s="502">
        <v>42.23</v>
      </c>
    </row>
    <row r="499" spans="1:7" ht="31.2">
      <c r="A499" s="506" t="s">
        <v>1021</v>
      </c>
      <c r="B499" s="507" t="s">
        <v>1022</v>
      </c>
      <c r="C499" s="501" t="s">
        <v>73</v>
      </c>
      <c r="D499" s="501" t="s">
        <v>84</v>
      </c>
      <c r="E499" s="522" t="s">
        <v>1529</v>
      </c>
      <c r="F499" s="521" t="s">
        <v>1530</v>
      </c>
      <c r="G499" s="502">
        <v>4.75</v>
      </c>
    </row>
    <row r="500" spans="1:7" ht="15.6">
      <c r="A500" s="506" t="s">
        <v>1030</v>
      </c>
      <c r="B500" s="507" t="s">
        <v>1031</v>
      </c>
      <c r="C500" s="501" t="s">
        <v>73</v>
      </c>
      <c r="D500" s="501" t="s">
        <v>84</v>
      </c>
      <c r="E500" s="522" t="s">
        <v>1531</v>
      </c>
      <c r="F500" s="521" t="s">
        <v>1184</v>
      </c>
      <c r="G500" s="502">
        <v>7.06</v>
      </c>
    </row>
    <row r="501" spans="1:7" ht="15.6">
      <c r="A501" s="506" t="s">
        <v>905</v>
      </c>
      <c r="B501" s="507" t="s">
        <v>906</v>
      </c>
      <c r="C501" s="501" t="s">
        <v>73</v>
      </c>
      <c r="D501" s="501" t="s">
        <v>84</v>
      </c>
      <c r="E501" s="522" t="s">
        <v>1532</v>
      </c>
      <c r="F501" s="521" t="s">
        <v>1034</v>
      </c>
      <c r="G501" s="502">
        <v>9.52</v>
      </c>
    </row>
    <row r="502" spans="1:7" ht="46.8">
      <c r="A502" s="506" t="s">
        <v>1520</v>
      </c>
      <c r="B502" s="507" t="s">
        <v>1521</v>
      </c>
      <c r="C502" s="501" t="s">
        <v>73</v>
      </c>
      <c r="D502" s="501" t="s">
        <v>1023</v>
      </c>
      <c r="E502" s="522" t="s">
        <v>1533</v>
      </c>
      <c r="F502" s="521" t="s">
        <v>1534</v>
      </c>
      <c r="G502" s="502">
        <v>55.52</v>
      </c>
    </row>
    <row r="503" spans="1:7" ht="15.6">
      <c r="A503" s="657"/>
      <c r="B503" s="658"/>
      <c r="C503" s="658"/>
      <c r="D503" s="658"/>
      <c r="E503" s="658"/>
      <c r="F503" s="517" t="s">
        <v>1025</v>
      </c>
      <c r="G503" s="518">
        <f>SUM(G495:G502)</f>
        <v>122.94999999999999</v>
      </c>
    </row>
    <row r="504" spans="1:7" ht="37.5" customHeight="1">
      <c r="A504" s="652" t="s">
        <v>1536</v>
      </c>
      <c r="B504" s="653"/>
      <c r="C504" s="653"/>
      <c r="D504" s="653"/>
      <c r="E504" s="653"/>
      <c r="F504" s="653"/>
      <c r="G504" s="654"/>
    </row>
    <row r="505" spans="1:7" ht="15.6">
      <c r="A505" s="655" t="s">
        <v>1013</v>
      </c>
      <c r="B505" s="656"/>
      <c r="C505" s="497" t="s">
        <v>1014</v>
      </c>
      <c r="D505" s="497" t="s">
        <v>1015</v>
      </c>
      <c r="E505" s="497" t="s">
        <v>1016</v>
      </c>
      <c r="F505" s="497" t="s">
        <v>1017</v>
      </c>
      <c r="G505" s="498" t="s">
        <v>1018</v>
      </c>
    </row>
    <row r="506" spans="1:7" ht="15.6">
      <c r="A506" s="506" t="s">
        <v>1512</v>
      </c>
      <c r="B506" s="507" t="s">
        <v>1513</v>
      </c>
      <c r="C506" s="501" t="s">
        <v>73</v>
      </c>
      <c r="D506" s="501" t="s">
        <v>1020</v>
      </c>
      <c r="E506" s="522" t="s">
        <v>1522</v>
      </c>
      <c r="F506" s="521" t="s">
        <v>1523</v>
      </c>
      <c r="G506" s="502">
        <v>1.35</v>
      </c>
    </row>
    <row r="507" spans="1:7" ht="46.8">
      <c r="A507" s="506" t="s">
        <v>1514</v>
      </c>
      <c r="B507" s="507" t="s">
        <v>1515</v>
      </c>
      <c r="C507" s="501" t="s">
        <v>73</v>
      </c>
      <c r="D507" s="501" t="s">
        <v>434</v>
      </c>
      <c r="E507" s="522" t="s">
        <v>1524</v>
      </c>
      <c r="F507" s="521" t="s">
        <v>1525</v>
      </c>
      <c r="G507" s="502">
        <v>1.89</v>
      </c>
    </row>
    <row r="508" spans="1:7" ht="31.2">
      <c r="A508" s="506" t="s">
        <v>1516</v>
      </c>
      <c r="B508" s="507" t="s">
        <v>1517</v>
      </c>
      <c r="C508" s="501" t="s">
        <v>73</v>
      </c>
      <c r="D508" s="501" t="s">
        <v>434</v>
      </c>
      <c r="E508" s="522" t="s">
        <v>1445</v>
      </c>
      <c r="F508" s="521" t="s">
        <v>1526</v>
      </c>
      <c r="G508" s="502">
        <v>0.63</v>
      </c>
    </row>
    <row r="509" spans="1:7" ht="46.8">
      <c r="A509" s="506" t="s">
        <v>1518</v>
      </c>
      <c r="B509" s="507" t="s">
        <v>1519</v>
      </c>
      <c r="C509" s="501" t="s">
        <v>73</v>
      </c>
      <c r="D509" s="501" t="s">
        <v>1020</v>
      </c>
      <c r="E509" s="522" t="s">
        <v>1527</v>
      </c>
      <c r="F509" s="521" t="s">
        <v>1528</v>
      </c>
      <c r="G509" s="502">
        <v>42.23</v>
      </c>
    </row>
    <row r="510" spans="1:7" ht="31.2">
      <c r="A510" s="506" t="s">
        <v>1021</v>
      </c>
      <c r="B510" s="507" t="s">
        <v>1022</v>
      </c>
      <c r="C510" s="501" t="s">
        <v>73</v>
      </c>
      <c r="D510" s="501" t="s">
        <v>84</v>
      </c>
      <c r="E510" s="522" t="s">
        <v>1529</v>
      </c>
      <c r="F510" s="521" t="s">
        <v>1530</v>
      </c>
      <c r="G510" s="502">
        <v>4.75</v>
      </c>
    </row>
    <row r="511" spans="1:7" ht="15.6">
      <c r="A511" s="506" t="s">
        <v>1030</v>
      </c>
      <c r="B511" s="507" t="s">
        <v>1031</v>
      </c>
      <c r="C511" s="501" t="s">
        <v>73</v>
      </c>
      <c r="D511" s="501" t="s">
        <v>84</v>
      </c>
      <c r="E511" s="522" t="s">
        <v>1531</v>
      </c>
      <c r="F511" s="521" t="s">
        <v>1184</v>
      </c>
      <c r="G511" s="502">
        <v>7.06</v>
      </c>
    </row>
    <row r="512" spans="1:7" ht="15.6">
      <c r="A512" s="506" t="s">
        <v>905</v>
      </c>
      <c r="B512" s="507" t="s">
        <v>906</v>
      </c>
      <c r="C512" s="501" t="s">
        <v>73</v>
      </c>
      <c r="D512" s="501" t="s">
        <v>84</v>
      </c>
      <c r="E512" s="522" t="s">
        <v>1532</v>
      </c>
      <c r="F512" s="521" t="s">
        <v>1034</v>
      </c>
      <c r="G512" s="502">
        <v>9.52</v>
      </c>
    </row>
    <row r="513" spans="1:7" ht="46.8">
      <c r="A513" s="506" t="s">
        <v>1520</v>
      </c>
      <c r="B513" s="507" t="s">
        <v>1521</v>
      </c>
      <c r="C513" s="501" t="s">
        <v>73</v>
      </c>
      <c r="D513" s="501" t="s">
        <v>1023</v>
      </c>
      <c r="E513" s="522" t="s">
        <v>1533</v>
      </c>
      <c r="F513" s="521" t="s">
        <v>1534</v>
      </c>
      <c r="G513" s="502">
        <v>55.52</v>
      </c>
    </row>
    <row r="514" spans="1:7" ht="15.6">
      <c r="A514" s="657"/>
      <c r="B514" s="658"/>
      <c r="C514" s="658"/>
      <c r="D514" s="658"/>
      <c r="E514" s="658"/>
      <c r="F514" s="517" t="s">
        <v>1025</v>
      </c>
      <c r="G514" s="518">
        <f>SUM(G506:G513)</f>
        <v>122.94999999999999</v>
      </c>
    </row>
    <row r="515" spans="1:7" ht="33.75" customHeight="1">
      <c r="A515" s="652" t="s">
        <v>1537</v>
      </c>
      <c r="B515" s="653"/>
      <c r="C515" s="653"/>
      <c r="D515" s="653"/>
      <c r="E515" s="653"/>
      <c r="F515" s="653"/>
      <c r="G515" s="654"/>
    </row>
    <row r="516" spans="1:7" ht="15.6">
      <c r="A516" s="655" t="s">
        <v>1013</v>
      </c>
      <c r="B516" s="656"/>
      <c r="C516" s="497" t="s">
        <v>1014</v>
      </c>
      <c r="D516" s="497" t="s">
        <v>1015</v>
      </c>
      <c r="E516" s="497" t="s">
        <v>1016</v>
      </c>
      <c r="F516" s="497" t="s">
        <v>1017</v>
      </c>
      <c r="G516" s="498" t="s">
        <v>1018</v>
      </c>
    </row>
    <row r="517" spans="1:7" ht="31.2">
      <c r="A517" s="506" t="s">
        <v>1538</v>
      </c>
      <c r="B517" s="507" t="s">
        <v>1539</v>
      </c>
      <c r="C517" s="501" t="s">
        <v>73</v>
      </c>
      <c r="D517" s="501" t="s">
        <v>1023</v>
      </c>
      <c r="E517" s="522" t="s">
        <v>1432</v>
      </c>
      <c r="F517" s="521" t="s">
        <v>1550</v>
      </c>
      <c r="G517" s="502">
        <v>0.45</v>
      </c>
    </row>
    <row r="518" spans="1:7" ht="46.8">
      <c r="A518" s="506" t="s">
        <v>1540</v>
      </c>
      <c r="B518" s="507" t="s">
        <v>1541</v>
      </c>
      <c r="C518" s="501" t="s">
        <v>73</v>
      </c>
      <c r="D518" s="501" t="s">
        <v>1023</v>
      </c>
      <c r="E518" s="522" t="s">
        <v>1551</v>
      </c>
      <c r="F518" s="521" t="s">
        <v>1552</v>
      </c>
      <c r="G518" s="502">
        <v>13.8</v>
      </c>
    </row>
    <row r="519" spans="1:7" ht="31.2">
      <c r="A519" s="506" t="s">
        <v>1542</v>
      </c>
      <c r="B519" s="507" t="s">
        <v>1543</v>
      </c>
      <c r="C519" s="501" t="s">
        <v>73</v>
      </c>
      <c r="D519" s="501" t="s">
        <v>84</v>
      </c>
      <c r="E519" s="522" t="s">
        <v>1553</v>
      </c>
      <c r="F519" s="521" t="s">
        <v>1554</v>
      </c>
      <c r="G519" s="502">
        <v>1.75</v>
      </c>
    </row>
    <row r="520" spans="1:7" ht="15.6">
      <c r="A520" s="506" t="s">
        <v>1030</v>
      </c>
      <c r="B520" s="507" t="s">
        <v>1031</v>
      </c>
      <c r="C520" s="501" t="s">
        <v>73</v>
      </c>
      <c r="D520" s="501" t="s">
        <v>84</v>
      </c>
      <c r="E520" s="522" t="s">
        <v>1555</v>
      </c>
      <c r="F520" s="521" t="s">
        <v>1184</v>
      </c>
      <c r="G520" s="502">
        <v>4.7</v>
      </c>
    </row>
    <row r="521" spans="1:7" ht="15.6">
      <c r="A521" s="506" t="s">
        <v>905</v>
      </c>
      <c r="B521" s="507" t="s">
        <v>906</v>
      </c>
      <c r="C521" s="501" t="s">
        <v>73</v>
      </c>
      <c r="D521" s="501" t="s">
        <v>84</v>
      </c>
      <c r="E521" s="522" t="s">
        <v>1556</v>
      </c>
      <c r="F521" s="521" t="s">
        <v>1034</v>
      </c>
      <c r="G521" s="502">
        <v>7.55</v>
      </c>
    </row>
    <row r="522" spans="1:7" ht="31.2">
      <c r="A522" s="506" t="s">
        <v>1544</v>
      </c>
      <c r="B522" s="507" t="s">
        <v>1545</v>
      </c>
      <c r="C522" s="501" t="s">
        <v>73</v>
      </c>
      <c r="D522" s="501" t="s">
        <v>1023</v>
      </c>
      <c r="E522" s="522" t="s">
        <v>1028</v>
      </c>
      <c r="F522" s="521" t="s">
        <v>1557</v>
      </c>
      <c r="G522" s="502">
        <v>1.1000000000000001</v>
      </c>
    </row>
    <row r="523" spans="1:7" ht="46.8">
      <c r="A523" s="506" t="s">
        <v>1546</v>
      </c>
      <c r="B523" s="507" t="s">
        <v>1547</v>
      </c>
      <c r="C523" s="501" t="s">
        <v>73</v>
      </c>
      <c r="D523" s="501" t="s">
        <v>911</v>
      </c>
      <c r="E523" s="522" t="s">
        <v>1558</v>
      </c>
      <c r="F523" s="521" t="s">
        <v>1559</v>
      </c>
      <c r="G523" s="502">
        <v>0.25</v>
      </c>
    </row>
    <row r="524" spans="1:7" ht="46.8">
      <c r="A524" s="506" t="s">
        <v>1548</v>
      </c>
      <c r="B524" s="507" t="s">
        <v>1549</v>
      </c>
      <c r="C524" s="501" t="s">
        <v>73</v>
      </c>
      <c r="D524" s="501" t="s">
        <v>1026</v>
      </c>
      <c r="E524" s="522" t="s">
        <v>1560</v>
      </c>
      <c r="F524" s="521" t="s">
        <v>1561</v>
      </c>
      <c r="G524" s="502">
        <v>0.36</v>
      </c>
    </row>
    <row r="525" spans="1:7" ht="15.6">
      <c r="A525" s="657"/>
      <c r="B525" s="658"/>
      <c r="C525" s="658"/>
      <c r="D525" s="658"/>
      <c r="E525" s="658"/>
      <c r="F525" s="517" t="s">
        <v>1025</v>
      </c>
      <c r="G525" s="518">
        <f>SUM(G517:G524)</f>
        <v>29.96</v>
      </c>
    </row>
    <row r="526" spans="1:7" ht="31.5" customHeight="1">
      <c r="A526" s="652" t="s">
        <v>1562</v>
      </c>
      <c r="B526" s="653"/>
      <c r="C526" s="653"/>
      <c r="D526" s="653"/>
      <c r="E526" s="653"/>
      <c r="F526" s="653"/>
      <c r="G526" s="654"/>
    </row>
    <row r="527" spans="1:7" ht="15.6">
      <c r="A527" s="655" t="s">
        <v>1013</v>
      </c>
      <c r="B527" s="656"/>
      <c r="C527" s="497" t="s">
        <v>1014</v>
      </c>
      <c r="D527" s="497" t="s">
        <v>1015</v>
      </c>
      <c r="E527" s="497" t="s">
        <v>1016</v>
      </c>
      <c r="F527" s="497" t="s">
        <v>1017</v>
      </c>
      <c r="G527" s="498" t="s">
        <v>1018</v>
      </c>
    </row>
    <row r="528" spans="1:7" ht="31.2">
      <c r="A528" s="506" t="s">
        <v>1563</v>
      </c>
      <c r="B528" s="507" t="s">
        <v>1564</v>
      </c>
      <c r="C528" s="501" t="s">
        <v>73</v>
      </c>
      <c r="D528" s="501" t="s">
        <v>1023</v>
      </c>
      <c r="E528" s="522" t="s">
        <v>1571</v>
      </c>
      <c r="F528" s="521" t="s">
        <v>1572</v>
      </c>
      <c r="G528" s="502">
        <v>56.5</v>
      </c>
    </row>
    <row r="529" spans="1:7" ht="31.2">
      <c r="A529" s="506" t="s">
        <v>1565</v>
      </c>
      <c r="B529" s="507" t="s">
        <v>1566</v>
      </c>
      <c r="C529" s="501" t="s">
        <v>73</v>
      </c>
      <c r="D529" s="501" t="s">
        <v>1023</v>
      </c>
      <c r="E529" s="522" t="s">
        <v>1571</v>
      </c>
      <c r="F529" s="521" t="s">
        <v>1573</v>
      </c>
      <c r="G529" s="502">
        <v>56.2</v>
      </c>
    </row>
    <row r="530" spans="1:7" ht="15.6">
      <c r="A530" s="506" t="s">
        <v>1030</v>
      </c>
      <c r="B530" s="507" t="s">
        <v>1031</v>
      </c>
      <c r="C530" s="501" t="s">
        <v>73</v>
      </c>
      <c r="D530" s="501" t="s">
        <v>84</v>
      </c>
      <c r="E530" s="522" t="s">
        <v>1027</v>
      </c>
      <c r="F530" s="521" t="s">
        <v>1184</v>
      </c>
      <c r="G530" s="502">
        <v>21.94</v>
      </c>
    </row>
    <row r="531" spans="1:7" ht="15.6">
      <c r="A531" s="506" t="s">
        <v>905</v>
      </c>
      <c r="B531" s="507" t="s">
        <v>906</v>
      </c>
      <c r="C531" s="501" t="s">
        <v>73</v>
      </c>
      <c r="D531" s="501" t="s">
        <v>84</v>
      </c>
      <c r="E531" s="522" t="s">
        <v>1574</v>
      </c>
      <c r="F531" s="521" t="s">
        <v>1034</v>
      </c>
      <c r="G531" s="502">
        <v>5.86</v>
      </c>
    </row>
    <row r="532" spans="1:7" ht="46.8">
      <c r="A532" s="506" t="s">
        <v>1567</v>
      </c>
      <c r="B532" s="507" t="s">
        <v>1568</v>
      </c>
      <c r="C532" s="501" t="s">
        <v>73</v>
      </c>
      <c r="D532" s="501" t="s">
        <v>911</v>
      </c>
      <c r="E532" s="522" t="s">
        <v>1575</v>
      </c>
      <c r="F532" s="521" t="s">
        <v>1576</v>
      </c>
      <c r="G532" s="502">
        <v>0.32</v>
      </c>
    </row>
    <row r="533" spans="1:7" ht="46.8">
      <c r="A533" s="506" t="s">
        <v>1569</v>
      </c>
      <c r="B533" s="507" t="s">
        <v>1570</v>
      </c>
      <c r="C533" s="501" t="s">
        <v>73</v>
      </c>
      <c r="D533" s="501" t="s">
        <v>1026</v>
      </c>
      <c r="E533" s="522" t="s">
        <v>1551</v>
      </c>
      <c r="F533" s="521" t="s">
        <v>1577</v>
      </c>
      <c r="G533" s="502">
        <v>0.01</v>
      </c>
    </row>
    <row r="534" spans="1:7" ht="15.6">
      <c r="A534" s="657"/>
      <c r="B534" s="658"/>
      <c r="C534" s="658"/>
      <c r="D534" s="658"/>
      <c r="E534" s="658"/>
      <c r="F534" s="517" t="s">
        <v>1025</v>
      </c>
      <c r="G534" s="518">
        <f>SUM(G526:G533)</f>
        <v>140.83000000000001</v>
      </c>
    </row>
    <row r="535" spans="1:7" ht="37.5" customHeight="1">
      <c r="A535" s="652" t="s">
        <v>1601</v>
      </c>
      <c r="B535" s="653"/>
      <c r="C535" s="653"/>
      <c r="D535" s="653"/>
      <c r="E535" s="653"/>
      <c r="F535" s="653"/>
      <c r="G535" s="654"/>
    </row>
    <row r="536" spans="1:7" ht="15.6">
      <c r="A536" s="655" t="s">
        <v>1013</v>
      </c>
      <c r="B536" s="656"/>
      <c r="C536" s="497" t="s">
        <v>1014</v>
      </c>
      <c r="D536" s="497" t="s">
        <v>1015</v>
      </c>
      <c r="E536" s="497" t="s">
        <v>1016</v>
      </c>
      <c r="F536" s="497" t="s">
        <v>1017</v>
      </c>
      <c r="G536" s="498" t="s">
        <v>1018</v>
      </c>
    </row>
    <row r="537" spans="1:7" ht="31.2">
      <c r="A537" s="506" t="s">
        <v>1538</v>
      </c>
      <c r="B537" s="507" t="s">
        <v>1539</v>
      </c>
      <c r="C537" s="501" t="s">
        <v>73</v>
      </c>
      <c r="D537" s="501" t="s">
        <v>1023</v>
      </c>
      <c r="E537" s="522" t="s">
        <v>1588</v>
      </c>
      <c r="F537" s="521" t="s">
        <v>1550</v>
      </c>
      <c r="G537" s="502">
        <v>3.69</v>
      </c>
    </row>
    <row r="538" spans="1:7" ht="31.2">
      <c r="A538" s="506" t="s">
        <v>1578</v>
      </c>
      <c r="B538" s="507" t="s">
        <v>1579</v>
      </c>
      <c r="C538" s="501" t="s">
        <v>73</v>
      </c>
      <c r="D538" s="501" t="s">
        <v>1023</v>
      </c>
      <c r="E538" s="522" t="s">
        <v>1589</v>
      </c>
      <c r="F538" s="521" t="s">
        <v>1590</v>
      </c>
      <c r="G538" s="502">
        <v>0.61</v>
      </c>
    </row>
    <row r="539" spans="1:7" ht="78">
      <c r="A539" s="506" t="s">
        <v>1580</v>
      </c>
      <c r="B539" s="507" t="s">
        <v>1581</v>
      </c>
      <c r="C539" s="501" t="s">
        <v>73</v>
      </c>
      <c r="D539" s="501" t="s">
        <v>1020</v>
      </c>
      <c r="E539" s="522" t="s">
        <v>1591</v>
      </c>
      <c r="F539" s="521" t="s">
        <v>1592</v>
      </c>
      <c r="G539" s="502">
        <v>43.79</v>
      </c>
    </row>
    <row r="540" spans="1:7" ht="15.6">
      <c r="A540" s="506" t="s">
        <v>1582</v>
      </c>
      <c r="B540" s="507" t="s">
        <v>1583</v>
      </c>
      <c r="C540" s="501" t="s">
        <v>73</v>
      </c>
      <c r="D540" s="501" t="s">
        <v>84</v>
      </c>
      <c r="E540" s="522" t="s">
        <v>1593</v>
      </c>
      <c r="F540" s="521" t="s">
        <v>1594</v>
      </c>
      <c r="G540" s="502">
        <v>8.51</v>
      </c>
    </row>
    <row r="541" spans="1:7" ht="15.6">
      <c r="A541" s="506" t="s">
        <v>905</v>
      </c>
      <c r="B541" s="507" t="s">
        <v>906</v>
      </c>
      <c r="C541" s="501" t="s">
        <v>73</v>
      </c>
      <c r="D541" s="501" t="s">
        <v>84</v>
      </c>
      <c r="E541" s="522" t="s">
        <v>1593</v>
      </c>
      <c r="F541" s="521" t="s">
        <v>1034</v>
      </c>
      <c r="G541" s="502">
        <v>6.79</v>
      </c>
    </row>
    <row r="542" spans="1:7" ht="46.8">
      <c r="A542" s="506" t="s">
        <v>1567</v>
      </c>
      <c r="B542" s="507" t="s">
        <v>1568</v>
      </c>
      <c r="C542" s="501" t="s">
        <v>73</v>
      </c>
      <c r="D542" s="501" t="s">
        <v>911</v>
      </c>
      <c r="E542" s="522" t="s">
        <v>1595</v>
      </c>
      <c r="F542" s="521" t="s">
        <v>1576</v>
      </c>
      <c r="G542" s="502">
        <v>0.04</v>
      </c>
    </row>
    <row r="543" spans="1:7" ht="46.8">
      <c r="A543" s="506" t="s">
        <v>1569</v>
      </c>
      <c r="B543" s="507" t="s">
        <v>1570</v>
      </c>
      <c r="C543" s="501" t="s">
        <v>73</v>
      </c>
      <c r="D543" s="501" t="s">
        <v>1026</v>
      </c>
      <c r="E543" s="522" t="s">
        <v>1596</v>
      </c>
      <c r="F543" s="521" t="s">
        <v>1577</v>
      </c>
      <c r="G543" s="502">
        <v>0.1</v>
      </c>
    </row>
    <row r="544" spans="1:7" ht="78">
      <c r="A544" s="506" t="s">
        <v>1584</v>
      </c>
      <c r="B544" s="507" t="s">
        <v>1585</v>
      </c>
      <c r="C544" s="501" t="s">
        <v>73</v>
      </c>
      <c r="D544" s="501" t="s">
        <v>911</v>
      </c>
      <c r="E544" s="522" t="s">
        <v>1597</v>
      </c>
      <c r="F544" s="521" t="s">
        <v>1598</v>
      </c>
      <c r="G544" s="502">
        <v>1.1200000000000001</v>
      </c>
    </row>
    <row r="545" spans="1:7" ht="78">
      <c r="A545" s="506" t="s">
        <v>1586</v>
      </c>
      <c r="B545" s="507" t="s">
        <v>1587</v>
      </c>
      <c r="C545" s="501" t="s">
        <v>73</v>
      </c>
      <c r="D545" s="501" t="s">
        <v>1026</v>
      </c>
      <c r="E545" s="522" t="s">
        <v>1599</v>
      </c>
      <c r="F545" s="521" t="s">
        <v>1600</v>
      </c>
      <c r="G545" s="502">
        <v>0.13</v>
      </c>
    </row>
    <row r="546" spans="1:7" ht="15.6">
      <c r="A546" s="657"/>
      <c r="B546" s="658"/>
      <c r="C546" s="658"/>
      <c r="D546" s="658"/>
      <c r="E546" s="658"/>
      <c r="F546" s="517" t="s">
        <v>1025</v>
      </c>
      <c r="G546" s="518">
        <f>SUM(G537:G545)</f>
        <v>64.779999999999987</v>
      </c>
    </row>
    <row r="547" spans="1:7" ht="37.5" customHeight="1">
      <c r="A547" s="652" t="s">
        <v>1602</v>
      </c>
      <c r="B547" s="653"/>
      <c r="C547" s="653"/>
      <c r="D547" s="653"/>
      <c r="E547" s="653"/>
      <c r="F547" s="653"/>
      <c r="G547" s="654"/>
    </row>
    <row r="548" spans="1:7" ht="15.6">
      <c r="A548" s="655" t="s">
        <v>1013</v>
      </c>
      <c r="B548" s="656"/>
      <c r="C548" s="497" t="s">
        <v>1014</v>
      </c>
      <c r="D548" s="497" t="s">
        <v>1015</v>
      </c>
      <c r="E548" s="497" t="s">
        <v>1016</v>
      </c>
      <c r="F548" s="497" t="s">
        <v>1017</v>
      </c>
      <c r="G548" s="498" t="s">
        <v>1018</v>
      </c>
    </row>
    <row r="549" spans="1:7" ht="31.2">
      <c r="A549" s="506" t="s">
        <v>1603</v>
      </c>
      <c r="B549" s="507" t="s">
        <v>1604</v>
      </c>
      <c r="C549" s="501" t="s">
        <v>73</v>
      </c>
      <c r="D549" s="501" t="s">
        <v>909</v>
      </c>
      <c r="E549" s="522" t="s">
        <v>1608</v>
      </c>
      <c r="F549" s="521" t="s">
        <v>1609</v>
      </c>
      <c r="G549" s="502">
        <v>0.04</v>
      </c>
    </row>
    <row r="550" spans="1:7" ht="31.2">
      <c r="A550" s="506" t="s">
        <v>1605</v>
      </c>
      <c r="B550" s="507" t="s">
        <v>1606</v>
      </c>
      <c r="C550" s="501" t="s">
        <v>73</v>
      </c>
      <c r="D550" s="501" t="s">
        <v>1615</v>
      </c>
      <c r="E550" s="522" t="s">
        <v>1610</v>
      </c>
      <c r="F550" s="521" t="s">
        <v>1611</v>
      </c>
      <c r="G550" s="502">
        <v>2.68</v>
      </c>
    </row>
    <row r="551" spans="1:7" ht="15.6">
      <c r="A551" s="506" t="s">
        <v>1607</v>
      </c>
      <c r="B551" s="507" t="s">
        <v>1109</v>
      </c>
      <c r="C551" s="501" t="s">
        <v>73</v>
      </c>
      <c r="D551" s="501" t="s">
        <v>84</v>
      </c>
      <c r="E551" s="522" t="s">
        <v>1612</v>
      </c>
      <c r="F551" s="521" t="s">
        <v>1613</v>
      </c>
      <c r="G551" s="502">
        <v>6.98</v>
      </c>
    </row>
    <row r="552" spans="1:7" ht="15.6">
      <c r="A552" s="506" t="s">
        <v>905</v>
      </c>
      <c r="B552" s="507" t="s">
        <v>906</v>
      </c>
      <c r="C552" s="501" t="s">
        <v>73</v>
      </c>
      <c r="D552" s="501" t="s">
        <v>84</v>
      </c>
      <c r="E552" s="522" t="s">
        <v>1614</v>
      </c>
      <c r="F552" s="521" t="s">
        <v>1034</v>
      </c>
      <c r="G552" s="502">
        <v>1.94</v>
      </c>
    </row>
    <row r="553" spans="1:7" ht="15.6">
      <c r="A553" s="657"/>
      <c r="B553" s="658"/>
      <c r="C553" s="658"/>
      <c r="D553" s="658"/>
      <c r="E553" s="658"/>
      <c r="F553" s="517" t="s">
        <v>1025</v>
      </c>
      <c r="G553" s="518">
        <v>14.29</v>
      </c>
    </row>
    <row r="554" spans="1:7" ht="35.25" customHeight="1">
      <c r="A554" s="652" t="s">
        <v>1616</v>
      </c>
      <c r="B554" s="653"/>
      <c r="C554" s="653"/>
      <c r="D554" s="653"/>
      <c r="E554" s="653"/>
      <c r="F554" s="653"/>
      <c r="G554" s="654"/>
    </row>
    <row r="555" spans="1:7" ht="15.6">
      <c r="A555" s="655" t="s">
        <v>1013</v>
      </c>
      <c r="B555" s="656"/>
      <c r="C555" s="497" t="s">
        <v>1014</v>
      </c>
      <c r="D555" s="497" t="s">
        <v>1015</v>
      </c>
      <c r="E555" s="497" t="s">
        <v>1016</v>
      </c>
      <c r="F555" s="497" t="s">
        <v>1017</v>
      </c>
      <c r="G555" s="498" t="s">
        <v>1018</v>
      </c>
    </row>
    <row r="556" spans="1:7" ht="31.2">
      <c r="A556" s="506" t="s">
        <v>1603</v>
      </c>
      <c r="B556" s="507" t="s">
        <v>1604</v>
      </c>
      <c r="C556" s="501" t="s">
        <v>73</v>
      </c>
      <c r="D556" s="501" t="s">
        <v>909</v>
      </c>
      <c r="E556" s="522" t="s">
        <v>1608</v>
      </c>
      <c r="F556" s="521" t="s">
        <v>1609</v>
      </c>
      <c r="G556" s="502">
        <v>0.04</v>
      </c>
    </row>
    <row r="557" spans="1:7" ht="31.2">
      <c r="A557" s="506" t="s">
        <v>1617</v>
      </c>
      <c r="B557" s="507" t="s">
        <v>1618</v>
      </c>
      <c r="C557" s="501" t="s">
        <v>73</v>
      </c>
      <c r="D557" s="501" t="s">
        <v>1615</v>
      </c>
      <c r="E557" s="522" t="s">
        <v>1619</v>
      </c>
      <c r="F557" s="521" t="s">
        <v>1620</v>
      </c>
      <c r="G557" s="502">
        <v>5.37</v>
      </c>
    </row>
    <row r="558" spans="1:7" ht="15.6">
      <c r="A558" s="506" t="s">
        <v>1607</v>
      </c>
      <c r="B558" s="507" t="s">
        <v>1109</v>
      </c>
      <c r="C558" s="501" t="s">
        <v>73</v>
      </c>
      <c r="D558" s="501" t="s">
        <v>84</v>
      </c>
      <c r="E558" s="522" t="s">
        <v>1621</v>
      </c>
      <c r="F558" s="521" t="s">
        <v>1613</v>
      </c>
      <c r="G558" s="502">
        <v>11.5</v>
      </c>
    </row>
    <row r="559" spans="1:7" ht="15.6">
      <c r="A559" s="506" t="s">
        <v>905</v>
      </c>
      <c r="B559" s="507" t="s">
        <v>906</v>
      </c>
      <c r="C559" s="501" t="s">
        <v>73</v>
      </c>
      <c r="D559" s="501" t="s">
        <v>84</v>
      </c>
      <c r="E559" s="522" t="s">
        <v>1622</v>
      </c>
      <c r="F559" s="521" t="s">
        <v>1034</v>
      </c>
      <c r="G559" s="502">
        <v>2.1800000000000002</v>
      </c>
    </row>
    <row r="560" spans="1:7" ht="15.6">
      <c r="A560" s="657"/>
      <c r="B560" s="658"/>
      <c r="C560" s="658"/>
      <c r="D560" s="658"/>
      <c r="E560" s="658"/>
      <c r="F560" s="517" t="s">
        <v>1025</v>
      </c>
      <c r="G560" s="518">
        <f>SUM(G556:G559)</f>
        <v>19.09</v>
      </c>
    </row>
    <row r="561" spans="1:7" ht="15.6">
      <c r="A561" s="652" t="s">
        <v>1628</v>
      </c>
      <c r="B561" s="653"/>
      <c r="C561" s="653"/>
      <c r="D561" s="653"/>
      <c r="E561" s="653"/>
      <c r="F561" s="653"/>
      <c r="G561" s="654"/>
    </row>
    <row r="562" spans="1:7" ht="15.6">
      <c r="A562" s="655" t="s">
        <v>1013</v>
      </c>
      <c r="B562" s="656"/>
      <c r="C562" s="497" t="s">
        <v>1014</v>
      </c>
      <c r="D562" s="497" t="s">
        <v>1015</v>
      </c>
      <c r="E562" s="497" t="s">
        <v>1016</v>
      </c>
      <c r="F562" s="497" t="s">
        <v>1017</v>
      </c>
      <c r="G562" s="498" t="s">
        <v>1018</v>
      </c>
    </row>
    <row r="563" spans="1:7" ht="31.2">
      <c r="A563" s="506" t="s">
        <v>1623</v>
      </c>
      <c r="B563" s="507" t="s">
        <v>1624</v>
      </c>
      <c r="C563" s="501" t="s">
        <v>73</v>
      </c>
      <c r="D563" s="501" t="s">
        <v>25</v>
      </c>
      <c r="E563" s="522" t="s">
        <v>1625</v>
      </c>
      <c r="F563" s="521" t="s">
        <v>1626</v>
      </c>
      <c r="G563" s="502">
        <v>1.01</v>
      </c>
    </row>
    <row r="564" spans="1:7" ht="15.6">
      <c r="A564" s="506" t="s">
        <v>1607</v>
      </c>
      <c r="B564" s="507" t="s">
        <v>1109</v>
      </c>
      <c r="C564" s="501" t="s">
        <v>73</v>
      </c>
      <c r="D564" s="501" t="s">
        <v>84</v>
      </c>
      <c r="E564" s="522" t="s">
        <v>1627</v>
      </c>
      <c r="F564" s="521" t="s">
        <v>1613</v>
      </c>
      <c r="G564" s="502">
        <v>0.87</v>
      </c>
    </row>
    <row r="565" spans="1:7" ht="15.6">
      <c r="A565" s="506" t="s">
        <v>905</v>
      </c>
      <c r="B565" s="507" t="s">
        <v>906</v>
      </c>
      <c r="C565" s="501" t="s">
        <v>73</v>
      </c>
      <c r="D565" s="501" t="s">
        <v>84</v>
      </c>
      <c r="E565" s="522" t="s">
        <v>1558</v>
      </c>
      <c r="F565" s="521" t="s">
        <v>1034</v>
      </c>
      <c r="G565" s="502">
        <v>0.23</v>
      </c>
    </row>
    <row r="566" spans="1:7" ht="15.6">
      <c r="A566" s="657"/>
      <c r="B566" s="658"/>
      <c r="C566" s="658"/>
      <c r="D566" s="658"/>
      <c r="E566" s="658"/>
      <c r="F566" s="517" t="s">
        <v>1025</v>
      </c>
      <c r="G566" s="518">
        <f>SUM(G562:G565)</f>
        <v>2.11</v>
      </c>
    </row>
    <row r="567" spans="1:7" ht="29.25" customHeight="1">
      <c r="A567" s="652" t="s">
        <v>1635</v>
      </c>
      <c r="B567" s="653"/>
      <c r="C567" s="653"/>
      <c r="D567" s="653"/>
      <c r="E567" s="653"/>
      <c r="F567" s="653"/>
      <c r="G567" s="654"/>
    </row>
    <row r="568" spans="1:7" ht="15.6">
      <c r="A568" s="655" t="s">
        <v>1013</v>
      </c>
      <c r="B568" s="656"/>
      <c r="C568" s="497" t="s">
        <v>1014</v>
      </c>
      <c r="D568" s="497" t="s">
        <v>1015</v>
      </c>
      <c r="E568" s="497" t="s">
        <v>1016</v>
      </c>
      <c r="F568" s="497" t="s">
        <v>1017</v>
      </c>
      <c r="G568" s="498" t="s">
        <v>1018</v>
      </c>
    </row>
    <row r="569" spans="1:7" ht="15.6">
      <c r="A569" s="506" t="s">
        <v>1629</v>
      </c>
      <c r="B569" s="507" t="s">
        <v>1630</v>
      </c>
      <c r="C569" s="501" t="s">
        <v>73</v>
      </c>
      <c r="D569" s="501" t="s">
        <v>25</v>
      </c>
      <c r="E569" s="522" t="s">
        <v>1631</v>
      </c>
      <c r="F569" s="521" t="s">
        <v>1632</v>
      </c>
      <c r="G569" s="502">
        <v>7.17</v>
      </c>
    </row>
    <row r="570" spans="1:7" ht="15.6">
      <c r="A570" s="506" t="s">
        <v>1607</v>
      </c>
      <c r="B570" s="507" t="s">
        <v>1109</v>
      </c>
      <c r="C570" s="501" t="s">
        <v>73</v>
      </c>
      <c r="D570" s="501" t="s">
        <v>84</v>
      </c>
      <c r="E570" s="522" t="s">
        <v>1633</v>
      </c>
      <c r="F570" s="521" t="s">
        <v>1613</v>
      </c>
      <c r="G570" s="502">
        <v>4.18</v>
      </c>
    </row>
    <row r="571" spans="1:7" ht="15.6">
      <c r="A571" s="506" t="s">
        <v>905</v>
      </c>
      <c r="B571" s="507" t="s">
        <v>906</v>
      </c>
      <c r="C571" s="501" t="s">
        <v>73</v>
      </c>
      <c r="D571" s="501" t="s">
        <v>84</v>
      </c>
      <c r="E571" s="522" t="s">
        <v>1634</v>
      </c>
      <c r="F571" s="521" t="s">
        <v>1034</v>
      </c>
      <c r="G571" s="502">
        <v>1.17</v>
      </c>
    </row>
    <row r="572" spans="1:7" ht="15.6">
      <c r="A572" s="657"/>
      <c r="B572" s="658"/>
      <c r="C572" s="658"/>
      <c r="D572" s="658"/>
      <c r="E572" s="658"/>
      <c r="F572" s="517" t="s">
        <v>1025</v>
      </c>
      <c r="G572" s="518">
        <f>SUM(G569:G571)</f>
        <v>12.52</v>
      </c>
    </row>
    <row r="573" spans="1:7" ht="30.75" customHeight="1">
      <c r="A573" s="652" t="s">
        <v>1636</v>
      </c>
      <c r="B573" s="653"/>
      <c r="C573" s="653"/>
      <c r="D573" s="653"/>
      <c r="E573" s="653"/>
      <c r="F573" s="653"/>
      <c r="G573" s="654"/>
    </row>
    <row r="574" spans="1:7" ht="15.6">
      <c r="A574" s="655" t="s">
        <v>1013</v>
      </c>
      <c r="B574" s="656"/>
      <c r="C574" s="497" t="s">
        <v>1014</v>
      </c>
      <c r="D574" s="497" t="s">
        <v>1015</v>
      </c>
      <c r="E574" s="497" t="s">
        <v>1016</v>
      </c>
      <c r="F574" s="497" t="s">
        <v>1017</v>
      </c>
      <c r="G574" s="498" t="s">
        <v>1018</v>
      </c>
    </row>
    <row r="575" spans="1:7" ht="15.6">
      <c r="A575" s="506" t="s">
        <v>1637</v>
      </c>
      <c r="B575" s="507" t="s">
        <v>1638</v>
      </c>
      <c r="C575" s="501" t="s">
        <v>73</v>
      </c>
      <c r="D575" s="501" t="s">
        <v>25</v>
      </c>
      <c r="E575" s="522" t="s">
        <v>1641</v>
      </c>
      <c r="F575" s="521" t="s">
        <v>1642</v>
      </c>
      <c r="G575" s="502">
        <v>0.18</v>
      </c>
    </row>
    <row r="576" spans="1:7" ht="15.6">
      <c r="A576" s="506" t="s">
        <v>1639</v>
      </c>
      <c r="B576" s="507" t="s">
        <v>1640</v>
      </c>
      <c r="C576" s="501" t="s">
        <v>73</v>
      </c>
      <c r="D576" s="501" t="s">
        <v>25</v>
      </c>
      <c r="E576" s="522" t="s">
        <v>1643</v>
      </c>
      <c r="F576" s="521" t="s">
        <v>1644</v>
      </c>
      <c r="G576" s="502">
        <v>4.0199999999999996</v>
      </c>
    </row>
    <row r="577" spans="1:7" ht="15.6">
      <c r="A577" s="506" t="s">
        <v>1607</v>
      </c>
      <c r="B577" s="507" t="s">
        <v>1109</v>
      </c>
      <c r="C577" s="501" t="s">
        <v>73</v>
      </c>
      <c r="D577" s="501" t="s">
        <v>84</v>
      </c>
      <c r="E577" s="522" t="s">
        <v>1645</v>
      </c>
      <c r="F577" s="521" t="s">
        <v>1613</v>
      </c>
      <c r="G577" s="502">
        <v>15.17</v>
      </c>
    </row>
    <row r="578" spans="1:7" ht="15.6">
      <c r="A578" s="657"/>
      <c r="B578" s="658"/>
      <c r="C578" s="658"/>
      <c r="D578" s="658"/>
      <c r="E578" s="658"/>
      <c r="F578" s="517" t="s">
        <v>1025</v>
      </c>
      <c r="G578" s="518">
        <f>SUM(G575:G577)</f>
        <v>19.369999999999997</v>
      </c>
    </row>
    <row r="579" spans="1:7" ht="33" customHeight="1">
      <c r="A579" s="652" t="s">
        <v>1646</v>
      </c>
      <c r="B579" s="653"/>
      <c r="C579" s="653"/>
      <c r="D579" s="653"/>
      <c r="E579" s="653"/>
      <c r="F579" s="653"/>
      <c r="G579" s="654"/>
    </row>
    <row r="580" spans="1:7" ht="15.6">
      <c r="A580" s="655" t="s">
        <v>1013</v>
      </c>
      <c r="B580" s="656"/>
      <c r="C580" s="497" t="s">
        <v>1014</v>
      </c>
      <c r="D580" s="497" t="s">
        <v>1015</v>
      </c>
      <c r="E580" s="497" t="s">
        <v>1016</v>
      </c>
      <c r="F580" s="497" t="s">
        <v>1017</v>
      </c>
      <c r="G580" s="498" t="s">
        <v>1018</v>
      </c>
    </row>
    <row r="581" spans="1:7" ht="15.6">
      <c r="A581" s="506" t="s">
        <v>1637</v>
      </c>
      <c r="B581" s="507" t="s">
        <v>1638</v>
      </c>
      <c r="C581" s="501" t="s">
        <v>73</v>
      </c>
      <c r="D581" s="501" t="s">
        <v>25</v>
      </c>
      <c r="E581" s="522" t="s">
        <v>1558</v>
      </c>
      <c r="F581" s="521" t="s">
        <v>1642</v>
      </c>
      <c r="G581" s="502">
        <v>0.2</v>
      </c>
    </row>
    <row r="582" spans="1:7" ht="15.6">
      <c r="A582" s="506" t="s">
        <v>1639</v>
      </c>
      <c r="B582" s="507" t="s">
        <v>1640</v>
      </c>
      <c r="C582" s="501" t="s">
        <v>73</v>
      </c>
      <c r="D582" s="501" t="s">
        <v>25</v>
      </c>
      <c r="E582" s="522" t="s">
        <v>1647</v>
      </c>
      <c r="F582" s="521" t="s">
        <v>1644</v>
      </c>
      <c r="G582" s="502">
        <v>4.42</v>
      </c>
    </row>
    <row r="583" spans="1:7" ht="15.6">
      <c r="A583" s="506" t="s">
        <v>1607</v>
      </c>
      <c r="B583" s="507" t="s">
        <v>1109</v>
      </c>
      <c r="C583" s="501" t="s">
        <v>73</v>
      </c>
      <c r="D583" s="501" t="s">
        <v>84</v>
      </c>
      <c r="E583" s="522" t="s">
        <v>1648</v>
      </c>
      <c r="F583" s="521" t="s">
        <v>1613</v>
      </c>
      <c r="G583" s="502">
        <v>8.51</v>
      </c>
    </row>
    <row r="584" spans="1:7" ht="15.6">
      <c r="A584" s="657"/>
      <c r="B584" s="658"/>
      <c r="C584" s="658"/>
      <c r="D584" s="658"/>
      <c r="E584" s="658"/>
      <c r="F584" s="517" t="s">
        <v>1025</v>
      </c>
      <c r="G584" s="518">
        <f>SUM(G581:G583)</f>
        <v>13.129999999999999</v>
      </c>
    </row>
    <row r="585" spans="1:7" ht="30" customHeight="1">
      <c r="A585" s="652" t="s">
        <v>1649</v>
      </c>
      <c r="B585" s="653"/>
      <c r="C585" s="653"/>
      <c r="D585" s="653"/>
      <c r="E585" s="653"/>
      <c r="F585" s="653"/>
      <c r="G585" s="654"/>
    </row>
    <row r="586" spans="1:7" ht="15.6">
      <c r="A586" s="655" t="s">
        <v>1013</v>
      </c>
      <c r="B586" s="656"/>
      <c r="C586" s="497" t="s">
        <v>1014</v>
      </c>
      <c r="D586" s="497" t="s">
        <v>1015</v>
      </c>
      <c r="E586" s="497" t="s">
        <v>1016</v>
      </c>
      <c r="F586" s="497" t="s">
        <v>1017</v>
      </c>
      <c r="G586" s="498" t="s">
        <v>1018</v>
      </c>
    </row>
    <row r="587" spans="1:7" ht="31.2">
      <c r="A587" s="506" t="s">
        <v>1650</v>
      </c>
      <c r="B587" s="507" t="s">
        <v>1651</v>
      </c>
      <c r="C587" s="501" t="s">
        <v>73</v>
      </c>
      <c r="D587" s="501" t="s">
        <v>434</v>
      </c>
      <c r="E587" s="522" t="s">
        <v>1656</v>
      </c>
      <c r="F587" s="521" t="s">
        <v>1657</v>
      </c>
      <c r="G587" s="502">
        <v>4.42</v>
      </c>
    </row>
    <row r="588" spans="1:7" ht="15.6">
      <c r="A588" s="506" t="s">
        <v>1652</v>
      </c>
      <c r="B588" s="507" t="s">
        <v>1653</v>
      </c>
      <c r="C588" s="501" t="s">
        <v>73</v>
      </c>
      <c r="D588" s="501" t="s">
        <v>909</v>
      </c>
      <c r="E588" s="522" t="s">
        <v>1658</v>
      </c>
      <c r="F588" s="521" t="s">
        <v>1659</v>
      </c>
      <c r="G588" s="502">
        <v>0.05</v>
      </c>
    </row>
    <row r="589" spans="1:7" ht="31.2">
      <c r="A589" s="506" t="s">
        <v>1654</v>
      </c>
      <c r="B589" s="507" t="s">
        <v>1655</v>
      </c>
      <c r="C589" s="501" t="s">
        <v>73</v>
      </c>
      <c r="D589" s="501" t="s">
        <v>84</v>
      </c>
      <c r="E589" s="522" t="s">
        <v>1660</v>
      </c>
      <c r="F589" s="521" t="s">
        <v>1661</v>
      </c>
      <c r="G589" s="502">
        <v>1.85</v>
      </c>
    </row>
    <row r="590" spans="1:7" ht="31.2">
      <c r="A590" s="506" t="s">
        <v>1288</v>
      </c>
      <c r="B590" s="507" t="s">
        <v>1289</v>
      </c>
      <c r="C590" s="501" t="s">
        <v>73</v>
      </c>
      <c r="D590" s="501" t="s">
        <v>84</v>
      </c>
      <c r="E590" s="522" t="s">
        <v>1660</v>
      </c>
      <c r="F590" s="521" t="s">
        <v>1294</v>
      </c>
      <c r="G590" s="502">
        <v>2.33</v>
      </c>
    </row>
    <row r="591" spans="1:7" ht="15.6">
      <c r="A591" s="657"/>
      <c r="B591" s="658"/>
      <c r="C591" s="658"/>
      <c r="D591" s="658"/>
      <c r="E591" s="658"/>
      <c r="F591" s="517" t="s">
        <v>1025</v>
      </c>
      <c r="G591" s="518">
        <f>SUM(G587:G590)</f>
        <v>8.65</v>
      </c>
    </row>
    <row r="592" spans="1:7" ht="29.25" customHeight="1">
      <c r="A592" s="652" t="s">
        <v>1667</v>
      </c>
      <c r="B592" s="653"/>
      <c r="C592" s="653"/>
      <c r="D592" s="653"/>
      <c r="E592" s="653"/>
      <c r="F592" s="653"/>
      <c r="G592" s="654"/>
    </row>
    <row r="593" spans="1:7" ht="15.6">
      <c r="A593" s="655" t="s">
        <v>1013</v>
      </c>
      <c r="B593" s="656"/>
      <c r="C593" s="497" t="s">
        <v>1014</v>
      </c>
      <c r="D593" s="497" t="s">
        <v>1015</v>
      </c>
      <c r="E593" s="497" t="s">
        <v>1016</v>
      </c>
      <c r="F593" s="497" t="s">
        <v>1017</v>
      </c>
      <c r="G593" s="498" t="s">
        <v>1018</v>
      </c>
    </row>
    <row r="594" spans="1:7" ht="31.2">
      <c r="A594" s="506" t="s">
        <v>1662</v>
      </c>
      <c r="B594" s="507" t="s">
        <v>1663</v>
      </c>
      <c r="C594" s="501" t="s">
        <v>73</v>
      </c>
      <c r="D594" s="501" t="s">
        <v>434</v>
      </c>
      <c r="E594" s="522" t="s">
        <v>1656</v>
      </c>
      <c r="F594" s="521" t="s">
        <v>1664</v>
      </c>
      <c r="G594" s="502">
        <v>9.93</v>
      </c>
    </row>
    <row r="595" spans="1:7" ht="15.6">
      <c r="A595" s="506" t="s">
        <v>1652</v>
      </c>
      <c r="B595" s="507" t="s">
        <v>1653</v>
      </c>
      <c r="C595" s="501" t="s">
        <v>73</v>
      </c>
      <c r="D595" s="501" t="s">
        <v>909</v>
      </c>
      <c r="E595" s="522" t="s">
        <v>1665</v>
      </c>
      <c r="F595" s="521" t="s">
        <v>1659</v>
      </c>
      <c r="G595" s="502">
        <v>0.22</v>
      </c>
    </row>
    <row r="596" spans="1:7" ht="31.2">
      <c r="A596" s="506" t="s">
        <v>1654</v>
      </c>
      <c r="B596" s="507" t="s">
        <v>1655</v>
      </c>
      <c r="C596" s="501" t="s">
        <v>73</v>
      </c>
      <c r="D596" s="501" t="s">
        <v>84</v>
      </c>
      <c r="E596" s="522" t="s">
        <v>1666</v>
      </c>
      <c r="F596" s="521" t="s">
        <v>1661</v>
      </c>
      <c r="G596" s="502">
        <v>7.2</v>
      </c>
    </row>
    <row r="597" spans="1:7" ht="31.2">
      <c r="A597" s="506" t="s">
        <v>1288</v>
      </c>
      <c r="B597" s="507" t="s">
        <v>1289</v>
      </c>
      <c r="C597" s="501" t="s">
        <v>73</v>
      </c>
      <c r="D597" s="501" t="s">
        <v>84</v>
      </c>
      <c r="E597" s="522" t="s">
        <v>1666</v>
      </c>
      <c r="F597" s="521" t="s">
        <v>1294</v>
      </c>
      <c r="G597" s="502">
        <v>9.1</v>
      </c>
    </row>
    <row r="598" spans="1:7" ht="15.6">
      <c r="A598" s="657"/>
      <c r="B598" s="658"/>
      <c r="C598" s="658"/>
      <c r="D598" s="658"/>
      <c r="E598" s="658"/>
      <c r="F598" s="517" t="s">
        <v>1025</v>
      </c>
      <c r="G598" s="518">
        <f>SUM(G594:G597)</f>
        <v>26.450000000000003</v>
      </c>
    </row>
    <row r="599" spans="1:7" ht="35.25" customHeight="1">
      <c r="A599" s="652" t="s">
        <v>1668</v>
      </c>
      <c r="B599" s="653"/>
      <c r="C599" s="653"/>
      <c r="D599" s="653"/>
      <c r="E599" s="653"/>
      <c r="F599" s="653"/>
      <c r="G599" s="654"/>
    </row>
    <row r="600" spans="1:7" ht="15.6">
      <c r="A600" s="655" t="s">
        <v>1013</v>
      </c>
      <c r="B600" s="656"/>
      <c r="C600" s="497" t="s">
        <v>1014</v>
      </c>
      <c r="D600" s="497" t="s">
        <v>1015</v>
      </c>
      <c r="E600" s="497" t="s">
        <v>1016</v>
      </c>
      <c r="F600" s="497" t="s">
        <v>1017</v>
      </c>
      <c r="G600" s="498" t="s">
        <v>1018</v>
      </c>
    </row>
    <row r="601" spans="1:7" ht="31.2">
      <c r="A601" s="506" t="s">
        <v>1669</v>
      </c>
      <c r="B601" s="507" t="s">
        <v>1670</v>
      </c>
      <c r="C601" s="501" t="s">
        <v>73</v>
      </c>
      <c r="D601" s="501" t="s">
        <v>434</v>
      </c>
      <c r="E601" s="522" t="s">
        <v>1656</v>
      </c>
      <c r="F601" s="521" t="s">
        <v>1671</v>
      </c>
      <c r="G601" s="502">
        <v>14.46</v>
      </c>
    </row>
    <row r="602" spans="1:7" ht="15.6">
      <c r="A602" s="506" t="s">
        <v>1652</v>
      </c>
      <c r="B602" s="507" t="s">
        <v>1653</v>
      </c>
      <c r="C602" s="501" t="s">
        <v>73</v>
      </c>
      <c r="D602" s="501" t="s">
        <v>909</v>
      </c>
      <c r="E602" s="522" t="s">
        <v>1672</v>
      </c>
      <c r="F602" s="521" t="s">
        <v>1659</v>
      </c>
      <c r="G602" s="502">
        <v>0.01</v>
      </c>
    </row>
    <row r="603" spans="1:7" ht="31.2">
      <c r="A603" s="506" t="s">
        <v>1654</v>
      </c>
      <c r="B603" s="507" t="s">
        <v>1655</v>
      </c>
      <c r="C603" s="501" t="s">
        <v>73</v>
      </c>
      <c r="D603" s="501" t="s">
        <v>84</v>
      </c>
      <c r="E603" s="522" t="s">
        <v>1673</v>
      </c>
      <c r="F603" s="521" t="s">
        <v>1661</v>
      </c>
      <c r="G603" s="502">
        <v>0.39</v>
      </c>
    </row>
    <row r="604" spans="1:7" ht="31.2">
      <c r="A604" s="506" t="s">
        <v>1288</v>
      </c>
      <c r="B604" s="507" t="s">
        <v>1289</v>
      </c>
      <c r="C604" s="501" t="s">
        <v>73</v>
      </c>
      <c r="D604" s="501" t="s">
        <v>84</v>
      </c>
      <c r="E604" s="522" t="s">
        <v>1673</v>
      </c>
      <c r="F604" s="521" t="s">
        <v>1294</v>
      </c>
      <c r="G604" s="502">
        <v>0.49</v>
      </c>
    </row>
    <row r="605" spans="1:7" ht="15.6">
      <c r="A605" s="657"/>
      <c r="B605" s="658"/>
      <c r="C605" s="658"/>
      <c r="D605" s="658"/>
      <c r="E605" s="658"/>
      <c r="F605" s="517" t="s">
        <v>1025</v>
      </c>
      <c r="G605" s="518">
        <f>SUM(G601:G604)</f>
        <v>15.350000000000001</v>
      </c>
    </row>
    <row r="606" spans="1:7" ht="33.75" customHeight="1">
      <c r="A606" s="652" t="s">
        <v>1674</v>
      </c>
      <c r="B606" s="653"/>
      <c r="C606" s="653"/>
      <c r="D606" s="653"/>
      <c r="E606" s="653"/>
      <c r="F606" s="653"/>
      <c r="G606" s="654"/>
    </row>
    <row r="607" spans="1:7" ht="15.6">
      <c r="A607" s="655" t="s">
        <v>1013</v>
      </c>
      <c r="B607" s="656"/>
      <c r="C607" s="497" t="s">
        <v>1014</v>
      </c>
      <c r="D607" s="497" t="s">
        <v>1015</v>
      </c>
      <c r="E607" s="497" t="s">
        <v>1016</v>
      </c>
      <c r="F607" s="497" t="s">
        <v>1017</v>
      </c>
      <c r="G607" s="498" t="s">
        <v>1018</v>
      </c>
    </row>
    <row r="608" spans="1:7" ht="31.2">
      <c r="A608" s="506" t="s">
        <v>1675</v>
      </c>
      <c r="B608" s="507" t="s">
        <v>1676</v>
      </c>
      <c r="C608" s="501" t="s">
        <v>73</v>
      </c>
      <c r="D608" s="501" t="s">
        <v>434</v>
      </c>
      <c r="E608" s="522" t="s">
        <v>1656</v>
      </c>
      <c r="F608" s="521" t="s">
        <v>1677</v>
      </c>
      <c r="G608" s="502">
        <v>16.559999999999999</v>
      </c>
    </row>
    <row r="609" spans="1:7" ht="15.6">
      <c r="A609" s="506" t="s">
        <v>1652</v>
      </c>
      <c r="B609" s="507" t="s">
        <v>1653</v>
      </c>
      <c r="C609" s="501" t="s">
        <v>73</v>
      </c>
      <c r="D609" s="501" t="s">
        <v>909</v>
      </c>
      <c r="E609" s="522" t="s">
        <v>1024</v>
      </c>
      <c r="F609" s="521" t="s">
        <v>1659</v>
      </c>
      <c r="G609" s="502">
        <v>0.01</v>
      </c>
    </row>
    <row r="610" spans="1:7" ht="31.2">
      <c r="A610" s="506" t="s">
        <v>1654</v>
      </c>
      <c r="B610" s="507" t="s">
        <v>1655</v>
      </c>
      <c r="C610" s="501" t="s">
        <v>73</v>
      </c>
      <c r="D610" s="501" t="s">
        <v>84</v>
      </c>
      <c r="E610" s="522" t="s">
        <v>1678</v>
      </c>
      <c r="F610" s="521" t="s">
        <v>1661</v>
      </c>
      <c r="G610" s="502">
        <v>0.47</v>
      </c>
    </row>
    <row r="611" spans="1:7" ht="31.2">
      <c r="A611" s="506" t="s">
        <v>1288</v>
      </c>
      <c r="B611" s="507" t="s">
        <v>1289</v>
      </c>
      <c r="C611" s="501" t="s">
        <v>73</v>
      </c>
      <c r="D611" s="501" t="s">
        <v>84</v>
      </c>
      <c r="E611" s="522" t="s">
        <v>1678</v>
      </c>
      <c r="F611" s="521" t="s">
        <v>1294</v>
      </c>
      <c r="G611" s="502">
        <v>0.6</v>
      </c>
    </row>
    <row r="612" spans="1:7" ht="15.6">
      <c r="A612" s="657"/>
      <c r="B612" s="658"/>
      <c r="C612" s="658"/>
      <c r="D612" s="658"/>
      <c r="E612" s="658"/>
      <c r="F612" s="517" t="s">
        <v>1025</v>
      </c>
      <c r="G612" s="518">
        <f>SUM(G608:G611)</f>
        <v>17.64</v>
      </c>
    </row>
    <row r="613" spans="1:7" ht="34.5" customHeight="1">
      <c r="A613" s="652" t="s">
        <v>1679</v>
      </c>
      <c r="B613" s="653"/>
      <c r="C613" s="653"/>
      <c r="D613" s="653"/>
      <c r="E613" s="653"/>
      <c r="F613" s="653"/>
      <c r="G613" s="654"/>
    </row>
    <row r="614" spans="1:7" ht="15.6">
      <c r="A614" s="655" t="s">
        <v>1013</v>
      </c>
      <c r="B614" s="656"/>
      <c r="C614" s="497" t="s">
        <v>1014</v>
      </c>
      <c r="D614" s="497" t="s">
        <v>1015</v>
      </c>
      <c r="E614" s="497" t="s">
        <v>1016</v>
      </c>
      <c r="F614" s="497" t="s">
        <v>1017</v>
      </c>
      <c r="G614" s="498" t="s">
        <v>1018</v>
      </c>
    </row>
    <row r="615" spans="1:7" ht="31.2">
      <c r="A615" s="506" t="s">
        <v>1675</v>
      </c>
      <c r="B615" s="507" t="s">
        <v>1680</v>
      </c>
      <c r="C615" s="501" t="s">
        <v>73</v>
      </c>
      <c r="D615" s="501" t="s">
        <v>434</v>
      </c>
      <c r="E615" s="522" t="s">
        <v>1656</v>
      </c>
      <c r="F615" s="521" t="s">
        <v>1681</v>
      </c>
      <c r="G615" s="502">
        <v>27.94</v>
      </c>
    </row>
    <row r="616" spans="1:7" ht="15.6">
      <c r="A616" s="506" t="s">
        <v>1652</v>
      </c>
      <c r="B616" s="507" t="s">
        <v>1653</v>
      </c>
      <c r="C616" s="501" t="s">
        <v>73</v>
      </c>
      <c r="D616" s="501" t="s">
        <v>909</v>
      </c>
      <c r="E616" s="522" t="s">
        <v>1682</v>
      </c>
      <c r="F616" s="521" t="s">
        <v>1659</v>
      </c>
      <c r="G616" s="502">
        <v>0.01</v>
      </c>
    </row>
    <row r="617" spans="1:7" ht="31.2">
      <c r="A617" s="506" t="s">
        <v>1654</v>
      </c>
      <c r="B617" s="507" t="s">
        <v>1655</v>
      </c>
      <c r="C617" s="501" t="s">
        <v>73</v>
      </c>
      <c r="D617" s="501" t="s">
        <v>84</v>
      </c>
      <c r="E617" s="522" t="s">
        <v>1683</v>
      </c>
      <c r="F617" s="521" t="s">
        <v>1661</v>
      </c>
      <c r="G617" s="502">
        <v>0.55000000000000004</v>
      </c>
    </row>
    <row r="618" spans="1:7" ht="31.2">
      <c r="A618" s="506" t="s">
        <v>1288</v>
      </c>
      <c r="B618" s="507" t="s">
        <v>1289</v>
      </c>
      <c r="C618" s="501" t="s">
        <v>73</v>
      </c>
      <c r="D618" s="501" t="s">
        <v>84</v>
      </c>
      <c r="E618" s="522" t="s">
        <v>1683</v>
      </c>
      <c r="F618" s="521" t="s">
        <v>1294</v>
      </c>
      <c r="G618" s="502">
        <v>0.7</v>
      </c>
    </row>
    <row r="619" spans="1:7" ht="15.6">
      <c r="A619" s="657"/>
      <c r="B619" s="658"/>
      <c r="C619" s="658"/>
      <c r="D619" s="658"/>
      <c r="E619" s="658"/>
      <c r="F619" s="517" t="s">
        <v>1025</v>
      </c>
      <c r="G619" s="518">
        <f>SUM(G615:G618)</f>
        <v>29.200000000000003</v>
      </c>
    </row>
    <row r="620" spans="1:7" ht="35.25" customHeight="1">
      <c r="A620" s="652" t="s">
        <v>1684</v>
      </c>
      <c r="B620" s="653"/>
      <c r="C620" s="653"/>
      <c r="D620" s="653"/>
      <c r="E620" s="653"/>
      <c r="F620" s="653"/>
      <c r="G620" s="654"/>
    </row>
    <row r="621" spans="1:7" ht="15.6">
      <c r="A621" s="655" t="s">
        <v>1013</v>
      </c>
      <c r="B621" s="656"/>
      <c r="C621" s="497" t="s">
        <v>1014</v>
      </c>
      <c r="D621" s="497" t="s">
        <v>1015</v>
      </c>
      <c r="E621" s="497" t="s">
        <v>1016</v>
      </c>
      <c r="F621" s="497" t="s">
        <v>1017</v>
      </c>
      <c r="G621" s="498" t="s">
        <v>1018</v>
      </c>
    </row>
    <row r="622" spans="1:7" ht="31.2">
      <c r="A622" s="506" t="s">
        <v>1675</v>
      </c>
      <c r="B622" s="507" t="s">
        <v>1685</v>
      </c>
      <c r="C622" s="501" t="s">
        <v>73</v>
      </c>
      <c r="D622" s="501" t="s">
        <v>434</v>
      </c>
      <c r="E622" s="522" t="s">
        <v>1656</v>
      </c>
      <c r="F622" s="521" t="s">
        <v>1686</v>
      </c>
      <c r="G622" s="502">
        <v>46.82</v>
      </c>
    </row>
    <row r="623" spans="1:7" ht="15.6">
      <c r="A623" s="506" t="s">
        <v>1652</v>
      </c>
      <c r="B623" s="507" t="s">
        <v>1653</v>
      </c>
      <c r="C623" s="501" t="s">
        <v>73</v>
      </c>
      <c r="D623" s="501" t="s">
        <v>909</v>
      </c>
      <c r="E623" s="522" t="s">
        <v>1558</v>
      </c>
      <c r="F623" s="521" t="s">
        <v>1659</v>
      </c>
      <c r="G623" s="502">
        <v>0.02</v>
      </c>
    </row>
    <row r="624" spans="1:7" ht="31.2">
      <c r="A624" s="506" t="s">
        <v>1654</v>
      </c>
      <c r="B624" s="507" t="s">
        <v>1655</v>
      </c>
      <c r="C624" s="501" t="s">
        <v>73</v>
      </c>
      <c r="D624" s="501" t="s">
        <v>84</v>
      </c>
      <c r="E624" s="522" t="s">
        <v>1687</v>
      </c>
      <c r="F624" s="521" t="s">
        <v>1661</v>
      </c>
      <c r="G624" s="502">
        <v>0.68</v>
      </c>
    </row>
    <row r="625" spans="1:7" ht="31.2">
      <c r="A625" s="506" t="s">
        <v>1288</v>
      </c>
      <c r="B625" s="507" t="s">
        <v>1289</v>
      </c>
      <c r="C625" s="501" t="s">
        <v>73</v>
      </c>
      <c r="D625" s="501" t="s">
        <v>84</v>
      </c>
      <c r="E625" s="522" t="s">
        <v>1687</v>
      </c>
      <c r="F625" s="521" t="s">
        <v>1294</v>
      </c>
      <c r="G625" s="502">
        <v>0.86</v>
      </c>
    </row>
    <row r="626" spans="1:7" ht="15.6">
      <c r="A626" s="657"/>
      <c r="B626" s="658"/>
      <c r="C626" s="658"/>
      <c r="D626" s="658"/>
      <c r="E626" s="658"/>
      <c r="F626" s="517" t="s">
        <v>1025</v>
      </c>
      <c r="G626" s="518">
        <f>SUM(G622:G625)</f>
        <v>48.38</v>
      </c>
    </row>
    <row r="627" spans="1:7" ht="36" customHeight="1">
      <c r="A627" s="652" t="s">
        <v>1698</v>
      </c>
      <c r="B627" s="653"/>
      <c r="C627" s="653"/>
      <c r="D627" s="653"/>
      <c r="E627" s="653"/>
      <c r="F627" s="653"/>
      <c r="G627" s="654"/>
    </row>
    <row r="628" spans="1:7" ht="15.6">
      <c r="A628" s="655" t="s">
        <v>1013</v>
      </c>
      <c r="B628" s="656"/>
      <c r="C628" s="497" t="s">
        <v>1014</v>
      </c>
      <c r="D628" s="497" t="s">
        <v>1015</v>
      </c>
      <c r="E628" s="497" t="s">
        <v>1016</v>
      </c>
      <c r="F628" s="497" t="s">
        <v>1017</v>
      </c>
      <c r="G628" s="498" t="s">
        <v>1018</v>
      </c>
    </row>
    <row r="629" spans="1:7" ht="31.2">
      <c r="A629" s="506" t="s">
        <v>1688</v>
      </c>
      <c r="B629" s="507" t="s">
        <v>1689</v>
      </c>
      <c r="C629" s="501" t="s">
        <v>73</v>
      </c>
      <c r="D629" s="501" t="s">
        <v>909</v>
      </c>
      <c r="E629" s="522" t="s">
        <v>1019</v>
      </c>
      <c r="F629" s="521" t="s">
        <v>1694</v>
      </c>
      <c r="G629" s="502">
        <v>0.99</v>
      </c>
    </row>
    <row r="630" spans="1:7" ht="15.6">
      <c r="A630" s="506" t="s">
        <v>1690</v>
      </c>
      <c r="B630" s="507" t="s">
        <v>1691</v>
      </c>
      <c r="C630" s="501" t="s">
        <v>73</v>
      </c>
      <c r="D630" s="501" t="s">
        <v>909</v>
      </c>
      <c r="E630" s="522" t="s">
        <v>1432</v>
      </c>
      <c r="F630" s="521" t="s">
        <v>1695</v>
      </c>
      <c r="G630" s="525">
        <v>0.4</v>
      </c>
    </row>
    <row r="631" spans="1:7" ht="31.2">
      <c r="A631" s="506" t="s">
        <v>1692</v>
      </c>
      <c r="B631" s="507" t="s">
        <v>1693</v>
      </c>
      <c r="C631" s="501" t="s">
        <v>73</v>
      </c>
      <c r="D631" s="501" t="s">
        <v>909</v>
      </c>
      <c r="E631" s="522" t="s">
        <v>1672</v>
      </c>
      <c r="F631" s="521" t="s">
        <v>1696</v>
      </c>
      <c r="G631" s="502">
        <v>0.52</v>
      </c>
    </row>
    <row r="632" spans="1:7" ht="15.6">
      <c r="A632" s="506" t="s">
        <v>1652</v>
      </c>
      <c r="B632" s="507" t="s">
        <v>1653</v>
      </c>
      <c r="C632" s="501" t="s">
        <v>73</v>
      </c>
      <c r="D632" s="501" t="s">
        <v>909</v>
      </c>
      <c r="E632" s="522" t="s">
        <v>1697</v>
      </c>
      <c r="F632" s="521" t="s">
        <v>1659</v>
      </c>
      <c r="G632" s="502">
        <v>7.0000000000000007E-2</v>
      </c>
    </row>
    <row r="633" spans="1:7" ht="31.2">
      <c r="A633" s="506" t="s">
        <v>1654</v>
      </c>
      <c r="B633" s="507" t="s">
        <v>1655</v>
      </c>
      <c r="C633" s="501" t="s">
        <v>73</v>
      </c>
      <c r="D633" s="501" t="s">
        <v>84</v>
      </c>
      <c r="E633" s="522" t="s">
        <v>1608</v>
      </c>
      <c r="F633" s="521" t="s">
        <v>1661</v>
      </c>
      <c r="G633" s="502">
        <v>1.63</v>
      </c>
    </row>
    <row r="634" spans="1:7" ht="31.2">
      <c r="A634" s="506" t="s">
        <v>1288</v>
      </c>
      <c r="B634" s="507" t="s">
        <v>1289</v>
      </c>
      <c r="C634" s="501" t="s">
        <v>73</v>
      </c>
      <c r="D634" s="501" t="s">
        <v>84</v>
      </c>
      <c r="E634" s="522" t="s">
        <v>1608</v>
      </c>
      <c r="F634" s="521" t="s">
        <v>1294</v>
      </c>
      <c r="G634" s="502">
        <v>2.0699999999999998</v>
      </c>
    </row>
    <row r="635" spans="1:7" ht="15.6">
      <c r="A635" s="657"/>
      <c r="B635" s="658"/>
      <c r="C635" s="658"/>
      <c r="D635" s="658"/>
      <c r="E635" s="658"/>
      <c r="F635" s="517" t="s">
        <v>1025</v>
      </c>
      <c r="G635" s="518">
        <f>SUM(G629:G634)</f>
        <v>5.68</v>
      </c>
    </row>
    <row r="636" spans="1:7" ht="35.25" customHeight="1">
      <c r="A636" s="652" t="s">
        <v>1699</v>
      </c>
      <c r="B636" s="653"/>
      <c r="C636" s="653"/>
      <c r="D636" s="653"/>
      <c r="E636" s="653"/>
      <c r="F636" s="653"/>
      <c r="G636" s="654"/>
    </row>
    <row r="637" spans="1:7" ht="15.6">
      <c r="A637" s="655" t="s">
        <v>1013</v>
      </c>
      <c r="B637" s="656"/>
      <c r="C637" s="497" t="s">
        <v>1014</v>
      </c>
      <c r="D637" s="497" t="s">
        <v>1015</v>
      </c>
      <c r="E637" s="497" t="s">
        <v>1016</v>
      </c>
      <c r="F637" s="497" t="s">
        <v>1017</v>
      </c>
      <c r="G637" s="498" t="s">
        <v>1018</v>
      </c>
    </row>
    <row r="638" spans="1:7" ht="31.2">
      <c r="A638" s="506" t="s">
        <v>1700</v>
      </c>
      <c r="B638" s="507" t="s">
        <v>1701</v>
      </c>
      <c r="C638" s="501" t="s">
        <v>73</v>
      </c>
      <c r="D638" s="501" t="s">
        <v>909</v>
      </c>
      <c r="E638" s="522" t="s">
        <v>1019</v>
      </c>
      <c r="F638" s="521" t="s">
        <v>1702</v>
      </c>
      <c r="G638" s="502">
        <v>4.96</v>
      </c>
    </row>
    <row r="639" spans="1:7" ht="15.6">
      <c r="A639" s="506" t="s">
        <v>1690</v>
      </c>
      <c r="B639" s="507" t="s">
        <v>1691</v>
      </c>
      <c r="C639" s="501" t="s">
        <v>73</v>
      </c>
      <c r="D639" s="501" t="s">
        <v>909</v>
      </c>
      <c r="E639" s="522" t="s">
        <v>1703</v>
      </c>
      <c r="F639" s="521" t="s">
        <v>1695</v>
      </c>
      <c r="G639" s="502">
        <v>1.03</v>
      </c>
    </row>
    <row r="640" spans="1:7" ht="31.2">
      <c r="A640" s="506" t="s">
        <v>1692</v>
      </c>
      <c r="B640" s="507" t="s">
        <v>1693</v>
      </c>
      <c r="C640" s="501" t="s">
        <v>73</v>
      </c>
      <c r="D640" s="501" t="s">
        <v>909</v>
      </c>
      <c r="E640" s="522" t="s">
        <v>1704</v>
      </c>
      <c r="F640" s="521" t="s">
        <v>1696</v>
      </c>
      <c r="G640" s="502">
        <v>1.43</v>
      </c>
    </row>
    <row r="641" spans="1:7" ht="15.6">
      <c r="A641" s="506" t="s">
        <v>1652</v>
      </c>
      <c r="B641" s="507" t="s">
        <v>1653</v>
      </c>
      <c r="C641" s="501" t="s">
        <v>73</v>
      </c>
      <c r="D641" s="501" t="s">
        <v>909</v>
      </c>
      <c r="E641" s="522" t="s">
        <v>1673</v>
      </c>
      <c r="F641" s="521" t="s">
        <v>1659</v>
      </c>
      <c r="G641" s="502">
        <v>0.03</v>
      </c>
    </row>
    <row r="642" spans="1:7" ht="31.2">
      <c r="A642" s="506" t="s">
        <v>1654</v>
      </c>
      <c r="B642" s="507" t="s">
        <v>1655</v>
      </c>
      <c r="C642" s="501" t="s">
        <v>73</v>
      </c>
      <c r="D642" s="501" t="s">
        <v>84</v>
      </c>
      <c r="E642" s="522" t="s">
        <v>1560</v>
      </c>
      <c r="F642" s="521" t="s">
        <v>1661</v>
      </c>
      <c r="G642" s="502">
        <v>1.17</v>
      </c>
    </row>
    <row r="643" spans="1:7" ht="31.2">
      <c r="A643" s="506" t="s">
        <v>1288</v>
      </c>
      <c r="B643" s="507" t="s">
        <v>1289</v>
      </c>
      <c r="C643" s="501" t="s">
        <v>73</v>
      </c>
      <c r="D643" s="501" t="s">
        <v>84</v>
      </c>
      <c r="E643" s="522" t="s">
        <v>1560</v>
      </c>
      <c r="F643" s="521" t="s">
        <v>1294</v>
      </c>
      <c r="G643" s="502">
        <v>1.49</v>
      </c>
    </row>
    <row r="644" spans="1:7" ht="15.6">
      <c r="A644" s="657"/>
      <c r="B644" s="658"/>
      <c r="C644" s="658"/>
      <c r="D644" s="658"/>
      <c r="E644" s="658"/>
      <c r="F644" s="517" t="s">
        <v>1025</v>
      </c>
      <c r="G644" s="518">
        <f>SUM(G638:G643)</f>
        <v>10.110000000000001</v>
      </c>
    </row>
    <row r="645" spans="1:7" ht="33" customHeight="1">
      <c r="A645" s="652" t="s">
        <v>1705</v>
      </c>
      <c r="B645" s="653"/>
      <c r="C645" s="653"/>
      <c r="D645" s="653"/>
      <c r="E645" s="653"/>
      <c r="F645" s="653"/>
      <c r="G645" s="654"/>
    </row>
    <row r="646" spans="1:7" ht="15.6">
      <c r="A646" s="655" t="s">
        <v>1013</v>
      </c>
      <c r="B646" s="656"/>
      <c r="C646" s="497" t="s">
        <v>1014</v>
      </c>
      <c r="D646" s="497" t="s">
        <v>1015</v>
      </c>
      <c r="E646" s="497" t="s">
        <v>1016</v>
      </c>
      <c r="F646" s="497" t="s">
        <v>1017</v>
      </c>
      <c r="G646" s="498" t="s">
        <v>1018</v>
      </c>
    </row>
    <row r="647" spans="1:7" ht="15.6">
      <c r="A647" s="506" t="s">
        <v>1690</v>
      </c>
      <c r="B647" s="507" t="s">
        <v>1691</v>
      </c>
      <c r="C647" s="501" t="s">
        <v>73</v>
      </c>
      <c r="D647" s="501" t="s">
        <v>909</v>
      </c>
      <c r="E647" s="522" t="s">
        <v>1432</v>
      </c>
      <c r="F647" s="521" t="s">
        <v>1695</v>
      </c>
      <c r="G647" s="502">
        <v>0.4</v>
      </c>
    </row>
    <row r="648" spans="1:7" ht="31.2">
      <c r="A648" s="506" t="s">
        <v>1706</v>
      </c>
      <c r="B648" s="507" t="s">
        <v>1707</v>
      </c>
      <c r="C648" s="501" t="s">
        <v>73</v>
      </c>
      <c r="D648" s="501" t="s">
        <v>909</v>
      </c>
      <c r="E648" s="522" t="s">
        <v>1019</v>
      </c>
      <c r="F648" s="521" t="s">
        <v>1708</v>
      </c>
      <c r="G648" s="502">
        <v>0.82</v>
      </c>
    </row>
    <row r="649" spans="1:7" ht="31.2">
      <c r="A649" s="506" t="s">
        <v>1692</v>
      </c>
      <c r="B649" s="507" t="s">
        <v>1693</v>
      </c>
      <c r="C649" s="501" t="s">
        <v>73</v>
      </c>
      <c r="D649" s="501" t="s">
        <v>909</v>
      </c>
      <c r="E649" s="522" t="s">
        <v>1672</v>
      </c>
      <c r="F649" s="521" t="s">
        <v>1696</v>
      </c>
      <c r="G649" s="502">
        <v>0.52</v>
      </c>
    </row>
    <row r="650" spans="1:7" ht="15.6">
      <c r="A650" s="506" t="s">
        <v>1652</v>
      </c>
      <c r="B650" s="507" t="s">
        <v>1653</v>
      </c>
      <c r="C650" s="501" t="s">
        <v>73</v>
      </c>
      <c r="D650" s="501" t="s">
        <v>909</v>
      </c>
      <c r="E650" s="522" t="s">
        <v>1697</v>
      </c>
      <c r="F650" s="521" t="s">
        <v>1659</v>
      </c>
      <c r="G650" s="502">
        <v>7.0000000000000007E-2</v>
      </c>
    </row>
    <row r="651" spans="1:7" ht="31.2">
      <c r="A651" s="506" t="s">
        <v>1654</v>
      </c>
      <c r="B651" s="507" t="s">
        <v>1655</v>
      </c>
      <c r="C651" s="501" t="s">
        <v>73</v>
      </c>
      <c r="D651" s="501" t="s">
        <v>84</v>
      </c>
      <c r="E651" s="522" t="s">
        <v>1481</v>
      </c>
      <c r="F651" s="521" t="s">
        <v>1661</v>
      </c>
      <c r="G651" s="502">
        <v>2.4500000000000002</v>
      </c>
    </row>
    <row r="652" spans="1:7" ht="31.2">
      <c r="A652" s="506" t="s">
        <v>1288</v>
      </c>
      <c r="B652" s="507" t="s">
        <v>1289</v>
      </c>
      <c r="C652" s="501" t="s">
        <v>73</v>
      </c>
      <c r="D652" s="501" t="s">
        <v>84</v>
      </c>
      <c r="E652" s="522" t="s">
        <v>1481</v>
      </c>
      <c r="F652" s="521" t="s">
        <v>1294</v>
      </c>
      <c r="G652" s="502">
        <v>3.1</v>
      </c>
    </row>
    <row r="653" spans="1:7" ht="15.6">
      <c r="A653" s="657"/>
      <c r="B653" s="658"/>
      <c r="C653" s="658"/>
      <c r="D653" s="658"/>
      <c r="E653" s="658"/>
      <c r="F653" s="517" t="s">
        <v>1025</v>
      </c>
      <c r="G653" s="518">
        <f>SUM(G647:G652)</f>
        <v>7.3599999999999994</v>
      </c>
    </row>
    <row r="654" spans="1:7" ht="30.75" customHeight="1">
      <c r="A654" s="652" t="s">
        <v>1722</v>
      </c>
      <c r="B654" s="653"/>
      <c r="C654" s="653"/>
      <c r="D654" s="653"/>
      <c r="E654" s="653"/>
      <c r="F654" s="653"/>
      <c r="G654" s="654"/>
    </row>
    <row r="655" spans="1:7" ht="15.6">
      <c r="A655" s="655" t="s">
        <v>1013</v>
      </c>
      <c r="B655" s="656"/>
      <c r="C655" s="497" t="s">
        <v>1014</v>
      </c>
      <c r="D655" s="497" t="s">
        <v>1015</v>
      </c>
      <c r="E655" s="497" t="s">
        <v>1016</v>
      </c>
      <c r="F655" s="497" t="s">
        <v>1017</v>
      </c>
      <c r="G655" s="498" t="s">
        <v>1018</v>
      </c>
    </row>
    <row r="656" spans="1:7" ht="15.6">
      <c r="A656" s="506" t="s">
        <v>1690</v>
      </c>
      <c r="B656" s="507" t="s">
        <v>1691</v>
      </c>
      <c r="C656" s="501" t="s">
        <v>73</v>
      </c>
      <c r="D656" s="501" t="s">
        <v>909</v>
      </c>
      <c r="E656" s="522" t="s">
        <v>1711</v>
      </c>
      <c r="F656" s="521" t="s">
        <v>1695</v>
      </c>
      <c r="G656" s="502">
        <v>0.51</v>
      </c>
    </row>
    <row r="657" spans="1:7" ht="31.2">
      <c r="A657" s="506" t="s">
        <v>1706</v>
      </c>
      <c r="B657" s="507" t="s">
        <v>1710</v>
      </c>
      <c r="C657" s="501" t="s">
        <v>73</v>
      </c>
      <c r="D657" s="501" t="s">
        <v>909</v>
      </c>
      <c r="E657" s="522" t="s">
        <v>1019</v>
      </c>
      <c r="F657" s="521" t="s">
        <v>1709</v>
      </c>
      <c r="G657" s="502">
        <v>2.4500000000000002</v>
      </c>
    </row>
    <row r="658" spans="1:7" ht="31.2">
      <c r="A658" s="506" t="s">
        <v>1692</v>
      </c>
      <c r="B658" s="507" t="s">
        <v>1693</v>
      </c>
      <c r="C658" s="501" t="s">
        <v>73</v>
      </c>
      <c r="D658" s="501" t="s">
        <v>909</v>
      </c>
      <c r="E658" s="522" t="s">
        <v>1682</v>
      </c>
      <c r="F658" s="521" t="s">
        <v>1696</v>
      </c>
      <c r="G658" s="502">
        <v>0.71</v>
      </c>
    </row>
    <row r="659" spans="1:7" ht="15.6">
      <c r="A659" s="506" t="s">
        <v>1652</v>
      </c>
      <c r="B659" s="507" t="s">
        <v>1653</v>
      </c>
      <c r="C659" s="501" t="s">
        <v>73</v>
      </c>
      <c r="D659" s="501" t="s">
        <v>909</v>
      </c>
      <c r="E659" s="522" t="s">
        <v>1712</v>
      </c>
      <c r="F659" s="521" t="s">
        <v>1659</v>
      </c>
      <c r="G659" s="502">
        <v>0.05</v>
      </c>
    </row>
    <row r="660" spans="1:7" ht="31.2">
      <c r="A660" s="506" t="s">
        <v>1654</v>
      </c>
      <c r="B660" s="507" t="s">
        <v>1655</v>
      </c>
      <c r="C660" s="501" t="s">
        <v>73</v>
      </c>
      <c r="D660" s="501" t="s">
        <v>84</v>
      </c>
      <c r="E660" s="522" t="s">
        <v>1231</v>
      </c>
      <c r="F660" s="521" t="s">
        <v>1661</v>
      </c>
      <c r="G660" s="502">
        <v>1.75</v>
      </c>
    </row>
    <row r="661" spans="1:7" ht="31.2">
      <c r="A661" s="506" t="s">
        <v>1288</v>
      </c>
      <c r="B661" s="507" t="s">
        <v>1289</v>
      </c>
      <c r="C661" s="501" t="s">
        <v>73</v>
      </c>
      <c r="D661" s="501" t="s">
        <v>84</v>
      </c>
      <c r="E661" s="522" t="s">
        <v>1231</v>
      </c>
      <c r="F661" s="521" t="s">
        <v>1294</v>
      </c>
      <c r="G661" s="502">
        <v>2.21</v>
      </c>
    </row>
    <row r="662" spans="1:7" ht="15.6">
      <c r="A662" s="657"/>
      <c r="B662" s="658"/>
      <c r="C662" s="658"/>
      <c r="D662" s="658"/>
      <c r="E662" s="658"/>
      <c r="F662" s="517" t="s">
        <v>1025</v>
      </c>
      <c r="G662" s="518">
        <f>SUM(G656:G661)</f>
        <v>7.68</v>
      </c>
    </row>
    <row r="663" spans="1:7" ht="33.75" customHeight="1">
      <c r="A663" s="652" t="s">
        <v>1721</v>
      </c>
      <c r="B663" s="653"/>
      <c r="C663" s="653"/>
      <c r="D663" s="653"/>
      <c r="E663" s="653"/>
      <c r="F663" s="653"/>
      <c r="G663" s="654"/>
    </row>
    <row r="664" spans="1:7" ht="15.6">
      <c r="A664" s="655" t="s">
        <v>1013</v>
      </c>
      <c r="B664" s="656"/>
      <c r="C664" s="497" t="s">
        <v>1014</v>
      </c>
      <c r="D664" s="497" t="s">
        <v>1015</v>
      </c>
      <c r="E664" s="497" t="s">
        <v>1016</v>
      </c>
      <c r="F664" s="497" t="s">
        <v>1017</v>
      </c>
      <c r="G664" s="498" t="s">
        <v>1018</v>
      </c>
    </row>
    <row r="665" spans="1:7" ht="15.6">
      <c r="A665" s="506" t="s">
        <v>1690</v>
      </c>
      <c r="B665" s="507" t="s">
        <v>1691</v>
      </c>
      <c r="C665" s="501" t="s">
        <v>73</v>
      </c>
      <c r="D665" s="501" t="s">
        <v>909</v>
      </c>
      <c r="E665" s="522" t="s">
        <v>1236</v>
      </c>
      <c r="F665" s="521" t="s">
        <v>1695</v>
      </c>
      <c r="G665" s="502">
        <v>0.69</v>
      </c>
    </row>
    <row r="666" spans="1:7" ht="31.2">
      <c r="A666" s="506" t="s">
        <v>1706</v>
      </c>
      <c r="B666" s="507" t="s">
        <v>1713</v>
      </c>
      <c r="C666" s="501" t="s">
        <v>73</v>
      </c>
      <c r="D666" s="501" t="s">
        <v>909</v>
      </c>
      <c r="E666" s="522" t="s">
        <v>1019</v>
      </c>
      <c r="F666" s="521" t="s">
        <v>1714</v>
      </c>
      <c r="G666" s="502">
        <v>5.82</v>
      </c>
    </row>
    <row r="667" spans="1:7" ht="31.2">
      <c r="A667" s="506" t="s">
        <v>1692</v>
      </c>
      <c r="B667" s="507" t="s">
        <v>1693</v>
      </c>
      <c r="C667" s="501" t="s">
        <v>73</v>
      </c>
      <c r="D667" s="501" t="s">
        <v>909</v>
      </c>
      <c r="E667" s="522" t="s">
        <v>1558</v>
      </c>
      <c r="F667" s="521" t="s">
        <v>1696</v>
      </c>
      <c r="G667" s="502">
        <v>0.91</v>
      </c>
    </row>
    <row r="668" spans="1:7" ht="15.6">
      <c r="A668" s="506" t="s">
        <v>1652</v>
      </c>
      <c r="B668" s="507" t="s">
        <v>1653</v>
      </c>
      <c r="C668" s="501" t="s">
        <v>73</v>
      </c>
      <c r="D668" s="501" t="s">
        <v>909</v>
      </c>
      <c r="E668" s="522" t="s">
        <v>1715</v>
      </c>
      <c r="F668" s="521" t="s">
        <v>1659</v>
      </c>
      <c r="G668" s="502">
        <v>0.03</v>
      </c>
    </row>
    <row r="669" spans="1:7" ht="31.2">
      <c r="A669" s="506" t="s">
        <v>1654</v>
      </c>
      <c r="B669" s="507" t="s">
        <v>1655</v>
      </c>
      <c r="C669" s="501" t="s">
        <v>73</v>
      </c>
      <c r="D669" s="501" t="s">
        <v>84</v>
      </c>
      <c r="E669" s="522" t="s">
        <v>1716</v>
      </c>
      <c r="F669" s="521" t="s">
        <v>1661</v>
      </c>
      <c r="G669" s="502">
        <v>1.45</v>
      </c>
    </row>
    <row r="670" spans="1:7" ht="31.2">
      <c r="A670" s="506" t="s">
        <v>1288</v>
      </c>
      <c r="B670" s="507" t="s">
        <v>1289</v>
      </c>
      <c r="C670" s="501" t="s">
        <v>73</v>
      </c>
      <c r="D670" s="501" t="s">
        <v>84</v>
      </c>
      <c r="E670" s="522" t="s">
        <v>1716</v>
      </c>
      <c r="F670" s="521" t="s">
        <v>1294</v>
      </c>
      <c r="G670" s="502">
        <v>1.84</v>
      </c>
    </row>
    <row r="671" spans="1:7" ht="15.6">
      <c r="A671" s="657"/>
      <c r="B671" s="658"/>
      <c r="C671" s="658"/>
      <c r="D671" s="658"/>
      <c r="E671" s="658"/>
      <c r="F671" s="517" t="s">
        <v>1025</v>
      </c>
      <c r="G671" s="518">
        <f>SUM(G665:G670)</f>
        <v>10.74</v>
      </c>
    </row>
    <row r="672" spans="1:7" ht="35.25" customHeight="1">
      <c r="A672" s="652" t="s">
        <v>1720</v>
      </c>
      <c r="B672" s="653"/>
      <c r="C672" s="653"/>
      <c r="D672" s="653"/>
      <c r="E672" s="653"/>
      <c r="F672" s="653"/>
      <c r="G672" s="654"/>
    </row>
    <row r="673" spans="1:7" ht="15.6">
      <c r="A673" s="655" t="s">
        <v>1013</v>
      </c>
      <c r="B673" s="656"/>
      <c r="C673" s="497" t="s">
        <v>1014</v>
      </c>
      <c r="D673" s="497" t="s">
        <v>1015</v>
      </c>
      <c r="E673" s="497" t="s">
        <v>1016</v>
      </c>
      <c r="F673" s="497" t="s">
        <v>1017</v>
      </c>
      <c r="G673" s="498" t="s">
        <v>1018</v>
      </c>
    </row>
    <row r="674" spans="1:7" ht="15.6">
      <c r="A674" s="506" t="s">
        <v>1690</v>
      </c>
      <c r="B674" s="507" t="s">
        <v>1691</v>
      </c>
      <c r="C674" s="501" t="s">
        <v>73</v>
      </c>
      <c r="D674" s="501" t="s">
        <v>909</v>
      </c>
      <c r="E674" s="522" t="s">
        <v>1703</v>
      </c>
      <c r="F674" s="521" t="s">
        <v>1695</v>
      </c>
      <c r="G674" s="502">
        <v>1.03</v>
      </c>
    </row>
    <row r="675" spans="1:7" ht="31.2">
      <c r="A675" s="506" t="s">
        <v>1706</v>
      </c>
      <c r="B675" s="507" t="s">
        <v>1717</v>
      </c>
      <c r="C675" s="501" t="s">
        <v>73</v>
      </c>
      <c r="D675" s="501" t="s">
        <v>909</v>
      </c>
      <c r="E675" s="522" t="s">
        <v>1019</v>
      </c>
      <c r="F675" s="521" t="s">
        <v>1718</v>
      </c>
      <c r="G675" s="502">
        <v>6.3</v>
      </c>
    </row>
    <row r="676" spans="1:7" ht="31.2">
      <c r="A676" s="506" t="s">
        <v>1692</v>
      </c>
      <c r="B676" s="507" t="s">
        <v>1693</v>
      </c>
      <c r="C676" s="501" t="s">
        <v>73</v>
      </c>
      <c r="D676" s="501" t="s">
        <v>909</v>
      </c>
      <c r="E676" s="522" t="s">
        <v>1704</v>
      </c>
      <c r="F676" s="521" t="s">
        <v>1696</v>
      </c>
      <c r="G676" s="502">
        <v>1.43</v>
      </c>
    </row>
    <row r="677" spans="1:7" ht="15.6">
      <c r="A677" s="506" t="s">
        <v>1652</v>
      </c>
      <c r="B677" s="507" t="s">
        <v>1653</v>
      </c>
      <c r="C677" s="501" t="s">
        <v>73</v>
      </c>
      <c r="D677" s="501" t="s">
        <v>909</v>
      </c>
      <c r="E677" s="522" t="s">
        <v>1673</v>
      </c>
      <c r="F677" s="521" t="s">
        <v>1659</v>
      </c>
      <c r="G677" s="502">
        <v>0.03</v>
      </c>
    </row>
    <row r="678" spans="1:7" ht="31.2">
      <c r="A678" s="506" t="s">
        <v>1654</v>
      </c>
      <c r="B678" s="507" t="s">
        <v>1655</v>
      </c>
      <c r="C678" s="501" t="s">
        <v>73</v>
      </c>
      <c r="D678" s="501" t="s">
        <v>84</v>
      </c>
      <c r="E678" s="522" t="s">
        <v>1719</v>
      </c>
      <c r="F678" s="521" t="s">
        <v>1661</v>
      </c>
      <c r="G678" s="502">
        <v>1.76</v>
      </c>
    </row>
    <row r="679" spans="1:7" ht="31.2">
      <c r="A679" s="506" t="s">
        <v>1288</v>
      </c>
      <c r="B679" s="507" t="s">
        <v>1289</v>
      </c>
      <c r="C679" s="501" t="s">
        <v>73</v>
      </c>
      <c r="D679" s="501" t="s">
        <v>84</v>
      </c>
      <c r="E679" s="522" t="s">
        <v>1719</v>
      </c>
      <c r="F679" s="521" t="s">
        <v>1294</v>
      </c>
      <c r="G679" s="502">
        <v>2.23</v>
      </c>
    </row>
    <row r="680" spans="1:7" ht="15.6">
      <c r="A680" s="657"/>
      <c r="B680" s="658"/>
      <c r="C680" s="658"/>
      <c r="D680" s="658"/>
      <c r="E680" s="658"/>
      <c r="F680" s="517" t="s">
        <v>1025</v>
      </c>
      <c r="G680" s="518">
        <f>SUM(G674:G679)</f>
        <v>12.78</v>
      </c>
    </row>
    <row r="681" spans="1:7" ht="33.75" customHeight="1">
      <c r="A681" s="652" t="s">
        <v>1723</v>
      </c>
      <c r="B681" s="653"/>
      <c r="C681" s="653"/>
      <c r="D681" s="653"/>
      <c r="E681" s="653"/>
      <c r="F681" s="653"/>
      <c r="G681" s="654"/>
    </row>
    <row r="682" spans="1:7" ht="15.6">
      <c r="A682" s="655" t="s">
        <v>1013</v>
      </c>
      <c r="B682" s="656"/>
      <c r="C682" s="497" t="s">
        <v>1014</v>
      </c>
      <c r="D682" s="497" t="s">
        <v>1015</v>
      </c>
      <c r="E682" s="497" t="s">
        <v>1016</v>
      </c>
      <c r="F682" s="497" t="s">
        <v>1017</v>
      </c>
      <c r="G682" s="498" t="s">
        <v>1018</v>
      </c>
    </row>
    <row r="683" spans="1:7" ht="15.6">
      <c r="A683" s="506" t="s">
        <v>1690</v>
      </c>
      <c r="B683" s="507" t="s">
        <v>1691</v>
      </c>
      <c r="C683" s="501" t="s">
        <v>73</v>
      </c>
      <c r="D683" s="501" t="s">
        <v>909</v>
      </c>
      <c r="E683" s="522" t="s">
        <v>1673</v>
      </c>
      <c r="F683" s="521" t="s">
        <v>1695</v>
      </c>
      <c r="G683" s="502">
        <v>1.38</v>
      </c>
    </row>
    <row r="684" spans="1:7" ht="31.2">
      <c r="A684" s="506" t="s">
        <v>1706</v>
      </c>
      <c r="B684" s="507" t="s">
        <v>1724</v>
      </c>
      <c r="C684" s="501" t="s">
        <v>73</v>
      </c>
      <c r="D684" s="501" t="s">
        <v>909</v>
      </c>
      <c r="E684" s="522" t="s">
        <v>1019</v>
      </c>
      <c r="F684" s="521" t="s">
        <v>1725</v>
      </c>
      <c r="G684" s="502">
        <v>27.35</v>
      </c>
    </row>
    <row r="685" spans="1:7" ht="31.2">
      <c r="A685" s="506" t="s">
        <v>1692</v>
      </c>
      <c r="B685" s="507" t="s">
        <v>1693</v>
      </c>
      <c r="C685" s="501" t="s">
        <v>73</v>
      </c>
      <c r="D685" s="501" t="s">
        <v>909</v>
      </c>
      <c r="E685" s="522" t="s">
        <v>1551</v>
      </c>
      <c r="F685" s="521" t="s">
        <v>1696</v>
      </c>
      <c r="G685" s="502">
        <v>1.96</v>
      </c>
    </row>
    <row r="686" spans="1:7" ht="15.6">
      <c r="A686" s="506" t="s">
        <v>1652</v>
      </c>
      <c r="B686" s="507" t="s">
        <v>1653</v>
      </c>
      <c r="C686" s="501" t="s">
        <v>73</v>
      </c>
      <c r="D686" s="501" t="s">
        <v>909</v>
      </c>
      <c r="E686" s="522" t="s">
        <v>1726</v>
      </c>
      <c r="F686" s="521" t="s">
        <v>1659</v>
      </c>
      <c r="G686" s="502">
        <v>0.04</v>
      </c>
    </row>
    <row r="687" spans="1:7" ht="31.2">
      <c r="A687" s="506" t="s">
        <v>1654</v>
      </c>
      <c r="B687" s="507" t="s">
        <v>1655</v>
      </c>
      <c r="C687" s="501" t="s">
        <v>73</v>
      </c>
      <c r="D687" s="501" t="s">
        <v>84</v>
      </c>
      <c r="E687" s="522" t="s">
        <v>1622</v>
      </c>
      <c r="F687" s="521" t="s">
        <v>1661</v>
      </c>
      <c r="G687" s="502">
        <v>2.09</v>
      </c>
    </row>
    <row r="688" spans="1:7" ht="31.2">
      <c r="A688" s="506" t="s">
        <v>1288</v>
      </c>
      <c r="B688" s="507" t="s">
        <v>1289</v>
      </c>
      <c r="C688" s="501" t="s">
        <v>73</v>
      </c>
      <c r="D688" s="501" t="s">
        <v>84</v>
      </c>
      <c r="E688" s="522" t="s">
        <v>1622</v>
      </c>
      <c r="F688" s="521" t="s">
        <v>1294</v>
      </c>
      <c r="G688" s="502">
        <v>2.64</v>
      </c>
    </row>
    <row r="689" spans="1:7" ht="15.6">
      <c r="A689" s="657"/>
      <c r="B689" s="658"/>
      <c r="C689" s="658"/>
      <c r="D689" s="658"/>
      <c r="E689" s="658"/>
      <c r="F689" s="517" t="s">
        <v>1025</v>
      </c>
      <c r="G689" s="518">
        <f>SUM(G683:G688)</f>
        <v>35.46</v>
      </c>
    </row>
    <row r="690" spans="1:7" ht="31.5" customHeight="1">
      <c r="A690" s="652" t="s">
        <v>1728</v>
      </c>
      <c r="B690" s="653"/>
      <c r="C690" s="653"/>
      <c r="D690" s="653"/>
      <c r="E690" s="653"/>
      <c r="F690" s="653"/>
      <c r="G690" s="654"/>
    </row>
    <row r="691" spans="1:7" ht="15.6">
      <c r="A691" s="655" t="s">
        <v>1013</v>
      </c>
      <c r="B691" s="656"/>
      <c r="C691" s="497" t="s">
        <v>1014</v>
      </c>
      <c r="D691" s="497" t="s">
        <v>1015</v>
      </c>
      <c r="E691" s="497" t="s">
        <v>1016</v>
      </c>
      <c r="F691" s="497" t="s">
        <v>1017</v>
      </c>
      <c r="G691" s="498" t="s">
        <v>1018</v>
      </c>
    </row>
    <row r="692" spans="1:7" ht="15.6">
      <c r="A692" s="506" t="s">
        <v>1690</v>
      </c>
      <c r="B692" s="507" t="s">
        <v>1691</v>
      </c>
      <c r="C692" s="501" t="s">
        <v>73</v>
      </c>
      <c r="D692" s="501" t="s">
        <v>909</v>
      </c>
      <c r="E692" s="522" t="s">
        <v>1729</v>
      </c>
      <c r="F692" s="521" t="s">
        <v>1695</v>
      </c>
      <c r="G692" s="502">
        <v>2.2999999999999998</v>
      </c>
    </row>
    <row r="693" spans="1:7" ht="31.2">
      <c r="A693" s="506" t="s">
        <v>1706</v>
      </c>
      <c r="B693" s="507" t="s">
        <v>1727</v>
      </c>
      <c r="C693" s="501" t="s">
        <v>73</v>
      </c>
      <c r="D693" s="501" t="s">
        <v>909</v>
      </c>
      <c r="E693" s="522" t="s">
        <v>1019</v>
      </c>
      <c r="F693" s="521" t="s">
        <v>1730</v>
      </c>
      <c r="G693" s="502">
        <v>102.67</v>
      </c>
    </row>
    <row r="694" spans="1:7" ht="31.2">
      <c r="A694" s="506" t="s">
        <v>1692</v>
      </c>
      <c r="B694" s="507" t="s">
        <v>1693</v>
      </c>
      <c r="C694" s="501" t="s">
        <v>73</v>
      </c>
      <c r="D694" s="501" t="s">
        <v>909</v>
      </c>
      <c r="E694" s="522" t="s">
        <v>1731</v>
      </c>
      <c r="F694" s="521" t="s">
        <v>1696</v>
      </c>
      <c r="G694" s="502">
        <v>3.39</v>
      </c>
    </row>
    <row r="695" spans="1:7" ht="15.6">
      <c r="A695" s="506" t="s">
        <v>1652</v>
      </c>
      <c r="B695" s="507" t="s">
        <v>1653</v>
      </c>
      <c r="C695" s="501" t="s">
        <v>73</v>
      </c>
      <c r="D695" s="501" t="s">
        <v>909</v>
      </c>
      <c r="E695" s="522" t="s">
        <v>1732</v>
      </c>
      <c r="F695" s="521" t="s">
        <v>1659</v>
      </c>
      <c r="G695" s="502">
        <v>0.05</v>
      </c>
    </row>
    <row r="696" spans="1:7" ht="31.2">
      <c r="A696" s="506" t="s">
        <v>1654</v>
      </c>
      <c r="B696" s="507" t="s">
        <v>1655</v>
      </c>
      <c r="C696" s="501" t="s">
        <v>73</v>
      </c>
      <c r="D696" s="501" t="s">
        <v>84</v>
      </c>
      <c r="E696" s="522" t="s">
        <v>1733</v>
      </c>
      <c r="F696" s="521" t="s">
        <v>1661</v>
      </c>
      <c r="G696" s="502">
        <v>2.57</v>
      </c>
    </row>
    <row r="697" spans="1:7" ht="31.2">
      <c r="A697" s="506" t="s">
        <v>1288</v>
      </c>
      <c r="B697" s="507" t="s">
        <v>1289</v>
      </c>
      <c r="C697" s="501" t="s">
        <v>73</v>
      </c>
      <c r="D697" s="501" t="s">
        <v>84</v>
      </c>
      <c r="E697" s="522" t="s">
        <v>1733</v>
      </c>
      <c r="F697" s="521" t="s">
        <v>1294</v>
      </c>
      <c r="G697" s="502">
        <v>3.24</v>
      </c>
    </row>
    <row r="698" spans="1:7" ht="15.6">
      <c r="A698" s="657"/>
      <c r="B698" s="658"/>
      <c r="C698" s="658"/>
      <c r="D698" s="658"/>
      <c r="E698" s="658"/>
      <c r="F698" s="517" t="s">
        <v>1025</v>
      </c>
      <c r="G698" s="518">
        <f>SUM(G692:G697)</f>
        <v>114.21999999999998</v>
      </c>
    </row>
    <row r="699" spans="1:7" ht="30.75" customHeight="1">
      <c r="A699" s="652" t="s">
        <v>1734</v>
      </c>
      <c r="B699" s="653"/>
      <c r="C699" s="653"/>
      <c r="D699" s="653"/>
      <c r="E699" s="653"/>
      <c r="F699" s="653"/>
      <c r="G699" s="654"/>
    </row>
    <row r="700" spans="1:7" ht="15.6">
      <c r="A700" s="655" t="s">
        <v>1013</v>
      </c>
      <c r="B700" s="656"/>
      <c r="C700" s="497" t="s">
        <v>1014</v>
      </c>
      <c r="D700" s="497" t="s">
        <v>1015</v>
      </c>
      <c r="E700" s="497" t="s">
        <v>1016</v>
      </c>
      <c r="F700" s="497" t="s">
        <v>1017</v>
      </c>
      <c r="G700" s="498" t="s">
        <v>1018</v>
      </c>
    </row>
    <row r="701" spans="1:7" ht="15.6">
      <c r="A701" s="506" t="s">
        <v>1690</v>
      </c>
      <c r="B701" s="507" t="s">
        <v>1691</v>
      </c>
      <c r="C701" s="501" t="s">
        <v>73</v>
      </c>
      <c r="D701" s="501" t="s">
        <v>909</v>
      </c>
      <c r="E701" s="522" t="s">
        <v>1558</v>
      </c>
      <c r="F701" s="521" t="s">
        <v>1695</v>
      </c>
      <c r="G701" s="502">
        <v>0.8</v>
      </c>
    </row>
    <row r="702" spans="1:7" ht="31.2">
      <c r="A702" s="506" t="s">
        <v>1735</v>
      </c>
      <c r="B702" s="507" t="s">
        <v>1736</v>
      </c>
      <c r="C702" s="501" t="s">
        <v>73</v>
      </c>
      <c r="D702" s="501" t="s">
        <v>909</v>
      </c>
      <c r="E702" s="522" t="s">
        <v>1019</v>
      </c>
      <c r="F702" s="521" t="s">
        <v>1737</v>
      </c>
      <c r="G702" s="502">
        <v>6.88</v>
      </c>
    </row>
    <row r="703" spans="1:7" ht="31.2">
      <c r="A703" s="506" t="s">
        <v>1692</v>
      </c>
      <c r="B703" s="507" t="s">
        <v>1693</v>
      </c>
      <c r="C703" s="501" t="s">
        <v>73</v>
      </c>
      <c r="D703" s="501" t="s">
        <v>909</v>
      </c>
      <c r="E703" s="522" t="s">
        <v>1738</v>
      </c>
      <c r="F703" s="521" t="s">
        <v>1696</v>
      </c>
      <c r="G703" s="502">
        <v>1.1100000000000001</v>
      </c>
    </row>
    <row r="704" spans="1:7" ht="15.6">
      <c r="A704" s="506" t="s">
        <v>1652</v>
      </c>
      <c r="B704" s="507" t="s">
        <v>1653</v>
      </c>
      <c r="C704" s="501" t="s">
        <v>73</v>
      </c>
      <c r="D704" s="501" t="s">
        <v>909</v>
      </c>
      <c r="E704" s="522" t="s">
        <v>1716</v>
      </c>
      <c r="F704" s="521" t="s">
        <v>1659</v>
      </c>
      <c r="G704" s="502">
        <v>0.13</v>
      </c>
    </row>
    <row r="705" spans="1:7" ht="31.2">
      <c r="A705" s="506" t="s">
        <v>1654</v>
      </c>
      <c r="B705" s="507" t="s">
        <v>1655</v>
      </c>
      <c r="C705" s="501" t="s">
        <v>73</v>
      </c>
      <c r="D705" s="501" t="s">
        <v>84</v>
      </c>
      <c r="E705" s="522" t="s">
        <v>1739</v>
      </c>
      <c r="F705" s="521" t="s">
        <v>1661</v>
      </c>
      <c r="G705" s="502">
        <v>3.89</v>
      </c>
    </row>
    <row r="706" spans="1:7" ht="31.2">
      <c r="A706" s="506" t="s">
        <v>1288</v>
      </c>
      <c r="B706" s="507" t="s">
        <v>1289</v>
      </c>
      <c r="C706" s="501" t="s">
        <v>73</v>
      </c>
      <c r="D706" s="501" t="s">
        <v>84</v>
      </c>
      <c r="E706" s="522" t="s">
        <v>1739</v>
      </c>
      <c r="F706" s="521" t="s">
        <v>1294</v>
      </c>
      <c r="G706" s="502">
        <v>4.92</v>
      </c>
    </row>
    <row r="707" spans="1:7" ht="15.6">
      <c r="A707" s="657"/>
      <c r="B707" s="658"/>
      <c r="C707" s="658"/>
      <c r="D707" s="658"/>
      <c r="E707" s="658"/>
      <c r="F707" s="517" t="s">
        <v>1025</v>
      </c>
      <c r="G707" s="518">
        <f>SUM(G701:G706)</f>
        <v>17.73</v>
      </c>
    </row>
    <row r="708" spans="1:7" ht="33.75" customHeight="1">
      <c r="A708" s="652" t="s">
        <v>1741</v>
      </c>
      <c r="B708" s="653"/>
      <c r="C708" s="653"/>
      <c r="D708" s="653"/>
      <c r="E708" s="653"/>
      <c r="F708" s="653"/>
      <c r="G708" s="654"/>
    </row>
    <row r="709" spans="1:7" ht="15.6">
      <c r="A709" s="655" t="s">
        <v>1013</v>
      </c>
      <c r="B709" s="656"/>
      <c r="C709" s="497" t="s">
        <v>1014</v>
      </c>
      <c r="D709" s="497" t="s">
        <v>1015</v>
      </c>
      <c r="E709" s="497" t="s">
        <v>1016</v>
      </c>
      <c r="F709" s="497" t="s">
        <v>1017</v>
      </c>
      <c r="G709" s="498" t="s">
        <v>1018</v>
      </c>
    </row>
    <row r="710" spans="1:7" ht="15.6">
      <c r="A710" s="506" t="s">
        <v>1690</v>
      </c>
      <c r="B710" s="507" t="s">
        <v>1691</v>
      </c>
      <c r="C710" s="501" t="s">
        <v>73</v>
      </c>
      <c r="D710" s="501" t="s">
        <v>909</v>
      </c>
      <c r="E710" s="522" t="s">
        <v>1703</v>
      </c>
      <c r="F710" s="521" t="s">
        <v>1695</v>
      </c>
      <c r="G710" s="502">
        <v>1.03</v>
      </c>
    </row>
    <row r="711" spans="1:7" ht="31.2">
      <c r="A711" s="506" t="s">
        <v>1742</v>
      </c>
      <c r="B711" s="507" t="s">
        <v>1743</v>
      </c>
      <c r="C711" s="501" t="s">
        <v>73</v>
      </c>
      <c r="D711" s="501" t="s">
        <v>909</v>
      </c>
      <c r="E711" s="522" t="s">
        <v>1019</v>
      </c>
      <c r="F711" s="521" t="s">
        <v>1744</v>
      </c>
      <c r="G711" s="502">
        <v>11.28</v>
      </c>
    </row>
    <row r="712" spans="1:7" ht="31.2">
      <c r="A712" s="506" t="s">
        <v>1692</v>
      </c>
      <c r="B712" s="507" t="s">
        <v>1693</v>
      </c>
      <c r="C712" s="501" t="s">
        <v>73</v>
      </c>
      <c r="D712" s="501" t="s">
        <v>909</v>
      </c>
      <c r="E712" s="522" t="s">
        <v>1745</v>
      </c>
      <c r="F712" s="521" t="s">
        <v>1696</v>
      </c>
      <c r="G712" s="502">
        <v>1.37</v>
      </c>
    </row>
    <row r="713" spans="1:7" ht="15.6">
      <c r="A713" s="506" t="s">
        <v>1652</v>
      </c>
      <c r="B713" s="507" t="s">
        <v>1653</v>
      </c>
      <c r="C713" s="501" t="s">
        <v>73</v>
      </c>
      <c r="D713" s="501" t="s">
        <v>909</v>
      </c>
      <c r="E713" s="522" t="s">
        <v>1551</v>
      </c>
      <c r="F713" s="521" t="s">
        <v>1659</v>
      </c>
      <c r="G713" s="502">
        <v>0.04</v>
      </c>
    </row>
    <row r="714" spans="1:7" ht="31.2">
      <c r="A714" s="506" t="s">
        <v>1654</v>
      </c>
      <c r="B714" s="507" t="s">
        <v>1655</v>
      </c>
      <c r="C714" s="501" t="s">
        <v>73</v>
      </c>
      <c r="D714" s="501" t="s">
        <v>84</v>
      </c>
      <c r="E714" s="522" t="s">
        <v>1746</v>
      </c>
      <c r="F714" s="521" t="s">
        <v>1661</v>
      </c>
      <c r="G714" s="502">
        <v>1.94</v>
      </c>
    </row>
    <row r="715" spans="1:7" ht="31.2">
      <c r="A715" s="506" t="s">
        <v>1288</v>
      </c>
      <c r="B715" s="507" t="s">
        <v>1289</v>
      </c>
      <c r="C715" s="501" t="s">
        <v>73</v>
      </c>
      <c r="D715" s="501" t="s">
        <v>84</v>
      </c>
      <c r="E715" s="522" t="s">
        <v>1746</v>
      </c>
      <c r="F715" s="521" t="s">
        <v>1294</v>
      </c>
      <c r="G715" s="502">
        <v>2.46</v>
      </c>
    </row>
    <row r="716" spans="1:7" ht="15.6">
      <c r="A716" s="657"/>
      <c r="B716" s="658"/>
      <c r="C716" s="658"/>
      <c r="D716" s="658"/>
      <c r="E716" s="658"/>
      <c r="F716" s="517" t="s">
        <v>1025</v>
      </c>
      <c r="G716" s="518">
        <f>SUM(G710:G715)</f>
        <v>18.119999999999997</v>
      </c>
    </row>
    <row r="717" spans="1:7" ht="30.75" customHeight="1">
      <c r="A717" s="652" t="s">
        <v>1747</v>
      </c>
      <c r="B717" s="653"/>
      <c r="C717" s="653"/>
      <c r="D717" s="653"/>
      <c r="E717" s="653"/>
      <c r="F717" s="653"/>
      <c r="G717" s="654"/>
    </row>
    <row r="718" spans="1:7" ht="15.6">
      <c r="A718" s="655" t="s">
        <v>1013</v>
      </c>
      <c r="B718" s="656"/>
      <c r="C718" s="497" t="s">
        <v>1014</v>
      </c>
      <c r="D718" s="497" t="s">
        <v>1015</v>
      </c>
      <c r="E718" s="497" t="s">
        <v>1016</v>
      </c>
      <c r="F718" s="497" t="s">
        <v>1017</v>
      </c>
      <c r="G718" s="498" t="s">
        <v>1018</v>
      </c>
    </row>
    <row r="719" spans="1:7" ht="15.6">
      <c r="A719" s="506" t="s">
        <v>1690</v>
      </c>
      <c r="B719" s="507" t="s">
        <v>1691</v>
      </c>
      <c r="C719" s="501" t="s">
        <v>73</v>
      </c>
      <c r="D719" s="501" t="s">
        <v>909</v>
      </c>
      <c r="E719" s="522" t="s">
        <v>1703</v>
      </c>
      <c r="F719" s="521" t="s">
        <v>1695</v>
      </c>
      <c r="G719" s="502">
        <v>1.03</v>
      </c>
    </row>
    <row r="720" spans="1:7" ht="31.2">
      <c r="A720" s="506" t="s">
        <v>1742</v>
      </c>
      <c r="B720" s="507" t="s">
        <v>1743</v>
      </c>
      <c r="C720" s="501" t="s">
        <v>73</v>
      </c>
      <c r="D720" s="501" t="s">
        <v>909</v>
      </c>
      <c r="E720" s="522" t="s">
        <v>1019</v>
      </c>
      <c r="F720" s="521" t="s">
        <v>1744</v>
      </c>
      <c r="G720" s="502">
        <v>11.28</v>
      </c>
    </row>
    <row r="721" spans="1:7" ht="31.2">
      <c r="A721" s="506" t="s">
        <v>1692</v>
      </c>
      <c r="B721" s="507" t="s">
        <v>1693</v>
      </c>
      <c r="C721" s="501" t="s">
        <v>73</v>
      </c>
      <c r="D721" s="501" t="s">
        <v>909</v>
      </c>
      <c r="E721" s="522" t="s">
        <v>1745</v>
      </c>
      <c r="F721" s="521" t="s">
        <v>1696</v>
      </c>
      <c r="G721" s="502">
        <v>1.37</v>
      </c>
    </row>
    <row r="722" spans="1:7" ht="15.6">
      <c r="A722" s="506" t="s">
        <v>1652</v>
      </c>
      <c r="B722" s="507" t="s">
        <v>1653</v>
      </c>
      <c r="C722" s="501" t="s">
        <v>73</v>
      </c>
      <c r="D722" s="501" t="s">
        <v>909</v>
      </c>
      <c r="E722" s="522" t="s">
        <v>1551</v>
      </c>
      <c r="F722" s="521" t="s">
        <v>1659</v>
      </c>
      <c r="G722" s="502">
        <v>0.04</v>
      </c>
    </row>
    <row r="723" spans="1:7" ht="31.2">
      <c r="A723" s="506" t="s">
        <v>1654</v>
      </c>
      <c r="B723" s="507" t="s">
        <v>1655</v>
      </c>
      <c r="C723" s="501" t="s">
        <v>73</v>
      </c>
      <c r="D723" s="501" t="s">
        <v>84</v>
      </c>
      <c r="E723" s="522" t="s">
        <v>1746</v>
      </c>
      <c r="F723" s="521" t="s">
        <v>1661</v>
      </c>
      <c r="G723" s="502">
        <v>1.94</v>
      </c>
    </row>
    <row r="724" spans="1:7" ht="31.2">
      <c r="A724" s="506" t="s">
        <v>1288</v>
      </c>
      <c r="B724" s="507" t="s">
        <v>1289</v>
      </c>
      <c r="C724" s="501" t="s">
        <v>73</v>
      </c>
      <c r="D724" s="501" t="s">
        <v>84</v>
      </c>
      <c r="E724" s="522" t="s">
        <v>1746</v>
      </c>
      <c r="F724" s="521" t="s">
        <v>1294</v>
      </c>
      <c r="G724" s="502">
        <v>2.46</v>
      </c>
    </row>
    <row r="725" spans="1:7" ht="15.6">
      <c r="A725" s="657"/>
      <c r="B725" s="658"/>
      <c r="C725" s="658"/>
      <c r="D725" s="658"/>
      <c r="E725" s="658"/>
      <c r="F725" s="517" t="s">
        <v>1025</v>
      </c>
      <c r="G725" s="518">
        <f>SUM(G719:G724)</f>
        <v>18.119999999999997</v>
      </c>
    </row>
    <row r="726" spans="1:7" ht="35.25" customHeight="1">
      <c r="A726" s="652" t="s">
        <v>1748</v>
      </c>
      <c r="B726" s="653"/>
      <c r="C726" s="653"/>
      <c r="D726" s="653"/>
      <c r="E726" s="653"/>
      <c r="F726" s="653"/>
      <c r="G726" s="654"/>
    </row>
    <row r="727" spans="1:7" ht="15.6">
      <c r="A727" s="655" t="s">
        <v>1013</v>
      </c>
      <c r="B727" s="656"/>
      <c r="C727" s="497" t="s">
        <v>1014</v>
      </c>
      <c r="D727" s="497" t="s">
        <v>1015</v>
      </c>
      <c r="E727" s="497" t="s">
        <v>1016</v>
      </c>
      <c r="F727" s="497" t="s">
        <v>1017</v>
      </c>
      <c r="G727" s="498" t="s">
        <v>1018</v>
      </c>
    </row>
    <row r="728" spans="1:7" ht="15.6">
      <c r="A728" s="506" t="s">
        <v>1690</v>
      </c>
      <c r="B728" s="507" t="s">
        <v>1691</v>
      </c>
      <c r="C728" s="501" t="s">
        <v>73</v>
      </c>
      <c r="D728" s="501" t="s">
        <v>909</v>
      </c>
      <c r="E728" s="522" t="s">
        <v>1750</v>
      </c>
      <c r="F728" s="521" t="s">
        <v>1695</v>
      </c>
      <c r="G728" s="502">
        <v>1.5</v>
      </c>
    </row>
    <row r="729" spans="1:7" ht="31.2">
      <c r="A729" s="506" t="s">
        <v>1742</v>
      </c>
      <c r="B729" s="507" t="s">
        <v>1749</v>
      </c>
      <c r="C729" s="501" t="s">
        <v>73</v>
      </c>
      <c r="D729" s="501" t="s">
        <v>909</v>
      </c>
      <c r="E729" s="522" t="s">
        <v>1019</v>
      </c>
      <c r="F729" s="521" t="s">
        <v>1751</v>
      </c>
      <c r="G729" s="502">
        <v>10.039999999999999</v>
      </c>
    </row>
    <row r="730" spans="1:7" ht="31.2">
      <c r="A730" s="506" t="s">
        <v>1692</v>
      </c>
      <c r="B730" s="507" t="s">
        <v>1693</v>
      </c>
      <c r="C730" s="501" t="s">
        <v>73</v>
      </c>
      <c r="D730" s="501" t="s">
        <v>909</v>
      </c>
      <c r="E730" s="522" t="s">
        <v>1752</v>
      </c>
      <c r="F730" s="521" t="s">
        <v>1696</v>
      </c>
      <c r="G730" s="502">
        <v>2.15</v>
      </c>
    </row>
    <row r="731" spans="1:7" ht="15.6">
      <c r="A731" s="506" t="s">
        <v>1652</v>
      </c>
      <c r="B731" s="507" t="s">
        <v>1653</v>
      </c>
      <c r="C731" s="501" t="s">
        <v>73</v>
      </c>
      <c r="D731" s="501" t="s">
        <v>909</v>
      </c>
      <c r="E731" s="522" t="s">
        <v>1712</v>
      </c>
      <c r="F731" s="521" t="s">
        <v>1659</v>
      </c>
      <c r="G731" s="502">
        <v>0.05</v>
      </c>
    </row>
    <row r="732" spans="1:7" ht="31.2">
      <c r="A732" s="506" t="s">
        <v>1654</v>
      </c>
      <c r="B732" s="507" t="s">
        <v>1655</v>
      </c>
      <c r="C732" s="501" t="s">
        <v>73</v>
      </c>
      <c r="D732" s="501" t="s">
        <v>84</v>
      </c>
      <c r="E732" s="522" t="s">
        <v>1753</v>
      </c>
      <c r="F732" s="521" t="s">
        <v>1661</v>
      </c>
      <c r="G732" s="502">
        <v>2.35</v>
      </c>
    </row>
    <row r="733" spans="1:7" ht="31.2">
      <c r="A733" s="506" t="s">
        <v>1288</v>
      </c>
      <c r="B733" s="507" t="s">
        <v>1289</v>
      </c>
      <c r="C733" s="501" t="s">
        <v>73</v>
      </c>
      <c r="D733" s="501" t="s">
        <v>84</v>
      </c>
      <c r="E733" s="522" t="s">
        <v>1753</v>
      </c>
      <c r="F733" s="521" t="s">
        <v>1294</v>
      </c>
      <c r="G733" s="502">
        <v>2.98</v>
      </c>
    </row>
    <row r="734" spans="1:7" ht="15.6">
      <c r="A734" s="657"/>
      <c r="B734" s="658"/>
      <c r="C734" s="658"/>
      <c r="D734" s="658"/>
      <c r="E734" s="658"/>
      <c r="F734" s="517" t="s">
        <v>1025</v>
      </c>
      <c r="G734" s="518">
        <f>SUM(G728:G733)</f>
        <v>19.07</v>
      </c>
    </row>
    <row r="735" spans="1:7" ht="33" customHeight="1">
      <c r="A735" s="652" t="s">
        <v>1754</v>
      </c>
      <c r="B735" s="653"/>
      <c r="C735" s="653"/>
      <c r="D735" s="653"/>
      <c r="E735" s="653"/>
      <c r="F735" s="653"/>
      <c r="G735" s="654"/>
    </row>
    <row r="736" spans="1:7" ht="15.6">
      <c r="A736" s="655" t="s">
        <v>1013</v>
      </c>
      <c r="B736" s="656"/>
      <c r="C736" s="497" t="s">
        <v>1014</v>
      </c>
      <c r="D736" s="497" t="s">
        <v>1015</v>
      </c>
      <c r="E736" s="497" t="s">
        <v>1016</v>
      </c>
      <c r="F736" s="497" t="s">
        <v>1017</v>
      </c>
      <c r="G736" s="498" t="s">
        <v>1018</v>
      </c>
    </row>
    <row r="737" spans="1:7" ht="15.6">
      <c r="A737" s="506" t="s">
        <v>1690</v>
      </c>
      <c r="B737" s="507" t="s">
        <v>1691</v>
      </c>
      <c r="C737" s="501" t="s">
        <v>73</v>
      </c>
      <c r="D737" s="501" t="s">
        <v>909</v>
      </c>
      <c r="E737" s="522" t="s">
        <v>1757</v>
      </c>
      <c r="F737" s="521" t="s">
        <v>1695</v>
      </c>
      <c r="G737" s="502">
        <v>3.46</v>
      </c>
    </row>
    <row r="738" spans="1:7" ht="31.2">
      <c r="A738" s="506" t="s">
        <v>1742</v>
      </c>
      <c r="B738" s="507" t="s">
        <v>1755</v>
      </c>
      <c r="C738" s="501" t="s">
        <v>73</v>
      </c>
      <c r="D738" s="501" t="s">
        <v>909</v>
      </c>
      <c r="E738" s="522" t="s">
        <v>1019</v>
      </c>
      <c r="F738" s="521" t="s">
        <v>1758</v>
      </c>
      <c r="G738" s="502">
        <v>55.74</v>
      </c>
    </row>
    <row r="739" spans="1:7" ht="31.2">
      <c r="A739" s="506" t="s">
        <v>1692</v>
      </c>
      <c r="B739" s="507" t="s">
        <v>1693</v>
      </c>
      <c r="C739" s="501" t="s">
        <v>73</v>
      </c>
      <c r="D739" s="501" t="s">
        <v>909</v>
      </c>
      <c r="E739" s="522" t="s">
        <v>1759</v>
      </c>
      <c r="F739" s="521" t="s">
        <v>1696</v>
      </c>
      <c r="G739" s="502">
        <v>5.09</v>
      </c>
    </row>
    <row r="740" spans="1:7" ht="15.6">
      <c r="A740" s="506" t="s">
        <v>1652</v>
      </c>
      <c r="B740" s="507" t="s">
        <v>1653</v>
      </c>
      <c r="C740" s="501" t="s">
        <v>73</v>
      </c>
      <c r="D740" s="501" t="s">
        <v>909</v>
      </c>
      <c r="E740" s="522" t="s">
        <v>1760</v>
      </c>
      <c r="F740" s="521" t="s">
        <v>1659</v>
      </c>
      <c r="G740" s="502">
        <v>0.08</v>
      </c>
    </row>
    <row r="741" spans="1:7" ht="31.2">
      <c r="A741" s="506" t="s">
        <v>1654</v>
      </c>
      <c r="B741" s="507" t="s">
        <v>1655</v>
      </c>
      <c r="C741" s="501" t="s">
        <v>73</v>
      </c>
      <c r="D741" s="501" t="s">
        <v>84</v>
      </c>
      <c r="E741" s="522" t="s">
        <v>1761</v>
      </c>
      <c r="F741" s="521" t="s">
        <v>1661</v>
      </c>
      <c r="G741" s="502">
        <v>3.42</v>
      </c>
    </row>
    <row r="742" spans="1:7" ht="31.2">
      <c r="A742" s="506" t="s">
        <v>1288</v>
      </c>
      <c r="B742" s="507" t="s">
        <v>1289</v>
      </c>
      <c r="C742" s="501" t="s">
        <v>73</v>
      </c>
      <c r="D742" s="501" t="s">
        <v>84</v>
      </c>
      <c r="E742" s="522" t="s">
        <v>1761</v>
      </c>
      <c r="F742" s="521" t="s">
        <v>1294</v>
      </c>
      <c r="G742" s="502">
        <v>4.32</v>
      </c>
    </row>
    <row r="743" spans="1:7" ht="15.6">
      <c r="A743" s="657"/>
      <c r="B743" s="658"/>
      <c r="C743" s="658"/>
      <c r="D743" s="658"/>
      <c r="E743" s="658"/>
      <c r="F743" s="517" t="s">
        <v>1025</v>
      </c>
      <c r="G743" s="518">
        <f t="shared" ref="G743" si="20">SUM(G737:G742)</f>
        <v>72.110000000000014</v>
      </c>
    </row>
    <row r="744" spans="1:7" ht="36" customHeight="1">
      <c r="A744" s="652" t="s">
        <v>1756</v>
      </c>
      <c r="B744" s="653"/>
      <c r="C744" s="653"/>
      <c r="D744" s="653"/>
      <c r="E744" s="653"/>
      <c r="F744" s="653"/>
      <c r="G744" s="654"/>
    </row>
    <row r="745" spans="1:7" ht="15.6">
      <c r="A745" s="655" t="s">
        <v>1013</v>
      </c>
      <c r="B745" s="656"/>
      <c r="C745" s="497" t="s">
        <v>1014</v>
      </c>
      <c r="D745" s="497" t="s">
        <v>1015</v>
      </c>
      <c r="E745" s="497" t="s">
        <v>1016</v>
      </c>
      <c r="F745" s="497" t="s">
        <v>1017</v>
      </c>
      <c r="G745" s="498" t="s">
        <v>1018</v>
      </c>
    </row>
    <row r="746" spans="1:7" ht="15.6">
      <c r="A746" s="506" t="s">
        <v>1690</v>
      </c>
      <c r="B746" s="507" t="s">
        <v>1691</v>
      </c>
      <c r="C746" s="501" t="s">
        <v>73</v>
      </c>
      <c r="D746" s="501" t="s">
        <v>909</v>
      </c>
      <c r="E746" s="522" t="s">
        <v>1757</v>
      </c>
      <c r="F746" s="521" t="s">
        <v>1695</v>
      </c>
      <c r="G746" s="502">
        <v>3.46</v>
      </c>
    </row>
    <row r="747" spans="1:7" ht="31.2">
      <c r="A747" s="506" t="s">
        <v>1742</v>
      </c>
      <c r="B747" s="507" t="s">
        <v>1755</v>
      </c>
      <c r="C747" s="501" t="s">
        <v>73</v>
      </c>
      <c r="D747" s="501" t="s">
        <v>909</v>
      </c>
      <c r="E747" s="522" t="s">
        <v>1019</v>
      </c>
      <c r="F747" s="521" t="s">
        <v>1758</v>
      </c>
      <c r="G747" s="502">
        <v>55.74</v>
      </c>
    </row>
    <row r="748" spans="1:7" ht="31.2">
      <c r="A748" s="506" t="s">
        <v>1692</v>
      </c>
      <c r="B748" s="507" t="s">
        <v>1693</v>
      </c>
      <c r="C748" s="501" t="s">
        <v>73</v>
      </c>
      <c r="D748" s="501" t="s">
        <v>909</v>
      </c>
      <c r="E748" s="522" t="s">
        <v>1759</v>
      </c>
      <c r="F748" s="521" t="s">
        <v>1696</v>
      </c>
      <c r="G748" s="502">
        <v>5.09</v>
      </c>
    </row>
    <row r="749" spans="1:7" ht="15.6">
      <c r="A749" s="506" t="s">
        <v>1652</v>
      </c>
      <c r="B749" s="507" t="s">
        <v>1653</v>
      </c>
      <c r="C749" s="501" t="s">
        <v>73</v>
      </c>
      <c r="D749" s="501" t="s">
        <v>909</v>
      </c>
      <c r="E749" s="522" t="s">
        <v>1760</v>
      </c>
      <c r="F749" s="521" t="s">
        <v>1659</v>
      </c>
      <c r="G749" s="502">
        <v>0.08</v>
      </c>
    </row>
    <row r="750" spans="1:7" ht="31.2">
      <c r="A750" s="506" t="s">
        <v>1654</v>
      </c>
      <c r="B750" s="507" t="s">
        <v>1655</v>
      </c>
      <c r="C750" s="501" t="s">
        <v>73</v>
      </c>
      <c r="D750" s="501" t="s">
        <v>84</v>
      </c>
      <c r="E750" s="522" t="s">
        <v>1761</v>
      </c>
      <c r="F750" s="521" t="s">
        <v>1661</v>
      </c>
      <c r="G750" s="502">
        <v>3.42</v>
      </c>
    </row>
    <row r="751" spans="1:7" ht="31.2">
      <c r="A751" s="506" t="s">
        <v>1288</v>
      </c>
      <c r="B751" s="507" t="s">
        <v>1289</v>
      </c>
      <c r="C751" s="501" t="s">
        <v>73</v>
      </c>
      <c r="D751" s="501" t="s">
        <v>84</v>
      </c>
      <c r="E751" s="522" t="s">
        <v>1761</v>
      </c>
      <c r="F751" s="521" t="s">
        <v>1294</v>
      </c>
      <c r="G751" s="502">
        <v>4.32</v>
      </c>
    </row>
    <row r="752" spans="1:7" ht="15.6">
      <c r="A752" s="657"/>
      <c r="B752" s="658"/>
      <c r="C752" s="658"/>
      <c r="D752" s="658"/>
      <c r="E752" s="658"/>
      <c r="F752" s="517" t="s">
        <v>1025</v>
      </c>
      <c r="G752" s="518">
        <f t="shared" ref="G752" si="21">SUM(G746:G751)</f>
        <v>72.110000000000014</v>
      </c>
    </row>
    <row r="753" spans="1:7" ht="32.25" customHeight="1">
      <c r="A753" s="652" t="s">
        <v>1762</v>
      </c>
      <c r="B753" s="653"/>
      <c r="C753" s="653"/>
      <c r="D753" s="653"/>
      <c r="E753" s="653"/>
      <c r="F753" s="653"/>
      <c r="G753" s="654"/>
    </row>
    <row r="754" spans="1:7" ht="15.6">
      <c r="A754" s="655" t="s">
        <v>1013</v>
      </c>
      <c r="B754" s="656"/>
      <c r="C754" s="497" t="s">
        <v>1014</v>
      </c>
      <c r="D754" s="497" t="s">
        <v>1015</v>
      </c>
      <c r="E754" s="497" t="s">
        <v>1016</v>
      </c>
      <c r="F754" s="497" t="s">
        <v>1017</v>
      </c>
      <c r="G754" s="498" t="s">
        <v>1018</v>
      </c>
    </row>
    <row r="755" spans="1:7" ht="15.6">
      <c r="A755" s="506" t="s">
        <v>1690</v>
      </c>
      <c r="B755" s="507" t="s">
        <v>1691</v>
      </c>
      <c r="C755" s="501" t="s">
        <v>73</v>
      </c>
      <c r="D755" s="501" t="s">
        <v>909</v>
      </c>
      <c r="E755" s="522" t="s">
        <v>1682</v>
      </c>
      <c r="F755" s="521" t="s">
        <v>1695</v>
      </c>
      <c r="G755" s="502">
        <v>0.63</v>
      </c>
    </row>
    <row r="756" spans="1:7" ht="31.2">
      <c r="A756" s="506" t="s">
        <v>1742</v>
      </c>
      <c r="B756" s="507" t="s">
        <v>1767</v>
      </c>
      <c r="C756" s="501" t="s">
        <v>73</v>
      </c>
      <c r="D756" s="501" t="s">
        <v>909</v>
      </c>
      <c r="E756" s="522" t="s">
        <v>1019</v>
      </c>
      <c r="F756" s="521" t="s">
        <v>1768</v>
      </c>
      <c r="G756" s="502">
        <v>1.39</v>
      </c>
    </row>
    <row r="757" spans="1:7" ht="31.2">
      <c r="A757" s="506" t="s">
        <v>1692</v>
      </c>
      <c r="B757" s="507" t="s">
        <v>1693</v>
      </c>
      <c r="C757" s="501" t="s">
        <v>73</v>
      </c>
      <c r="D757" s="501" t="s">
        <v>909</v>
      </c>
      <c r="E757" s="522" t="s">
        <v>1236</v>
      </c>
      <c r="F757" s="521" t="s">
        <v>1696</v>
      </c>
      <c r="G757" s="502">
        <v>0.78</v>
      </c>
    </row>
    <row r="758" spans="1:7" ht="15.6">
      <c r="A758" s="506" t="s">
        <v>1652</v>
      </c>
      <c r="B758" s="507" t="s">
        <v>1653</v>
      </c>
      <c r="C758" s="501" t="s">
        <v>73</v>
      </c>
      <c r="D758" s="501" t="s">
        <v>909</v>
      </c>
      <c r="E758" s="522" t="s">
        <v>1769</v>
      </c>
      <c r="F758" s="521" t="s">
        <v>1659</v>
      </c>
      <c r="G758" s="502">
        <v>0.11</v>
      </c>
    </row>
    <row r="759" spans="1:7" ht="31.2">
      <c r="A759" s="506" t="s">
        <v>1654</v>
      </c>
      <c r="B759" s="507" t="s">
        <v>1655</v>
      </c>
      <c r="C759" s="501" t="s">
        <v>73</v>
      </c>
      <c r="D759" s="501" t="s">
        <v>84</v>
      </c>
      <c r="E759" s="522" t="s">
        <v>1445</v>
      </c>
      <c r="F759" s="521" t="s">
        <v>1661</v>
      </c>
      <c r="G759" s="502">
        <v>3.27</v>
      </c>
    </row>
    <row r="760" spans="1:7" ht="31.2">
      <c r="A760" s="506" t="s">
        <v>1288</v>
      </c>
      <c r="B760" s="507" t="s">
        <v>1289</v>
      </c>
      <c r="C760" s="501" t="s">
        <v>73</v>
      </c>
      <c r="D760" s="501" t="s">
        <v>84</v>
      </c>
      <c r="E760" s="522" t="s">
        <v>1445</v>
      </c>
      <c r="F760" s="521" t="s">
        <v>1294</v>
      </c>
      <c r="G760" s="502">
        <v>4.1399999999999997</v>
      </c>
    </row>
    <row r="761" spans="1:7" ht="15.6">
      <c r="A761" s="657"/>
      <c r="B761" s="658"/>
      <c r="C761" s="658"/>
      <c r="D761" s="658"/>
      <c r="E761" s="658"/>
      <c r="F761" s="517" t="s">
        <v>1025</v>
      </c>
      <c r="G761" s="518">
        <f>SUM(G755:G760)</f>
        <v>10.32</v>
      </c>
    </row>
    <row r="762" spans="1:7" ht="34.5" customHeight="1">
      <c r="A762" s="652" t="s">
        <v>1763</v>
      </c>
      <c r="B762" s="653"/>
      <c r="C762" s="653"/>
      <c r="D762" s="653"/>
      <c r="E762" s="653"/>
      <c r="F762" s="653"/>
      <c r="G762" s="654"/>
    </row>
    <row r="763" spans="1:7" ht="15.6">
      <c r="A763" s="655" t="s">
        <v>1013</v>
      </c>
      <c r="B763" s="656"/>
      <c r="C763" s="497" t="s">
        <v>1014</v>
      </c>
      <c r="D763" s="497" t="s">
        <v>1015</v>
      </c>
      <c r="E763" s="497" t="s">
        <v>1016</v>
      </c>
      <c r="F763" s="497" t="s">
        <v>1017</v>
      </c>
      <c r="G763" s="498" t="s">
        <v>1018</v>
      </c>
    </row>
    <row r="764" spans="1:7" ht="15.6">
      <c r="A764" s="506" t="s">
        <v>1690</v>
      </c>
      <c r="B764" s="507" t="s">
        <v>1691</v>
      </c>
      <c r="C764" s="501" t="s">
        <v>73</v>
      </c>
      <c r="D764" s="501" t="s">
        <v>909</v>
      </c>
      <c r="E764" s="522" t="s">
        <v>1703</v>
      </c>
      <c r="F764" s="521" t="s">
        <v>1695</v>
      </c>
      <c r="G764" s="502">
        <v>1.03</v>
      </c>
    </row>
    <row r="765" spans="1:7" ht="31.2">
      <c r="A765" s="506" t="s">
        <v>1764</v>
      </c>
      <c r="B765" s="507" t="s">
        <v>1765</v>
      </c>
      <c r="C765" s="501" t="s">
        <v>73</v>
      </c>
      <c r="D765" s="501" t="s">
        <v>909</v>
      </c>
      <c r="E765" s="522" t="s">
        <v>1019</v>
      </c>
      <c r="F765" s="521" t="s">
        <v>1766</v>
      </c>
      <c r="G765" s="502">
        <v>10.15</v>
      </c>
    </row>
    <row r="766" spans="1:7" ht="31.2">
      <c r="A766" s="506" t="s">
        <v>1692</v>
      </c>
      <c r="B766" s="507" t="s">
        <v>1693</v>
      </c>
      <c r="C766" s="501" t="s">
        <v>73</v>
      </c>
      <c r="D766" s="501" t="s">
        <v>909</v>
      </c>
      <c r="E766" s="522" t="s">
        <v>1745</v>
      </c>
      <c r="F766" s="521" t="s">
        <v>1696</v>
      </c>
      <c r="G766" s="502">
        <v>1.37</v>
      </c>
    </row>
    <row r="767" spans="1:7" ht="15.6">
      <c r="A767" s="506" t="s">
        <v>1652</v>
      </c>
      <c r="B767" s="507" t="s">
        <v>1653</v>
      </c>
      <c r="C767" s="501" t="s">
        <v>73</v>
      </c>
      <c r="D767" s="501" t="s">
        <v>909</v>
      </c>
      <c r="E767" s="522" t="s">
        <v>1551</v>
      </c>
      <c r="F767" s="521" t="s">
        <v>1659</v>
      </c>
      <c r="G767" s="502">
        <v>0.04</v>
      </c>
    </row>
    <row r="768" spans="1:7" ht="31.2">
      <c r="A768" s="506" t="s">
        <v>1654</v>
      </c>
      <c r="B768" s="507" t="s">
        <v>1655</v>
      </c>
      <c r="C768" s="501" t="s">
        <v>73</v>
      </c>
      <c r="D768" s="501" t="s">
        <v>84</v>
      </c>
      <c r="E768" s="522" t="s">
        <v>1746</v>
      </c>
      <c r="F768" s="521" t="s">
        <v>1661</v>
      </c>
      <c r="G768" s="502">
        <v>1.94</v>
      </c>
    </row>
    <row r="769" spans="1:7" ht="31.2">
      <c r="A769" s="506" t="s">
        <v>1288</v>
      </c>
      <c r="B769" s="507" t="s">
        <v>1289</v>
      </c>
      <c r="C769" s="501" t="s">
        <v>73</v>
      </c>
      <c r="D769" s="501" t="s">
        <v>84</v>
      </c>
      <c r="E769" s="522" t="s">
        <v>1746</v>
      </c>
      <c r="F769" s="521" t="s">
        <v>1294</v>
      </c>
      <c r="G769" s="502">
        <v>2.46</v>
      </c>
    </row>
    <row r="770" spans="1:7" ht="15.6">
      <c r="A770" s="657"/>
      <c r="B770" s="658"/>
      <c r="C770" s="658"/>
      <c r="D770" s="658"/>
      <c r="E770" s="658"/>
      <c r="F770" s="517" t="s">
        <v>1025</v>
      </c>
      <c r="G770" s="518">
        <f t="shared" ref="G770" si="22">SUM(G764:G769)</f>
        <v>16.989999999999998</v>
      </c>
    </row>
    <row r="771" spans="1:7" ht="15.6">
      <c r="A771" s="652" t="s">
        <v>1770</v>
      </c>
      <c r="B771" s="653"/>
      <c r="C771" s="653"/>
      <c r="D771" s="653"/>
      <c r="E771" s="653"/>
      <c r="F771" s="653"/>
      <c r="G771" s="654"/>
    </row>
    <row r="772" spans="1:7" ht="15.6">
      <c r="A772" s="655" t="s">
        <v>1013</v>
      </c>
      <c r="B772" s="656"/>
      <c r="C772" s="497" t="s">
        <v>1014</v>
      </c>
      <c r="D772" s="497" t="s">
        <v>1015</v>
      </c>
      <c r="E772" s="497" t="s">
        <v>1016</v>
      </c>
      <c r="F772" s="497" t="s">
        <v>1017</v>
      </c>
      <c r="G772" s="498" t="s">
        <v>1018</v>
      </c>
    </row>
    <row r="773" spans="1:7" ht="15.6">
      <c r="A773" s="506" t="s">
        <v>1690</v>
      </c>
      <c r="B773" s="507" t="s">
        <v>1691</v>
      </c>
      <c r="C773" s="501" t="s">
        <v>73</v>
      </c>
      <c r="D773" s="501" t="s">
        <v>909</v>
      </c>
      <c r="E773" s="522" t="s">
        <v>1750</v>
      </c>
      <c r="F773" s="521" t="s">
        <v>1695</v>
      </c>
      <c r="G773" s="502">
        <v>1.5</v>
      </c>
    </row>
    <row r="774" spans="1:7" ht="31.2">
      <c r="A774" s="506">
        <v>7142</v>
      </c>
      <c r="B774" s="507" t="s">
        <v>1771</v>
      </c>
      <c r="C774" s="501" t="s">
        <v>73</v>
      </c>
      <c r="D774" s="501" t="s">
        <v>909</v>
      </c>
      <c r="E774" s="522" t="s">
        <v>1019</v>
      </c>
      <c r="F774" s="521" t="s">
        <v>1772</v>
      </c>
      <c r="G774" s="502">
        <v>11.34</v>
      </c>
    </row>
    <row r="775" spans="1:7" ht="31.2">
      <c r="A775" s="506" t="s">
        <v>1692</v>
      </c>
      <c r="B775" s="507" t="s">
        <v>1693</v>
      </c>
      <c r="C775" s="501" t="s">
        <v>73</v>
      </c>
      <c r="D775" s="501" t="s">
        <v>909</v>
      </c>
      <c r="E775" s="522" t="s">
        <v>1752</v>
      </c>
      <c r="F775" s="521" t="s">
        <v>1696</v>
      </c>
      <c r="G775" s="502">
        <v>2.15</v>
      </c>
    </row>
    <row r="776" spans="1:7" ht="15.6">
      <c r="A776" s="506" t="s">
        <v>1652</v>
      </c>
      <c r="B776" s="507" t="s">
        <v>1653</v>
      </c>
      <c r="C776" s="501" t="s">
        <v>73</v>
      </c>
      <c r="D776" s="501" t="s">
        <v>909</v>
      </c>
      <c r="E776" s="522" t="s">
        <v>1712</v>
      </c>
      <c r="F776" s="521" t="s">
        <v>1659</v>
      </c>
      <c r="G776" s="502">
        <v>0.05</v>
      </c>
    </row>
    <row r="777" spans="1:7" ht="31.2">
      <c r="A777" s="506" t="s">
        <v>1654</v>
      </c>
      <c r="B777" s="507" t="s">
        <v>1655</v>
      </c>
      <c r="C777" s="501" t="s">
        <v>73</v>
      </c>
      <c r="D777" s="501" t="s">
        <v>84</v>
      </c>
      <c r="E777" s="522" t="s">
        <v>1753</v>
      </c>
      <c r="F777" s="521" t="s">
        <v>1661</v>
      </c>
      <c r="G777" s="502">
        <v>2.35</v>
      </c>
    </row>
    <row r="778" spans="1:7" ht="31.2">
      <c r="A778" s="506" t="s">
        <v>1288</v>
      </c>
      <c r="B778" s="507" t="s">
        <v>1289</v>
      </c>
      <c r="C778" s="501" t="s">
        <v>73</v>
      </c>
      <c r="D778" s="501" t="s">
        <v>84</v>
      </c>
      <c r="E778" s="522" t="s">
        <v>1753</v>
      </c>
      <c r="F778" s="521" t="s">
        <v>1294</v>
      </c>
      <c r="G778" s="502">
        <v>2.98</v>
      </c>
    </row>
    <row r="779" spans="1:7" ht="15.6">
      <c r="A779" s="657"/>
      <c r="B779" s="658"/>
      <c r="C779" s="658"/>
      <c r="D779" s="658"/>
      <c r="E779" s="658"/>
      <c r="F779" s="517" t="s">
        <v>1025</v>
      </c>
      <c r="G779" s="518">
        <f t="shared" ref="G779" si="23">SUM(G773:G778)</f>
        <v>20.37</v>
      </c>
    </row>
    <row r="780" spans="1:7" ht="30.75" customHeight="1">
      <c r="A780" s="652" t="s">
        <v>1773</v>
      </c>
      <c r="B780" s="653"/>
      <c r="C780" s="653"/>
      <c r="D780" s="653"/>
      <c r="E780" s="653"/>
      <c r="F780" s="653"/>
      <c r="G780" s="654"/>
    </row>
    <row r="781" spans="1:7" ht="15.6">
      <c r="A781" s="655" t="s">
        <v>1013</v>
      </c>
      <c r="B781" s="656"/>
      <c r="C781" s="497" t="s">
        <v>1014</v>
      </c>
      <c r="D781" s="497" t="s">
        <v>1015</v>
      </c>
      <c r="E781" s="497" t="s">
        <v>1016</v>
      </c>
      <c r="F781" s="497" t="s">
        <v>1017</v>
      </c>
      <c r="G781" s="498" t="s">
        <v>1018</v>
      </c>
    </row>
    <row r="782" spans="1:7" ht="15.6">
      <c r="A782" s="506" t="s">
        <v>1690</v>
      </c>
      <c r="B782" s="507" t="s">
        <v>1691</v>
      </c>
      <c r="C782" s="501" t="s">
        <v>73</v>
      </c>
      <c r="D782" s="501" t="s">
        <v>909</v>
      </c>
      <c r="E782" s="522" t="s">
        <v>1757</v>
      </c>
      <c r="F782" s="521" t="s">
        <v>1695</v>
      </c>
      <c r="G782" s="502">
        <v>3.46</v>
      </c>
    </row>
    <row r="783" spans="1:7" ht="31.2">
      <c r="A783" s="506">
        <v>7144</v>
      </c>
      <c r="B783" s="507" t="s">
        <v>1774</v>
      </c>
      <c r="C783" s="501" t="s">
        <v>73</v>
      </c>
      <c r="D783" s="501" t="s">
        <v>909</v>
      </c>
      <c r="E783" s="522" t="s">
        <v>1019</v>
      </c>
      <c r="F783" s="521" t="s">
        <v>1775</v>
      </c>
      <c r="G783" s="502">
        <v>67.64</v>
      </c>
    </row>
    <row r="784" spans="1:7" ht="31.2">
      <c r="A784" s="506" t="s">
        <v>1692</v>
      </c>
      <c r="B784" s="507" t="s">
        <v>1693</v>
      </c>
      <c r="C784" s="501" t="s">
        <v>73</v>
      </c>
      <c r="D784" s="501" t="s">
        <v>909</v>
      </c>
      <c r="E784" s="522" t="s">
        <v>1759</v>
      </c>
      <c r="F784" s="521" t="s">
        <v>1696</v>
      </c>
      <c r="G784" s="502">
        <v>5.09</v>
      </c>
    </row>
    <row r="785" spans="1:7" ht="15.6">
      <c r="A785" s="506" t="s">
        <v>1652</v>
      </c>
      <c r="B785" s="507" t="s">
        <v>1653</v>
      </c>
      <c r="C785" s="501" t="s">
        <v>73</v>
      </c>
      <c r="D785" s="501" t="s">
        <v>909</v>
      </c>
      <c r="E785" s="522" t="s">
        <v>1760</v>
      </c>
      <c r="F785" s="521" t="s">
        <v>1659</v>
      </c>
      <c r="G785" s="502">
        <v>0.08</v>
      </c>
    </row>
    <row r="786" spans="1:7" ht="31.2">
      <c r="A786" s="506" t="s">
        <v>1654</v>
      </c>
      <c r="B786" s="507" t="s">
        <v>1655</v>
      </c>
      <c r="C786" s="501" t="s">
        <v>73</v>
      </c>
      <c r="D786" s="501" t="s">
        <v>84</v>
      </c>
      <c r="E786" s="522" t="s">
        <v>1761</v>
      </c>
      <c r="F786" s="521" t="s">
        <v>1661</v>
      </c>
      <c r="G786" s="502">
        <v>3.42</v>
      </c>
    </row>
    <row r="787" spans="1:7" ht="31.2">
      <c r="A787" s="506" t="s">
        <v>1288</v>
      </c>
      <c r="B787" s="507" t="s">
        <v>1289</v>
      </c>
      <c r="C787" s="501" t="s">
        <v>73</v>
      </c>
      <c r="D787" s="501" t="s">
        <v>84</v>
      </c>
      <c r="E787" s="522" t="s">
        <v>1761</v>
      </c>
      <c r="F787" s="521" t="s">
        <v>1294</v>
      </c>
      <c r="G787" s="502">
        <v>4.32</v>
      </c>
    </row>
    <row r="788" spans="1:7" ht="15.6">
      <c r="A788" s="657"/>
      <c r="B788" s="658"/>
      <c r="C788" s="658"/>
      <c r="D788" s="658"/>
      <c r="E788" s="658"/>
      <c r="F788" s="517" t="s">
        <v>1025</v>
      </c>
      <c r="G788" s="518">
        <f t="shared" ref="G788" si="24">SUM(G782:G787)</f>
        <v>84.009999999999991</v>
      </c>
    </row>
    <row r="789" spans="1:7" ht="33" customHeight="1">
      <c r="A789" s="652" t="s">
        <v>1776</v>
      </c>
      <c r="B789" s="653"/>
      <c r="C789" s="653"/>
      <c r="D789" s="653"/>
      <c r="E789" s="653"/>
      <c r="F789" s="653"/>
      <c r="G789" s="654"/>
    </row>
    <row r="790" spans="1:7" ht="15.6">
      <c r="A790" s="655" t="s">
        <v>1013</v>
      </c>
      <c r="B790" s="656"/>
      <c r="C790" s="497" t="s">
        <v>1014</v>
      </c>
      <c r="D790" s="497" t="s">
        <v>1015</v>
      </c>
      <c r="E790" s="497" t="s">
        <v>1016</v>
      </c>
      <c r="F790" s="497" t="s">
        <v>1017</v>
      </c>
      <c r="G790" s="498" t="s">
        <v>1018</v>
      </c>
    </row>
    <row r="791" spans="1:7" ht="15.6">
      <c r="A791" s="506" t="s">
        <v>1777</v>
      </c>
      <c r="B791" s="507" t="s">
        <v>1778</v>
      </c>
      <c r="C791" s="501" t="s">
        <v>73</v>
      </c>
      <c r="D791" s="501" t="s">
        <v>909</v>
      </c>
      <c r="E791" s="522" t="s">
        <v>1781</v>
      </c>
      <c r="F791" s="521" t="s">
        <v>1782</v>
      </c>
      <c r="G791" s="502">
        <v>0.24</v>
      </c>
    </row>
    <row r="792" spans="1:7" ht="31.2">
      <c r="A792" s="506" t="s">
        <v>1779</v>
      </c>
      <c r="B792" s="507" t="s">
        <v>1780</v>
      </c>
      <c r="C792" s="501" t="s">
        <v>73</v>
      </c>
      <c r="D792" s="501" t="s">
        <v>909</v>
      </c>
      <c r="E792" s="522" t="s">
        <v>1019</v>
      </c>
      <c r="F792" s="521" t="s">
        <v>1783</v>
      </c>
      <c r="G792" s="502">
        <v>89.06</v>
      </c>
    </row>
    <row r="793" spans="1:7" ht="31.2">
      <c r="A793" s="506" t="s">
        <v>1654</v>
      </c>
      <c r="B793" s="507" t="s">
        <v>1655</v>
      </c>
      <c r="C793" s="501" t="s">
        <v>73</v>
      </c>
      <c r="D793" s="501" t="s">
        <v>84</v>
      </c>
      <c r="E793" s="522" t="s">
        <v>1784</v>
      </c>
      <c r="F793" s="521" t="s">
        <v>1661</v>
      </c>
      <c r="G793" s="502">
        <v>4.3099999999999996</v>
      </c>
    </row>
    <row r="794" spans="1:7" ht="31.2">
      <c r="A794" s="506" t="s">
        <v>1288</v>
      </c>
      <c r="B794" s="507" t="s">
        <v>1289</v>
      </c>
      <c r="C794" s="501" t="s">
        <v>73</v>
      </c>
      <c r="D794" s="501" t="s">
        <v>84</v>
      </c>
      <c r="E794" s="522" t="s">
        <v>1784</v>
      </c>
      <c r="F794" s="521" t="s">
        <v>1294</v>
      </c>
      <c r="G794" s="502">
        <v>5.45</v>
      </c>
    </row>
    <row r="795" spans="1:7" ht="15.6">
      <c r="A795" s="657"/>
      <c r="B795" s="658"/>
      <c r="C795" s="658"/>
      <c r="D795" s="658"/>
      <c r="E795" s="658"/>
      <c r="F795" s="517" t="s">
        <v>1025</v>
      </c>
      <c r="G795" s="518">
        <f t="shared" ref="G795" si="25">SUM(G789:G794)</f>
        <v>99.06</v>
      </c>
    </row>
    <row r="796" spans="1:7" ht="33.75" customHeight="1">
      <c r="A796" s="652" t="s">
        <v>1790</v>
      </c>
      <c r="B796" s="653"/>
      <c r="C796" s="653"/>
      <c r="D796" s="653"/>
      <c r="E796" s="653"/>
      <c r="F796" s="653"/>
      <c r="G796" s="654"/>
    </row>
    <row r="797" spans="1:7" ht="15.6">
      <c r="A797" s="655" t="s">
        <v>1013</v>
      </c>
      <c r="B797" s="656"/>
      <c r="C797" s="497" t="s">
        <v>1014</v>
      </c>
      <c r="D797" s="497" t="s">
        <v>1015</v>
      </c>
      <c r="E797" s="497" t="s">
        <v>1016</v>
      </c>
      <c r="F797" s="497" t="s">
        <v>1017</v>
      </c>
      <c r="G797" s="498" t="s">
        <v>1018</v>
      </c>
    </row>
    <row r="798" spans="1:7" ht="15.6">
      <c r="A798" s="506" t="s">
        <v>1777</v>
      </c>
      <c r="B798" s="507" t="s">
        <v>1778</v>
      </c>
      <c r="C798" s="501" t="s">
        <v>73</v>
      </c>
      <c r="D798" s="501" t="s">
        <v>909</v>
      </c>
      <c r="E798" s="522" t="s">
        <v>1787</v>
      </c>
      <c r="F798" s="521" t="s">
        <v>1782</v>
      </c>
      <c r="G798" s="502">
        <v>0.13</v>
      </c>
    </row>
    <row r="799" spans="1:7" ht="31.2">
      <c r="A799" s="506" t="s">
        <v>1785</v>
      </c>
      <c r="B799" s="507" t="s">
        <v>1786</v>
      </c>
      <c r="C799" s="501" t="s">
        <v>73</v>
      </c>
      <c r="D799" s="501" t="s">
        <v>909</v>
      </c>
      <c r="E799" s="522" t="s">
        <v>1019</v>
      </c>
      <c r="F799" s="521" t="s">
        <v>1788</v>
      </c>
      <c r="G799" s="502">
        <v>75.45</v>
      </c>
    </row>
    <row r="800" spans="1:7" ht="31.2">
      <c r="A800" s="506" t="s">
        <v>1654</v>
      </c>
      <c r="B800" s="507" t="s">
        <v>1655</v>
      </c>
      <c r="C800" s="501" t="s">
        <v>73</v>
      </c>
      <c r="D800" s="501" t="s">
        <v>84</v>
      </c>
      <c r="E800" s="522" t="s">
        <v>1789</v>
      </c>
      <c r="F800" s="521" t="s">
        <v>1661</v>
      </c>
      <c r="G800" s="502">
        <v>3.62</v>
      </c>
    </row>
    <row r="801" spans="1:7" ht="31.2">
      <c r="A801" s="506" t="s">
        <v>1288</v>
      </c>
      <c r="B801" s="507" t="s">
        <v>1289</v>
      </c>
      <c r="C801" s="501" t="s">
        <v>73</v>
      </c>
      <c r="D801" s="501" t="s">
        <v>84</v>
      </c>
      <c r="E801" s="522" t="s">
        <v>1789</v>
      </c>
      <c r="F801" s="521" t="s">
        <v>1294</v>
      </c>
      <c r="G801" s="502">
        <v>4.57</v>
      </c>
    </row>
    <row r="802" spans="1:7" ht="15.6">
      <c r="A802" s="657"/>
      <c r="B802" s="658"/>
      <c r="C802" s="658"/>
      <c r="D802" s="658"/>
      <c r="E802" s="658"/>
      <c r="F802" s="517" t="s">
        <v>1025</v>
      </c>
      <c r="G802" s="518">
        <f>SUM(G798:G801)</f>
        <v>83.77000000000001</v>
      </c>
    </row>
    <row r="803" spans="1:7" ht="15.6">
      <c r="A803" s="652" t="s">
        <v>1816</v>
      </c>
      <c r="B803" s="653"/>
      <c r="C803" s="653"/>
      <c r="D803" s="653"/>
      <c r="E803" s="653"/>
      <c r="F803" s="653"/>
      <c r="G803" s="654"/>
    </row>
    <row r="804" spans="1:7" ht="15.6">
      <c r="A804" s="655" t="s">
        <v>1013</v>
      </c>
      <c r="B804" s="656"/>
      <c r="C804" s="497" t="s">
        <v>1014</v>
      </c>
      <c r="D804" s="497" t="s">
        <v>1015</v>
      </c>
      <c r="E804" s="497" t="s">
        <v>1016</v>
      </c>
      <c r="F804" s="497" t="s">
        <v>1017</v>
      </c>
      <c r="G804" s="498" t="s">
        <v>1018</v>
      </c>
    </row>
    <row r="805" spans="1:7" ht="15.6">
      <c r="A805" s="506" t="s">
        <v>1805</v>
      </c>
      <c r="B805" s="507" t="s">
        <v>1791</v>
      </c>
      <c r="C805" s="501" t="s">
        <v>56</v>
      </c>
      <c r="D805" s="501" t="s">
        <v>1208</v>
      </c>
      <c r="E805" s="522">
        <v>1</v>
      </c>
      <c r="F805" s="521">
        <v>467</v>
      </c>
      <c r="G805" s="502">
        <f>F805*E805</f>
        <v>467</v>
      </c>
    </row>
    <row r="806" spans="1:7" ht="15.6">
      <c r="A806" s="506">
        <v>10009</v>
      </c>
      <c r="B806" s="507" t="s">
        <v>1792</v>
      </c>
      <c r="C806" s="501" t="s">
        <v>56</v>
      </c>
      <c r="D806" s="501" t="s">
        <v>1208</v>
      </c>
      <c r="E806" s="522">
        <v>14</v>
      </c>
      <c r="F806" s="521">
        <v>4.5999999999999996</v>
      </c>
      <c r="G806" s="502">
        <f t="shared" ref="G806:G830" si="26">F806*E806</f>
        <v>64.399999999999991</v>
      </c>
    </row>
    <row r="807" spans="1:7" ht="15.6">
      <c r="A807" s="506">
        <v>30010</v>
      </c>
      <c r="B807" s="507" t="s">
        <v>1793</v>
      </c>
      <c r="C807" s="501" t="s">
        <v>56</v>
      </c>
      <c r="D807" s="501" t="s">
        <v>1208</v>
      </c>
      <c r="E807" s="522">
        <v>6.7</v>
      </c>
      <c r="F807" s="521">
        <v>48.06</v>
      </c>
      <c r="G807" s="502">
        <f t="shared" si="26"/>
        <v>322.00200000000001</v>
      </c>
    </row>
    <row r="808" spans="1:7" ht="15.6">
      <c r="A808" s="506">
        <v>30254</v>
      </c>
      <c r="B808" s="507" t="s">
        <v>1794</v>
      </c>
      <c r="C808" s="501" t="s">
        <v>56</v>
      </c>
      <c r="D808" s="501" t="s">
        <v>1206</v>
      </c>
      <c r="E808" s="522">
        <v>3.8</v>
      </c>
      <c r="F808" s="521">
        <v>51.38</v>
      </c>
      <c r="G808" s="502">
        <f t="shared" si="26"/>
        <v>195.244</v>
      </c>
    </row>
    <row r="809" spans="1:7" ht="15.6">
      <c r="A809" s="506">
        <v>40257</v>
      </c>
      <c r="B809" s="507" t="s">
        <v>1795</v>
      </c>
      <c r="C809" s="501" t="s">
        <v>56</v>
      </c>
      <c r="D809" s="501" t="s">
        <v>1206</v>
      </c>
      <c r="E809" s="522">
        <v>0.28000000000000003</v>
      </c>
      <c r="F809" s="521">
        <v>603.16</v>
      </c>
      <c r="G809" s="502">
        <f t="shared" si="26"/>
        <v>168.88480000000001</v>
      </c>
    </row>
    <row r="810" spans="1:7" ht="15.6">
      <c r="A810" s="506">
        <v>50036</v>
      </c>
      <c r="B810" s="507" t="s">
        <v>1201</v>
      </c>
      <c r="C810" s="501" t="s">
        <v>56</v>
      </c>
      <c r="D810" s="501" t="s">
        <v>1207</v>
      </c>
      <c r="E810" s="522">
        <v>110</v>
      </c>
      <c r="F810" s="521">
        <v>91.8</v>
      </c>
      <c r="G810" s="502">
        <f t="shared" si="26"/>
        <v>10098</v>
      </c>
    </row>
    <row r="811" spans="1:7" ht="15.6">
      <c r="A811" s="506">
        <v>50037</v>
      </c>
      <c r="B811" s="507" t="s">
        <v>1202</v>
      </c>
      <c r="C811" s="501" t="s">
        <v>56</v>
      </c>
      <c r="D811" s="501" t="s">
        <v>1208</v>
      </c>
      <c r="E811" s="522">
        <v>110</v>
      </c>
      <c r="F811" s="521">
        <v>4.8099999999999996</v>
      </c>
      <c r="G811" s="502">
        <f t="shared" si="26"/>
        <v>529.09999999999991</v>
      </c>
    </row>
    <row r="812" spans="1:7" ht="15.6">
      <c r="A812" s="506">
        <v>50038</v>
      </c>
      <c r="B812" s="507" t="s">
        <v>1203</v>
      </c>
      <c r="C812" s="501" t="s">
        <v>56</v>
      </c>
      <c r="D812" s="501" t="s">
        <v>1206</v>
      </c>
      <c r="E812" s="522">
        <v>442</v>
      </c>
      <c r="F812" s="521">
        <v>14.55</v>
      </c>
      <c r="G812" s="502">
        <f t="shared" si="26"/>
        <v>6431.1</v>
      </c>
    </row>
    <row r="813" spans="1:7" ht="31.2">
      <c r="A813" s="506">
        <v>50258</v>
      </c>
      <c r="B813" s="507" t="s">
        <v>1796</v>
      </c>
      <c r="C813" s="501" t="s">
        <v>56</v>
      </c>
      <c r="D813" s="501" t="s">
        <v>1206</v>
      </c>
      <c r="E813" s="522">
        <v>9</v>
      </c>
      <c r="F813" s="521">
        <v>683.43</v>
      </c>
      <c r="G813" s="502">
        <f t="shared" si="26"/>
        <v>6150.87</v>
      </c>
    </row>
    <row r="814" spans="1:7" ht="15.6">
      <c r="A814" s="506">
        <v>60046</v>
      </c>
      <c r="B814" s="507" t="s">
        <v>1797</v>
      </c>
      <c r="C814" s="501" t="s">
        <v>56</v>
      </c>
      <c r="D814" s="501" t="s">
        <v>1206</v>
      </c>
      <c r="E814" s="522">
        <v>15</v>
      </c>
      <c r="F814" s="521">
        <v>65.709999999999994</v>
      </c>
      <c r="G814" s="502">
        <f t="shared" si="26"/>
        <v>985.64999999999986</v>
      </c>
    </row>
    <row r="815" spans="1:7" ht="15.6">
      <c r="A815" s="506">
        <v>60212</v>
      </c>
      <c r="B815" s="507" t="s">
        <v>1798</v>
      </c>
      <c r="C815" s="501" t="s">
        <v>56</v>
      </c>
      <c r="D815" s="501" t="s">
        <v>1206</v>
      </c>
      <c r="E815" s="522">
        <v>6</v>
      </c>
      <c r="F815" s="521">
        <v>115.34</v>
      </c>
      <c r="G815" s="502">
        <f t="shared" si="26"/>
        <v>692.04</v>
      </c>
    </row>
    <row r="816" spans="1:7" ht="15.6">
      <c r="A816" s="506">
        <v>80272</v>
      </c>
      <c r="B816" s="507" t="s">
        <v>1799</v>
      </c>
      <c r="C816" s="501" t="s">
        <v>56</v>
      </c>
      <c r="D816" s="501" t="s">
        <v>1206</v>
      </c>
      <c r="E816" s="522">
        <v>28</v>
      </c>
      <c r="F816" s="521">
        <v>87.41</v>
      </c>
      <c r="G816" s="502">
        <f t="shared" si="26"/>
        <v>2447.48</v>
      </c>
    </row>
    <row r="817" spans="1:7" ht="31.2">
      <c r="A817" s="506">
        <v>90068</v>
      </c>
      <c r="B817" s="507" t="s">
        <v>1800</v>
      </c>
      <c r="C817" s="501" t="s">
        <v>56</v>
      </c>
      <c r="D817" s="501" t="s">
        <v>1206</v>
      </c>
      <c r="E817" s="522">
        <v>1.5</v>
      </c>
      <c r="F817" s="521">
        <v>271.91000000000003</v>
      </c>
      <c r="G817" s="502">
        <f t="shared" si="26"/>
        <v>407.86500000000001</v>
      </c>
    </row>
    <row r="818" spans="1:7" ht="15.6">
      <c r="A818" s="506">
        <v>110143</v>
      </c>
      <c r="B818" s="507" t="s">
        <v>1801</v>
      </c>
      <c r="C818" s="501" t="s">
        <v>56</v>
      </c>
      <c r="D818" s="501" t="s">
        <v>1206</v>
      </c>
      <c r="E818" s="522">
        <v>155</v>
      </c>
      <c r="F818" s="521">
        <v>10.19</v>
      </c>
      <c r="G818" s="502">
        <f t="shared" si="26"/>
        <v>1579.4499999999998</v>
      </c>
    </row>
    <row r="819" spans="1:7" ht="15.6">
      <c r="A819" s="506">
        <v>110763</v>
      </c>
      <c r="B819" s="507" t="s">
        <v>1802</v>
      </c>
      <c r="C819" s="501" t="s">
        <v>56</v>
      </c>
      <c r="D819" s="501" t="s">
        <v>1206</v>
      </c>
      <c r="E819" s="522">
        <v>155</v>
      </c>
      <c r="F819" s="521">
        <v>41.46</v>
      </c>
      <c r="G819" s="502">
        <f t="shared" si="26"/>
        <v>6426.3</v>
      </c>
    </row>
    <row r="820" spans="1:7" ht="31.2">
      <c r="A820" s="506">
        <v>130111</v>
      </c>
      <c r="B820" s="507" t="s">
        <v>1803</v>
      </c>
      <c r="C820" s="501" t="s">
        <v>56</v>
      </c>
      <c r="D820" s="501" t="s">
        <v>1206</v>
      </c>
      <c r="E820" s="522">
        <v>6.3</v>
      </c>
      <c r="F820" s="521">
        <v>55.44</v>
      </c>
      <c r="G820" s="502">
        <f t="shared" si="26"/>
        <v>349.27199999999999</v>
      </c>
    </row>
    <row r="821" spans="1:7" ht="15.6">
      <c r="A821" s="506">
        <v>130233</v>
      </c>
      <c r="B821" s="507" t="s">
        <v>1804</v>
      </c>
      <c r="C821" s="501" t="s">
        <v>56</v>
      </c>
      <c r="D821" s="501" t="s">
        <v>1206</v>
      </c>
      <c r="E821" s="522">
        <v>6.3</v>
      </c>
      <c r="F821" s="521">
        <v>54.07</v>
      </c>
      <c r="G821" s="502">
        <f t="shared" si="26"/>
        <v>340.64100000000002</v>
      </c>
    </row>
    <row r="822" spans="1:7" ht="31.2">
      <c r="A822" s="506">
        <v>130492</v>
      </c>
      <c r="B822" s="507" t="s">
        <v>1806</v>
      </c>
      <c r="C822" s="501" t="s">
        <v>56</v>
      </c>
      <c r="D822" s="501" t="s">
        <v>1206</v>
      </c>
      <c r="E822" s="522">
        <v>6.6</v>
      </c>
      <c r="F822" s="521">
        <v>99.21</v>
      </c>
      <c r="G822" s="502">
        <f t="shared" si="26"/>
        <v>654.78599999999994</v>
      </c>
    </row>
    <row r="823" spans="1:7" ht="15.6">
      <c r="A823" s="506">
        <v>150124</v>
      </c>
      <c r="B823" s="507" t="s">
        <v>1807</v>
      </c>
      <c r="C823" s="501" t="s">
        <v>56</v>
      </c>
      <c r="D823" s="501" t="s">
        <v>1206</v>
      </c>
      <c r="E823" s="522">
        <v>27</v>
      </c>
      <c r="F823" s="521">
        <v>14.31</v>
      </c>
      <c r="G823" s="502">
        <f t="shared" si="26"/>
        <v>386.37</v>
      </c>
    </row>
    <row r="824" spans="1:7" ht="15.6">
      <c r="A824" s="506">
        <v>150125</v>
      </c>
      <c r="B824" s="507" t="s">
        <v>1808</v>
      </c>
      <c r="C824" s="501" t="s">
        <v>56</v>
      </c>
      <c r="D824" s="501" t="s">
        <v>1206</v>
      </c>
      <c r="E824" s="522">
        <v>112</v>
      </c>
      <c r="F824" s="521">
        <v>14.31</v>
      </c>
      <c r="G824" s="502">
        <f t="shared" si="26"/>
        <v>1602.72</v>
      </c>
    </row>
    <row r="825" spans="1:7" ht="15.6">
      <c r="A825" s="506">
        <v>150491</v>
      </c>
      <c r="B825" s="507" t="s">
        <v>1809</v>
      </c>
      <c r="C825" s="501" t="s">
        <v>56</v>
      </c>
      <c r="D825" s="501" t="s">
        <v>1206</v>
      </c>
      <c r="E825" s="522">
        <v>5</v>
      </c>
      <c r="F825" s="521">
        <v>48.83</v>
      </c>
      <c r="G825" s="502">
        <f t="shared" si="26"/>
        <v>244.14999999999998</v>
      </c>
    </row>
    <row r="826" spans="1:7" ht="15.6">
      <c r="A826" s="506">
        <v>170081</v>
      </c>
      <c r="B826" s="507" t="s">
        <v>1080</v>
      </c>
      <c r="C826" s="501" t="s">
        <v>56</v>
      </c>
      <c r="D826" s="501" t="s">
        <v>1814</v>
      </c>
      <c r="E826" s="522">
        <v>2</v>
      </c>
      <c r="F826" s="521">
        <v>221.14</v>
      </c>
      <c r="G826" s="502">
        <f t="shared" si="26"/>
        <v>442.28</v>
      </c>
    </row>
    <row r="827" spans="1:7" ht="15.6">
      <c r="A827" s="506">
        <v>170332</v>
      </c>
      <c r="B827" s="507" t="s">
        <v>1810</v>
      </c>
      <c r="C827" s="501" t="s">
        <v>56</v>
      </c>
      <c r="D827" s="501" t="s">
        <v>1815</v>
      </c>
      <c r="E827" s="522">
        <v>1</v>
      </c>
      <c r="F827" s="521">
        <v>13.79</v>
      </c>
      <c r="G827" s="502">
        <f t="shared" si="26"/>
        <v>13.79</v>
      </c>
    </row>
    <row r="828" spans="1:7" ht="15.6">
      <c r="A828" s="506">
        <v>170339</v>
      </c>
      <c r="B828" s="507" t="s">
        <v>1811</v>
      </c>
      <c r="C828" s="501" t="s">
        <v>56</v>
      </c>
      <c r="D828" s="501" t="s">
        <v>1815</v>
      </c>
      <c r="E828" s="522">
        <v>1</v>
      </c>
      <c r="F828" s="521">
        <v>18.62</v>
      </c>
      <c r="G828" s="502">
        <f t="shared" si="26"/>
        <v>18.62</v>
      </c>
    </row>
    <row r="829" spans="1:7" ht="15.6">
      <c r="A829" s="506">
        <v>170514</v>
      </c>
      <c r="B829" s="507" t="s">
        <v>1812</v>
      </c>
      <c r="C829" s="501" t="s">
        <v>56</v>
      </c>
      <c r="D829" s="501" t="s">
        <v>1815</v>
      </c>
      <c r="E829" s="522">
        <v>1</v>
      </c>
      <c r="F829" s="521">
        <v>65.3</v>
      </c>
      <c r="G829" s="502">
        <f t="shared" si="26"/>
        <v>65.3</v>
      </c>
    </row>
    <row r="830" spans="1:7" ht="15.6">
      <c r="A830" s="506">
        <v>240617</v>
      </c>
      <c r="B830" s="507" t="s">
        <v>1813</v>
      </c>
      <c r="C830" s="501" t="s">
        <v>56</v>
      </c>
      <c r="D830" s="501" t="s">
        <v>119</v>
      </c>
      <c r="E830" s="522">
        <v>9</v>
      </c>
      <c r="F830" s="521">
        <v>409.01</v>
      </c>
      <c r="G830" s="502">
        <f t="shared" si="26"/>
        <v>3681.09</v>
      </c>
    </row>
    <row r="831" spans="1:7" ht="15.6">
      <c r="A831" s="657"/>
      <c r="B831" s="658"/>
      <c r="C831" s="658"/>
      <c r="D831" s="658"/>
      <c r="E831" s="658"/>
      <c r="F831" s="517" t="s">
        <v>1025</v>
      </c>
      <c r="G831" s="518">
        <f>SUM(G805:G830)</f>
        <v>44764.404800000018</v>
      </c>
    </row>
    <row r="832" spans="1:7" ht="15.6">
      <c r="A832" s="652" t="s">
        <v>1817</v>
      </c>
      <c r="B832" s="653"/>
      <c r="C832" s="653"/>
      <c r="D832" s="653"/>
      <c r="E832" s="653"/>
      <c r="F832" s="653"/>
      <c r="G832" s="654"/>
    </row>
    <row r="833" spans="1:7" ht="15.6">
      <c r="A833" s="655" t="s">
        <v>1013</v>
      </c>
      <c r="B833" s="656"/>
      <c r="C833" s="497" t="s">
        <v>1014</v>
      </c>
      <c r="D833" s="497" t="s">
        <v>1015</v>
      </c>
      <c r="E833" s="497" t="s">
        <v>1016</v>
      </c>
      <c r="F833" s="497" t="s">
        <v>1017</v>
      </c>
      <c r="G833" s="498" t="s">
        <v>1018</v>
      </c>
    </row>
    <row r="834" spans="1:7" ht="15.6">
      <c r="A834" s="506" t="s">
        <v>1823</v>
      </c>
      <c r="B834" s="507" t="s">
        <v>1818</v>
      </c>
      <c r="C834" s="501" t="s">
        <v>56</v>
      </c>
      <c r="D834" s="501" t="s">
        <v>1065</v>
      </c>
      <c r="E834" s="522">
        <v>2</v>
      </c>
      <c r="F834" s="521">
        <v>534.39</v>
      </c>
      <c r="G834" s="525">
        <f>E834*F834</f>
        <v>1068.78</v>
      </c>
    </row>
    <row r="835" spans="1:7" ht="15.6">
      <c r="A835" s="506">
        <v>100009</v>
      </c>
      <c r="B835" s="507" t="s">
        <v>1792</v>
      </c>
      <c r="C835" s="501" t="s">
        <v>56</v>
      </c>
      <c r="D835" s="501" t="s">
        <v>1020</v>
      </c>
      <c r="E835" s="522">
        <v>7.58</v>
      </c>
      <c r="F835" s="521">
        <v>4.5999999999999996</v>
      </c>
      <c r="G835" s="525">
        <f t="shared" ref="G835:G843" si="27">E835*F835</f>
        <v>34.867999999999995</v>
      </c>
    </row>
    <row r="836" spans="1:7" ht="31.2">
      <c r="A836" s="506">
        <v>20174</v>
      </c>
      <c r="B836" s="507" t="s">
        <v>1819</v>
      </c>
      <c r="C836" s="501" t="s">
        <v>56</v>
      </c>
      <c r="D836" s="501" t="s">
        <v>1023</v>
      </c>
      <c r="E836" s="522">
        <v>12.76</v>
      </c>
      <c r="F836" s="521">
        <v>91.02</v>
      </c>
      <c r="G836" s="525">
        <f t="shared" si="27"/>
        <v>1161.4151999999999</v>
      </c>
    </row>
    <row r="837" spans="1:7" ht="15.6">
      <c r="A837" s="506">
        <v>30010</v>
      </c>
      <c r="B837" s="507" t="s">
        <v>1793</v>
      </c>
      <c r="C837" s="501" t="s">
        <v>56</v>
      </c>
      <c r="D837" s="501" t="s">
        <v>1023</v>
      </c>
      <c r="E837" s="522">
        <v>10.6</v>
      </c>
      <c r="F837" s="521">
        <v>48.06</v>
      </c>
      <c r="G837" s="525">
        <f t="shared" si="27"/>
        <v>509.43599999999998</v>
      </c>
    </row>
    <row r="838" spans="1:7" ht="15.6">
      <c r="A838" s="506">
        <v>30254</v>
      </c>
      <c r="B838" s="507" t="s">
        <v>1794</v>
      </c>
      <c r="C838" s="501" t="s">
        <v>56</v>
      </c>
      <c r="D838" s="501" t="s">
        <v>1023</v>
      </c>
      <c r="E838" s="522">
        <v>4.2</v>
      </c>
      <c r="F838" s="521">
        <v>51.38</v>
      </c>
      <c r="G838" s="525">
        <f t="shared" si="27"/>
        <v>215.79600000000002</v>
      </c>
    </row>
    <row r="839" spans="1:7" ht="15.6">
      <c r="A839" s="506">
        <v>40257</v>
      </c>
      <c r="B839" s="507" t="s">
        <v>1795</v>
      </c>
      <c r="C839" s="501" t="s">
        <v>56</v>
      </c>
      <c r="D839" s="501" t="s">
        <v>1023</v>
      </c>
      <c r="E839" s="522">
        <v>0.6</v>
      </c>
      <c r="F839" s="521">
        <v>603.16</v>
      </c>
      <c r="G839" s="525">
        <f t="shared" si="27"/>
        <v>361.89599999999996</v>
      </c>
    </row>
    <row r="840" spans="1:7" ht="31.2">
      <c r="A840" s="506">
        <v>50729</v>
      </c>
      <c r="B840" s="507" t="s">
        <v>1820</v>
      </c>
      <c r="C840" s="501" t="s">
        <v>56</v>
      </c>
      <c r="D840" s="501" t="s">
        <v>1023</v>
      </c>
      <c r="E840" s="522">
        <v>3.2</v>
      </c>
      <c r="F840" s="521">
        <v>3045.25</v>
      </c>
      <c r="G840" s="525">
        <f t="shared" si="27"/>
        <v>9744.8000000000011</v>
      </c>
    </row>
    <row r="841" spans="1:7" ht="15.6">
      <c r="A841" s="506">
        <v>80273</v>
      </c>
      <c r="B841" s="507" t="s">
        <v>1821</v>
      </c>
      <c r="C841" s="501" t="s">
        <v>56</v>
      </c>
      <c r="D841" s="501" t="s">
        <v>1020</v>
      </c>
      <c r="E841" s="522">
        <v>46.8</v>
      </c>
      <c r="F841" s="521">
        <v>42.81</v>
      </c>
      <c r="G841" s="525">
        <f t="shared" si="27"/>
        <v>2003.508</v>
      </c>
    </row>
    <row r="842" spans="1:7" ht="15.6">
      <c r="A842" s="506">
        <v>80678</v>
      </c>
      <c r="B842" s="507" t="s">
        <v>1822</v>
      </c>
      <c r="C842" s="501" t="s">
        <v>56</v>
      </c>
      <c r="D842" s="501" t="s">
        <v>1020</v>
      </c>
      <c r="E842" s="522">
        <v>46.8</v>
      </c>
      <c r="F842" s="521">
        <v>57.54</v>
      </c>
      <c r="G842" s="525">
        <f t="shared" si="27"/>
        <v>2692.8719999999998</v>
      </c>
    </row>
    <row r="843" spans="1:7" ht="15.6">
      <c r="A843" s="506">
        <v>110143</v>
      </c>
      <c r="B843" s="507" t="s">
        <v>1801</v>
      </c>
      <c r="C843" s="501" t="s">
        <v>56</v>
      </c>
      <c r="D843" s="501" t="s">
        <v>1020</v>
      </c>
      <c r="E843" s="522">
        <v>46.8</v>
      </c>
      <c r="F843" s="521">
        <v>10.19</v>
      </c>
      <c r="G843" s="525">
        <f t="shared" si="27"/>
        <v>476.89199999999994</v>
      </c>
    </row>
    <row r="844" spans="1:7" ht="15.6">
      <c r="A844" s="657"/>
      <c r="B844" s="658"/>
      <c r="C844" s="658"/>
      <c r="D844" s="658"/>
      <c r="E844" s="658"/>
      <c r="F844" s="517" t="s">
        <v>1025</v>
      </c>
      <c r="G844" s="518">
        <f>SUM(G834:G843)</f>
        <v>18270.263200000001</v>
      </c>
    </row>
    <row r="845" spans="1:7" ht="33" customHeight="1">
      <c r="A845" s="652" t="s">
        <v>1824</v>
      </c>
      <c r="B845" s="653"/>
      <c r="C845" s="653"/>
      <c r="D845" s="653"/>
      <c r="E845" s="653"/>
      <c r="F845" s="653"/>
      <c r="G845" s="654"/>
    </row>
    <row r="846" spans="1:7" ht="15.6">
      <c r="A846" s="655" t="s">
        <v>1013</v>
      </c>
      <c r="B846" s="656"/>
      <c r="C846" s="497" t="s">
        <v>1014</v>
      </c>
      <c r="D846" s="497" t="s">
        <v>1015</v>
      </c>
      <c r="E846" s="497" t="s">
        <v>1016</v>
      </c>
      <c r="F846" s="497" t="s">
        <v>1017</v>
      </c>
      <c r="G846" s="498" t="s">
        <v>1018</v>
      </c>
    </row>
    <row r="847" spans="1:7" ht="31.2">
      <c r="A847" s="506" t="s">
        <v>1825</v>
      </c>
      <c r="B847" s="507" t="s">
        <v>1826</v>
      </c>
      <c r="C847" s="501" t="s">
        <v>73</v>
      </c>
      <c r="D847" s="501" t="s">
        <v>434</v>
      </c>
      <c r="E847" s="522" t="s">
        <v>1414</v>
      </c>
      <c r="F847" s="521" t="s">
        <v>1827</v>
      </c>
      <c r="G847" s="502">
        <v>5.98</v>
      </c>
    </row>
    <row r="848" spans="1:7" ht="15.6">
      <c r="A848" s="506" t="s">
        <v>1652</v>
      </c>
      <c r="B848" s="507" t="s">
        <v>1653</v>
      </c>
      <c r="C848" s="501" t="s">
        <v>56</v>
      </c>
      <c r="D848" s="501" t="s">
        <v>909</v>
      </c>
      <c r="E848" s="522" t="s">
        <v>1608</v>
      </c>
      <c r="F848" s="521" t="s">
        <v>1659</v>
      </c>
      <c r="G848" s="502">
        <v>0.15</v>
      </c>
    </row>
    <row r="849" spans="1:7" ht="31.2">
      <c r="A849" s="506" t="s">
        <v>1654</v>
      </c>
      <c r="B849" s="507" t="s">
        <v>1655</v>
      </c>
      <c r="C849" s="501" t="s">
        <v>56</v>
      </c>
      <c r="D849" s="501" t="s">
        <v>84</v>
      </c>
      <c r="E849" s="522" t="s">
        <v>1828</v>
      </c>
      <c r="F849" s="521" t="s">
        <v>1661</v>
      </c>
      <c r="G849" s="502">
        <v>4.91</v>
      </c>
    </row>
    <row r="850" spans="1:7" ht="31.2">
      <c r="A850" s="506" t="s">
        <v>1288</v>
      </c>
      <c r="B850" s="507" t="s">
        <v>1289</v>
      </c>
      <c r="C850" s="501" t="s">
        <v>56</v>
      </c>
      <c r="D850" s="501" t="s">
        <v>84</v>
      </c>
      <c r="E850" s="522" t="s">
        <v>1828</v>
      </c>
      <c r="F850" s="521" t="s">
        <v>1294</v>
      </c>
      <c r="G850" s="502">
        <v>6.21</v>
      </c>
    </row>
    <row r="851" spans="1:7" ht="15.6">
      <c r="A851" s="657"/>
      <c r="B851" s="658"/>
      <c r="C851" s="658"/>
      <c r="D851" s="658"/>
      <c r="E851" s="658"/>
      <c r="F851" s="517" t="s">
        <v>1025</v>
      </c>
      <c r="G851" s="518">
        <f>SUM(G847:G850)</f>
        <v>17.25</v>
      </c>
    </row>
    <row r="852" spans="1:7" ht="34.5" customHeight="1">
      <c r="A852" s="652" t="s">
        <v>1829</v>
      </c>
      <c r="B852" s="653"/>
      <c r="C852" s="653"/>
      <c r="D852" s="653"/>
      <c r="E852" s="653"/>
      <c r="F852" s="653"/>
      <c r="G852" s="654"/>
    </row>
    <row r="853" spans="1:7" ht="15.6">
      <c r="A853" s="655" t="s">
        <v>1013</v>
      </c>
      <c r="B853" s="656"/>
      <c r="C853" s="497" t="s">
        <v>1014</v>
      </c>
      <c r="D853" s="497" t="s">
        <v>1015</v>
      </c>
      <c r="E853" s="497" t="s">
        <v>1016</v>
      </c>
      <c r="F853" s="497" t="s">
        <v>1017</v>
      </c>
      <c r="G853" s="498" t="s">
        <v>1018</v>
      </c>
    </row>
    <row r="854" spans="1:7" ht="15.6">
      <c r="A854" s="506" t="s">
        <v>1690</v>
      </c>
      <c r="B854" s="507" t="s">
        <v>1691</v>
      </c>
      <c r="C854" s="501" t="s">
        <v>73</v>
      </c>
      <c r="D854" s="501" t="s">
        <v>909</v>
      </c>
      <c r="E854" s="522" t="s">
        <v>1832</v>
      </c>
      <c r="F854" s="521" t="s">
        <v>1695</v>
      </c>
      <c r="G854" s="502">
        <v>0.62</v>
      </c>
    </row>
    <row r="855" spans="1:7" ht="31.2">
      <c r="A855" s="506" t="s">
        <v>1830</v>
      </c>
      <c r="B855" s="507" t="s">
        <v>1831</v>
      </c>
      <c r="C855" s="501" t="s">
        <v>73</v>
      </c>
      <c r="D855" s="501" t="s">
        <v>434</v>
      </c>
      <c r="E855" s="522" t="s">
        <v>1414</v>
      </c>
      <c r="F855" s="521" t="s">
        <v>1833</v>
      </c>
      <c r="G855" s="502">
        <v>10.18</v>
      </c>
    </row>
    <row r="856" spans="1:7" ht="31.2">
      <c r="A856" s="506" t="s">
        <v>1692</v>
      </c>
      <c r="B856" s="507" t="s">
        <v>1693</v>
      </c>
      <c r="C856" s="501" t="s">
        <v>73</v>
      </c>
      <c r="D856" s="501" t="s">
        <v>909</v>
      </c>
      <c r="E856" s="522" t="s">
        <v>1834</v>
      </c>
      <c r="F856" s="521" t="s">
        <v>1696</v>
      </c>
      <c r="G856" s="502">
        <v>1.06</v>
      </c>
    </row>
    <row r="857" spans="1:7" ht="15.6">
      <c r="A857" s="506" t="s">
        <v>1652</v>
      </c>
      <c r="B857" s="507" t="s">
        <v>1653</v>
      </c>
      <c r="C857" s="501" t="s">
        <v>73</v>
      </c>
      <c r="D857" s="501" t="s">
        <v>909</v>
      </c>
      <c r="E857" s="522" t="s">
        <v>1835</v>
      </c>
      <c r="F857" s="521" t="s">
        <v>1659</v>
      </c>
      <c r="G857" s="502">
        <v>0.19</v>
      </c>
    </row>
    <row r="858" spans="1:7" ht="31.2">
      <c r="A858" s="506" t="s">
        <v>1654</v>
      </c>
      <c r="B858" s="507" t="s">
        <v>1655</v>
      </c>
      <c r="C858" s="501" t="s">
        <v>73</v>
      </c>
      <c r="D858" s="501" t="s">
        <v>84</v>
      </c>
      <c r="E858" s="522" t="s">
        <v>1836</v>
      </c>
      <c r="F858" s="521" t="s">
        <v>1661</v>
      </c>
      <c r="G858" s="502">
        <v>6.22</v>
      </c>
    </row>
    <row r="859" spans="1:7" ht="31.2">
      <c r="A859" s="506" t="s">
        <v>1288</v>
      </c>
      <c r="B859" s="507" t="s">
        <v>1289</v>
      </c>
      <c r="C859" s="501" t="s">
        <v>73</v>
      </c>
      <c r="D859" s="501" t="s">
        <v>84</v>
      </c>
      <c r="E859" s="522" t="s">
        <v>1836</v>
      </c>
      <c r="F859" s="521" t="s">
        <v>1294</v>
      </c>
      <c r="G859" s="502">
        <v>7.86</v>
      </c>
    </row>
    <row r="860" spans="1:7" ht="15.6">
      <c r="A860" s="657"/>
      <c r="B860" s="658"/>
      <c r="C860" s="658"/>
      <c r="D860" s="658"/>
      <c r="E860" s="658"/>
      <c r="F860" s="517" t="s">
        <v>1025</v>
      </c>
      <c r="G860" s="518">
        <f t="shared" ref="G860" si="28">SUM(G854:G859)</f>
        <v>26.13</v>
      </c>
    </row>
    <row r="861" spans="1:7" ht="31.5" customHeight="1">
      <c r="A861" s="652" t="s">
        <v>1837</v>
      </c>
      <c r="B861" s="653"/>
      <c r="C861" s="653"/>
      <c r="D861" s="653"/>
      <c r="E861" s="653"/>
      <c r="F861" s="653"/>
      <c r="G861" s="654"/>
    </row>
    <row r="862" spans="1:7" ht="15.6">
      <c r="A862" s="655" t="s">
        <v>1013</v>
      </c>
      <c r="B862" s="656"/>
      <c r="C862" s="497" t="s">
        <v>1014</v>
      </c>
      <c r="D862" s="497" t="s">
        <v>1015</v>
      </c>
      <c r="E862" s="497" t="s">
        <v>1016</v>
      </c>
      <c r="F862" s="497" t="s">
        <v>1017</v>
      </c>
      <c r="G862" s="498" t="s">
        <v>1018</v>
      </c>
    </row>
    <row r="863" spans="1:7" ht="15.6">
      <c r="A863" s="506" t="s">
        <v>1690</v>
      </c>
      <c r="B863" s="507" t="s">
        <v>1691</v>
      </c>
      <c r="C863" s="501" t="s">
        <v>73</v>
      </c>
      <c r="D863" s="501" t="s">
        <v>909</v>
      </c>
      <c r="E863" s="522" t="s">
        <v>1840</v>
      </c>
      <c r="F863" s="521" t="s">
        <v>1695</v>
      </c>
      <c r="G863" s="502">
        <v>1.42</v>
      </c>
    </row>
    <row r="864" spans="1:7" ht="31.2">
      <c r="A864" s="506" t="s">
        <v>1838</v>
      </c>
      <c r="B864" s="507" t="s">
        <v>1839</v>
      </c>
      <c r="C864" s="501" t="s">
        <v>73</v>
      </c>
      <c r="D864" s="501" t="s">
        <v>434</v>
      </c>
      <c r="E864" s="522" t="s">
        <v>1414</v>
      </c>
      <c r="F864" s="521" t="s">
        <v>1841</v>
      </c>
      <c r="G864" s="502">
        <v>14.7</v>
      </c>
    </row>
    <row r="865" spans="1:7" ht="31.2">
      <c r="A865" s="506" t="s">
        <v>1692</v>
      </c>
      <c r="B865" s="507" t="s">
        <v>1693</v>
      </c>
      <c r="C865" s="501" t="s">
        <v>73</v>
      </c>
      <c r="D865" s="501" t="s">
        <v>909</v>
      </c>
      <c r="E865" s="522" t="s">
        <v>1842</v>
      </c>
      <c r="F865" s="521" t="s">
        <v>1696</v>
      </c>
      <c r="G865" s="502">
        <v>2.5099999999999998</v>
      </c>
    </row>
    <row r="866" spans="1:7" ht="15.6">
      <c r="A866" s="506" t="s">
        <v>1652</v>
      </c>
      <c r="B866" s="507" t="s">
        <v>1653</v>
      </c>
      <c r="C866" s="501" t="s">
        <v>73</v>
      </c>
      <c r="D866" s="501" t="s">
        <v>909</v>
      </c>
      <c r="E866" s="522" t="s">
        <v>1633</v>
      </c>
      <c r="F866" s="521" t="s">
        <v>1659</v>
      </c>
      <c r="G866" s="502">
        <v>0.28000000000000003</v>
      </c>
    </row>
    <row r="867" spans="1:7" ht="31.2">
      <c r="A867" s="506" t="s">
        <v>1654</v>
      </c>
      <c r="B867" s="507" t="s">
        <v>1655</v>
      </c>
      <c r="C867" s="501" t="s">
        <v>73</v>
      </c>
      <c r="D867" s="501" t="s">
        <v>84</v>
      </c>
      <c r="E867" s="522" t="s">
        <v>1843</v>
      </c>
      <c r="F867" s="521" t="s">
        <v>1661</v>
      </c>
      <c r="G867" s="502">
        <v>9.17</v>
      </c>
    </row>
    <row r="868" spans="1:7" ht="31.2">
      <c r="A868" s="506" t="s">
        <v>1288</v>
      </c>
      <c r="B868" s="507" t="s">
        <v>1289</v>
      </c>
      <c r="C868" s="501" t="s">
        <v>73</v>
      </c>
      <c r="D868" s="501" t="s">
        <v>84</v>
      </c>
      <c r="E868" s="522" t="s">
        <v>1843</v>
      </c>
      <c r="F868" s="521" t="s">
        <v>1294</v>
      </c>
      <c r="G868" s="502">
        <v>11.59</v>
      </c>
    </row>
    <row r="869" spans="1:7" ht="15.6">
      <c r="A869" s="657"/>
      <c r="B869" s="658"/>
      <c r="C869" s="658"/>
      <c r="D869" s="658"/>
      <c r="E869" s="658"/>
      <c r="F869" s="517" t="s">
        <v>1025</v>
      </c>
      <c r="G869" s="518">
        <f t="shared" ref="G869" si="29">SUM(G863:G868)</f>
        <v>39.67</v>
      </c>
    </row>
    <row r="870" spans="1:7" ht="33.75" customHeight="1">
      <c r="A870" s="652" t="s">
        <v>1844</v>
      </c>
      <c r="B870" s="653"/>
      <c r="C870" s="653"/>
      <c r="D870" s="653"/>
      <c r="E870" s="653"/>
      <c r="F870" s="653"/>
      <c r="G870" s="654"/>
    </row>
    <row r="871" spans="1:7" ht="15.6">
      <c r="A871" s="655" t="s">
        <v>1013</v>
      </c>
      <c r="B871" s="656"/>
      <c r="C871" s="497" t="s">
        <v>1014</v>
      </c>
      <c r="D871" s="497" t="s">
        <v>1015</v>
      </c>
      <c r="E871" s="497" t="s">
        <v>1016</v>
      </c>
      <c r="F871" s="497" t="s">
        <v>1017</v>
      </c>
      <c r="G871" s="498" t="s">
        <v>1018</v>
      </c>
    </row>
    <row r="872" spans="1:7" ht="15.6">
      <c r="A872" s="506" t="s">
        <v>1690</v>
      </c>
      <c r="B872" s="507" t="s">
        <v>1691</v>
      </c>
      <c r="C872" s="501" t="s">
        <v>73</v>
      </c>
      <c r="D872" s="501" t="s">
        <v>909</v>
      </c>
      <c r="E872" s="522" t="s">
        <v>1840</v>
      </c>
      <c r="F872" s="521" t="s">
        <v>1695</v>
      </c>
      <c r="G872" s="502">
        <v>1.42</v>
      </c>
    </row>
    <row r="873" spans="1:7" ht="31.2">
      <c r="A873" s="506" t="s">
        <v>1838</v>
      </c>
      <c r="B873" s="507" t="s">
        <v>1846</v>
      </c>
      <c r="C873" s="501" t="s">
        <v>73</v>
      </c>
      <c r="D873" s="501" t="s">
        <v>434</v>
      </c>
      <c r="E873" s="522" t="s">
        <v>1414</v>
      </c>
      <c r="F873" s="521" t="s">
        <v>1841</v>
      </c>
      <c r="G873" s="502">
        <v>14.7</v>
      </c>
    </row>
    <row r="874" spans="1:7" ht="31.2">
      <c r="A874" s="506" t="s">
        <v>1692</v>
      </c>
      <c r="B874" s="507" t="s">
        <v>1693</v>
      </c>
      <c r="C874" s="501" t="s">
        <v>73</v>
      </c>
      <c r="D874" s="501" t="s">
        <v>909</v>
      </c>
      <c r="E874" s="522" t="s">
        <v>1842</v>
      </c>
      <c r="F874" s="521" t="s">
        <v>1696</v>
      </c>
      <c r="G874" s="502">
        <v>2.5099999999999998</v>
      </c>
    </row>
    <row r="875" spans="1:7" ht="15.6">
      <c r="A875" s="506" t="s">
        <v>1652</v>
      </c>
      <c r="B875" s="507" t="s">
        <v>1653</v>
      </c>
      <c r="C875" s="501" t="s">
        <v>73</v>
      </c>
      <c r="D875" s="501" t="s">
        <v>909</v>
      </c>
      <c r="E875" s="522" t="s">
        <v>1633</v>
      </c>
      <c r="F875" s="521" t="s">
        <v>1659</v>
      </c>
      <c r="G875" s="502">
        <v>0.28000000000000003</v>
      </c>
    </row>
    <row r="876" spans="1:7" ht="31.2">
      <c r="A876" s="506" t="s">
        <v>1654</v>
      </c>
      <c r="B876" s="507" t="s">
        <v>1655</v>
      </c>
      <c r="C876" s="501" t="s">
        <v>73</v>
      </c>
      <c r="D876" s="501" t="s">
        <v>84</v>
      </c>
      <c r="E876" s="522" t="s">
        <v>1843</v>
      </c>
      <c r="F876" s="521" t="s">
        <v>1661</v>
      </c>
      <c r="G876" s="502">
        <v>9.17</v>
      </c>
    </row>
    <row r="877" spans="1:7" ht="31.2">
      <c r="A877" s="506" t="s">
        <v>1288</v>
      </c>
      <c r="B877" s="507" t="s">
        <v>1289</v>
      </c>
      <c r="C877" s="501" t="s">
        <v>73</v>
      </c>
      <c r="D877" s="501" t="s">
        <v>84</v>
      </c>
      <c r="E877" s="522" t="s">
        <v>1843</v>
      </c>
      <c r="F877" s="521" t="s">
        <v>1294</v>
      </c>
      <c r="G877" s="502">
        <v>11.59</v>
      </c>
    </row>
    <row r="878" spans="1:7" ht="15.6">
      <c r="A878" s="657"/>
      <c r="B878" s="658"/>
      <c r="C878" s="658"/>
      <c r="D878" s="658"/>
      <c r="E878" s="658"/>
      <c r="F878" s="517" t="s">
        <v>1025</v>
      </c>
      <c r="G878" s="518">
        <v>50.35</v>
      </c>
    </row>
    <row r="879" spans="1:7" ht="39" customHeight="1">
      <c r="A879" s="652" t="s">
        <v>1845</v>
      </c>
      <c r="B879" s="653"/>
      <c r="C879" s="653"/>
      <c r="D879" s="653"/>
      <c r="E879" s="653"/>
      <c r="F879" s="653"/>
      <c r="G879" s="654"/>
    </row>
    <row r="880" spans="1:7" ht="15.6">
      <c r="A880" s="655" t="s">
        <v>1013</v>
      </c>
      <c r="B880" s="656"/>
      <c r="C880" s="497" t="s">
        <v>1014</v>
      </c>
      <c r="D880" s="497" t="s">
        <v>1015</v>
      </c>
      <c r="E880" s="497" t="s">
        <v>1016</v>
      </c>
      <c r="F880" s="497" t="s">
        <v>1017</v>
      </c>
      <c r="G880" s="498" t="s">
        <v>1018</v>
      </c>
    </row>
    <row r="881" spans="1:7" ht="31.2">
      <c r="A881" s="506" t="s">
        <v>1847</v>
      </c>
      <c r="B881" s="507" t="s">
        <v>1848</v>
      </c>
      <c r="C881" s="501" t="s">
        <v>73</v>
      </c>
      <c r="D881" s="501" t="s">
        <v>909</v>
      </c>
      <c r="E881" s="522" t="s">
        <v>1855</v>
      </c>
      <c r="F881" s="521" t="s">
        <v>1856</v>
      </c>
      <c r="G881" s="502">
        <v>2.0699999999999998</v>
      </c>
    </row>
    <row r="882" spans="1:7" ht="46.8">
      <c r="A882" s="506" t="s">
        <v>1849</v>
      </c>
      <c r="B882" s="507" t="s">
        <v>1850</v>
      </c>
      <c r="C882" s="501" t="s">
        <v>73</v>
      </c>
      <c r="D882" s="501" t="s">
        <v>909</v>
      </c>
      <c r="E882" s="522" t="s">
        <v>1857</v>
      </c>
      <c r="F882" s="521" t="s">
        <v>1858</v>
      </c>
      <c r="G882" s="502">
        <v>0.34</v>
      </c>
    </row>
    <row r="883" spans="1:7" ht="31.2">
      <c r="A883" s="506" t="s">
        <v>1851</v>
      </c>
      <c r="B883" s="507" t="s">
        <v>1852</v>
      </c>
      <c r="C883" s="501" t="s">
        <v>73</v>
      </c>
      <c r="D883" s="501" t="s">
        <v>434</v>
      </c>
      <c r="E883" s="522" t="s">
        <v>1414</v>
      </c>
      <c r="F883" s="521" t="s">
        <v>1859</v>
      </c>
      <c r="G883" s="502">
        <v>70.45</v>
      </c>
    </row>
    <row r="884" spans="1:7" ht="31.2">
      <c r="A884" s="506" t="s">
        <v>1853</v>
      </c>
      <c r="B884" s="507" t="s">
        <v>1854</v>
      </c>
      <c r="C884" s="501" t="s">
        <v>73</v>
      </c>
      <c r="D884" s="501" t="s">
        <v>84</v>
      </c>
      <c r="E884" s="522" t="s">
        <v>1860</v>
      </c>
      <c r="F884" s="521" t="s">
        <v>1861</v>
      </c>
      <c r="G884" s="502">
        <v>2.09</v>
      </c>
    </row>
    <row r="885" spans="1:7" ht="15.6">
      <c r="A885" s="506" t="s">
        <v>905</v>
      </c>
      <c r="B885" s="507" t="s">
        <v>906</v>
      </c>
      <c r="C885" s="501" t="s">
        <v>73</v>
      </c>
      <c r="D885" s="501" t="s">
        <v>84</v>
      </c>
      <c r="E885" s="522" t="s">
        <v>1860</v>
      </c>
      <c r="F885" s="521" t="s">
        <v>1034</v>
      </c>
      <c r="G885" s="502">
        <v>1.69</v>
      </c>
    </row>
    <row r="886" spans="1:7" ht="15.6">
      <c r="A886" s="657"/>
      <c r="B886" s="658"/>
      <c r="C886" s="658"/>
      <c r="D886" s="658"/>
      <c r="E886" s="658"/>
      <c r="F886" s="517" t="s">
        <v>1025</v>
      </c>
      <c r="G886" s="518">
        <f>SUM(G881:G885)</f>
        <v>76.64</v>
      </c>
    </row>
    <row r="887" spans="1:7" ht="35.25" customHeight="1">
      <c r="A887" s="652" t="s">
        <v>1862</v>
      </c>
      <c r="B887" s="653"/>
      <c r="C887" s="653"/>
      <c r="D887" s="653"/>
      <c r="E887" s="653"/>
      <c r="F887" s="653"/>
      <c r="G887" s="654"/>
    </row>
    <row r="888" spans="1:7" ht="15.6">
      <c r="A888" s="655" t="s">
        <v>1013</v>
      </c>
      <c r="B888" s="656"/>
      <c r="C888" s="497" t="s">
        <v>1014</v>
      </c>
      <c r="D888" s="497" t="s">
        <v>1015</v>
      </c>
      <c r="E888" s="497" t="s">
        <v>1016</v>
      </c>
      <c r="F888" s="497" t="s">
        <v>1017</v>
      </c>
      <c r="G888" s="498" t="s">
        <v>1018</v>
      </c>
    </row>
    <row r="889" spans="1:7" ht="31.2">
      <c r="A889" s="506" t="s">
        <v>1847</v>
      </c>
      <c r="B889" s="507" t="s">
        <v>1863</v>
      </c>
      <c r="C889" s="501" t="s">
        <v>73</v>
      </c>
      <c r="D889" s="501" t="s">
        <v>909</v>
      </c>
      <c r="E889" s="522" t="s">
        <v>1855</v>
      </c>
      <c r="F889" s="521" t="s">
        <v>1856</v>
      </c>
      <c r="G889" s="502">
        <v>2.0699999999999998</v>
      </c>
    </row>
    <row r="890" spans="1:7" ht="46.8">
      <c r="A890" s="506" t="s">
        <v>1849</v>
      </c>
      <c r="B890" s="507" t="s">
        <v>1850</v>
      </c>
      <c r="C890" s="501" t="s">
        <v>73</v>
      </c>
      <c r="D890" s="501" t="s">
        <v>909</v>
      </c>
      <c r="E890" s="522" t="s">
        <v>1857</v>
      </c>
      <c r="F890" s="521" t="s">
        <v>1858</v>
      </c>
      <c r="G890" s="502">
        <v>0.34</v>
      </c>
    </row>
    <row r="891" spans="1:7" ht="31.2">
      <c r="A891" s="506" t="s">
        <v>1851</v>
      </c>
      <c r="B891" s="507" t="s">
        <v>1864</v>
      </c>
      <c r="C891" s="501" t="s">
        <v>73</v>
      </c>
      <c r="D891" s="501" t="s">
        <v>434</v>
      </c>
      <c r="E891" s="522" t="s">
        <v>1414</v>
      </c>
      <c r="F891" s="521" t="s">
        <v>1859</v>
      </c>
      <c r="G891" s="502">
        <v>70.45</v>
      </c>
    </row>
    <row r="892" spans="1:7" ht="31.2">
      <c r="A892" s="506" t="s">
        <v>1853</v>
      </c>
      <c r="B892" s="507" t="s">
        <v>1854</v>
      </c>
      <c r="C892" s="501" t="s">
        <v>73</v>
      </c>
      <c r="D892" s="501" t="s">
        <v>84</v>
      </c>
      <c r="E892" s="522" t="s">
        <v>1860</v>
      </c>
      <c r="F892" s="521" t="s">
        <v>1861</v>
      </c>
      <c r="G892" s="502">
        <v>2.09</v>
      </c>
    </row>
    <row r="893" spans="1:7" ht="15.6">
      <c r="A893" s="506" t="s">
        <v>905</v>
      </c>
      <c r="B893" s="507" t="s">
        <v>906</v>
      </c>
      <c r="C893" s="501" t="s">
        <v>73</v>
      </c>
      <c r="D893" s="501" t="s">
        <v>84</v>
      </c>
      <c r="E893" s="522" t="s">
        <v>1860</v>
      </c>
      <c r="F893" s="521" t="s">
        <v>1034</v>
      </c>
      <c r="G893" s="502">
        <v>1.69</v>
      </c>
    </row>
    <row r="894" spans="1:7" ht="15.6">
      <c r="A894" s="657"/>
      <c r="B894" s="658"/>
      <c r="C894" s="658"/>
      <c r="D894" s="658"/>
      <c r="E894" s="658"/>
      <c r="F894" s="517" t="s">
        <v>1025</v>
      </c>
      <c r="G894" s="518">
        <v>122.49</v>
      </c>
    </row>
    <row r="895" spans="1:7" ht="33" customHeight="1">
      <c r="A895" s="652" t="s">
        <v>1865</v>
      </c>
      <c r="B895" s="653"/>
      <c r="C895" s="653"/>
      <c r="D895" s="653"/>
      <c r="E895" s="653"/>
      <c r="F895" s="653"/>
      <c r="G895" s="654"/>
    </row>
    <row r="896" spans="1:7" ht="15.6">
      <c r="A896" s="655" t="s">
        <v>1013</v>
      </c>
      <c r="B896" s="656"/>
      <c r="C896" s="497" t="s">
        <v>1014</v>
      </c>
      <c r="D896" s="497" t="s">
        <v>1015</v>
      </c>
      <c r="E896" s="497" t="s">
        <v>1016</v>
      </c>
      <c r="F896" s="497" t="s">
        <v>1017</v>
      </c>
      <c r="G896" s="498" t="s">
        <v>1018</v>
      </c>
    </row>
    <row r="897" spans="1:7" ht="31.2">
      <c r="A897" s="506" t="s">
        <v>1847</v>
      </c>
      <c r="B897" s="507" t="s">
        <v>1866</v>
      </c>
      <c r="C897" s="501" t="s">
        <v>73</v>
      </c>
      <c r="D897" s="501" t="s">
        <v>909</v>
      </c>
      <c r="E897" s="522" t="s">
        <v>1855</v>
      </c>
      <c r="F897" s="521" t="s">
        <v>1856</v>
      </c>
      <c r="G897" s="502">
        <v>2.0699999999999998</v>
      </c>
    </row>
    <row r="898" spans="1:7" ht="46.8">
      <c r="A898" s="506" t="s">
        <v>1849</v>
      </c>
      <c r="B898" s="507" t="s">
        <v>1850</v>
      </c>
      <c r="C898" s="501" t="s">
        <v>73</v>
      </c>
      <c r="D898" s="501" t="s">
        <v>909</v>
      </c>
      <c r="E898" s="522" t="s">
        <v>1857</v>
      </c>
      <c r="F898" s="521" t="s">
        <v>1858</v>
      </c>
      <c r="G898" s="502">
        <v>0.34</v>
      </c>
    </row>
    <row r="899" spans="1:7" ht="31.2">
      <c r="A899" s="506" t="s">
        <v>1851</v>
      </c>
      <c r="B899" s="507" t="s">
        <v>1867</v>
      </c>
      <c r="C899" s="501" t="s">
        <v>73</v>
      </c>
      <c r="D899" s="501" t="s">
        <v>434</v>
      </c>
      <c r="E899" s="522" t="s">
        <v>1414</v>
      </c>
      <c r="F899" s="521" t="s">
        <v>1859</v>
      </c>
      <c r="G899" s="502">
        <v>70.45</v>
      </c>
    </row>
    <row r="900" spans="1:7" ht="31.2">
      <c r="A900" s="506" t="s">
        <v>1853</v>
      </c>
      <c r="B900" s="507" t="s">
        <v>1854</v>
      </c>
      <c r="C900" s="501" t="s">
        <v>73</v>
      </c>
      <c r="D900" s="501" t="s">
        <v>84</v>
      </c>
      <c r="E900" s="522" t="s">
        <v>1860</v>
      </c>
      <c r="F900" s="521" t="s">
        <v>1861</v>
      </c>
      <c r="G900" s="502">
        <v>2.09</v>
      </c>
    </row>
    <row r="901" spans="1:7" ht="15.6">
      <c r="A901" s="506" t="s">
        <v>905</v>
      </c>
      <c r="B901" s="507" t="s">
        <v>906</v>
      </c>
      <c r="C901" s="501" t="s">
        <v>73</v>
      </c>
      <c r="D901" s="501" t="s">
        <v>84</v>
      </c>
      <c r="E901" s="522" t="s">
        <v>1860</v>
      </c>
      <c r="F901" s="521" t="s">
        <v>1034</v>
      </c>
      <c r="G901" s="502">
        <v>1.69</v>
      </c>
    </row>
    <row r="902" spans="1:7" ht="15.6">
      <c r="A902" s="657"/>
      <c r="B902" s="658"/>
      <c r="C902" s="658"/>
      <c r="D902" s="658"/>
      <c r="E902" s="658"/>
      <c r="F902" s="517" t="s">
        <v>1025</v>
      </c>
      <c r="G902" s="518">
        <v>200.92</v>
      </c>
    </row>
    <row r="903" spans="1:7" ht="33" customHeight="1">
      <c r="A903" s="652" t="s">
        <v>1868</v>
      </c>
      <c r="B903" s="653"/>
      <c r="C903" s="653"/>
      <c r="D903" s="653"/>
      <c r="E903" s="653"/>
      <c r="F903" s="653"/>
      <c r="G903" s="654"/>
    </row>
    <row r="904" spans="1:7" ht="15.6">
      <c r="A904" s="655" t="s">
        <v>1013</v>
      </c>
      <c r="B904" s="656"/>
      <c r="C904" s="497" t="s">
        <v>1014</v>
      </c>
      <c r="D904" s="497" t="s">
        <v>1015</v>
      </c>
      <c r="E904" s="497" t="s">
        <v>1016</v>
      </c>
      <c r="F904" s="497" t="s">
        <v>1017</v>
      </c>
      <c r="G904" s="498" t="s">
        <v>1018</v>
      </c>
    </row>
    <row r="905" spans="1:7" ht="31.2">
      <c r="A905" s="506" t="s">
        <v>1847</v>
      </c>
      <c r="B905" s="507" t="s">
        <v>1870</v>
      </c>
      <c r="C905" s="501" t="s">
        <v>73</v>
      </c>
      <c r="D905" s="501" t="s">
        <v>909</v>
      </c>
      <c r="E905" s="522" t="s">
        <v>1855</v>
      </c>
      <c r="F905" s="521" t="s">
        <v>1856</v>
      </c>
      <c r="G905" s="502">
        <v>2.0699999999999998</v>
      </c>
    </row>
    <row r="906" spans="1:7" ht="46.8">
      <c r="A906" s="506" t="s">
        <v>1849</v>
      </c>
      <c r="B906" s="507" t="s">
        <v>1850</v>
      </c>
      <c r="C906" s="501" t="s">
        <v>73</v>
      </c>
      <c r="D906" s="501" t="s">
        <v>909</v>
      </c>
      <c r="E906" s="522" t="s">
        <v>1857</v>
      </c>
      <c r="F906" s="521" t="s">
        <v>1858</v>
      </c>
      <c r="G906" s="502">
        <v>0.34</v>
      </c>
    </row>
    <row r="907" spans="1:7" ht="31.2">
      <c r="A907" s="506" t="s">
        <v>1851</v>
      </c>
      <c r="B907" s="507" t="s">
        <v>1869</v>
      </c>
      <c r="C907" s="501" t="s">
        <v>73</v>
      </c>
      <c r="D907" s="501" t="s">
        <v>434</v>
      </c>
      <c r="E907" s="522" t="s">
        <v>1414</v>
      </c>
      <c r="F907" s="521" t="s">
        <v>1859</v>
      </c>
      <c r="G907" s="502">
        <v>70.45</v>
      </c>
    </row>
    <row r="908" spans="1:7" ht="31.2">
      <c r="A908" s="506" t="s">
        <v>1853</v>
      </c>
      <c r="B908" s="507" t="s">
        <v>1854</v>
      </c>
      <c r="C908" s="501" t="s">
        <v>73</v>
      </c>
      <c r="D908" s="501" t="s">
        <v>84</v>
      </c>
      <c r="E908" s="522" t="s">
        <v>1860</v>
      </c>
      <c r="F908" s="521" t="s">
        <v>1861</v>
      </c>
      <c r="G908" s="502">
        <v>2.09</v>
      </c>
    </row>
    <row r="909" spans="1:7" ht="15.6">
      <c r="A909" s="506" t="s">
        <v>905</v>
      </c>
      <c r="B909" s="507" t="s">
        <v>906</v>
      </c>
      <c r="C909" s="501" t="s">
        <v>73</v>
      </c>
      <c r="D909" s="501" t="s">
        <v>84</v>
      </c>
      <c r="E909" s="522" t="s">
        <v>1860</v>
      </c>
      <c r="F909" s="521" t="s">
        <v>1034</v>
      </c>
      <c r="G909" s="502">
        <v>1.69</v>
      </c>
    </row>
    <row r="910" spans="1:7" ht="15.6">
      <c r="A910" s="657"/>
      <c r="B910" s="658"/>
      <c r="C910" s="658"/>
      <c r="D910" s="658"/>
      <c r="E910" s="658"/>
      <c r="F910" s="517" t="s">
        <v>1025</v>
      </c>
      <c r="G910" s="518">
        <v>278.17</v>
      </c>
    </row>
    <row r="911" spans="1:7" ht="39" customHeight="1">
      <c r="A911" s="652" t="s">
        <v>1871</v>
      </c>
      <c r="B911" s="653"/>
      <c r="C911" s="653"/>
      <c r="D911" s="653"/>
      <c r="E911" s="653"/>
      <c r="F911" s="653"/>
      <c r="G911" s="654"/>
    </row>
    <row r="912" spans="1:7" ht="15.6">
      <c r="A912" s="655" t="s">
        <v>1013</v>
      </c>
      <c r="B912" s="656"/>
      <c r="C912" s="497" t="s">
        <v>1014</v>
      </c>
      <c r="D912" s="497" t="s">
        <v>1015</v>
      </c>
      <c r="E912" s="497" t="s">
        <v>1016</v>
      </c>
      <c r="F912" s="497" t="s">
        <v>1017</v>
      </c>
      <c r="G912" s="498" t="s">
        <v>1018</v>
      </c>
    </row>
    <row r="913" spans="1:7" ht="15.6">
      <c r="A913" s="506" t="s">
        <v>1690</v>
      </c>
      <c r="B913" s="507" t="s">
        <v>1691</v>
      </c>
      <c r="C913" s="501" t="s">
        <v>73</v>
      </c>
      <c r="D913" s="501" t="s">
        <v>909</v>
      </c>
      <c r="E913" s="522" t="s">
        <v>1874</v>
      </c>
      <c r="F913" s="521" t="s">
        <v>1695</v>
      </c>
      <c r="G913" s="502">
        <v>0.56999999999999995</v>
      </c>
    </row>
    <row r="914" spans="1:7" ht="31.2">
      <c r="A914" s="506" t="s">
        <v>1872</v>
      </c>
      <c r="B914" s="507" t="s">
        <v>1873</v>
      </c>
      <c r="C914" s="501" t="s">
        <v>73</v>
      </c>
      <c r="D914" s="501" t="s">
        <v>909</v>
      </c>
      <c r="E914" s="522" t="s">
        <v>1019</v>
      </c>
      <c r="F914" s="521" t="s">
        <v>1875</v>
      </c>
      <c r="G914" s="502">
        <v>1.1299999999999999</v>
      </c>
    </row>
    <row r="915" spans="1:7" ht="31.2">
      <c r="A915" s="506" t="s">
        <v>1692</v>
      </c>
      <c r="B915" s="507" t="s">
        <v>1693</v>
      </c>
      <c r="C915" s="501" t="s">
        <v>73</v>
      </c>
      <c r="D915" s="501" t="s">
        <v>909</v>
      </c>
      <c r="E915" s="522" t="s">
        <v>1876</v>
      </c>
      <c r="F915" s="521" t="s">
        <v>1696</v>
      </c>
      <c r="G915" s="502">
        <v>0.98</v>
      </c>
    </row>
    <row r="916" spans="1:7" ht="15.6">
      <c r="A916" s="506" t="s">
        <v>1652</v>
      </c>
      <c r="B916" s="507" t="s">
        <v>1653</v>
      </c>
      <c r="C916" s="501" t="s">
        <v>73</v>
      </c>
      <c r="D916" s="501" t="s">
        <v>909</v>
      </c>
      <c r="E916" s="522" t="s">
        <v>1745</v>
      </c>
      <c r="F916" s="521" t="s">
        <v>1659</v>
      </c>
      <c r="G916" s="502">
        <v>0.03</v>
      </c>
    </row>
    <row r="917" spans="1:7" ht="31.2">
      <c r="A917" s="506" t="s">
        <v>1654</v>
      </c>
      <c r="B917" s="507" t="s">
        <v>1655</v>
      </c>
      <c r="C917" s="501" t="s">
        <v>73</v>
      </c>
      <c r="D917" s="501" t="s">
        <v>84</v>
      </c>
      <c r="E917" s="522" t="s">
        <v>1608</v>
      </c>
      <c r="F917" s="521" t="s">
        <v>1661</v>
      </c>
      <c r="G917" s="502">
        <v>1.63</v>
      </c>
    </row>
    <row r="918" spans="1:7" ht="31.2">
      <c r="A918" s="506" t="s">
        <v>1288</v>
      </c>
      <c r="B918" s="507" t="s">
        <v>1289</v>
      </c>
      <c r="C918" s="501" t="s">
        <v>73</v>
      </c>
      <c r="D918" s="501" t="s">
        <v>84</v>
      </c>
      <c r="E918" s="522" t="s">
        <v>1608</v>
      </c>
      <c r="F918" s="521" t="s">
        <v>1294</v>
      </c>
      <c r="G918" s="502">
        <v>2.0699999999999998</v>
      </c>
    </row>
    <row r="919" spans="1:7" ht="15.6">
      <c r="A919" s="657"/>
      <c r="B919" s="658"/>
      <c r="C919" s="658"/>
      <c r="D919" s="658"/>
      <c r="E919" s="658"/>
      <c r="F919" s="517" t="s">
        <v>1025</v>
      </c>
      <c r="G919" s="518">
        <f>SUM(G913:G918)</f>
        <v>6.41</v>
      </c>
    </row>
    <row r="920" spans="1:7" ht="33.75" customHeight="1">
      <c r="A920" s="652" t="s">
        <v>1877</v>
      </c>
      <c r="B920" s="653"/>
      <c r="C920" s="653"/>
      <c r="D920" s="653"/>
      <c r="E920" s="653"/>
      <c r="F920" s="653"/>
      <c r="G920" s="654"/>
    </row>
    <row r="921" spans="1:7" ht="15.6">
      <c r="A921" s="655" t="s">
        <v>1013</v>
      </c>
      <c r="B921" s="656"/>
      <c r="C921" s="497" t="s">
        <v>1014</v>
      </c>
      <c r="D921" s="497" t="s">
        <v>1015</v>
      </c>
      <c r="E921" s="497" t="s">
        <v>1016</v>
      </c>
      <c r="F921" s="497" t="s">
        <v>1017</v>
      </c>
      <c r="G921" s="498" t="s">
        <v>1018</v>
      </c>
    </row>
    <row r="922" spans="1:7" ht="31.2">
      <c r="A922" s="506" t="s">
        <v>1878</v>
      </c>
      <c r="B922" s="507" t="s">
        <v>1879</v>
      </c>
      <c r="C922" s="501" t="s">
        <v>73</v>
      </c>
      <c r="D922" s="501" t="s">
        <v>909</v>
      </c>
      <c r="E922" s="522" t="s">
        <v>1019</v>
      </c>
      <c r="F922" s="521" t="s">
        <v>1882</v>
      </c>
      <c r="G922" s="502">
        <v>1.97</v>
      </c>
    </row>
    <row r="923" spans="1:7" ht="31.2">
      <c r="A923" s="506" t="s">
        <v>1880</v>
      </c>
      <c r="B923" s="507" t="s">
        <v>1881</v>
      </c>
      <c r="C923" s="501" t="s">
        <v>73</v>
      </c>
      <c r="D923" s="501" t="s">
        <v>909</v>
      </c>
      <c r="E923" s="522" t="s">
        <v>1019</v>
      </c>
      <c r="F923" s="521" t="s">
        <v>1883</v>
      </c>
      <c r="G923" s="502">
        <v>3.38</v>
      </c>
    </row>
    <row r="924" spans="1:7" ht="46.8">
      <c r="A924" s="506" t="s">
        <v>1849</v>
      </c>
      <c r="B924" s="507" t="s">
        <v>1850</v>
      </c>
      <c r="C924" s="501" t="s">
        <v>73</v>
      </c>
      <c r="D924" s="501" t="s">
        <v>909</v>
      </c>
      <c r="E924" s="522" t="s">
        <v>1715</v>
      </c>
      <c r="F924" s="521" t="s">
        <v>1858</v>
      </c>
      <c r="G924" s="502">
        <v>0.47</v>
      </c>
    </row>
    <row r="925" spans="1:7" ht="31.2">
      <c r="A925" s="506" t="s">
        <v>1654</v>
      </c>
      <c r="B925" s="507" t="s">
        <v>1655</v>
      </c>
      <c r="C925" s="501" t="s">
        <v>73</v>
      </c>
      <c r="D925" s="501" t="s">
        <v>84</v>
      </c>
      <c r="E925" s="522" t="s">
        <v>1884</v>
      </c>
      <c r="F925" s="521" t="s">
        <v>1661</v>
      </c>
      <c r="G925" s="502">
        <v>2.12</v>
      </c>
    </row>
    <row r="926" spans="1:7" ht="31.2">
      <c r="A926" s="506" t="s">
        <v>1288</v>
      </c>
      <c r="B926" s="507" t="s">
        <v>1289</v>
      </c>
      <c r="C926" s="501" t="s">
        <v>73</v>
      </c>
      <c r="D926" s="501" t="s">
        <v>84</v>
      </c>
      <c r="E926" s="522" t="s">
        <v>1884</v>
      </c>
      <c r="F926" s="521" t="s">
        <v>1294</v>
      </c>
      <c r="G926" s="502">
        <v>2.69</v>
      </c>
    </row>
    <row r="927" spans="1:7" ht="15.6">
      <c r="A927" s="657"/>
      <c r="B927" s="658"/>
      <c r="C927" s="658"/>
      <c r="D927" s="658"/>
      <c r="E927" s="658"/>
      <c r="F927" s="517" t="s">
        <v>1025</v>
      </c>
      <c r="G927" s="518">
        <f>SUM(G922:G926)</f>
        <v>10.629999999999999</v>
      </c>
    </row>
    <row r="928" spans="1:7" ht="35.25" customHeight="1">
      <c r="A928" s="652" t="s">
        <v>1885</v>
      </c>
      <c r="B928" s="653"/>
      <c r="C928" s="653"/>
      <c r="D928" s="653"/>
      <c r="E928" s="653"/>
      <c r="F928" s="653"/>
      <c r="G928" s="654"/>
    </row>
    <row r="929" spans="1:7" ht="15.6">
      <c r="A929" s="655" t="s">
        <v>1013</v>
      </c>
      <c r="B929" s="656"/>
      <c r="C929" s="497" t="s">
        <v>1014</v>
      </c>
      <c r="D929" s="497" t="s">
        <v>1015</v>
      </c>
      <c r="E929" s="497" t="s">
        <v>1016</v>
      </c>
      <c r="F929" s="497" t="s">
        <v>1017</v>
      </c>
      <c r="G929" s="498" t="s">
        <v>1018</v>
      </c>
    </row>
    <row r="930" spans="1:7" ht="31.2">
      <c r="A930" s="506" t="s">
        <v>1878</v>
      </c>
      <c r="B930" s="507" t="s">
        <v>1886</v>
      </c>
      <c r="C930" s="501" t="s">
        <v>73</v>
      </c>
      <c r="D930" s="501" t="s">
        <v>909</v>
      </c>
      <c r="E930" s="522" t="s">
        <v>1019</v>
      </c>
      <c r="F930" s="521" t="s">
        <v>1882</v>
      </c>
      <c r="G930" s="502">
        <v>1.97</v>
      </c>
    </row>
    <row r="931" spans="1:7" ht="31.2">
      <c r="A931" s="506" t="s">
        <v>1880</v>
      </c>
      <c r="B931" s="507" t="s">
        <v>1887</v>
      </c>
      <c r="C931" s="501" t="s">
        <v>73</v>
      </c>
      <c r="D931" s="501" t="s">
        <v>909</v>
      </c>
      <c r="E931" s="522" t="s">
        <v>1019</v>
      </c>
      <c r="F931" s="521" t="s">
        <v>1883</v>
      </c>
      <c r="G931" s="502">
        <v>3.38</v>
      </c>
    </row>
    <row r="932" spans="1:7" ht="46.8">
      <c r="A932" s="506" t="s">
        <v>1849</v>
      </c>
      <c r="B932" s="507" t="s">
        <v>1850</v>
      </c>
      <c r="C932" s="501" t="s">
        <v>73</v>
      </c>
      <c r="D932" s="501" t="s">
        <v>909</v>
      </c>
      <c r="E932" s="522" t="s">
        <v>1715</v>
      </c>
      <c r="F932" s="521" t="s">
        <v>1858</v>
      </c>
      <c r="G932" s="502">
        <v>0.47</v>
      </c>
    </row>
    <row r="933" spans="1:7" ht="31.2">
      <c r="A933" s="506" t="s">
        <v>1654</v>
      </c>
      <c r="B933" s="507" t="s">
        <v>1655</v>
      </c>
      <c r="C933" s="501" t="s">
        <v>73</v>
      </c>
      <c r="D933" s="501" t="s">
        <v>84</v>
      </c>
      <c r="E933" s="522" t="s">
        <v>1884</v>
      </c>
      <c r="F933" s="521" t="s">
        <v>1661</v>
      </c>
      <c r="G933" s="502">
        <v>2.12</v>
      </c>
    </row>
    <row r="934" spans="1:7" ht="31.2">
      <c r="A934" s="506" t="s">
        <v>1288</v>
      </c>
      <c r="B934" s="507" t="s">
        <v>1289</v>
      </c>
      <c r="C934" s="501" t="s">
        <v>73</v>
      </c>
      <c r="D934" s="501" t="s">
        <v>84</v>
      </c>
      <c r="E934" s="522" t="s">
        <v>1884</v>
      </c>
      <c r="F934" s="521" t="s">
        <v>1294</v>
      </c>
      <c r="G934" s="502">
        <v>2.69</v>
      </c>
    </row>
    <row r="935" spans="1:7" ht="15.6">
      <c r="A935" s="657"/>
      <c r="B935" s="658"/>
      <c r="C935" s="658"/>
      <c r="D935" s="658"/>
      <c r="E935" s="658"/>
      <c r="F935" s="517" t="s">
        <v>1025</v>
      </c>
      <c r="G935" s="518">
        <v>18.55</v>
      </c>
    </row>
    <row r="936" spans="1:7" ht="37.5" customHeight="1">
      <c r="A936" s="652" t="s">
        <v>1888</v>
      </c>
      <c r="B936" s="653"/>
      <c r="C936" s="653"/>
      <c r="D936" s="653"/>
      <c r="E936" s="653"/>
      <c r="F936" s="653"/>
      <c r="G936" s="654"/>
    </row>
    <row r="937" spans="1:7" ht="15.6">
      <c r="A937" s="655" t="s">
        <v>1013</v>
      </c>
      <c r="B937" s="656"/>
      <c r="C937" s="497" t="s">
        <v>1014</v>
      </c>
      <c r="D937" s="497" t="s">
        <v>1015</v>
      </c>
      <c r="E937" s="497" t="s">
        <v>1016</v>
      </c>
      <c r="F937" s="497" t="s">
        <v>1017</v>
      </c>
      <c r="G937" s="498" t="s">
        <v>1018</v>
      </c>
    </row>
    <row r="938" spans="1:7" ht="31.2">
      <c r="A938" s="506" t="s">
        <v>1878</v>
      </c>
      <c r="B938" s="507" t="s">
        <v>1889</v>
      </c>
      <c r="C938" s="501" t="s">
        <v>73</v>
      </c>
      <c r="D938" s="501" t="s">
        <v>909</v>
      </c>
      <c r="E938" s="522" t="s">
        <v>1019</v>
      </c>
      <c r="F938" s="521" t="s">
        <v>1882</v>
      </c>
      <c r="G938" s="502">
        <v>1.97</v>
      </c>
    </row>
    <row r="939" spans="1:7" ht="31.2">
      <c r="A939" s="506" t="s">
        <v>1880</v>
      </c>
      <c r="B939" s="507" t="s">
        <v>1892</v>
      </c>
      <c r="C939" s="501" t="s">
        <v>73</v>
      </c>
      <c r="D939" s="501" t="s">
        <v>909</v>
      </c>
      <c r="E939" s="522" t="s">
        <v>1019</v>
      </c>
      <c r="F939" s="521" t="s">
        <v>1883</v>
      </c>
      <c r="G939" s="502">
        <v>3.38</v>
      </c>
    </row>
    <row r="940" spans="1:7" ht="46.8">
      <c r="A940" s="506" t="s">
        <v>1849</v>
      </c>
      <c r="B940" s="507" t="s">
        <v>1850</v>
      </c>
      <c r="C940" s="501" t="s">
        <v>73</v>
      </c>
      <c r="D940" s="501" t="s">
        <v>909</v>
      </c>
      <c r="E940" s="522" t="s">
        <v>1715</v>
      </c>
      <c r="F940" s="521" t="s">
        <v>1858</v>
      </c>
      <c r="G940" s="502">
        <v>0.47</v>
      </c>
    </row>
    <row r="941" spans="1:7" ht="31.2">
      <c r="A941" s="506" t="s">
        <v>1654</v>
      </c>
      <c r="B941" s="507" t="s">
        <v>1655</v>
      </c>
      <c r="C941" s="501" t="s">
        <v>73</v>
      </c>
      <c r="D941" s="501" t="s">
        <v>84</v>
      </c>
      <c r="E941" s="522" t="s">
        <v>1884</v>
      </c>
      <c r="F941" s="521" t="s">
        <v>1661</v>
      </c>
      <c r="G941" s="502">
        <v>2.12</v>
      </c>
    </row>
    <row r="942" spans="1:7" ht="31.2">
      <c r="A942" s="506" t="s">
        <v>1288</v>
      </c>
      <c r="B942" s="507" t="s">
        <v>1289</v>
      </c>
      <c r="C942" s="501" t="s">
        <v>73</v>
      </c>
      <c r="D942" s="501" t="s">
        <v>84</v>
      </c>
      <c r="E942" s="522" t="s">
        <v>1884</v>
      </c>
      <c r="F942" s="521" t="s">
        <v>1294</v>
      </c>
      <c r="G942" s="502">
        <v>2.69</v>
      </c>
    </row>
    <row r="943" spans="1:7" ht="15.6">
      <c r="A943" s="657"/>
      <c r="B943" s="658"/>
      <c r="C943" s="658"/>
      <c r="D943" s="658"/>
      <c r="E943" s="658"/>
      <c r="F943" s="517" t="s">
        <v>1025</v>
      </c>
      <c r="G943" s="518">
        <v>9.23</v>
      </c>
    </row>
    <row r="944" spans="1:7" ht="33" customHeight="1">
      <c r="A944" s="652" t="s">
        <v>1890</v>
      </c>
      <c r="B944" s="653"/>
      <c r="C944" s="653"/>
      <c r="D944" s="653"/>
      <c r="E944" s="653"/>
      <c r="F944" s="653"/>
      <c r="G944" s="654"/>
    </row>
    <row r="945" spans="1:7" ht="15.6">
      <c r="A945" s="655" t="s">
        <v>1013</v>
      </c>
      <c r="B945" s="656"/>
      <c r="C945" s="497" t="s">
        <v>1014</v>
      </c>
      <c r="D945" s="497" t="s">
        <v>1015</v>
      </c>
      <c r="E945" s="497" t="s">
        <v>1016</v>
      </c>
      <c r="F945" s="497" t="s">
        <v>1017</v>
      </c>
      <c r="G945" s="498" t="s">
        <v>1018</v>
      </c>
    </row>
    <row r="946" spans="1:7" ht="31.2">
      <c r="A946" s="506" t="s">
        <v>1878</v>
      </c>
      <c r="B946" s="507" t="s">
        <v>1879</v>
      </c>
      <c r="C946" s="501" t="s">
        <v>73</v>
      </c>
      <c r="D946" s="501" t="s">
        <v>909</v>
      </c>
      <c r="E946" s="522" t="s">
        <v>1019</v>
      </c>
      <c r="F946" s="521" t="s">
        <v>1882</v>
      </c>
      <c r="G946" s="502">
        <v>1.97</v>
      </c>
    </row>
    <row r="947" spans="1:7" ht="31.2">
      <c r="A947" s="506" t="s">
        <v>1880</v>
      </c>
      <c r="B947" s="507" t="s">
        <v>1891</v>
      </c>
      <c r="C947" s="501" t="s">
        <v>73</v>
      </c>
      <c r="D947" s="501" t="s">
        <v>909</v>
      </c>
      <c r="E947" s="522" t="s">
        <v>1019</v>
      </c>
      <c r="F947" s="521" t="s">
        <v>1883</v>
      </c>
      <c r="G947" s="502">
        <v>3.38</v>
      </c>
    </row>
    <row r="948" spans="1:7" ht="46.8">
      <c r="A948" s="506" t="s">
        <v>1849</v>
      </c>
      <c r="B948" s="507" t="s">
        <v>1850</v>
      </c>
      <c r="C948" s="501" t="s">
        <v>73</v>
      </c>
      <c r="D948" s="501" t="s">
        <v>909</v>
      </c>
      <c r="E948" s="522" t="s">
        <v>1715</v>
      </c>
      <c r="F948" s="521" t="s">
        <v>1858</v>
      </c>
      <c r="G948" s="502">
        <v>0.47</v>
      </c>
    </row>
    <row r="949" spans="1:7" ht="31.2">
      <c r="A949" s="506" t="s">
        <v>1654</v>
      </c>
      <c r="B949" s="507" t="s">
        <v>1655</v>
      </c>
      <c r="C949" s="501" t="s">
        <v>73</v>
      </c>
      <c r="D949" s="501" t="s">
        <v>84</v>
      </c>
      <c r="E949" s="522" t="s">
        <v>1884</v>
      </c>
      <c r="F949" s="521" t="s">
        <v>1661</v>
      </c>
      <c r="G949" s="502">
        <v>2.12</v>
      </c>
    </row>
    <row r="950" spans="1:7" ht="31.2">
      <c r="A950" s="506" t="s">
        <v>1288</v>
      </c>
      <c r="B950" s="507" t="s">
        <v>1289</v>
      </c>
      <c r="C950" s="501" t="s">
        <v>73</v>
      </c>
      <c r="D950" s="501" t="s">
        <v>84</v>
      </c>
      <c r="E950" s="522" t="s">
        <v>1884</v>
      </c>
      <c r="F950" s="521" t="s">
        <v>1294</v>
      </c>
      <c r="G950" s="502">
        <v>2.69</v>
      </c>
    </row>
    <row r="951" spans="1:7" ht="15.6">
      <c r="A951" s="657"/>
      <c r="B951" s="658"/>
      <c r="C951" s="658"/>
      <c r="D951" s="658"/>
      <c r="E951" s="658"/>
      <c r="F951" s="517" t="s">
        <v>1025</v>
      </c>
      <c r="G951" s="518">
        <v>6.63</v>
      </c>
    </row>
    <row r="952" spans="1:7" ht="35.25" customHeight="1">
      <c r="A952" s="652" t="s">
        <v>1893</v>
      </c>
      <c r="B952" s="653"/>
      <c r="C952" s="653"/>
      <c r="D952" s="653"/>
      <c r="E952" s="653"/>
      <c r="F952" s="653"/>
      <c r="G952" s="654"/>
    </row>
    <row r="953" spans="1:7" ht="15.6">
      <c r="A953" s="655" t="s">
        <v>1013</v>
      </c>
      <c r="B953" s="656"/>
      <c r="C953" s="497" t="s">
        <v>1014</v>
      </c>
      <c r="D953" s="497" t="s">
        <v>1015</v>
      </c>
      <c r="E953" s="497" t="s">
        <v>1016</v>
      </c>
      <c r="F953" s="497" t="s">
        <v>1017</v>
      </c>
      <c r="G953" s="498" t="s">
        <v>1018</v>
      </c>
    </row>
    <row r="954" spans="1:7" ht="31.2">
      <c r="A954" s="506" t="s">
        <v>1878</v>
      </c>
      <c r="B954" s="507" t="s">
        <v>1886</v>
      </c>
      <c r="C954" s="501" t="s">
        <v>73</v>
      </c>
      <c r="D954" s="501" t="s">
        <v>909</v>
      </c>
      <c r="E954" s="522" t="s">
        <v>1019</v>
      </c>
      <c r="F954" s="521" t="s">
        <v>1882</v>
      </c>
      <c r="G954" s="502">
        <v>1.97</v>
      </c>
    </row>
    <row r="955" spans="1:7" ht="31.2">
      <c r="A955" s="506" t="s">
        <v>1880</v>
      </c>
      <c r="B955" s="507" t="s">
        <v>1894</v>
      </c>
      <c r="C955" s="501" t="s">
        <v>73</v>
      </c>
      <c r="D955" s="501" t="s">
        <v>909</v>
      </c>
      <c r="E955" s="522" t="s">
        <v>1019</v>
      </c>
      <c r="F955" s="521" t="s">
        <v>1883</v>
      </c>
      <c r="G955" s="502">
        <v>3.38</v>
      </c>
    </row>
    <row r="956" spans="1:7" ht="46.8">
      <c r="A956" s="506" t="s">
        <v>1849</v>
      </c>
      <c r="B956" s="507" t="s">
        <v>1850</v>
      </c>
      <c r="C956" s="501" t="s">
        <v>73</v>
      </c>
      <c r="D956" s="501" t="s">
        <v>909</v>
      </c>
      <c r="E956" s="522" t="s">
        <v>1715</v>
      </c>
      <c r="F956" s="521" t="s">
        <v>1858</v>
      </c>
      <c r="G956" s="502">
        <v>0.47</v>
      </c>
    </row>
    <row r="957" spans="1:7" ht="31.2">
      <c r="A957" s="506" t="s">
        <v>1654</v>
      </c>
      <c r="B957" s="507" t="s">
        <v>1655</v>
      </c>
      <c r="C957" s="501" t="s">
        <v>73</v>
      </c>
      <c r="D957" s="501" t="s">
        <v>84</v>
      </c>
      <c r="E957" s="522" t="s">
        <v>1884</v>
      </c>
      <c r="F957" s="521" t="s">
        <v>1661</v>
      </c>
      <c r="G957" s="502">
        <v>2.12</v>
      </c>
    </row>
    <row r="958" spans="1:7" ht="31.2">
      <c r="A958" s="506" t="s">
        <v>1288</v>
      </c>
      <c r="B958" s="507" t="s">
        <v>1289</v>
      </c>
      <c r="C958" s="501" t="s">
        <v>73</v>
      </c>
      <c r="D958" s="501" t="s">
        <v>84</v>
      </c>
      <c r="E958" s="522" t="s">
        <v>1884</v>
      </c>
      <c r="F958" s="521" t="s">
        <v>1294</v>
      </c>
      <c r="G958" s="502">
        <v>2.69</v>
      </c>
    </row>
    <row r="959" spans="1:7" ht="15.6">
      <c r="A959" s="657"/>
      <c r="B959" s="658"/>
      <c r="C959" s="658"/>
      <c r="D959" s="658"/>
      <c r="E959" s="658"/>
      <c r="F959" s="517" t="s">
        <v>1025</v>
      </c>
      <c r="G959" s="518">
        <v>17.600000000000001</v>
      </c>
    </row>
    <row r="960" spans="1:7" ht="33" customHeight="1">
      <c r="A960" s="652" t="s">
        <v>1895</v>
      </c>
      <c r="B960" s="653"/>
      <c r="C960" s="653"/>
      <c r="D960" s="653"/>
      <c r="E960" s="653"/>
      <c r="F960" s="653"/>
      <c r="G960" s="654"/>
    </row>
    <row r="961" spans="1:7" ht="15.6">
      <c r="A961" s="655" t="s">
        <v>1013</v>
      </c>
      <c r="B961" s="656"/>
      <c r="C961" s="497" t="s">
        <v>1014</v>
      </c>
      <c r="D961" s="497" t="s">
        <v>1015</v>
      </c>
      <c r="E961" s="497" t="s">
        <v>1016</v>
      </c>
      <c r="F961" s="497" t="s">
        <v>1017</v>
      </c>
      <c r="G961" s="498" t="s">
        <v>1018</v>
      </c>
    </row>
    <row r="962" spans="1:7" ht="31.2">
      <c r="A962" s="506" t="s">
        <v>1878</v>
      </c>
      <c r="B962" s="507" t="s">
        <v>1896</v>
      </c>
      <c r="C962" s="501" t="s">
        <v>73</v>
      </c>
      <c r="D962" s="501" t="s">
        <v>909</v>
      </c>
      <c r="E962" s="522" t="s">
        <v>1019</v>
      </c>
      <c r="F962" s="521" t="s">
        <v>1882</v>
      </c>
      <c r="G962" s="502">
        <v>1.97</v>
      </c>
    </row>
    <row r="963" spans="1:7" ht="31.2">
      <c r="A963" s="506" t="s">
        <v>1880</v>
      </c>
      <c r="B963" s="507" t="s">
        <v>1897</v>
      </c>
      <c r="C963" s="501" t="s">
        <v>73</v>
      </c>
      <c r="D963" s="501" t="s">
        <v>909</v>
      </c>
      <c r="E963" s="522" t="s">
        <v>1019</v>
      </c>
      <c r="F963" s="521" t="s">
        <v>1883</v>
      </c>
      <c r="G963" s="502">
        <v>3.38</v>
      </c>
    </row>
    <row r="964" spans="1:7" ht="46.8">
      <c r="A964" s="506" t="s">
        <v>1849</v>
      </c>
      <c r="B964" s="507" t="s">
        <v>1850</v>
      </c>
      <c r="C964" s="501" t="s">
        <v>73</v>
      </c>
      <c r="D964" s="501" t="s">
        <v>909</v>
      </c>
      <c r="E964" s="522" t="s">
        <v>1715</v>
      </c>
      <c r="F964" s="521" t="s">
        <v>1858</v>
      </c>
      <c r="G964" s="502">
        <v>0.47</v>
      </c>
    </row>
    <row r="965" spans="1:7" ht="31.2">
      <c r="A965" s="506" t="s">
        <v>1654</v>
      </c>
      <c r="B965" s="507" t="s">
        <v>1655</v>
      </c>
      <c r="C965" s="501" t="s">
        <v>73</v>
      </c>
      <c r="D965" s="501" t="s">
        <v>84</v>
      </c>
      <c r="E965" s="522" t="s">
        <v>1884</v>
      </c>
      <c r="F965" s="521" t="s">
        <v>1661</v>
      </c>
      <c r="G965" s="502">
        <v>2.12</v>
      </c>
    </row>
    <row r="966" spans="1:7" ht="31.2">
      <c r="A966" s="506" t="s">
        <v>1288</v>
      </c>
      <c r="B966" s="507" t="s">
        <v>1289</v>
      </c>
      <c r="C966" s="501" t="s">
        <v>73</v>
      </c>
      <c r="D966" s="501" t="s">
        <v>84</v>
      </c>
      <c r="E966" s="522" t="s">
        <v>1884</v>
      </c>
      <c r="F966" s="521" t="s">
        <v>1294</v>
      </c>
      <c r="G966" s="502">
        <v>2.69</v>
      </c>
    </row>
    <row r="967" spans="1:7" ht="15.6">
      <c r="A967" s="657"/>
      <c r="B967" s="658"/>
      <c r="C967" s="658"/>
      <c r="D967" s="658"/>
      <c r="E967" s="658"/>
      <c r="F967" s="517" t="s">
        <v>1025</v>
      </c>
      <c r="G967" s="518">
        <v>22.83</v>
      </c>
    </row>
    <row r="968" spans="1:7" ht="34.5" customHeight="1">
      <c r="A968" s="652" t="s">
        <v>1898</v>
      </c>
      <c r="B968" s="653"/>
      <c r="C968" s="653"/>
      <c r="D968" s="653"/>
      <c r="E968" s="653"/>
      <c r="F968" s="653"/>
      <c r="G968" s="654"/>
    </row>
    <row r="969" spans="1:7" ht="15.6">
      <c r="A969" s="655" t="s">
        <v>1013</v>
      </c>
      <c r="B969" s="656"/>
      <c r="C969" s="497" t="s">
        <v>1014</v>
      </c>
      <c r="D969" s="497" t="s">
        <v>1015</v>
      </c>
      <c r="E969" s="497" t="s">
        <v>1016</v>
      </c>
      <c r="F969" s="497" t="s">
        <v>1017</v>
      </c>
      <c r="G969" s="498" t="s">
        <v>1018</v>
      </c>
    </row>
    <row r="970" spans="1:7" ht="15.6">
      <c r="A970" s="506" t="s">
        <v>1690</v>
      </c>
      <c r="B970" s="507" t="s">
        <v>1691</v>
      </c>
      <c r="C970" s="501" t="s">
        <v>73</v>
      </c>
      <c r="D970" s="501" t="s">
        <v>909</v>
      </c>
      <c r="E970" s="522" t="s">
        <v>1901</v>
      </c>
      <c r="F970" s="521" t="s">
        <v>1695</v>
      </c>
      <c r="G970" s="502">
        <v>0.85</v>
      </c>
    </row>
    <row r="971" spans="1:7" ht="31.2">
      <c r="A971" s="506" t="s">
        <v>1899</v>
      </c>
      <c r="B971" s="507" t="s">
        <v>1900</v>
      </c>
      <c r="C971" s="501" t="s">
        <v>73</v>
      </c>
      <c r="D971" s="501" t="s">
        <v>909</v>
      </c>
      <c r="E971" s="522" t="s">
        <v>1019</v>
      </c>
      <c r="F971" s="521" t="s">
        <v>1902</v>
      </c>
      <c r="G971" s="502">
        <v>3.96</v>
      </c>
    </row>
    <row r="972" spans="1:7" ht="31.2">
      <c r="A972" s="506" t="s">
        <v>1692</v>
      </c>
      <c r="B972" s="507" t="s">
        <v>1693</v>
      </c>
      <c r="C972" s="501" t="s">
        <v>73</v>
      </c>
      <c r="D972" s="501" t="s">
        <v>909</v>
      </c>
      <c r="E972" s="522" t="s">
        <v>1876</v>
      </c>
      <c r="F972" s="521" t="s">
        <v>1696</v>
      </c>
      <c r="G972" s="502">
        <v>0.98</v>
      </c>
    </row>
    <row r="973" spans="1:7" ht="15.6">
      <c r="A973" s="506" t="s">
        <v>1652</v>
      </c>
      <c r="B973" s="507" t="s">
        <v>1653</v>
      </c>
      <c r="C973" s="501" t="s">
        <v>73</v>
      </c>
      <c r="D973" s="501" t="s">
        <v>909</v>
      </c>
      <c r="E973" s="522" t="s">
        <v>1903</v>
      </c>
      <c r="F973" s="521" t="s">
        <v>1659</v>
      </c>
      <c r="G973" s="502">
        <v>7.0000000000000007E-2</v>
      </c>
    </row>
    <row r="974" spans="1:7" ht="31.2">
      <c r="A974" s="506" t="s">
        <v>1654</v>
      </c>
      <c r="B974" s="507" t="s">
        <v>1655</v>
      </c>
      <c r="C974" s="501" t="s">
        <v>73</v>
      </c>
      <c r="D974" s="501" t="s">
        <v>84</v>
      </c>
      <c r="E974" s="522" t="s">
        <v>1904</v>
      </c>
      <c r="F974" s="521" t="s">
        <v>1661</v>
      </c>
      <c r="G974" s="502">
        <v>2.29</v>
      </c>
    </row>
    <row r="975" spans="1:7" ht="31.2">
      <c r="A975" s="506" t="s">
        <v>1288</v>
      </c>
      <c r="B975" s="507" t="s">
        <v>1289</v>
      </c>
      <c r="C975" s="501" t="s">
        <v>73</v>
      </c>
      <c r="D975" s="501" t="s">
        <v>84</v>
      </c>
      <c r="E975" s="522" t="s">
        <v>1904</v>
      </c>
      <c r="F975" s="521" t="s">
        <v>1294</v>
      </c>
      <c r="G975" s="502">
        <v>2.89</v>
      </c>
    </row>
    <row r="976" spans="1:7" ht="15.6">
      <c r="A976" s="657"/>
      <c r="B976" s="658"/>
      <c r="C976" s="658"/>
      <c r="D976" s="658"/>
      <c r="E976" s="658"/>
      <c r="F976" s="517" t="s">
        <v>1025</v>
      </c>
      <c r="G976" s="518">
        <f>SUM(G970:G975)</f>
        <v>11.04</v>
      </c>
    </row>
    <row r="977" spans="1:7" ht="30.75" customHeight="1">
      <c r="A977" s="652" t="s">
        <v>1905</v>
      </c>
      <c r="B977" s="653"/>
      <c r="C977" s="653"/>
      <c r="D977" s="653"/>
      <c r="E977" s="653"/>
      <c r="F977" s="653"/>
      <c r="G977" s="654"/>
    </row>
    <row r="978" spans="1:7" ht="15.6">
      <c r="A978" s="655" t="s">
        <v>1013</v>
      </c>
      <c r="B978" s="656"/>
      <c r="C978" s="497" t="s">
        <v>1014</v>
      </c>
      <c r="D978" s="497" t="s">
        <v>1015</v>
      </c>
      <c r="E978" s="497" t="s">
        <v>1016</v>
      </c>
      <c r="F978" s="497" t="s">
        <v>1017</v>
      </c>
      <c r="G978" s="498" t="s">
        <v>1018</v>
      </c>
    </row>
    <row r="979" spans="1:7" ht="31.2">
      <c r="A979" s="506" t="s">
        <v>1878</v>
      </c>
      <c r="B979" s="507" t="s">
        <v>1879</v>
      </c>
      <c r="C979" s="501" t="s">
        <v>73</v>
      </c>
      <c r="D979" s="501" t="s">
        <v>909</v>
      </c>
      <c r="E979" s="522" t="s">
        <v>1908</v>
      </c>
      <c r="F979" s="521" t="s">
        <v>1882</v>
      </c>
      <c r="G979" s="502">
        <v>3.94</v>
      </c>
    </row>
    <row r="980" spans="1:7" ht="31.2">
      <c r="A980" s="506" t="s">
        <v>1906</v>
      </c>
      <c r="B980" s="507" t="s">
        <v>1907</v>
      </c>
      <c r="C980" s="501" t="s">
        <v>73</v>
      </c>
      <c r="D980" s="501" t="s">
        <v>909</v>
      </c>
      <c r="E980" s="522" t="s">
        <v>1019</v>
      </c>
      <c r="F980" s="521" t="s">
        <v>1909</v>
      </c>
      <c r="G980" s="502">
        <v>9.56</v>
      </c>
    </row>
    <row r="981" spans="1:7" ht="46.8">
      <c r="A981" s="506" t="s">
        <v>1849</v>
      </c>
      <c r="B981" s="507" t="s">
        <v>1850</v>
      </c>
      <c r="C981" s="501" t="s">
        <v>73</v>
      </c>
      <c r="D981" s="501" t="s">
        <v>909</v>
      </c>
      <c r="E981" s="522" t="s">
        <v>1729</v>
      </c>
      <c r="F981" s="521" t="s">
        <v>1858</v>
      </c>
      <c r="G981" s="502">
        <v>0.95</v>
      </c>
    </row>
    <row r="982" spans="1:7" ht="31.2">
      <c r="A982" s="506" t="s">
        <v>1654</v>
      </c>
      <c r="B982" s="507" t="s">
        <v>1655</v>
      </c>
      <c r="C982" s="501" t="s">
        <v>73</v>
      </c>
      <c r="D982" s="501" t="s">
        <v>84</v>
      </c>
      <c r="E982" s="522" t="s">
        <v>1910</v>
      </c>
      <c r="F982" s="521" t="s">
        <v>1661</v>
      </c>
      <c r="G982" s="502">
        <v>2.78</v>
      </c>
    </row>
    <row r="983" spans="1:7" ht="31.2">
      <c r="A983" s="506" t="s">
        <v>1288</v>
      </c>
      <c r="B983" s="507" t="s">
        <v>1289</v>
      </c>
      <c r="C983" s="501" t="s">
        <v>73</v>
      </c>
      <c r="D983" s="501" t="s">
        <v>84</v>
      </c>
      <c r="E983" s="522" t="s">
        <v>1910</v>
      </c>
      <c r="F983" s="521" t="s">
        <v>1294</v>
      </c>
      <c r="G983" s="502">
        <v>3.51</v>
      </c>
    </row>
    <row r="984" spans="1:7" ht="15.6">
      <c r="A984" s="657"/>
      <c r="B984" s="658"/>
      <c r="C984" s="658"/>
      <c r="D984" s="658"/>
      <c r="E984" s="658"/>
      <c r="F984" s="517" t="s">
        <v>1025</v>
      </c>
      <c r="G984" s="518">
        <f>SUM(G979:G983)</f>
        <v>20.740000000000002</v>
      </c>
    </row>
    <row r="985" spans="1:7" ht="30.75" customHeight="1">
      <c r="A985" s="652" t="s">
        <v>1911</v>
      </c>
      <c r="B985" s="653"/>
      <c r="C985" s="653"/>
      <c r="D985" s="653"/>
      <c r="E985" s="653"/>
      <c r="F985" s="653"/>
      <c r="G985" s="654"/>
    </row>
    <row r="986" spans="1:7" ht="15.6">
      <c r="A986" s="655" t="s">
        <v>1013</v>
      </c>
      <c r="B986" s="656"/>
      <c r="C986" s="497" t="s">
        <v>1014</v>
      </c>
      <c r="D986" s="497" t="s">
        <v>1015</v>
      </c>
      <c r="E986" s="497" t="s">
        <v>1016</v>
      </c>
      <c r="F986" s="497" t="s">
        <v>1017</v>
      </c>
      <c r="G986" s="498" t="s">
        <v>1018</v>
      </c>
    </row>
    <row r="987" spans="1:7" ht="31.2">
      <c r="A987" s="506" t="s">
        <v>1912</v>
      </c>
      <c r="B987" s="507" t="s">
        <v>1886</v>
      </c>
      <c r="C987" s="501" t="s">
        <v>73</v>
      </c>
      <c r="D987" s="501" t="s">
        <v>909</v>
      </c>
      <c r="E987" s="522" t="s">
        <v>1908</v>
      </c>
      <c r="F987" s="521" t="s">
        <v>1915</v>
      </c>
      <c r="G987" s="502">
        <v>5.58</v>
      </c>
    </row>
    <row r="988" spans="1:7" ht="31.2">
      <c r="A988" s="506" t="s">
        <v>1913</v>
      </c>
      <c r="B988" s="507" t="s">
        <v>1914</v>
      </c>
      <c r="C988" s="501" t="s">
        <v>73</v>
      </c>
      <c r="D988" s="501" t="s">
        <v>909</v>
      </c>
      <c r="E988" s="522" t="s">
        <v>1019</v>
      </c>
      <c r="F988" s="521" t="s">
        <v>1916</v>
      </c>
      <c r="G988" s="502">
        <v>17.91</v>
      </c>
    </row>
    <row r="989" spans="1:7" ht="46.8">
      <c r="A989" s="506" t="s">
        <v>1849</v>
      </c>
      <c r="B989" s="507" t="s">
        <v>1850</v>
      </c>
      <c r="C989" s="501" t="s">
        <v>73</v>
      </c>
      <c r="D989" s="501" t="s">
        <v>909</v>
      </c>
      <c r="E989" s="522" t="s">
        <v>1757</v>
      </c>
      <c r="F989" s="521" t="s">
        <v>1858</v>
      </c>
      <c r="G989" s="502">
        <v>1.42</v>
      </c>
    </row>
    <row r="990" spans="1:7" ht="31.2">
      <c r="A990" s="506" t="s">
        <v>1654</v>
      </c>
      <c r="B990" s="507" t="s">
        <v>1655</v>
      </c>
      <c r="C990" s="501" t="s">
        <v>73</v>
      </c>
      <c r="D990" s="501" t="s">
        <v>84</v>
      </c>
      <c r="E990" s="522" t="s">
        <v>1524</v>
      </c>
      <c r="F990" s="521" t="s">
        <v>1661</v>
      </c>
      <c r="G990" s="502">
        <v>4.09</v>
      </c>
    </row>
    <row r="991" spans="1:7" ht="31.2">
      <c r="A991" s="506" t="s">
        <v>1288</v>
      </c>
      <c r="B991" s="507" t="s">
        <v>1289</v>
      </c>
      <c r="C991" s="501" t="s">
        <v>73</v>
      </c>
      <c r="D991" s="501" t="s">
        <v>84</v>
      </c>
      <c r="E991" s="522" t="s">
        <v>1524</v>
      </c>
      <c r="F991" s="521" t="s">
        <v>1294</v>
      </c>
      <c r="G991" s="502">
        <v>5.17</v>
      </c>
    </row>
    <row r="992" spans="1:7" ht="15.6">
      <c r="A992" s="657"/>
      <c r="B992" s="658"/>
      <c r="C992" s="658"/>
      <c r="D992" s="658"/>
      <c r="E992" s="658"/>
      <c r="F992" s="517" t="s">
        <v>1025</v>
      </c>
      <c r="G992" s="518">
        <f>SUM(G987:G991)</f>
        <v>34.17</v>
      </c>
    </row>
    <row r="993" spans="1:7" ht="31.5" customHeight="1">
      <c r="A993" s="652" t="s">
        <v>1917</v>
      </c>
      <c r="B993" s="653"/>
      <c r="C993" s="653"/>
      <c r="D993" s="653"/>
      <c r="E993" s="653"/>
      <c r="F993" s="653"/>
      <c r="G993" s="654"/>
    </row>
    <row r="994" spans="1:7" ht="15.6">
      <c r="A994" s="655" t="s">
        <v>1013</v>
      </c>
      <c r="B994" s="656"/>
      <c r="C994" s="497" t="s">
        <v>1014</v>
      </c>
      <c r="D994" s="497" t="s">
        <v>1015</v>
      </c>
      <c r="E994" s="497" t="s">
        <v>1016</v>
      </c>
      <c r="F994" s="497" t="s">
        <v>1017</v>
      </c>
      <c r="G994" s="498" t="s">
        <v>1018</v>
      </c>
    </row>
    <row r="995" spans="1:7" ht="31.2">
      <c r="A995" s="506" t="s">
        <v>1878</v>
      </c>
      <c r="B995" s="507" t="s">
        <v>1879</v>
      </c>
      <c r="C995" s="501" t="s">
        <v>73</v>
      </c>
      <c r="D995" s="501" t="s">
        <v>909</v>
      </c>
      <c r="E995" s="522" t="s">
        <v>1908</v>
      </c>
      <c r="F995" s="521" t="s">
        <v>1882</v>
      </c>
      <c r="G995" s="502">
        <v>3.94</v>
      </c>
    </row>
    <row r="996" spans="1:7" ht="31.2">
      <c r="A996" s="506" t="s">
        <v>1906</v>
      </c>
      <c r="B996" s="507" t="s">
        <v>1907</v>
      </c>
      <c r="C996" s="501" t="s">
        <v>73</v>
      </c>
      <c r="D996" s="501" t="s">
        <v>909</v>
      </c>
      <c r="E996" s="522" t="s">
        <v>1019</v>
      </c>
      <c r="F996" s="521" t="s">
        <v>1909</v>
      </c>
      <c r="G996" s="502">
        <v>9.56</v>
      </c>
    </row>
    <row r="997" spans="1:7" ht="46.8">
      <c r="A997" s="506" t="s">
        <v>1849</v>
      </c>
      <c r="B997" s="507" t="s">
        <v>1850</v>
      </c>
      <c r="C997" s="501" t="s">
        <v>73</v>
      </c>
      <c r="D997" s="501" t="s">
        <v>909</v>
      </c>
      <c r="E997" s="522" t="s">
        <v>1729</v>
      </c>
      <c r="F997" s="521" t="s">
        <v>1858</v>
      </c>
      <c r="G997" s="502">
        <v>0.95</v>
      </c>
    </row>
    <row r="998" spans="1:7" ht="31.2">
      <c r="A998" s="506" t="s">
        <v>1654</v>
      </c>
      <c r="B998" s="507" t="s">
        <v>1655</v>
      </c>
      <c r="C998" s="501" t="s">
        <v>73</v>
      </c>
      <c r="D998" s="501" t="s">
        <v>84</v>
      </c>
      <c r="E998" s="522" t="s">
        <v>1910</v>
      </c>
      <c r="F998" s="521" t="s">
        <v>1661</v>
      </c>
      <c r="G998" s="502">
        <v>2.78</v>
      </c>
    </row>
    <row r="999" spans="1:7" ht="31.2">
      <c r="A999" s="506" t="s">
        <v>1288</v>
      </c>
      <c r="B999" s="507" t="s">
        <v>1289</v>
      </c>
      <c r="C999" s="501" t="s">
        <v>73</v>
      </c>
      <c r="D999" s="501" t="s">
        <v>84</v>
      </c>
      <c r="E999" s="522" t="s">
        <v>1910</v>
      </c>
      <c r="F999" s="521" t="s">
        <v>1294</v>
      </c>
      <c r="G999" s="502">
        <v>3.51</v>
      </c>
    </row>
    <row r="1000" spans="1:7" ht="15.6">
      <c r="A1000" s="657"/>
      <c r="B1000" s="658"/>
      <c r="C1000" s="658"/>
      <c r="D1000" s="658"/>
      <c r="E1000" s="658"/>
      <c r="F1000" s="517" t="s">
        <v>1025</v>
      </c>
      <c r="G1000" s="518">
        <f>SUM(G995:G999)</f>
        <v>20.740000000000002</v>
      </c>
    </row>
    <row r="1001" spans="1:7" ht="35.25" customHeight="1">
      <c r="A1001" s="652" t="s">
        <v>1918</v>
      </c>
      <c r="B1001" s="653"/>
      <c r="C1001" s="653"/>
      <c r="D1001" s="653"/>
      <c r="E1001" s="653"/>
      <c r="F1001" s="653"/>
      <c r="G1001" s="654"/>
    </row>
    <row r="1002" spans="1:7" ht="15.6">
      <c r="A1002" s="655" t="s">
        <v>1013</v>
      </c>
      <c r="B1002" s="656"/>
      <c r="C1002" s="497" t="s">
        <v>1014</v>
      </c>
      <c r="D1002" s="497" t="s">
        <v>1015</v>
      </c>
      <c r="E1002" s="497" t="s">
        <v>1016</v>
      </c>
      <c r="F1002" s="497" t="s">
        <v>1017</v>
      </c>
      <c r="G1002" s="498" t="s">
        <v>1018</v>
      </c>
    </row>
    <row r="1003" spans="1:7" ht="31.2">
      <c r="A1003" s="506" t="s">
        <v>1912</v>
      </c>
      <c r="B1003" s="507" t="s">
        <v>1886</v>
      </c>
      <c r="C1003" s="501" t="s">
        <v>73</v>
      </c>
      <c r="D1003" s="501" t="s">
        <v>909</v>
      </c>
      <c r="E1003" s="522" t="s">
        <v>1908</v>
      </c>
      <c r="F1003" s="521" t="s">
        <v>1915</v>
      </c>
      <c r="G1003" s="502">
        <v>5.58</v>
      </c>
    </row>
    <row r="1004" spans="1:7" ht="31.2">
      <c r="A1004" s="506" t="s">
        <v>1913</v>
      </c>
      <c r="B1004" s="507" t="s">
        <v>1914</v>
      </c>
      <c r="C1004" s="501" t="s">
        <v>73</v>
      </c>
      <c r="D1004" s="501" t="s">
        <v>909</v>
      </c>
      <c r="E1004" s="522" t="s">
        <v>1019</v>
      </c>
      <c r="F1004" s="521" t="s">
        <v>1916</v>
      </c>
      <c r="G1004" s="502">
        <v>17.91</v>
      </c>
    </row>
    <row r="1005" spans="1:7" ht="46.8">
      <c r="A1005" s="506" t="s">
        <v>1849</v>
      </c>
      <c r="B1005" s="507" t="s">
        <v>1850</v>
      </c>
      <c r="C1005" s="501" t="s">
        <v>73</v>
      </c>
      <c r="D1005" s="501" t="s">
        <v>909</v>
      </c>
      <c r="E1005" s="522" t="s">
        <v>1757</v>
      </c>
      <c r="F1005" s="521" t="s">
        <v>1858</v>
      </c>
      <c r="G1005" s="502">
        <v>1.42</v>
      </c>
    </row>
    <row r="1006" spans="1:7" ht="31.2">
      <c r="A1006" s="506" t="s">
        <v>1654</v>
      </c>
      <c r="B1006" s="507" t="s">
        <v>1655</v>
      </c>
      <c r="C1006" s="501" t="s">
        <v>73</v>
      </c>
      <c r="D1006" s="501" t="s">
        <v>84</v>
      </c>
      <c r="E1006" s="522" t="s">
        <v>1524</v>
      </c>
      <c r="F1006" s="521" t="s">
        <v>1661</v>
      </c>
      <c r="G1006" s="502">
        <v>4.09</v>
      </c>
    </row>
    <row r="1007" spans="1:7" ht="31.2">
      <c r="A1007" s="506" t="s">
        <v>1288</v>
      </c>
      <c r="B1007" s="507" t="s">
        <v>1289</v>
      </c>
      <c r="C1007" s="501" t="s">
        <v>73</v>
      </c>
      <c r="D1007" s="501" t="s">
        <v>84</v>
      </c>
      <c r="E1007" s="522" t="s">
        <v>1524</v>
      </c>
      <c r="F1007" s="521" t="s">
        <v>1294</v>
      </c>
      <c r="G1007" s="502">
        <v>5.17</v>
      </c>
    </row>
    <row r="1008" spans="1:7" ht="15.6">
      <c r="A1008" s="657"/>
      <c r="B1008" s="658"/>
      <c r="C1008" s="658"/>
      <c r="D1008" s="658"/>
      <c r="E1008" s="658"/>
      <c r="F1008" s="517" t="s">
        <v>1025</v>
      </c>
      <c r="G1008" s="518">
        <f>SUM(G1003:G1007)</f>
        <v>34.17</v>
      </c>
    </row>
    <row r="1009" spans="1:7" ht="38.25" customHeight="1">
      <c r="A1009" s="652" t="s">
        <v>1919</v>
      </c>
      <c r="B1009" s="653"/>
      <c r="C1009" s="653"/>
      <c r="D1009" s="653"/>
      <c r="E1009" s="653"/>
      <c r="F1009" s="653"/>
      <c r="G1009" s="654"/>
    </row>
    <row r="1010" spans="1:7" ht="15.6">
      <c r="A1010" s="655" t="s">
        <v>1013</v>
      </c>
      <c r="B1010" s="656"/>
      <c r="C1010" s="497" t="s">
        <v>1014</v>
      </c>
      <c r="D1010" s="497" t="s">
        <v>1015</v>
      </c>
      <c r="E1010" s="497" t="s">
        <v>1016</v>
      </c>
      <c r="F1010" s="497" t="s">
        <v>1017</v>
      </c>
      <c r="G1010" s="498" t="s">
        <v>1018</v>
      </c>
    </row>
    <row r="1011" spans="1:7" ht="31.2">
      <c r="A1011" s="506" t="s">
        <v>1920</v>
      </c>
      <c r="B1011" s="507" t="s">
        <v>1921</v>
      </c>
      <c r="C1011" s="501" t="s">
        <v>73</v>
      </c>
      <c r="D1011" s="501" t="s">
        <v>909</v>
      </c>
      <c r="E1011" s="522" t="s">
        <v>1908</v>
      </c>
      <c r="F1011" s="521" t="s">
        <v>1924</v>
      </c>
      <c r="G1011" s="502">
        <v>7</v>
      </c>
    </row>
    <row r="1012" spans="1:7" ht="31.2">
      <c r="A1012" s="506" t="s">
        <v>1922</v>
      </c>
      <c r="B1012" s="507" t="s">
        <v>1923</v>
      </c>
      <c r="C1012" s="501" t="s">
        <v>73</v>
      </c>
      <c r="D1012" s="501" t="s">
        <v>909</v>
      </c>
      <c r="E1012" s="522" t="s">
        <v>1019</v>
      </c>
      <c r="F1012" s="521" t="s">
        <v>1925</v>
      </c>
      <c r="G1012" s="502">
        <v>23.37</v>
      </c>
    </row>
    <row r="1013" spans="1:7" ht="46.8">
      <c r="A1013" s="506" t="s">
        <v>1849</v>
      </c>
      <c r="B1013" s="507" t="s">
        <v>1850</v>
      </c>
      <c r="C1013" s="501" t="s">
        <v>73</v>
      </c>
      <c r="D1013" s="501" t="s">
        <v>909</v>
      </c>
      <c r="E1013" s="522" t="s">
        <v>1926</v>
      </c>
      <c r="F1013" s="521" t="s">
        <v>1858</v>
      </c>
      <c r="G1013" s="502">
        <v>2.19</v>
      </c>
    </row>
    <row r="1014" spans="1:7" ht="31.2">
      <c r="A1014" s="506" t="s">
        <v>1654</v>
      </c>
      <c r="B1014" s="507" t="s">
        <v>1655</v>
      </c>
      <c r="C1014" s="501" t="s">
        <v>73</v>
      </c>
      <c r="D1014" s="501" t="s">
        <v>84</v>
      </c>
      <c r="E1014" s="522" t="s">
        <v>1631</v>
      </c>
      <c r="F1014" s="521" t="s">
        <v>1661</v>
      </c>
      <c r="G1014" s="502">
        <v>5.4</v>
      </c>
    </row>
    <row r="1015" spans="1:7" ht="31.2">
      <c r="A1015" s="506" t="s">
        <v>1288</v>
      </c>
      <c r="B1015" s="507" t="s">
        <v>1289</v>
      </c>
      <c r="C1015" s="501" t="s">
        <v>73</v>
      </c>
      <c r="D1015" s="501" t="s">
        <v>84</v>
      </c>
      <c r="E1015" s="522" t="s">
        <v>1631</v>
      </c>
      <c r="F1015" s="521" t="s">
        <v>1294</v>
      </c>
      <c r="G1015" s="502">
        <v>6.83</v>
      </c>
    </row>
    <row r="1016" spans="1:7" ht="15.6">
      <c r="A1016" s="657"/>
      <c r="B1016" s="658"/>
      <c r="C1016" s="658"/>
      <c r="D1016" s="658"/>
      <c r="E1016" s="658"/>
      <c r="F1016" s="517" t="s">
        <v>1025</v>
      </c>
      <c r="G1016" s="518">
        <f>SUM(G1011:G1015)</f>
        <v>44.79</v>
      </c>
    </row>
    <row r="1017" spans="1:7" ht="29.25" customHeight="1">
      <c r="A1017" s="652" t="s">
        <v>1927</v>
      </c>
      <c r="B1017" s="653"/>
      <c r="C1017" s="653"/>
      <c r="D1017" s="653"/>
      <c r="E1017" s="653"/>
      <c r="F1017" s="653"/>
      <c r="G1017" s="654"/>
    </row>
    <row r="1018" spans="1:7" ht="15.6">
      <c r="A1018" s="655" t="s">
        <v>1013</v>
      </c>
      <c r="B1018" s="656"/>
      <c r="C1018" s="497" t="s">
        <v>1014</v>
      </c>
      <c r="D1018" s="497" t="s">
        <v>1015</v>
      </c>
      <c r="E1018" s="497" t="s">
        <v>1016</v>
      </c>
      <c r="F1018" s="497" t="s">
        <v>1017</v>
      </c>
      <c r="G1018" s="498" t="s">
        <v>1018</v>
      </c>
    </row>
    <row r="1019" spans="1:7" ht="31.2">
      <c r="A1019" s="506" t="s">
        <v>1920</v>
      </c>
      <c r="B1019" s="507" t="s">
        <v>1921</v>
      </c>
      <c r="C1019" s="501" t="s">
        <v>73</v>
      </c>
      <c r="D1019" s="501" t="s">
        <v>909</v>
      </c>
      <c r="E1019" s="522" t="s">
        <v>1908</v>
      </c>
      <c r="F1019" s="521" t="s">
        <v>1924</v>
      </c>
      <c r="G1019" s="502">
        <v>7</v>
      </c>
    </row>
    <row r="1020" spans="1:7" ht="31.2">
      <c r="A1020" s="506" t="s">
        <v>1922</v>
      </c>
      <c r="B1020" s="507" t="s">
        <v>1923</v>
      </c>
      <c r="C1020" s="501" t="s">
        <v>73</v>
      </c>
      <c r="D1020" s="501" t="s">
        <v>909</v>
      </c>
      <c r="E1020" s="522" t="s">
        <v>1019</v>
      </c>
      <c r="F1020" s="521" t="s">
        <v>1925</v>
      </c>
      <c r="G1020" s="502">
        <v>23.37</v>
      </c>
    </row>
    <row r="1021" spans="1:7" ht="46.8">
      <c r="A1021" s="506" t="s">
        <v>1849</v>
      </c>
      <c r="B1021" s="507" t="s">
        <v>1850</v>
      </c>
      <c r="C1021" s="501" t="s">
        <v>73</v>
      </c>
      <c r="D1021" s="501" t="s">
        <v>909</v>
      </c>
      <c r="E1021" s="522" t="s">
        <v>1926</v>
      </c>
      <c r="F1021" s="521" t="s">
        <v>1858</v>
      </c>
      <c r="G1021" s="502">
        <v>2.19</v>
      </c>
    </row>
    <row r="1022" spans="1:7" ht="31.2">
      <c r="A1022" s="506" t="s">
        <v>1654</v>
      </c>
      <c r="B1022" s="507" t="s">
        <v>1655</v>
      </c>
      <c r="C1022" s="501" t="s">
        <v>73</v>
      </c>
      <c r="D1022" s="501" t="s">
        <v>84</v>
      </c>
      <c r="E1022" s="522" t="s">
        <v>1631</v>
      </c>
      <c r="F1022" s="521" t="s">
        <v>1661</v>
      </c>
      <c r="G1022" s="502">
        <v>5.4</v>
      </c>
    </row>
    <row r="1023" spans="1:7" ht="31.2">
      <c r="A1023" s="506" t="s">
        <v>1288</v>
      </c>
      <c r="B1023" s="507" t="s">
        <v>1289</v>
      </c>
      <c r="C1023" s="501" t="s">
        <v>73</v>
      </c>
      <c r="D1023" s="501" t="s">
        <v>84</v>
      </c>
      <c r="E1023" s="522" t="s">
        <v>1631</v>
      </c>
      <c r="F1023" s="521" t="s">
        <v>1294</v>
      </c>
      <c r="G1023" s="502">
        <v>6.83</v>
      </c>
    </row>
    <row r="1024" spans="1:7" ht="15.6">
      <c r="A1024" s="657"/>
      <c r="B1024" s="658"/>
      <c r="C1024" s="658"/>
      <c r="D1024" s="658"/>
      <c r="E1024" s="658"/>
      <c r="F1024" s="517" t="s">
        <v>1025</v>
      </c>
      <c r="G1024" s="518">
        <f>SUM(G1019:G1023)</f>
        <v>44.79</v>
      </c>
    </row>
    <row r="1025" spans="1:7" ht="36.75" customHeight="1">
      <c r="A1025" s="652" t="s">
        <v>1928</v>
      </c>
      <c r="B1025" s="653"/>
      <c r="C1025" s="653"/>
      <c r="D1025" s="653"/>
      <c r="E1025" s="653"/>
      <c r="F1025" s="653"/>
      <c r="G1025" s="654"/>
    </row>
    <row r="1026" spans="1:7" ht="15.6">
      <c r="A1026" s="655" t="s">
        <v>1013</v>
      </c>
      <c r="B1026" s="656"/>
      <c r="C1026" s="497" t="s">
        <v>1014</v>
      </c>
      <c r="D1026" s="497" t="s">
        <v>1015</v>
      </c>
      <c r="E1026" s="497" t="s">
        <v>1016</v>
      </c>
      <c r="F1026" s="497" t="s">
        <v>1017</v>
      </c>
      <c r="G1026" s="498" t="s">
        <v>1018</v>
      </c>
    </row>
    <row r="1027" spans="1:7" ht="31.2">
      <c r="A1027" s="506" t="s">
        <v>1920</v>
      </c>
      <c r="B1027" s="507" t="s">
        <v>1921</v>
      </c>
      <c r="C1027" s="501" t="s">
        <v>73</v>
      </c>
      <c r="D1027" s="501" t="s">
        <v>909</v>
      </c>
      <c r="E1027" s="522" t="s">
        <v>1908</v>
      </c>
      <c r="F1027" s="521" t="s">
        <v>1924</v>
      </c>
      <c r="G1027" s="502">
        <v>7</v>
      </c>
    </row>
    <row r="1028" spans="1:7" ht="31.2">
      <c r="A1028" s="506" t="s">
        <v>1922</v>
      </c>
      <c r="B1028" s="507" t="s">
        <v>1923</v>
      </c>
      <c r="C1028" s="501" t="s">
        <v>73</v>
      </c>
      <c r="D1028" s="501" t="s">
        <v>909</v>
      </c>
      <c r="E1028" s="522" t="s">
        <v>1019</v>
      </c>
      <c r="F1028" s="521" t="s">
        <v>1925</v>
      </c>
      <c r="G1028" s="502">
        <v>23.37</v>
      </c>
    </row>
    <row r="1029" spans="1:7" ht="46.8">
      <c r="A1029" s="506" t="s">
        <v>1849</v>
      </c>
      <c r="B1029" s="507" t="s">
        <v>1850</v>
      </c>
      <c r="C1029" s="501" t="s">
        <v>73</v>
      </c>
      <c r="D1029" s="501" t="s">
        <v>909</v>
      </c>
      <c r="E1029" s="522" t="s">
        <v>1926</v>
      </c>
      <c r="F1029" s="521" t="s">
        <v>1858</v>
      </c>
      <c r="G1029" s="502">
        <v>2.19</v>
      </c>
    </row>
    <row r="1030" spans="1:7" ht="31.2">
      <c r="A1030" s="506" t="s">
        <v>1654</v>
      </c>
      <c r="B1030" s="507" t="s">
        <v>1655</v>
      </c>
      <c r="C1030" s="501" t="s">
        <v>73</v>
      </c>
      <c r="D1030" s="501" t="s">
        <v>84</v>
      </c>
      <c r="E1030" s="522" t="s">
        <v>1631</v>
      </c>
      <c r="F1030" s="521" t="s">
        <v>1661</v>
      </c>
      <c r="G1030" s="502">
        <v>5.4</v>
      </c>
    </row>
    <row r="1031" spans="1:7" ht="31.2">
      <c r="A1031" s="506" t="s">
        <v>1288</v>
      </c>
      <c r="B1031" s="507" t="s">
        <v>1289</v>
      </c>
      <c r="C1031" s="501" t="s">
        <v>73</v>
      </c>
      <c r="D1031" s="501" t="s">
        <v>84</v>
      </c>
      <c r="E1031" s="522" t="s">
        <v>1631</v>
      </c>
      <c r="F1031" s="521" t="s">
        <v>1294</v>
      </c>
      <c r="G1031" s="502">
        <v>6.83</v>
      </c>
    </row>
    <row r="1032" spans="1:7" ht="15.6">
      <c r="A1032" s="657"/>
      <c r="B1032" s="658"/>
      <c r="C1032" s="658"/>
      <c r="D1032" s="658"/>
      <c r="E1032" s="658"/>
      <c r="F1032" s="517" t="s">
        <v>1025</v>
      </c>
      <c r="G1032" s="518">
        <f>SUM(G1027:G1031)</f>
        <v>44.79</v>
      </c>
    </row>
    <row r="1033" spans="1:7" ht="15.6">
      <c r="A1033" s="652" t="s">
        <v>1928</v>
      </c>
      <c r="B1033" s="653"/>
      <c r="C1033" s="653"/>
      <c r="D1033" s="653"/>
      <c r="E1033" s="653"/>
      <c r="F1033" s="653"/>
      <c r="G1033" s="654"/>
    </row>
    <row r="1034" spans="1:7" ht="15.6">
      <c r="A1034" s="655" t="s">
        <v>1013</v>
      </c>
      <c r="B1034" s="656"/>
      <c r="C1034" s="497" t="s">
        <v>1014</v>
      </c>
      <c r="D1034" s="497" t="s">
        <v>1015</v>
      </c>
      <c r="E1034" s="497" t="s">
        <v>1016</v>
      </c>
      <c r="F1034" s="497" t="s">
        <v>1017</v>
      </c>
      <c r="G1034" s="498" t="s">
        <v>1018</v>
      </c>
    </row>
    <row r="1035" spans="1:7" ht="31.2">
      <c r="A1035" s="506" t="s">
        <v>1920</v>
      </c>
      <c r="B1035" s="507" t="s">
        <v>1921</v>
      </c>
      <c r="C1035" s="501" t="s">
        <v>73</v>
      </c>
      <c r="D1035" s="501" t="s">
        <v>909</v>
      </c>
      <c r="E1035" s="522" t="s">
        <v>1908</v>
      </c>
      <c r="F1035" s="521" t="s">
        <v>1924</v>
      </c>
      <c r="G1035" s="502">
        <v>7</v>
      </c>
    </row>
    <row r="1036" spans="1:7" ht="31.2">
      <c r="A1036" s="506" t="s">
        <v>1922</v>
      </c>
      <c r="B1036" s="507" t="s">
        <v>1923</v>
      </c>
      <c r="C1036" s="501" t="s">
        <v>73</v>
      </c>
      <c r="D1036" s="501" t="s">
        <v>909</v>
      </c>
      <c r="E1036" s="522" t="s">
        <v>1019</v>
      </c>
      <c r="F1036" s="521" t="s">
        <v>1925</v>
      </c>
      <c r="G1036" s="502">
        <v>23.37</v>
      </c>
    </row>
    <row r="1037" spans="1:7" ht="46.8">
      <c r="A1037" s="506" t="s">
        <v>1849</v>
      </c>
      <c r="B1037" s="507" t="s">
        <v>1850</v>
      </c>
      <c r="C1037" s="501" t="s">
        <v>73</v>
      </c>
      <c r="D1037" s="501" t="s">
        <v>909</v>
      </c>
      <c r="E1037" s="522" t="s">
        <v>1926</v>
      </c>
      <c r="F1037" s="521" t="s">
        <v>1858</v>
      </c>
      <c r="G1037" s="502">
        <v>2.19</v>
      </c>
    </row>
    <row r="1038" spans="1:7" ht="31.2">
      <c r="A1038" s="506" t="s">
        <v>1654</v>
      </c>
      <c r="B1038" s="507" t="s">
        <v>1655</v>
      </c>
      <c r="C1038" s="501" t="s">
        <v>73</v>
      </c>
      <c r="D1038" s="501" t="s">
        <v>84</v>
      </c>
      <c r="E1038" s="522" t="s">
        <v>1631</v>
      </c>
      <c r="F1038" s="521" t="s">
        <v>1661</v>
      </c>
      <c r="G1038" s="502">
        <v>5.4</v>
      </c>
    </row>
    <row r="1039" spans="1:7" ht="31.2">
      <c r="A1039" s="506" t="s">
        <v>1288</v>
      </c>
      <c r="B1039" s="507" t="s">
        <v>1289</v>
      </c>
      <c r="C1039" s="501" t="s">
        <v>73</v>
      </c>
      <c r="D1039" s="501" t="s">
        <v>84</v>
      </c>
      <c r="E1039" s="522" t="s">
        <v>1631</v>
      </c>
      <c r="F1039" s="521" t="s">
        <v>1294</v>
      </c>
      <c r="G1039" s="502">
        <v>6.83</v>
      </c>
    </row>
    <row r="1040" spans="1:7" ht="15.6">
      <c r="A1040" s="657"/>
      <c r="B1040" s="658"/>
      <c r="C1040" s="658"/>
      <c r="D1040" s="658"/>
      <c r="E1040" s="658"/>
      <c r="F1040" s="517" t="s">
        <v>1025</v>
      </c>
      <c r="G1040" s="518">
        <f>SUM(G1035:G1039)</f>
        <v>44.79</v>
      </c>
    </row>
    <row r="1041" spans="1:7" ht="36" customHeight="1">
      <c r="A1041" s="652" t="s">
        <v>1934</v>
      </c>
      <c r="B1041" s="653"/>
      <c r="C1041" s="653"/>
      <c r="D1041" s="653"/>
      <c r="E1041" s="653"/>
      <c r="F1041" s="653"/>
      <c r="G1041" s="654"/>
    </row>
    <row r="1042" spans="1:7" ht="15.6">
      <c r="A1042" s="655" t="s">
        <v>1013</v>
      </c>
      <c r="B1042" s="656"/>
      <c r="C1042" s="497" t="s">
        <v>1014</v>
      </c>
      <c r="D1042" s="497" t="s">
        <v>1015</v>
      </c>
      <c r="E1042" s="497" t="s">
        <v>1016</v>
      </c>
      <c r="F1042" s="497" t="s">
        <v>1017</v>
      </c>
      <c r="G1042" s="498" t="s">
        <v>1018</v>
      </c>
    </row>
    <row r="1043" spans="1:7" ht="15.6">
      <c r="A1043" s="506" t="s">
        <v>1690</v>
      </c>
      <c r="B1043" s="507" t="s">
        <v>1691</v>
      </c>
      <c r="C1043" s="501" t="s">
        <v>73</v>
      </c>
      <c r="D1043" s="501" t="s">
        <v>909</v>
      </c>
      <c r="E1043" s="522" t="s">
        <v>1901</v>
      </c>
      <c r="F1043" s="521" t="s">
        <v>1695</v>
      </c>
      <c r="G1043" s="502">
        <v>0.85</v>
      </c>
    </row>
    <row r="1044" spans="1:7" ht="31.2">
      <c r="A1044" s="506" t="s">
        <v>1878</v>
      </c>
      <c r="B1044" s="507" t="s">
        <v>1879</v>
      </c>
      <c r="C1044" s="501" t="s">
        <v>73</v>
      </c>
      <c r="D1044" s="501" t="s">
        <v>909</v>
      </c>
      <c r="E1044" s="522" t="s">
        <v>1019</v>
      </c>
      <c r="F1044" s="521" t="s">
        <v>1882</v>
      </c>
      <c r="G1044" s="502">
        <v>1.97</v>
      </c>
    </row>
    <row r="1045" spans="1:7" ht="31.2">
      <c r="A1045" s="506" t="s">
        <v>1929</v>
      </c>
      <c r="B1045" s="507" t="s">
        <v>1930</v>
      </c>
      <c r="C1045" s="501" t="s">
        <v>73</v>
      </c>
      <c r="D1045" s="501" t="s">
        <v>909</v>
      </c>
      <c r="E1045" s="522" t="s">
        <v>1019</v>
      </c>
      <c r="F1045" s="521" t="s">
        <v>1931</v>
      </c>
      <c r="G1045" s="502">
        <v>21.7</v>
      </c>
    </row>
    <row r="1046" spans="1:7" ht="46.8">
      <c r="A1046" s="506" t="s">
        <v>1849</v>
      </c>
      <c r="B1046" s="507" t="s">
        <v>1850</v>
      </c>
      <c r="C1046" s="501" t="s">
        <v>73</v>
      </c>
      <c r="D1046" s="501" t="s">
        <v>909</v>
      </c>
      <c r="E1046" s="522" t="s">
        <v>1715</v>
      </c>
      <c r="F1046" s="521" t="s">
        <v>1858</v>
      </c>
      <c r="G1046" s="502">
        <v>0.47</v>
      </c>
    </row>
    <row r="1047" spans="1:7" ht="31.2">
      <c r="A1047" s="506" t="s">
        <v>1692</v>
      </c>
      <c r="B1047" s="507" t="s">
        <v>1693</v>
      </c>
      <c r="C1047" s="501" t="s">
        <v>73</v>
      </c>
      <c r="D1047" s="501" t="s">
        <v>909</v>
      </c>
      <c r="E1047" s="522" t="s">
        <v>1932</v>
      </c>
      <c r="F1047" s="521" t="s">
        <v>1696</v>
      </c>
      <c r="G1047" s="502">
        <v>1.47</v>
      </c>
    </row>
    <row r="1048" spans="1:7" ht="15.6">
      <c r="A1048" s="506" t="s">
        <v>1652</v>
      </c>
      <c r="B1048" s="507" t="s">
        <v>1653</v>
      </c>
      <c r="C1048" s="501" t="s">
        <v>73</v>
      </c>
      <c r="D1048" s="501" t="s">
        <v>909</v>
      </c>
      <c r="E1048" s="522" t="s">
        <v>1933</v>
      </c>
      <c r="F1048" s="521" t="s">
        <v>1659</v>
      </c>
      <c r="G1048" s="502">
        <v>0.09</v>
      </c>
    </row>
    <row r="1049" spans="1:7" ht="31.2">
      <c r="A1049" s="506" t="s">
        <v>1654</v>
      </c>
      <c r="B1049" s="507" t="s">
        <v>1655</v>
      </c>
      <c r="C1049" s="501" t="s">
        <v>73</v>
      </c>
      <c r="D1049" s="501" t="s">
        <v>84</v>
      </c>
      <c r="E1049" s="522" t="s">
        <v>1524</v>
      </c>
      <c r="F1049" s="521" t="s">
        <v>1661</v>
      </c>
      <c r="G1049" s="502">
        <v>4.09</v>
      </c>
    </row>
    <row r="1050" spans="1:7" ht="31.2">
      <c r="A1050" s="506" t="s">
        <v>1288</v>
      </c>
      <c r="B1050" s="507" t="s">
        <v>1289</v>
      </c>
      <c r="C1050" s="501" t="s">
        <v>73</v>
      </c>
      <c r="D1050" s="501" t="s">
        <v>84</v>
      </c>
      <c r="E1050" s="522" t="s">
        <v>1524</v>
      </c>
      <c r="F1050" s="521" t="s">
        <v>1294</v>
      </c>
      <c r="G1050" s="502">
        <v>5.17</v>
      </c>
    </row>
    <row r="1051" spans="1:7" ht="15.6">
      <c r="A1051" s="657"/>
      <c r="B1051" s="658"/>
      <c r="C1051" s="658"/>
      <c r="D1051" s="658"/>
      <c r="E1051" s="658"/>
      <c r="F1051" s="517" t="s">
        <v>1025</v>
      </c>
      <c r="G1051" s="518">
        <f t="shared" ref="G1051" si="30">SUM(G1043:G1050)</f>
        <v>35.809999999999995</v>
      </c>
    </row>
    <row r="1052" spans="1:7" ht="30.75" customHeight="1">
      <c r="A1052" s="652" t="s">
        <v>1935</v>
      </c>
      <c r="B1052" s="653"/>
      <c r="C1052" s="653"/>
      <c r="D1052" s="653"/>
      <c r="E1052" s="653"/>
      <c r="F1052" s="653"/>
      <c r="G1052" s="654"/>
    </row>
    <row r="1053" spans="1:7" ht="15.6">
      <c r="A1053" s="655" t="s">
        <v>1013</v>
      </c>
      <c r="B1053" s="656"/>
      <c r="C1053" s="497" t="s">
        <v>1014</v>
      </c>
      <c r="D1053" s="497" t="s">
        <v>1015</v>
      </c>
      <c r="E1053" s="497" t="s">
        <v>1016</v>
      </c>
      <c r="F1053" s="497" t="s">
        <v>1017</v>
      </c>
      <c r="G1053" s="498" t="s">
        <v>1018</v>
      </c>
    </row>
    <row r="1054" spans="1:7" ht="15.6">
      <c r="A1054" s="506" t="s">
        <v>1690</v>
      </c>
      <c r="B1054" s="507" t="s">
        <v>1691</v>
      </c>
      <c r="C1054" s="501" t="s">
        <v>73</v>
      </c>
      <c r="D1054" s="501" t="s">
        <v>909</v>
      </c>
      <c r="E1054" s="522" t="s">
        <v>1901</v>
      </c>
      <c r="F1054" s="521" t="s">
        <v>1695</v>
      </c>
      <c r="G1054" s="502">
        <v>0.85</v>
      </c>
    </row>
    <row r="1055" spans="1:7" ht="31.2">
      <c r="A1055" s="506" t="s">
        <v>1912</v>
      </c>
      <c r="B1055" s="507" t="s">
        <v>1886</v>
      </c>
      <c r="C1055" s="501" t="s">
        <v>73</v>
      </c>
      <c r="D1055" s="501" t="s">
        <v>909</v>
      </c>
      <c r="E1055" s="522" t="s">
        <v>1019</v>
      </c>
      <c r="F1055" s="521" t="s">
        <v>1915</v>
      </c>
      <c r="G1055" s="502">
        <v>2.79</v>
      </c>
    </row>
    <row r="1056" spans="1:7" ht="31.2">
      <c r="A1056" s="506" t="s">
        <v>1936</v>
      </c>
      <c r="B1056" s="507" t="s">
        <v>1937</v>
      </c>
      <c r="C1056" s="501" t="s">
        <v>73</v>
      </c>
      <c r="D1056" s="501" t="s">
        <v>909</v>
      </c>
      <c r="E1056" s="522" t="s">
        <v>1019</v>
      </c>
      <c r="F1056" s="521" t="s">
        <v>1938</v>
      </c>
      <c r="G1056" s="502">
        <v>62.17</v>
      </c>
    </row>
    <row r="1057" spans="1:7" ht="46.8">
      <c r="A1057" s="506" t="s">
        <v>1849</v>
      </c>
      <c r="B1057" s="507" t="s">
        <v>1850</v>
      </c>
      <c r="C1057" s="501" t="s">
        <v>73</v>
      </c>
      <c r="D1057" s="501" t="s">
        <v>909</v>
      </c>
      <c r="E1057" s="522">
        <v>0.03</v>
      </c>
      <c r="F1057" s="521" t="s">
        <v>1858</v>
      </c>
      <c r="G1057" s="502">
        <v>0.71</v>
      </c>
    </row>
    <row r="1058" spans="1:7" ht="31.2">
      <c r="A1058" s="506" t="s">
        <v>1692</v>
      </c>
      <c r="B1058" s="507" t="s">
        <v>1693</v>
      </c>
      <c r="C1058" s="501" t="s">
        <v>73</v>
      </c>
      <c r="D1058" s="501" t="s">
        <v>909</v>
      </c>
      <c r="E1058" s="522" t="s">
        <v>1932</v>
      </c>
      <c r="F1058" s="521" t="s">
        <v>1696</v>
      </c>
      <c r="G1058" s="502">
        <v>1.47</v>
      </c>
    </row>
    <row r="1059" spans="1:7" ht="15.6">
      <c r="A1059" s="506" t="s">
        <v>1652</v>
      </c>
      <c r="B1059" s="507" t="s">
        <v>1653</v>
      </c>
      <c r="C1059" s="501" t="s">
        <v>73</v>
      </c>
      <c r="D1059" s="501" t="s">
        <v>909</v>
      </c>
      <c r="E1059" s="522" t="s">
        <v>1933</v>
      </c>
      <c r="F1059" s="521" t="s">
        <v>1659</v>
      </c>
      <c r="G1059" s="502">
        <v>0.09</v>
      </c>
    </row>
    <row r="1060" spans="1:7" ht="31.2">
      <c r="A1060" s="506" t="s">
        <v>1654</v>
      </c>
      <c r="B1060" s="507" t="s">
        <v>1655</v>
      </c>
      <c r="C1060" s="501" t="s">
        <v>73</v>
      </c>
      <c r="D1060" s="501" t="s">
        <v>84</v>
      </c>
      <c r="E1060" s="522" t="s">
        <v>1524</v>
      </c>
      <c r="F1060" s="521" t="s">
        <v>1661</v>
      </c>
      <c r="G1060" s="502">
        <v>6.22</v>
      </c>
    </row>
    <row r="1061" spans="1:7" ht="31.2">
      <c r="A1061" s="506" t="s">
        <v>1288</v>
      </c>
      <c r="B1061" s="507" t="s">
        <v>1289</v>
      </c>
      <c r="C1061" s="501" t="s">
        <v>73</v>
      </c>
      <c r="D1061" s="501" t="s">
        <v>84</v>
      </c>
      <c r="E1061" s="522" t="s">
        <v>1524</v>
      </c>
      <c r="F1061" s="521" t="s">
        <v>1294</v>
      </c>
      <c r="G1061" s="502">
        <v>7.86</v>
      </c>
    </row>
    <row r="1062" spans="1:7" ht="15.6">
      <c r="A1062" s="657"/>
      <c r="B1062" s="658"/>
      <c r="C1062" s="658"/>
      <c r="D1062" s="658"/>
      <c r="E1062" s="658"/>
      <c r="F1062" s="517" t="s">
        <v>1025</v>
      </c>
      <c r="G1062" s="518">
        <v>82.15</v>
      </c>
    </row>
    <row r="1063" spans="1:7" ht="36.75" customHeight="1">
      <c r="A1063" s="652" t="s">
        <v>1967</v>
      </c>
      <c r="B1063" s="653"/>
      <c r="C1063" s="653"/>
      <c r="D1063" s="653"/>
      <c r="E1063" s="653"/>
      <c r="F1063" s="653"/>
      <c r="G1063" s="654"/>
    </row>
    <row r="1064" spans="1:7" ht="15.6">
      <c r="A1064" s="655" t="s">
        <v>1013</v>
      </c>
      <c r="B1064" s="656"/>
      <c r="C1064" s="497" t="s">
        <v>1014</v>
      </c>
      <c r="D1064" s="497" t="s">
        <v>1015</v>
      </c>
      <c r="E1064" s="497" t="s">
        <v>1016</v>
      </c>
      <c r="F1064" s="497" t="s">
        <v>1017</v>
      </c>
      <c r="G1064" s="498" t="s">
        <v>1018</v>
      </c>
    </row>
    <row r="1065" spans="1:7" ht="31.2">
      <c r="A1065" s="506" t="s">
        <v>1939</v>
      </c>
      <c r="B1065" s="507" t="s">
        <v>1940</v>
      </c>
      <c r="C1065" s="501" t="s">
        <v>73</v>
      </c>
      <c r="D1065" s="501" t="s">
        <v>909</v>
      </c>
      <c r="E1065" s="522" t="s">
        <v>1952</v>
      </c>
      <c r="F1065" s="521" t="s">
        <v>1953</v>
      </c>
      <c r="G1065" s="502">
        <v>67.209999999999994</v>
      </c>
    </row>
    <row r="1066" spans="1:7" ht="93.6">
      <c r="A1066" s="506" t="s">
        <v>1941</v>
      </c>
      <c r="B1066" s="507" t="s">
        <v>1942</v>
      </c>
      <c r="C1066" s="501" t="s">
        <v>73</v>
      </c>
      <c r="D1066" s="501" t="s">
        <v>911</v>
      </c>
      <c r="E1066" s="522" t="s">
        <v>1954</v>
      </c>
      <c r="F1066" s="521" t="s">
        <v>1955</v>
      </c>
      <c r="G1066" s="502">
        <v>1.55</v>
      </c>
    </row>
    <row r="1067" spans="1:7" ht="93.6">
      <c r="A1067" s="506" t="s">
        <v>1943</v>
      </c>
      <c r="B1067" s="507" t="s">
        <v>1944</v>
      </c>
      <c r="C1067" s="501" t="s">
        <v>73</v>
      </c>
      <c r="D1067" s="501" t="s">
        <v>1026</v>
      </c>
      <c r="E1067" s="522" t="s">
        <v>1956</v>
      </c>
      <c r="F1067" s="521" t="s">
        <v>1957</v>
      </c>
      <c r="G1067" s="502">
        <v>1.99</v>
      </c>
    </row>
    <row r="1068" spans="1:7" ht="62.4">
      <c r="A1068" s="506" t="s">
        <v>1945</v>
      </c>
      <c r="B1068" s="507" t="s">
        <v>1946</v>
      </c>
      <c r="C1068" s="501" t="s">
        <v>73</v>
      </c>
      <c r="D1068" s="501" t="s">
        <v>1023</v>
      </c>
      <c r="E1068" s="522" t="s">
        <v>1958</v>
      </c>
      <c r="F1068" s="521" t="s">
        <v>1959</v>
      </c>
      <c r="G1068" s="502">
        <v>0.74</v>
      </c>
    </row>
    <row r="1069" spans="1:7" ht="15.6">
      <c r="A1069" s="506" t="s">
        <v>1030</v>
      </c>
      <c r="B1069" s="507" t="s">
        <v>1031</v>
      </c>
      <c r="C1069" s="501" t="s">
        <v>73</v>
      </c>
      <c r="D1069" s="501" t="s">
        <v>84</v>
      </c>
      <c r="E1069" s="522" t="s">
        <v>1960</v>
      </c>
      <c r="F1069" s="521" t="s">
        <v>1184</v>
      </c>
      <c r="G1069" s="502">
        <v>122.55</v>
      </c>
    </row>
    <row r="1070" spans="1:7" ht="15.6">
      <c r="A1070" s="506" t="s">
        <v>905</v>
      </c>
      <c r="B1070" s="507" t="s">
        <v>906</v>
      </c>
      <c r="C1070" s="501" t="s">
        <v>73</v>
      </c>
      <c r="D1070" s="501" t="s">
        <v>84</v>
      </c>
      <c r="E1070" s="522" t="s">
        <v>1960</v>
      </c>
      <c r="F1070" s="521" t="s">
        <v>1034</v>
      </c>
      <c r="G1070" s="502">
        <v>98.28</v>
      </c>
    </row>
    <row r="1071" spans="1:7" ht="46.8">
      <c r="A1071" s="506" t="s">
        <v>1041</v>
      </c>
      <c r="B1071" s="507" t="s">
        <v>1224</v>
      </c>
      <c r="C1071" s="501" t="s">
        <v>73</v>
      </c>
      <c r="D1071" s="501" t="s">
        <v>1023</v>
      </c>
      <c r="E1071" s="522" t="s">
        <v>1961</v>
      </c>
      <c r="F1071" s="521" t="s">
        <v>1237</v>
      </c>
      <c r="G1071" s="502">
        <v>52.17</v>
      </c>
    </row>
    <row r="1072" spans="1:7" ht="46.8">
      <c r="A1072" s="506" t="s">
        <v>1947</v>
      </c>
      <c r="B1072" s="507" t="s">
        <v>1948</v>
      </c>
      <c r="C1072" s="501" t="s">
        <v>73</v>
      </c>
      <c r="D1072" s="501" t="s">
        <v>1023</v>
      </c>
      <c r="E1072" s="522" t="s">
        <v>1431</v>
      </c>
      <c r="F1072" s="521" t="s">
        <v>1962</v>
      </c>
      <c r="G1072" s="502">
        <v>154.46</v>
      </c>
    </row>
    <row r="1073" spans="1:7" ht="62.4">
      <c r="A1073" s="506" t="s">
        <v>1949</v>
      </c>
      <c r="B1073" s="507" t="s">
        <v>1950</v>
      </c>
      <c r="C1073" s="501" t="s">
        <v>73</v>
      </c>
      <c r="D1073" s="501" t="s">
        <v>1023</v>
      </c>
      <c r="E1073" s="522" t="s">
        <v>1963</v>
      </c>
      <c r="F1073" s="521" t="s">
        <v>1964</v>
      </c>
      <c r="G1073" s="502">
        <v>73.459999999999994</v>
      </c>
    </row>
    <row r="1074" spans="1:7" ht="46.8">
      <c r="A1074" s="506" t="s">
        <v>1951</v>
      </c>
      <c r="B1074" s="507" t="s">
        <v>90</v>
      </c>
      <c r="C1074" s="501" t="s">
        <v>73</v>
      </c>
      <c r="D1074" s="501" t="s">
        <v>1020</v>
      </c>
      <c r="E1074" s="522" t="s">
        <v>1965</v>
      </c>
      <c r="F1074" s="521" t="s">
        <v>1966</v>
      </c>
      <c r="G1074" s="502">
        <v>2.95</v>
      </c>
    </row>
    <row r="1075" spans="1:7" ht="15.6">
      <c r="A1075" s="657"/>
      <c r="B1075" s="658"/>
      <c r="C1075" s="658"/>
      <c r="D1075" s="658"/>
      <c r="E1075" s="658"/>
      <c r="F1075" s="517" t="s">
        <v>1025</v>
      </c>
      <c r="G1075" s="518">
        <f>SUM(G1065:G1074)</f>
        <v>575.36</v>
      </c>
    </row>
    <row r="1076" spans="1:7" ht="34.5" customHeight="1">
      <c r="A1076" s="652" t="s">
        <v>1968</v>
      </c>
      <c r="B1076" s="653"/>
      <c r="C1076" s="653"/>
      <c r="D1076" s="653"/>
      <c r="E1076" s="653"/>
      <c r="F1076" s="653"/>
      <c r="G1076" s="654"/>
    </row>
    <row r="1077" spans="1:7" ht="15.6">
      <c r="A1077" s="655" t="s">
        <v>1013</v>
      </c>
      <c r="B1077" s="656"/>
      <c r="C1077" s="497" t="s">
        <v>1014</v>
      </c>
      <c r="D1077" s="497" t="s">
        <v>1015</v>
      </c>
      <c r="E1077" s="497" t="s">
        <v>1016</v>
      </c>
      <c r="F1077" s="497" t="s">
        <v>1017</v>
      </c>
      <c r="G1077" s="498" t="s">
        <v>1018</v>
      </c>
    </row>
    <row r="1078" spans="1:7" ht="31.2">
      <c r="A1078" s="506" t="s">
        <v>1939</v>
      </c>
      <c r="B1078" s="507" t="s">
        <v>1940</v>
      </c>
      <c r="C1078" s="501" t="s">
        <v>73</v>
      </c>
      <c r="D1078" s="501" t="s">
        <v>909</v>
      </c>
      <c r="E1078" s="522" t="s">
        <v>1952</v>
      </c>
      <c r="F1078" s="521" t="s">
        <v>1953</v>
      </c>
      <c r="G1078" s="502">
        <v>67.209999999999994</v>
      </c>
    </row>
    <row r="1079" spans="1:7" ht="93.6">
      <c r="A1079" s="506" t="s">
        <v>1941</v>
      </c>
      <c r="B1079" s="507" t="s">
        <v>1942</v>
      </c>
      <c r="C1079" s="501" t="s">
        <v>73</v>
      </c>
      <c r="D1079" s="501" t="s">
        <v>911</v>
      </c>
      <c r="E1079" s="522" t="s">
        <v>1954</v>
      </c>
      <c r="F1079" s="521" t="s">
        <v>1955</v>
      </c>
      <c r="G1079" s="502">
        <v>1.55</v>
      </c>
    </row>
    <row r="1080" spans="1:7" ht="93.6">
      <c r="A1080" s="506" t="s">
        <v>1943</v>
      </c>
      <c r="B1080" s="507" t="s">
        <v>1944</v>
      </c>
      <c r="C1080" s="501" t="s">
        <v>73</v>
      </c>
      <c r="D1080" s="501" t="s">
        <v>1026</v>
      </c>
      <c r="E1080" s="522" t="s">
        <v>1956</v>
      </c>
      <c r="F1080" s="521" t="s">
        <v>1957</v>
      </c>
      <c r="G1080" s="502">
        <v>1.99</v>
      </c>
    </row>
    <row r="1081" spans="1:7" ht="62.4">
      <c r="A1081" s="506" t="s">
        <v>1945</v>
      </c>
      <c r="B1081" s="507" t="s">
        <v>1946</v>
      </c>
      <c r="C1081" s="501" t="s">
        <v>73</v>
      </c>
      <c r="D1081" s="501" t="s">
        <v>1023</v>
      </c>
      <c r="E1081" s="522" t="s">
        <v>1958</v>
      </c>
      <c r="F1081" s="521" t="s">
        <v>1959</v>
      </c>
      <c r="G1081" s="502">
        <v>0.74</v>
      </c>
    </row>
    <row r="1082" spans="1:7" ht="15.6">
      <c r="A1082" s="506" t="s">
        <v>1030</v>
      </c>
      <c r="B1082" s="507" t="s">
        <v>1031</v>
      </c>
      <c r="C1082" s="501" t="s">
        <v>73</v>
      </c>
      <c r="D1082" s="501" t="s">
        <v>84</v>
      </c>
      <c r="E1082" s="522" t="s">
        <v>1960</v>
      </c>
      <c r="F1082" s="521" t="s">
        <v>1184</v>
      </c>
      <c r="G1082" s="502">
        <v>122.55</v>
      </c>
    </row>
    <row r="1083" spans="1:7" ht="15.6">
      <c r="A1083" s="506" t="s">
        <v>905</v>
      </c>
      <c r="B1083" s="507" t="s">
        <v>906</v>
      </c>
      <c r="C1083" s="501" t="s">
        <v>73</v>
      </c>
      <c r="D1083" s="501" t="s">
        <v>84</v>
      </c>
      <c r="E1083" s="522" t="s">
        <v>1960</v>
      </c>
      <c r="F1083" s="521" t="s">
        <v>1034</v>
      </c>
      <c r="G1083" s="502">
        <v>98.28</v>
      </c>
    </row>
    <row r="1084" spans="1:7" ht="46.8">
      <c r="A1084" s="506" t="s">
        <v>1041</v>
      </c>
      <c r="B1084" s="507" t="s">
        <v>1224</v>
      </c>
      <c r="C1084" s="501" t="s">
        <v>73</v>
      </c>
      <c r="D1084" s="501" t="s">
        <v>1023</v>
      </c>
      <c r="E1084" s="522" t="s">
        <v>1961</v>
      </c>
      <c r="F1084" s="521" t="s">
        <v>1237</v>
      </c>
      <c r="G1084" s="502">
        <v>52.17</v>
      </c>
    </row>
    <row r="1085" spans="1:7" ht="46.8">
      <c r="A1085" s="506" t="s">
        <v>1947</v>
      </c>
      <c r="B1085" s="507" t="s">
        <v>1948</v>
      </c>
      <c r="C1085" s="501" t="s">
        <v>73</v>
      </c>
      <c r="D1085" s="501" t="s">
        <v>1023</v>
      </c>
      <c r="E1085" s="522" t="s">
        <v>1431</v>
      </c>
      <c r="F1085" s="521" t="s">
        <v>1962</v>
      </c>
      <c r="G1085" s="502">
        <v>154.46</v>
      </c>
    </row>
    <row r="1086" spans="1:7" ht="62.4">
      <c r="A1086" s="506" t="s">
        <v>1949</v>
      </c>
      <c r="B1086" s="507" t="s">
        <v>1950</v>
      </c>
      <c r="C1086" s="501" t="s">
        <v>73</v>
      </c>
      <c r="D1086" s="501" t="s">
        <v>1023</v>
      </c>
      <c r="E1086" s="522" t="s">
        <v>1963</v>
      </c>
      <c r="F1086" s="521" t="s">
        <v>1964</v>
      </c>
      <c r="G1086" s="502">
        <v>73.459999999999994</v>
      </c>
    </row>
    <row r="1087" spans="1:7" ht="46.8">
      <c r="A1087" s="506" t="s">
        <v>1951</v>
      </c>
      <c r="B1087" s="507" t="s">
        <v>90</v>
      </c>
      <c r="C1087" s="501" t="s">
        <v>73</v>
      </c>
      <c r="D1087" s="501" t="s">
        <v>1020</v>
      </c>
      <c r="E1087" s="522" t="s">
        <v>1965</v>
      </c>
      <c r="F1087" s="521" t="s">
        <v>1966</v>
      </c>
      <c r="G1087" s="502">
        <v>2.95</v>
      </c>
    </row>
    <row r="1088" spans="1:7" ht="15.6">
      <c r="A1088" s="657"/>
      <c r="B1088" s="658"/>
      <c r="C1088" s="658"/>
      <c r="D1088" s="658"/>
      <c r="E1088" s="658"/>
      <c r="F1088" s="517" t="s">
        <v>1025</v>
      </c>
      <c r="G1088" s="518">
        <f>SUM(G1078:G1087)</f>
        <v>575.36</v>
      </c>
    </row>
    <row r="1089" spans="1:7" ht="35.25" customHeight="1">
      <c r="A1089" s="652" t="s">
        <v>1974</v>
      </c>
      <c r="B1089" s="653"/>
      <c r="C1089" s="653"/>
      <c r="D1089" s="653"/>
      <c r="E1089" s="653"/>
      <c r="F1089" s="653"/>
      <c r="G1089" s="654"/>
    </row>
    <row r="1090" spans="1:7" ht="15.6">
      <c r="A1090" s="655" t="s">
        <v>1013</v>
      </c>
      <c r="B1090" s="656"/>
      <c r="C1090" s="497" t="s">
        <v>1014</v>
      </c>
      <c r="D1090" s="497" t="s">
        <v>1015</v>
      </c>
      <c r="E1090" s="497" t="s">
        <v>1016</v>
      </c>
      <c r="F1090" s="497" t="s">
        <v>1017</v>
      </c>
      <c r="G1090" s="498" t="s">
        <v>1018</v>
      </c>
    </row>
    <row r="1091" spans="1:7" ht="15.6">
      <c r="A1091" s="506" t="s">
        <v>1690</v>
      </c>
      <c r="B1091" s="507" t="s">
        <v>1691</v>
      </c>
      <c r="C1091" s="501" t="s">
        <v>73</v>
      </c>
      <c r="D1091" s="501" t="s">
        <v>909</v>
      </c>
      <c r="E1091" s="522" t="s">
        <v>1971</v>
      </c>
      <c r="F1091" s="521" t="s">
        <v>1695</v>
      </c>
      <c r="G1091" s="502">
        <v>0.28000000000000003</v>
      </c>
    </row>
    <row r="1092" spans="1:7" ht="31.2">
      <c r="A1092" s="506" t="s">
        <v>1969</v>
      </c>
      <c r="B1092" s="507" t="s">
        <v>1970</v>
      </c>
      <c r="C1092" s="501" t="s">
        <v>73</v>
      </c>
      <c r="D1092" s="501" t="s">
        <v>909</v>
      </c>
      <c r="E1092" s="522" t="s">
        <v>1019</v>
      </c>
      <c r="F1092" s="521" t="s">
        <v>1972</v>
      </c>
      <c r="G1092" s="502">
        <v>8.5500000000000007</v>
      </c>
    </row>
    <row r="1093" spans="1:7" ht="31.2">
      <c r="A1093" s="506" t="s">
        <v>1692</v>
      </c>
      <c r="B1093" s="507" t="s">
        <v>1693</v>
      </c>
      <c r="C1093" s="501" t="s">
        <v>73</v>
      </c>
      <c r="D1093" s="501" t="s">
        <v>909</v>
      </c>
      <c r="E1093" s="522" t="s">
        <v>1973</v>
      </c>
      <c r="F1093" s="521" t="s">
        <v>1696</v>
      </c>
      <c r="G1093" s="502">
        <v>0.49</v>
      </c>
    </row>
    <row r="1094" spans="1:7" ht="15.6">
      <c r="A1094" s="506" t="s">
        <v>1652</v>
      </c>
      <c r="B1094" s="507" t="s">
        <v>1653</v>
      </c>
      <c r="C1094" s="501" t="s">
        <v>73</v>
      </c>
      <c r="D1094" s="501" t="s">
        <v>909</v>
      </c>
      <c r="E1094" s="522" t="s">
        <v>1738</v>
      </c>
      <c r="F1094" s="521" t="s">
        <v>1659</v>
      </c>
      <c r="G1094" s="502">
        <v>0.02</v>
      </c>
    </row>
    <row r="1095" spans="1:7" ht="31.2">
      <c r="A1095" s="506" t="s">
        <v>1654</v>
      </c>
      <c r="B1095" s="507" t="s">
        <v>1655</v>
      </c>
      <c r="C1095" s="501" t="s">
        <v>73</v>
      </c>
      <c r="D1095" s="501" t="s">
        <v>84</v>
      </c>
      <c r="E1095" s="522" t="s">
        <v>1431</v>
      </c>
      <c r="F1095" s="521" t="s">
        <v>1661</v>
      </c>
      <c r="G1095" s="502">
        <v>1.1399999999999999</v>
      </c>
    </row>
    <row r="1096" spans="1:7" ht="31.2">
      <c r="A1096" s="506" t="s">
        <v>1288</v>
      </c>
      <c r="B1096" s="507" t="s">
        <v>1289</v>
      </c>
      <c r="C1096" s="501" t="s">
        <v>73</v>
      </c>
      <c r="D1096" s="501" t="s">
        <v>84</v>
      </c>
      <c r="E1096" s="522" t="s">
        <v>1431</v>
      </c>
      <c r="F1096" s="521" t="s">
        <v>1294</v>
      </c>
      <c r="G1096" s="502">
        <v>1.44</v>
      </c>
    </row>
    <row r="1097" spans="1:7" ht="15.6">
      <c r="A1097" s="657"/>
      <c r="B1097" s="658"/>
      <c r="C1097" s="658"/>
      <c r="D1097" s="658"/>
      <c r="E1097" s="658"/>
      <c r="F1097" s="517" t="s">
        <v>1025</v>
      </c>
      <c r="G1097" s="518">
        <f>SUM(G1091:G1096)</f>
        <v>11.92</v>
      </c>
    </row>
    <row r="1098" spans="1:7" ht="19.5" customHeight="1">
      <c r="A1098" s="652" t="s">
        <v>1975</v>
      </c>
      <c r="B1098" s="653"/>
      <c r="C1098" s="653"/>
      <c r="D1098" s="653"/>
      <c r="E1098" s="653"/>
      <c r="F1098" s="653"/>
      <c r="G1098" s="654"/>
    </row>
    <row r="1099" spans="1:7" ht="15.6">
      <c r="A1099" s="655" t="s">
        <v>1013</v>
      </c>
      <c r="B1099" s="656"/>
      <c r="C1099" s="497" t="s">
        <v>1014</v>
      </c>
      <c r="D1099" s="497" t="s">
        <v>1015</v>
      </c>
      <c r="E1099" s="497" t="s">
        <v>1016</v>
      </c>
      <c r="F1099" s="497" t="s">
        <v>1017</v>
      </c>
      <c r="G1099" s="498" t="s">
        <v>1018</v>
      </c>
    </row>
    <row r="1100" spans="1:7" ht="15.6">
      <c r="A1100" s="506" t="s">
        <v>1690</v>
      </c>
      <c r="B1100" s="507" t="s">
        <v>1691</v>
      </c>
      <c r="C1100" s="501" t="s">
        <v>73</v>
      </c>
      <c r="D1100" s="501" t="s">
        <v>909</v>
      </c>
      <c r="E1100" s="522" t="s">
        <v>1971</v>
      </c>
      <c r="F1100" s="521" t="s">
        <v>1695</v>
      </c>
      <c r="G1100" s="502">
        <v>0.28000000000000003</v>
      </c>
    </row>
    <row r="1101" spans="1:7" ht="15.6">
      <c r="A1101" s="657"/>
      <c r="B1101" s="658"/>
      <c r="C1101" s="658"/>
      <c r="D1101" s="658"/>
      <c r="E1101" s="658"/>
      <c r="F1101" s="517" t="s">
        <v>1025</v>
      </c>
      <c r="G1101" s="518">
        <f>SUM(G1095:G1100)</f>
        <v>14.78</v>
      </c>
    </row>
    <row r="1102" spans="1:7" ht="15.6">
      <c r="A1102" s="652" t="s">
        <v>1976</v>
      </c>
      <c r="B1102" s="653"/>
      <c r="C1102" s="653"/>
      <c r="D1102" s="653"/>
      <c r="E1102" s="653"/>
      <c r="F1102" s="653"/>
      <c r="G1102" s="654"/>
    </row>
    <row r="1103" spans="1:7" ht="15.6">
      <c r="A1103" s="655" t="s">
        <v>1013</v>
      </c>
      <c r="B1103" s="656"/>
      <c r="C1103" s="497" t="s">
        <v>1014</v>
      </c>
      <c r="D1103" s="497" t="s">
        <v>1015</v>
      </c>
      <c r="E1103" s="497" t="s">
        <v>1016</v>
      </c>
      <c r="F1103" s="497" t="s">
        <v>1017</v>
      </c>
      <c r="G1103" s="498" t="s">
        <v>1018</v>
      </c>
    </row>
    <row r="1104" spans="1:7" ht="15.6">
      <c r="A1104" s="506">
        <v>30010</v>
      </c>
      <c r="B1104" s="507" t="s">
        <v>1793</v>
      </c>
      <c r="C1104" s="501" t="s">
        <v>56</v>
      </c>
      <c r="D1104" s="501" t="s">
        <v>1023</v>
      </c>
      <c r="E1104" s="522">
        <v>0.57999999999999996</v>
      </c>
      <c r="F1104" s="521">
        <v>48.06</v>
      </c>
      <c r="G1104" s="502">
        <v>27.87</v>
      </c>
    </row>
    <row r="1105" spans="1:7" ht="15.6">
      <c r="A1105" s="506">
        <v>40257</v>
      </c>
      <c r="B1105" s="507" t="s">
        <v>1795</v>
      </c>
      <c r="C1105" s="501" t="s">
        <v>56</v>
      </c>
      <c r="D1105" s="501" t="s">
        <v>1023</v>
      </c>
      <c r="E1105" s="522">
        <v>4.1000000000000002E-2</v>
      </c>
      <c r="F1105" s="521">
        <v>603.16</v>
      </c>
      <c r="G1105" s="502">
        <v>24.73</v>
      </c>
    </row>
    <row r="1106" spans="1:7" ht="31.2">
      <c r="A1106" s="506">
        <v>50681</v>
      </c>
      <c r="B1106" s="507" t="s">
        <v>1977</v>
      </c>
      <c r="C1106" s="501" t="s">
        <v>56</v>
      </c>
      <c r="D1106" s="501" t="s">
        <v>1023</v>
      </c>
      <c r="E1106" s="522">
        <v>5.7000000000000002E-2</v>
      </c>
      <c r="F1106" s="521">
        <v>3006.75</v>
      </c>
      <c r="G1106" s="502">
        <v>171.38</v>
      </c>
    </row>
    <row r="1107" spans="1:7" ht="15.6">
      <c r="A1107" s="506">
        <v>60045</v>
      </c>
      <c r="B1107" s="507" t="s">
        <v>1978</v>
      </c>
      <c r="C1107" s="501" t="s">
        <v>56</v>
      </c>
      <c r="D1107" s="501" t="s">
        <v>1020</v>
      </c>
      <c r="E1107" s="522">
        <v>1.8</v>
      </c>
      <c r="F1107" s="521">
        <v>89.23</v>
      </c>
      <c r="G1107" s="502">
        <v>160.61000000000001</v>
      </c>
    </row>
    <row r="1108" spans="1:7" ht="15.6">
      <c r="A1108" s="506">
        <v>110143</v>
      </c>
      <c r="B1108" s="507" t="s">
        <v>1801</v>
      </c>
      <c r="C1108" s="501" t="s">
        <v>56</v>
      </c>
      <c r="D1108" s="501" t="s">
        <v>1020</v>
      </c>
      <c r="E1108" s="522">
        <v>1.89</v>
      </c>
      <c r="F1108" s="521">
        <v>10.19</v>
      </c>
      <c r="G1108" s="502">
        <v>19.260000000000002</v>
      </c>
    </row>
    <row r="1109" spans="1:7" ht="15.6">
      <c r="A1109" s="506">
        <v>110763</v>
      </c>
      <c r="B1109" s="507" t="s">
        <v>1802</v>
      </c>
      <c r="C1109" s="501" t="s">
        <v>56</v>
      </c>
      <c r="D1109" s="501" t="s">
        <v>1020</v>
      </c>
      <c r="E1109" s="522">
        <v>1.89</v>
      </c>
      <c r="F1109" s="521">
        <v>41.46</v>
      </c>
      <c r="G1109" s="502">
        <v>78.36</v>
      </c>
    </row>
    <row r="1110" spans="1:7" ht="15.6">
      <c r="A1110" s="506">
        <v>130113</v>
      </c>
      <c r="B1110" s="507" t="s">
        <v>1979</v>
      </c>
      <c r="C1110" s="501" t="s">
        <v>56</v>
      </c>
      <c r="D1110" s="501" t="s">
        <v>1020</v>
      </c>
      <c r="E1110" s="522">
        <v>0.36</v>
      </c>
      <c r="F1110" s="521">
        <v>45.85</v>
      </c>
      <c r="G1110" s="502">
        <v>16.510000000000002</v>
      </c>
    </row>
    <row r="1111" spans="1:7" ht="15.6">
      <c r="A1111" s="657"/>
      <c r="B1111" s="658"/>
      <c r="C1111" s="658"/>
      <c r="D1111" s="658"/>
      <c r="E1111" s="658"/>
      <c r="F1111" s="517" t="s">
        <v>1025</v>
      </c>
      <c r="G1111" s="518">
        <f>SUM(G1104:G1110)</f>
        <v>498.72</v>
      </c>
    </row>
    <row r="1112" spans="1:7" ht="33.75" customHeight="1">
      <c r="A1112" s="652" t="s">
        <v>1980</v>
      </c>
      <c r="B1112" s="653"/>
      <c r="C1112" s="653"/>
      <c r="D1112" s="653"/>
      <c r="E1112" s="653"/>
      <c r="F1112" s="653"/>
      <c r="G1112" s="654"/>
    </row>
    <row r="1113" spans="1:7" ht="15.6">
      <c r="A1113" s="655" t="s">
        <v>1013</v>
      </c>
      <c r="B1113" s="656"/>
      <c r="C1113" s="497" t="s">
        <v>1014</v>
      </c>
      <c r="D1113" s="497" t="s">
        <v>1015</v>
      </c>
      <c r="E1113" s="497" t="s">
        <v>1016</v>
      </c>
      <c r="F1113" s="497" t="s">
        <v>1017</v>
      </c>
      <c r="G1113" s="498" t="s">
        <v>1018</v>
      </c>
    </row>
    <row r="1114" spans="1:7" ht="31.2">
      <c r="A1114" s="506" t="s">
        <v>1939</v>
      </c>
      <c r="B1114" s="507" t="s">
        <v>1940</v>
      </c>
      <c r="C1114" s="501" t="s">
        <v>73</v>
      </c>
      <c r="D1114" s="501" t="s">
        <v>909</v>
      </c>
      <c r="E1114" s="522" t="s">
        <v>1987</v>
      </c>
      <c r="F1114" s="521" t="s">
        <v>1953</v>
      </c>
      <c r="G1114" s="502">
        <v>114.02</v>
      </c>
    </row>
    <row r="1115" spans="1:7" ht="93.6">
      <c r="A1115" s="506" t="s">
        <v>1941</v>
      </c>
      <c r="B1115" s="507" t="s">
        <v>1942</v>
      </c>
      <c r="C1115" s="501" t="s">
        <v>73</v>
      </c>
      <c r="D1115" s="501" t="s">
        <v>911</v>
      </c>
      <c r="E1115" s="522" t="s">
        <v>1988</v>
      </c>
      <c r="F1115" s="521" t="s">
        <v>1955</v>
      </c>
      <c r="G1115" s="502">
        <v>0.9</v>
      </c>
    </row>
    <row r="1116" spans="1:7" ht="93.6">
      <c r="A1116" s="506" t="s">
        <v>1943</v>
      </c>
      <c r="B1116" s="507" t="s">
        <v>1944</v>
      </c>
      <c r="C1116" s="501" t="s">
        <v>73</v>
      </c>
      <c r="D1116" s="501" t="s">
        <v>1026</v>
      </c>
      <c r="E1116" s="522" t="s">
        <v>1989</v>
      </c>
      <c r="F1116" s="521" t="s">
        <v>1957</v>
      </c>
      <c r="G1116" s="502">
        <v>1.1599999999999999</v>
      </c>
    </row>
    <row r="1117" spans="1:7" ht="62.4">
      <c r="A1117" s="506" t="s">
        <v>1945</v>
      </c>
      <c r="B1117" s="507" t="s">
        <v>1946</v>
      </c>
      <c r="C1117" s="501" t="s">
        <v>73</v>
      </c>
      <c r="D1117" s="501" t="s">
        <v>1023</v>
      </c>
      <c r="E1117" s="522" t="s">
        <v>1990</v>
      </c>
      <c r="F1117" s="521" t="s">
        <v>1959</v>
      </c>
      <c r="G1117" s="502">
        <v>1.4</v>
      </c>
    </row>
    <row r="1118" spans="1:7" ht="15.6">
      <c r="A1118" s="506" t="s">
        <v>1030</v>
      </c>
      <c r="B1118" s="507" t="s">
        <v>1031</v>
      </c>
      <c r="C1118" s="501" t="s">
        <v>73</v>
      </c>
      <c r="D1118" s="501" t="s">
        <v>84</v>
      </c>
      <c r="E1118" s="522" t="s">
        <v>1991</v>
      </c>
      <c r="F1118" s="521" t="s">
        <v>1184</v>
      </c>
      <c r="G1118" s="502">
        <v>197.1</v>
      </c>
    </row>
    <row r="1119" spans="1:7" ht="15.6">
      <c r="A1119" s="506" t="s">
        <v>905</v>
      </c>
      <c r="B1119" s="507" t="s">
        <v>906</v>
      </c>
      <c r="C1119" s="501" t="s">
        <v>73</v>
      </c>
      <c r="D1119" s="501" t="s">
        <v>84</v>
      </c>
      <c r="E1119" s="522" t="s">
        <v>1991</v>
      </c>
      <c r="F1119" s="521" t="s">
        <v>1034</v>
      </c>
      <c r="G1119" s="502">
        <v>158.07</v>
      </c>
    </row>
    <row r="1120" spans="1:7" ht="46.8">
      <c r="A1120" s="506" t="s">
        <v>1041</v>
      </c>
      <c r="B1120" s="507" t="s">
        <v>1224</v>
      </c>
      <c r="C1120" s="501" t="s">
        <v>73</v>
      </c>
      <c r="D1120" s="501" t="s">
        <v>1023</v>
      </c>
      <c r="E1120" s="522" t="s">
        <v>1992</v>
      </c>
      <c r="F1120" s="521" t="s">
        <v>1237</v>
      </c>
      <c r="G1120" s="502">
        <v>35.08</v>
      </c>
    </row>
    <row r="1121" spans="1:7" ht="46.8">
      <c r="A1121" s="506" t="s">
        <v>1981</v>
      </c>
      <c r="B1121" s="507" t="s">
        <v>1982</v>
      </c>
      <c r="C1121" s="501" t="s">
        <v>73</v>
      </c>
      <c r="D1121" s="501" t="s">
        <v>1023</v>
      </c>
      <c r="E1121" s="522" t="s">
        <v>1993</v>
      </c>
      <c r="F1121" s="521" t="s">
        <v>1994</v>
      </c>
      <c r="G1121" s="502">
        <v>14.51</v>
      </c>
    </row>
    <row r="1122" spans="1:7" ht="46.8">
      <c r="A1122" s="506" t="s">
        <v>1983</v>
      </c>
      <c r="B1122" s="507" t="s">
        <v>1984</v>
      </c>
      <c r="C1122" s="501" t="s">
        <v>73</v>
      </c>
      <c r="D1122" s="501" t="s">
        <v>1023</v>
      </c>
      <c r="E1122" s="522" t="s">
        <v>1712</v>
      </c>
      <c r="F1122" s="521" t="s">
        <v>1995</v>
      </c>
      <c r="G1122" s="502">
        <v>93.82</v>
      </c>
    </row>
    <row r="1123" spans="1:7" ht="62.4">
      <c r="A1123" s="506" t="s">
        <v>1949</v>
      </c>
      <c r="B1123" s="507" t="s">
        <v>1950</v>
      </c>
      <c r="C1123" s="501" t="s">
        <v>73</v>
      </c>
      <c r="D1123" s="501" t="s">
        <v>1023</v>
      </c>
      <c r="E1123" s="522" t="s">
        <v>1996</v>
      </c>
      <c r="F1123" s="521" t="s">
        <v>1964</v>
      </c>
      <c r="G1123" s="502">
        <v>120.7</v>
      </c>
    </row>
    <row r="1124" spans="1:7" ht="31.2">
      <c r="A1124" s="506" t="s">
        <v>1985</v>
      </c>
      <c r="B1124" s="507" t="s">
        <v>1986</v>
      </c>
      <c r="C1124" s="501" t="s">
        <v>73</v>
      </c>
      <c r="D1124" s="501" t="s">
        <v>1020</v>
      </c>
      <c r="E1124" s="522" t="s">
        <v>1414</v>
      </c>
      <c r="F1124" s="521" t="s">
        <v>1997</v>
      </c>
      <c r="G1124" s="502">
        <v>5.19</v>
      </c>
    </row>
    <row r="1125" spans="1:7" ht="15.6">
      <c r="A1125" s="657"/>
      <c r="B1125" s="658"/>
      <c r="C1125" s="658"/>
      <c r="D1125" s="658"/>
      <c r="E1125" s="658"/>
      <c r="F1125" s="517" t="s">
        <v>1025</v>
      </c>
      <c r="G1125" s="518">
        <f>SUM(G1114:G1124)</f>
        <v>741.95</v>
      </c>
    </row>
    <row r="1126" spans="1:7" ht="34.5" customHeight="1">
      <c r="A1126" s="652" t="s">
        <v>2038</v>
      </c>
      <c r="B1126" s="653"/>
      <c r="C1126" s="653"/>
      <c r="D1126" s="653"/>
      <c r="E1126" s="653"/>
      <c r="F1126" s="653"/>
      <c r="G1126" s="654"/>
    </row>
    <row r="1127" spans="1:7" ht="15.6">
      <c r="A1127" s="655" t="s">
        <v>1013</v>
      </c>
      <c r="B1127" s="656"/>
      <c r="C1127" s="497" t="s">
        <v>1014</v>
      </c>
      <c r="D1127" s="497" t="s">
        <v>1015</v>
      </c>
      <c r="E1127" s="497" t="s">
        <v>1016</v>
      </c>
      <c r="F1127" s="497" t="s">
        <v>1017</v>
      </c>
      <c r="G1127" s="498" t="s">
        <v>1018</v>
      </c>
    </row>
    <row r="1128" spans="1:7" ht="31.2">
      <c r="A1128" s="506" t="s">
        <v>1998</v>
      </c>
      <c r="B1128" s="507" t="s">
        <v>1999</v>
      </c>
      <c r="C1128" s="501" t="s">
        <v>73</v>
      </c>
      <c r="D1128" s="501" t="s">
        <v>909</v>
      </c>
      <c r="E1128" s="522" t="s">
        <v>2016</v>
      </c>
      <c r="F1128" s="521" t="s">
        <v>2017</v>
      </c>
      <c r="G1128" s="502">
        <v>147.41999999999999</v>
      </c>
    </row>
    <row r="1129" spans="1:7" ht="31.2">
      <c r="A1129" s="506" t="s">
        <v>2000</v>
      </c>
      <c r="B1129" s="507" t="s">
        <v>2001</v>
      </c>
      <c r="C1129" s="501" t="s">
        <v>73</v>
      </c>
      <c r="D1129" s="501" t="s">
        <v>1023</v>
      </c>
      <c r="E1129" s="522" t="s">
        <v>2018</v>
      </c>
      <c r="F1129" s="521" t="s">
        <v>2019</v>
      </c>
      <c r="G1129" s="502">
        <v>206.16</v>
      </c>
    </row>
    <row r="1130" spans="1:7" ht="93.6">
      <c r="A1130" s="506" t="s">
        <v>1941</v>
      </c>
      <c r="B1130" s="507" t="s">
        <v>1942</v>
      </c>
      <c r="C1130" s="501" t="s">
        <v>73</v>
      </c>
      <c r="D1130" s="501" t="s">
        <v>911</v>
      </c>
      <c r="E1130" s="522" t="s">
        <v>2020</v>
      </c>
      <c r="F1130" s="521" t="s">
        <v>1955</v>
      </c>
      <c r="G1130" s="502">
        <v>57.45</v>
      </c>
    </row>
    <row r="1131" spans="1:7" ht="93.6">
      <c r="A1131" s="506" t="s">
        <v>1943</v>
      </c>
      <c r="B1131" s="507" t="s">
        <v>1944</v>
      </c>
      <c r="C1131" s="501" t="s">
        <v>73</v>
      </c>
      <c r="D1131" s="501" t="s">
        <v>1026</v>
      </c>
      <c r="E1131" s="522" t="s">
        <v>2021</v>
      </c>
      <c r="F1131" s="521" t="s">
        <v>1957</v>
      </c>
      <c r="G1131" s="502">
        <v>73.73</v>
      </c>
    </row>
    <row r="1132" spans="1:7" ht="31.2">
      <c r="A1132" s="506" t="s">
        <v>2002</v>
      </c>
      <c r="B1132" s="507" t="s">
        <v>2003</v>
      </c>
      <c r="C1132" s="501" t="s">
        <v>73</v>
      </c>
      <c r="D1132" s="501" t="s">
        <v>909</v>
      </c>
      <c r="E1132" s="522" t="s">
        <v>2022</v>
      </c>
      <c r="F1132" s="521" t="s">
        <v>2023</v>
      </c>
      <c r="G1132" s="502">
        <v>1556.03</v>
      </c>
    </row>
    <row r="1133" spans="1:7" ht="15.6">
      <c r="A1133" s="506" t="s">
        <v>1030</v>
      </c>
      <c r="B1133" s="507" t="s">
        <v>1031</v>
      </c>
      <c r="C1133" s="501" t="s">
        <v>73</v>
      </c>
      <c r="D1133" s="501" t="s">
        <v>84</v>
      </c>
      <c r="E1133" s="522" t="s">
        <v>2024</v>
      </c>
      <c r="F1133" s="521" t="s">
        <v>1184</v>
      </c>
      <c r="G1133" s="502">
        <v>871.63</v>
      </c>
    </row>
    <row r="1134" spans="1:7" ht="15.6">
      <c r="A1134" s="506" t="s">
        <v>905</v>
      </c>
      <c r="B1134" s="507" t="s">
        <v>906</v>
      </c>
      <c r="C1134" s="501" t="s">
        <v>73</v>
      </c>
      <c r="D1134" s="501" t="s">
        <v>84</v>
      </c>
      <c r="E1134" s="522" t="s">
        <v>2024</v>
      </c>
      <c r="F1134" s="521" t="s">
        <v>1034</v>
      </c>
      <c r="G1134" s="502">
        <v>699.02</v>
      </c>
    </row>
    <row r="1135" spans="1:7" ht="46.8">
      <c r="A1135" s="506" t="s">
        <v>2004</v>
      </c>
      <c r="B1135" s="507" t="s">
        <v>2005</v>
      </c>
      <c r="C1135" s="501" t="s">
        <v>73</v>
      </c>
      <c r="D1135" s="501" t="s">
        <v>1023</v>
      </c>
      <c r="E1135" s="522" t="s">
        <v>2025</v>
      </c>
      <c r="F1135" s="521" t="s">
        <v>2026</v>
      </c>
      <c r="G1135" s="502">
        <v>266.66000000000003</v>
      </c>
    </row>
    <row r="1136" spans="1:7" ht="31.2">
      <c r="A1136" s="506" t="s">
        <v>2006</v>
      </c>
      <c r="B1136" s="507" t="s">
        <v>2007</v>
      </c>
      <c r="C1136" s="501" t="s">
        <v>73</v>
      </c>
      <c r="D1136" s="501" t="s">
        <v>1023</v>
      </c>
      <c r="E1136" s="522" t="s">
        <v>2027</v>
      </c>
      <c r="F1136" s="521" t="s">
        <v>2028</v>
      </c>
      <c r="G1136" s="502">
        <v>214.61</v>
      </c>
    </row>
    <row r="1137" spans="1:7" ht="31.2">
      <c r="A1137" s="506" t="s">
        <v>2008</v>
      </c>
      <c r="B1137" s="507" t="s">
        <v>2009</v>
      </c>
      <c r="C1137" s="501" t="s">
        <v>73</v>
      </c>
      <c r="D1137" s="501" t="s">
        <v>1023</v>
      </c>
      <c r="E1137" s="522" t="s">
        <v>2029</v>
      </c>
      <c r="F1137" s="521" t="s">
        <v>2030</v>
      </c>
      <c r="G1137" s="502">
        <v>154.19999999999999</v>
      </c>
    </row>
    <row r="1138" spans="1:7" ht="31.2">
      <c r="A1138" s="506" t="s">
        <v>2010</v>
      </c>
      <c r="B1138" s="507" t="s">
        <v>2011</v>
      </c>
      <c r="C1138" s="501" t="s">
        <v>73</v>
      </c>
      <c r="D1138" s="501" t="s">
        <v>590</v>
      </c>
      <c r="E1138" s="522" t="s">
        <v>2031</v>
      </c>
      <c r="F1138" s="521" t="s">
        <v>2032</v>
      </c>
      <c r="G1138" s="502">
        <v>89.58</v>
      </c>
    </row>
    <row r="1139" spans="1:7" ht="31.2">
      <c r="A1139" s="506" t="s">
        <v>2012</v>
      </c>
      <c r="B1139" s="507" t="s">
        <v>2013</v>
      </c>
      <c r="C1139" s="501" t="s">
        <v>73</v>
      </c>
      <c r="D1139" s="501" t="s">
        <v>590</v>
      </c>
      <c r="E1139" s="522" t="s">
        <v>2033</v>
      </c>
      <c r="F1139" s="521" t="s">
        <v>2034</v>
      </c>
      <c r="G1139" s="502">
        <v>77.89</v>
      </c>
    </row>
    <row r="1140" spans="1:7" ht="46.8">
      <c r="A1140" s="506" t="s">
        <v>1947</v>
      </c>
      <c r="B1140" s="507" t="s">
        <v>1948</v>
      </c>
      <c r="C1140" s="501" t="s">
        <v>73</v>
      </c>
      <c r="D1140" s="501" t="s">
        <v>1023</v>
      </c>
      <c r="E1140" s="522" t="s">
        <v>2035</v>
      </c>
      <c r="F1140" s="521" t="s">
        <v>1962</v>
      </c>
      <c r="G1140" s="502">
        <v>1173.94</v>
      </c>
    </row>
    <row r="1141" spans="1:7" ht="46.8">
      <c r="A1141" s="506" t="s">
        <v>2014</v>
      </c>
      <c r="B1141" s="507" t="s">
        <v>2015</v>
      </c>
      <c r="C1141" s="501" t="s">
        <v>73</v>
      </c>
      <c r="D1141" s="501" t="s">
        <v>1023</v>
      </c>
      <c r="E1141" s="522" t="s">
        <v>2036</v>
      </c>
      <c r="F1141" s="521" t="s">
        <v>2037</v>
      </c>
      <c r="G1141" s="502">
        <v>127.39</v>
      </c>
    </row>
    <row r="1142" spans="1:7" ht="15.6">
      <c r="A1142" s="657"/>
      <c r="B1142" s="658"/>
      <c r="C1142" s="658"/>
      <c r="D1142" s="658"/>
      <c r="E1142" s="658"/>
      <c r="F1142" s="517" t="s">
        <v>1025</v>
      </c>
      <c r="G1142" s="518">
        <f>SUM(G1128:G1141)</f>
        <v>5715.71</v>
      </c>
    </row>
    <row r="1143" spans="1:7" ht="34.5" customHeight="1">
      <c r="A1143" s="652" t="s">
        <v>2039</v>
      </c>
      <c r="B1143" s="653"/>
      <c r="C1143" s="653"/>
      <c r="D1143" s="653"/>
      <c r="E1143" s="653"/>
      <c r="F1143" s="653"/>
      <c r="G1143" s="654"/>
    </row>
    <row r="1144" spans="1:7" ht="15.6">
      <c r="A1144" s="655" t="s">
        <v>1013</v>
      </c>
      <c r="B1144" s="656"/>
      <c r="C1144" s="497" t="s">
        <v>1014</v>
      </c>
      <c r="D1144" s="497" t="s">
        <v>1015</v>
      </c>
      <c r="E1144" s="497" t="s">
        <v>1016</v>
      </c>
      <c r="F1144" s="497" t="s">
        <v>1017</v>
      </c>
      <c r="G1144" s="498" t="s">
        <v>1018</v>
      </c>
    </row>
    <row r="1145" spans="1:7" ht="93.6">
      <c r="A1145" s="506" t="s">
        <v>1941</v>
      </c>
      <c r="B1145" s="507" t="s">
        <v>1942</v>
      </c>
      <c r="C1145" s="501" t="s">
        <v>73</v>
      </c>
      <c r="D1145" s="501" t="s">
        <v>911</v>
      </c>
      <c r="E1145" s="522" t="s">
        <v>1445</v>
      </c>
      <c r="F1145" s="521" t="s">
        <v>1955</v>
      </c>
      <c r="G1145" s="502">
        <v>22.92</v>
      </c>
    </row>
    <row r="1146" spans="1:7" ht="93.6">
      <c r="A1146" s="506" t="s">
        <v>1943</v>
      </c>
      <c r="B1146" s="507" t="s">
        <v>1944</v>
      </c>
      <c r="C1146" s="501" t="s">
        <v>73</v>
      </c>
      <c r="D1146" s="501" t="s">
        <v>1026</v>
      </c>
      <c r="E1146" s="522" t="s">
        <v>2048</v>
      </c>
      <c r="F1146" s="521" t="s">
        <v>1957</v>
      </c>
      <c r="G1146" s="502">
        <v>29.41</v>
      </c>
    </row>
    <row r="1147" spans="1:7" ht="31.2">
      <c r="A1147" s="506" t="s">
        <v>2040</v>
      </c>
      <c r="B1147" s="507" t="s">
        <v>2041</v>
      </c>
      <c r="C1147" s="501" t="s">
        <v>73</v>
      </c>
      <c r="D1147" s="501" t="s">
        <v>909</v>
      </c>
      <c r="E1147" s="522" t="s">
        <v>2049</v>
      </c>
      <c r="F1147" s="521" t="s">
        <v>2050</v>
      </c>
      <c r="G1147" s="502">
        <v>4526.67</v>
      </c>
    </row>
    <row r="1148" spans="1:7" ht="62.4">
      <c r="A1148" s="506" t="s">
        <v>1945</v>
      </c>
      <c r="B1148" s="507" t="s">
        <v>1946</v>
      </c>
      <c r="C1148" s="501" t="s">
        <v>73</v>
      </c>
      <c r="D1148" s="501" t="s">
        <v>1023</v>
      </c>
      <c r="E1148" s="522" t="s">
        <v>2051</v>
      </c>
      <c r="F1148" s="521" t="s">
        <v>1959</v>
      </c>
      <c r="G1148" s="502">
        <v>11.93</v>
      </c>
    </row>
    <row r="1149" spans="1:7" ht="15.6">
      <c r="A1149" s="506" t="s">
        <v>1030</v>
      </c>
      <c r="B1149" s="507" t="s">
        <v>1031</v>
      </c>
      <c r="C1149" s="501" t="s">
        <v>73</v>
      </c>
      <c r="D1149" s="501" t="s">
        <v>84</v>
      </c>
      <c r="E1149" s="522" t="s">
        <v>2052</v>
      </c>
      <c r="F1149" s="521" t="s">
        <v>1184</v>
      </c>
      <c r="G1149" s="502">
        <v>2640.28</v>
      </c>
    </row>
    <row r="1150" spans="1:7" ht="15.6">
      <c r="A1150" s="506" t="s">
        <v>905</v>
      </c>
      <c r="B1150" s="507" t="s">
        <v>906</v>
      </c>
      <c r="C1150" s="501" t="s">
        <v>73</v>
      </c>
      <c r="D1150" s="501" t="s">
        <v>84</v>
      </c>
      <c r="E1150" s="522" t="s">
        <v>2052</v>
      </c>
      <c r="F1150" s="521" t="s">
        <v>1034</v>
      </c>
      <c r="G1150" s="502">
        <v>2117.4299999999998</v>
      </c>
    </row>
    <row r="1151" spans="1:7" ht="31.2">
      <c r="A1151" s="506" t="s">
        <v>2008</v>
      </c>
      <c r="B1151" s="507" t="s">
        <v>2009</v>
      </c>
      <c r="C1151" s="501" t="s">
        <v>73</v>
      </c>
      <c r="D1151" s="501" t="s">
        <v>1023</v>
      </c>
      <c r="E1151" s="522" t="s">
        <v>2053</v>
      </c>
      <c r="F1151" s="521" t="s">
        <v>2030</v>
      </c>
      <c r="G1151" s="502">
        <v>245.09</v>
      </c>
    </row>
    <row r="1152" spans="1:7" ht="31.2">
      <c r="A1152" s="506" t="s">
        <v>2012</v>
      </c>
      <c r="B1152" s="507" t="s">
        <v>2013</v>
      </c>
      <c r="C1152" s="501" t="s">
        <v>73</v>
      </c>
      <c r="D1152" s="501" t="s">
        <v>590</v>
      </c>
      <c r="E1152" s="522" t="s">
        <v>2054</v>
      </c>
      <c r="F1152" s="521" t="s">
        <v>2034</v>
      </c>
      <c r="G1152" s="502">
        <v>95.2</v>
      </c>
    </row>
    <row r="1153" spans="1:7" ht="62.4">
      <c r="A1153" s="506" t="s">
        <v>2042</v>
      </c>
      <c r="B1153" s="507" t="s">
        <v>2043</v>
      </c>
      <c r="C1153" s="501" t="s">
        <v>73</v>
      </c>
      <c r="D1153" s="501" t="s">
        <v>590</v>
      </c>
      <c r="E1153" s="522" t="s">
        <v>2055</v>
      </c>
      <c r="F1153" s="521" t="s">
        <v>2056</v>
      </c>
      <c r="G1153" s="502">
        <v>957.2</v>
      </c>
    </row>
    <row r="1154" spans="1:7" ht="46.8">
      <c r="A1154" s="506" t="s">
        <v>1041</v>
      </c>
      <c r="B1154" s="507" t="s">
        <v>1224</v>
      </c>
      <c r="C1154" s="501" t="s">
        <v>73</v>
      </c>
      <c r="D1154" s="501" t="s">
        <v>1023</v>
      </c>
      <c r="E1154" s="522" t="s">
        <v>2057</v>
      </c>
      <c r="F1154" s="521" t="s">
        <v>1237</v>
      </c>
      <c r="G1154" s="502">
        <v>898.24</v>
      </c>
    </row>
    <row r="1155" spans="1:7" ht="46.8">
      <c r="A1155" s="506" t="s">
        <v>2044</v>
      </c>
      <c r="B1155" s="507" t="s">
        <v>2045</v>
      </c>
      <c r="C1155" s="501" t="s">
        <v>73</v>
      </c>
      <c r="D1155" s="501" t="s">
        <v>1020</v>
      </c>
      <c r="E1155" s="522" t="s">
        <v>2058</v>
      </c>
      <c r="F1155" s="521" t="s">
        <v>2059</v>
      </c>
      <c r="G1155" s="502">
        <v>169.69</v>
      </c>
    </row>
    <row r="1156" spans="1:7" ht="46.8">
      <c r="A1156" s="506" t="s">
        <v>1947</v>
      </c>
      <c r="B1156" s="507" t="s">
        <v>1948</v>
      </c>
      <c r="C1156" s="501" t="s">
        <v>73</v>
      </c>
      <c r="D1156" s="501" t="s">
        <v>1023</v>
      </c>
      <c r="E1156" s="522" t="s">
        <v>2060</v>
      </c>
      <c r="F1156" s="521" t="s">
        <v>1962</v>
      </c>
      <c r="G1156" s="502">
        <v>1544.66</v>
      </c>
    </row>
    <row r="1157" spans="1:7" ht="62.4">
      <c r="A1157" s="506" t="s">
        <v>1949</v>
      </c>
      <c r="B1157" s="507" t="s">
        <v>1950</v>
      </c>
      <c r="C1157" s="501" t="s">
        <v>73</v>
      </c>
      <c r="D1157" s="501" t="s">
        <v>1023</v>
      </c>
      <c r="E1157" s="522" t="s">
        <v>2061</v>
      </c>
      <c r="F1157" s="521" t="s">
        <v>1964</v>
      </c>
      <c r="G1157" s="502">
        <v>3407.46</v>
      </c>
    </row>
    <row r="1158" spans="1:7" ht="46.8">
      <c r="A1158" s="506" t="s">
        <v>2046</v>
      </c>
      <c r="B1158" s="507" t="s">
        <v>2047</v>
      </c>
      <c r="C1158" s="501" t="s">
        <v>73</v>
      </c>
      <c r="D1158" s="501" t="s">
        <v>1023</v>
      </c>
      <c r="E1158" s="522" t="s">
        <v>2062</v>
      </c>
      <c r="F1158" s="521" t="s">
        <v>2063</v>
      </c>
      <c r="G1158" s="502">
        <v>106.58</v>
      </c>
    </row>
    <row r="1159" spans="1:7" ht="15.6">
      <c r="A1159" s="657"/>
      <c r="B1159" s="658"/>
      <c r="C1159" s="658"/>
      <c r="D1159" s="658"/>
      <c r="E1159" s="658"/>
      <c r="F1159" s="517" t="s">
        <v>1025</v>
      </c>
      <c r="G1159" s="518">
        <f>SUM(G1145:G1158)</f>
        <v>16772.760000000006</v>
      </c>
    </row>
    <row r="1160" spans="1:7" ht="15.6">
      <c r="A1160" s="652" t="s">
        <v>2064</v>
      </c>
      <c r="B1160" s="653"/>
      <c r="C1160" s="653"/>
      <c r="D1160" s="653"/>
      <c r="E1160" s="653"/>
      <c r="F1160" s="653"/>
      <c r="G1160" s="654"/>
    </row>
    <row r="1161" spans="1:7" ht="15.6">
      <c r="A1161" s="655" t="s">
        <v>1013</v>
      </c>
      <c r="B1161" s="656"/>
      <c r="C1161" s="497" t="s">
        <v>1014</v>
      </c>
      <c r="D1161" s="497" t="s">
        <v>1015</v>
      </c>
      <c r="E1161" s="497" t="s">
        <v>1016</v>
      </c>
      <c r="F1161" s="497" t="s">
        <v>1017</v>
      </c>
      <c r="G1161" s="498" t="s">
        <v>1018</v>
      </c>
    </row>
    <row r="1162" spans="1:7" ht="31.2">
      <c r="A1162" s="506">
        <v>20174</v>
      </c>
      <c r="B1162" s="507" t="s">
        <v>1819</v>
      </c>
      <c r="C1162" s="501" t="s">
        <v>56</v>
      </c>
      <c r="D1162" s="501" t="s">
        <v>1023</v>
      </c>
      <c r="E1162" s="522">
        <v>24</v>
      </c>
      <c r="F1162" s="521">
        <v>91.02</v>
      </c>
      <c r="G1162" s="502">
        <v>21.84</v>
      </c>
    </row>
    <row r="1163" spans="1:7" ht="15.6">
      <c r="A1163" s="506">
        <v>30010</v>
      </c>
      <c r="B1163" s="507" t="s">
        <v>1793</v>
      </c>
      <c r="C1163" s="501" t="s">
        <v>56</v>
      </c>
      <c r="D1163" s="501" t="s">
        <v>1023</v>
      </c>
      <c r="E1163" s="522">
        <v>0.4</v>
      </c>
      <c r="F1163" s="521">
        <v>48.06</v>
      </c>
      <c r="G1163" s="502">
        <v>19.22</v>
      </c>
    </row>
    <row r="1164" spans="1:7" ht="15.6">
      <c r="A1164" s="506">
        <v>30254</v>
      </c>
      <c r="B1164" s="507" t="s">
        <v>1794</v>
      </c>
      <c r="C1164" s="501" t="s">
        <v>56</v>
      </c>
      <c r="D1164" s="501" t="s">
        <v>1023</v>
      </c>
      <c r="E1164" s="522">
        <v>0.16</v>
      </c>
      <c r="F1164" s="521">
        <v>51.38</v>
      </c>
      <c r="G1164" s="502">
        <v>8.2200000000000006</v>
      </c>
    </row>
    <row r="1165" spans="1:7" ht="15.6">
      <c r="A1165" s="506">
        <v>50036</v>
      </c>
      <c r="B1165" s="507" t="s">
        <v>1201</v>
      </c>
      <c r="C1165" s="501" t="s">
        <v>56</v>
      </c>
      <c r="D1165" s="501" t="s">
        <v>1020</v>
      </c>
      <c r="E1165" s="522">
        <v>1.2</v>
      </c>
      <c r="F1165" s="521">
        <v>91.8</v>
      </c>
      <c r="G1165" s="502">
        <v>110.16</v>
      </c>
    </row>
    <row r="1166" spans="1:7" ht="31.2">
      <c r="A1166" s="506">
        <v>50258</v>
      </c>
      <c r="B1166" s="507" t="s">
        <v>1796</v>
      </c>
      <c r="C1166" s="501" t="s">
        <v>56</v>
      </c>
      <c r="D1166" s="501" t="s">
        <v>1023</v>
      </c>
      <c r="E1166" s="522">
        <v>0.12</v>
      </c>
      <c r="F1166" s="521">
        <v>683.43</v>
      </c>
      <c r="G1166" s="502">
        <v>82.01</v>
      </c>
    </row>
    <row r="1167" spans="1:7" ht="15.6">
      <c r="A1167" s="657"/>
      <c r="B1167" s="658"/>
      <c r="C1167" s="658"/>
      <c r="D1167" s="658"/>
      <c r="E1167" s="658"/>
      <c r="F1167" s="517" t="s">
        <v>1025</v>
      </c>
      <c r="G1167" s="518">
        <f>SUM(G1162:G1166)</f>
        <v>241.45</v>
      </c>
    </row>
    <row r="1168" spans="1:7" ht="15.6">
      <c r="A1168" s="652" t="s">
        <v>2065</v>
      </c>
      <c r="B1168" s="653"/>
      <c r="C1168" s="653"/>
      <c r="D1168" s="653"/>
      <c r="E1168" s="653"/>
      <c r="F1168" s="653"/>
      <c r="G1168" s="654"/>
    </row>
    <row r="1169" spans="1:7" ht="15.6">
      <c r="A1169" s="655" t="s">
        <v>1013</v>
      </c>
      <c r="B1169" s="656"/>
      <c r="C1169" s="497" t="s">
        <v>1014</v>
      </c>
      <c r="D1169" s="497" t="s">
        <v>1015</v>
      </c>
      <c r="E1169" s="497" t="s">
        <v>1016</v>
      </c>
      <c r="F1169" s="497" t="s">
        <v>1017</v>
      </c>
      <c r="G1169" s="498" t="s">
        <v>1018</v>
      </c>
    </row>
    <row r="1170" spans="1:7" ht="15.6">
      <c r="A1170" s="506">
        <v>217</v>
      </c>
      <c r="B1170" s="507" t="s">
        <v>377</v>
      </c>
      <c r="C1170" s="501" t="s">
        <v>56</v>
      </c>
      <c r="D1170" s="501" t="s">
        <v>119</v>
      </c>
      <c r="E1170" s="522">
        <v>1</v>
      </c>
      <c r="F1170" s="521">
        <v>170</v>
      </c>
      <c r="G1170" s="502">
        <v>170</v>
      </c>
    </row>
    <row r="1171" spans="1:7" ht="15.6">
      <c r="A1171" s="506">
        <v>280010</v>
      </c>
      <c r="B1171" s="507" t="s">
        <v>2066</v>
      </c>
      <c r="C1171" s="501" t="s">
        <v>56</v>
      </c>
      <c r="D1171" s="501" t="s">
        <v>2067</v>
      </c>
      <c r="E1171" s="522">
        <v>0.6</v>
      </c>
      <c r="F1171" s="521">
        <v>1595</v>
      </c>
      <c r="G1171" s="502">
        <v>9.57</v>
      </c>
    </row>
    <row r="1172" spans="1:7" ht="15.6">
      <c r="A1172" s="506">
        <v>280025</v>
      </c>
      <c r="B1172" s="507" t="s">
        <v>904</v>
      </c>
      <c r="C1172" s="501" t="s">
        <v>56</v>
      </c>
      <c r="D1172" s="501" t="s">
        <v>2067</v>
      </c>
      <c r="E1172" s="522">
        <v>0.6</v>
      </c>
      <c r="F1172" s="521">
        <v>20.11</v>
      </c>
      <c r="G1172" s="502">
        <v>12.07</v>
      </c>
    </row>
    <row r="1173" spans="1:7" ht="15.6">
      <c r="A1173" s="657"/>
      <c r="B1173" s="658"/>
      <c r="C1173" s="658"/>
      <c r="D1173" s="658"/>
      <c r="E1173" s="658"/>
      <c r="F1173" s="517" t="s">
        <v>1025</v>
      </c>
      <c r="G1173" s="518">
        <f>SUM(G1168:G1172)</f>
        <v>191.64</v>
      </c>
    </row>
    <row r="1174" spans="1:7" ht="21" customHeight="1">
      <c r="A1174" s="652" t="s">
        <v>2069</v>
      </c>
      <c r="B1174" s="653"/>
      <c r="C1174" s="653"/>
      <c r="D1174" s="653"/>
      <c r="E1174" s="653"/>
      <c r="F1174" s="653"/>
      <c r="G1174" s="654"/>
    </row>
    <row r="1175" spans="1:7" ht="15.6">
      <c r="A1175" s="655" t="s">
        <v>1013</v>
      </c>
      <c r="B1175" s="656"/>
      <c r="C1175" s="497" t="s">
        <v>1014</v>
      </c>
      <c r="D1175" s="497" t="s">
        <v>1015</v>
      </c>
      <c r="E1175" s="497" t="s">
        <v>1016</v>
      </c>
      <c r="F1175" s="497" t="s">
        <v>1017</v>
      </c>
      <c r="G1175" s="498" t="s">
        <v>1018</v>
      </c>
    </row>
    <row r="1176" spans="1:7" ht="31.2">
      <c r="A1176" s="506">
        <v>38190</v>
      </c>
      <c r="B1176" s="507" t="s">
        <v>2068</v>
      </c>
      <c r="C1176" s="501" t="s">
        <v>73</v>
      </c>
      <c r="D1176" s="501" t="s">
        <v>119</v>
      </c>
      <c r="E1176" s="522">
        <v>1</v>
      </c>
      <c r="F1176" s="521">
        <v>253.86</v>
      </c>
      <c r="G1176" s="502">
        <v>253.86</v>
      </c>
    </row>
    <row r="1177" spans="1:7" ht="15.6">
      <c r="A1177" s="657"/>
      <c r="B1177" s="658"/>
      <c r="C1177" s="658"/>
      <c r="D1177" s="658"/>
      <c r="E1177" s="658"/>
      <c r="F1177" s="517" t="s">
        <v>1025</v>
      </c>
      <c r="G1177" s="518">
        <f>SUM(G1176)</f>
        <v>253.86</v>
      </c>
    </row>
    <row r="1178" spans="1:7" ht="31.5" customHeight="1">
      <c r="A1178" s="652" t="s">
        <v>2076</v>
      </c>
      <c r="B1178" s="653"/>
      <c r="C1178" s="653"/>
      <c r="D1178" s="653"/>
      <c r="E1178" s="653"/>
      <c r="F1178" s="653"/>
      <c r="G1178" s="654"/>
    </row>
    <row r="1179" spans="1:7" ht="15.6">
      <c r="A1179" s="655" t="s">
        <v>1013</v>
      </c>
      <c r="B1179" s="656"/>
      <c r="C1179" s="497" t="s">
        <v>1014</v>
      </c>
      <c r="D1179" s="497" t="s">
        <v>1015</v>
      </c>
      <c r="E1179" s="497" t="s">
        <v>1016</v>
      </c>
      <c r="F1179" s="497" t="s">
        <v>1017</v>
      </c>
      <c r="G1179" s="498" t="s">
        <v>1018</v>
      </c>
    </row>
    <row r="1180" spans="1:7" ht="46.8">
      <c r="A1180" s="506" t="s">
        <v>2070</v>
      </c>
      <c r="B1180" s="507" t="s">
        <v>2071</v>
      </c>
      <c r="C1180" s="501" t="s">
        <v>73</v>
      </c>
      <c r="D1180" s="501" t="s">
        <v>909</v>
      </c>
      <c r="E1180" s="522" t="s">
        <v>1019</v>
      </c>
      <c r="F1180" s="521" t="s">
        <v>2074</v>
      </c>
      <c r="G1180" s="502">
        <v>7.54</v>
      </c>
    </row>
    <row r="1181" spans="1:7" ht="46.8">
      <c r="A1181" s="506" t="s">
        <v>2072</v>
      </c>
      <c r="B1181" s="507" t="s">
        <v>2073</v>
      </c>
      <c r="C1181" s="501" t="s">
        <v>73</v>
      </c>
      <c r="D1181" s="501" t="s">
        <v>909</v>
      </c>
      <c r="E1181" s="522" t="s">
        <v>1019</v>
      </c>
      <c r="F1181" s="521" t="s">
        <v>2075</v>
      </c>
      <c r="G1181" s="502">
        <v>221.96</v>
      </c>
    </row>
    <row r="1182" spans="1:7" ht="15.6">
      <c r="A1182" s="657"/>
      <c r="B1182" s="658"/>
      <c r="C1182" s="658"/>
      <c r="D1182" s="658"/>
      <c r="E1182" s="658"/>
      <c r="F1182" s="517" t="s">
        <v>1025</v>
      </c>
      <c r="G1182" s="518">
        <f>SUM(G1180:G1181)</f>
        <v>229.5</v>
      </c>
    </row>
    <row r="1183" spans="1:7" ht="34.5" customHeight="1">
      <c r="A1183" s="652" t="s">
        <v>2077</v>
      </c>
      <c r="B1183" s="653"/>
      <c r="C1183" s="653"/>
      <c r="D1183" s="653"/>
      <c r="E1183" s="653"/>
      <c r="F1183" s="653"/>
      <c r="G1183" s="654"/>
    </row>
    <row r="1184" spans="1:7" ht="15.6">
      <c r="A1184" s="655" t="s">
        <v>1013</v>
      </c>
      <c r="B1184" s="656"/>
      <c r="C1184" s="497" t="s">
        <v>1014</v>
      </c>
      <c r="D1184" s="497" t="s">
        <v>1015</v>
      </c>
      <c r="E1184" s="497" t="s">
        <v>1016</v>
      </c>
      <c r="F1184" s="497" t="s">
        <v>1017</v>
      </c>
      <c r="G1184" s="498" t="s">
        <v>1018</v>
      </c>
    </row>
    <row r="1185" spans="1:7" ht="15.6">
      <c r="A1185" s="506" t="s">
        <v>1777</v>
      </c>
      <c r="B1185" s="507" t="s">
        <v>1778</v>
      </c>
      <c r="C1185" s="501" t="s">
        <v>73</v>
      </c>
      <c r="D1185" s="501" t="s">
        <v>909</v>
      </c>
      <c r="E1185" s="522" t="s">
        <v>1781</v>
      </c>
      <c r="F1185" s="521" t="s">
        <v>1782</v>
      </c>
      <c r="G1185" s="502">
        <v>0.24</v>
      </c>
    </row>
    <row r="1186" spans="1:7" ht="31.2">
      <c r="A1186" s="506" t="s">
        <v>2078</v>
      </c>
      <c r="B1186" s="507" t="s">
        <v>2079</v>
      </c>
      <c r="C1186" s="501" t="s">
        <v>73</v>
      </c>
      <c r="D1186" s="501" t="s">
        <v>909</v>
      </c>
      <c r="E1186" s="522" t="s">
        <v>1019</v>
      </c>
      <c r="F1186" s="521" t="s">
        <v>2080</v>
      </c>
      <c r="G1186" s="502">
        <v>294.89999999999998</v>
      </c>
    </row>
    <row r="1187" spans="1:7" ht="31.2">
      <c r="A1187" s="506" t="s">
        <v>1654</v>
      </c>
      <c r="B1187" s="507" t="s">
        <v>1655</v>
      </c>
      <c r="C1187" s="501" t="s">
        <v>73</v>
      </c>
      <c r="D1187" s="501" t="s">
        <v>84</v>
      </c>
      <c r="E1187" s="522" t="s">
        <v>2081</v>
      </c>
      <c r="F1187" s="521" t="s">
        <v>1661</v>
      </c>
      <c r="G1187" s="502">
        <v>15.14</v>
      </c>
    </row>
    <row r="1188" spans="1:7" ht="31.2">
      <c r="A1188" s="506" t="s">
        <v>1288</v>
      </c>
      <c r="B1188" s="507" t="s">
        <v>1289</v>
      </c>
      <c r="C1188" s="501" t="s">
        <v>73</v>
      </c>
      <c r="D1188" s="501" t="s">
        <v>84</v>
      </c>
      <c r="E1188" s="522" t="s">
        <v>2081</v>
      </c>
      <c r="F1188" s="521" t="s">
        <v>1294</v>
      </c>
      <c r="G1188" s="502">
        <v>19.14</v>
      </c>
    </row>
    <row r="1189" spans="1:7" ht="15.6">
      <c r="A1189" s="657"/>
      <c r="B1189" s="658"/>
      <c r="C1189" s="658"/>
      <c r="D1189" s="658"/>
      <c r="E1189" s="658"/>
      <c r="F1189" s="517" t="s">
        <v>1025</v>
      </c>
      <c r="G1189" s="518">
        <f>SUM(G1185:G1188)</f>
        <v>329.41999999999996</v>
      </c>
    </row>
    <row r="1190" spans="1:7" ht="35.25" customHeight="1">
      <c r="A1190" s="652" t="s">
        <v>2082</v>
      </c>
      <c r="B1190" s="653"/>
      <c r="C1190" s="653"/>
      <c r="D1190" s="653"/>
      <c r="E1190" s="653"/>
      <c r="F1190" s="653"/>
      <c r="G1190" s="654"/>
    </row>
    <row r="1191" spans="1:7" ht="15.6">
      <c r="A1191" s="655" t="s">
        <v>1013</v>
      </c>
      <c r="B1191" s="656"/>
      <c r="C1191" s="497" t="s">
        <v>1014</v>
      </c>
      <c r="D1191" s="497" t="s">
        <v>1015</v>
      </c>
      <c r="E1191" s="497" t="s">
        <v>1016</v>
      </c>
      <c r="F1191" s="497" t="s">
        <v>1017</v>
      </c>
      <c r="G1191" s="498" t="s">
        <v>1018</v>
      </c>
    </row>
    <row r="1192" spans="1:7" ht="31.2">
      <c r="A1192" s="506" t="s">
        <v>2083</v>
      </c>
      <c r="B1192" s="507" t="s">
        <v>2084</v>
      </c>
      <c r="C1192" s="501" t="s">
        <v>73</v>
      </c>
      <c r="D1192" s="501" t="s">
        <v>909</v>
      </c>
      <c r="E1192" s="522" t="s">
        <v>1019</v>
      </c>
      <c r="F1192" s="521" t="s">
        <v>2087</v>
      </c>
      <c r="G1192" s="502">
        <v>11.39</v>
      </c>
    </row>
    <row r="1193" spans="1:7" ht="46.8">
      <c r="A1193" s="506" t="s">
        <v>2085</v>
      </c>
      <c r="B1193" s="507" t="s">
        <v>2086</v>
      </c>
      <c r="C1193" s="501" t="s">
        <v>73</v>
      </c>
      <c r="D1193" s="501" t="s">
        <v>909</v>
      </c>
      <c r="E1193" s="522" t="s">
        <v>1019</v>
      </c>
      <c r="F1193" s="521" t="s">
        <v>2088</v>
      </c>
      <c r="G1193" s="502">
        <v>361.44</v>
      </c>
    </row>
    <row r="1194" spans="1:7" ht="15.6">
      <c r="A1194" s="657"/>
      <c r="B1194" s="658"/>
      <c r="C1194" s="658"/>
      <c r="D1194" s="658"/>
      <c r="E1194" s="658"/>
      <c r="F1194" s="517" t="s">
        <v>1025</v>
      </c>
      <c r="G1194" s="518">
        <f t="shared" ref="G1194" si="31">SUM(G1192:G1193)</f>
        <v>372.83</v>
      </c>
    </row>
    <row r="1195" spans="1:7" ht="34.5" customHeight="1">
      <c r="A1195" s="652" t="s">
        <v>2100</v>
      </c>
      <c r="B1195" s="653"/>
      <c r="C1195" s="653"/>
      <c r="D1195" s="653"/>
      <c r="E1195" s="653"/>
      <c r="F1195" s="653"/>
      <c r="G1195" s="654"/>
    </row>
    <row r="1196" spans="1:7" ht="15.6">
      <c r="A1196" s="655" t="s">
        <v>1013</v>
      </c>
      <c r="B1196" s="656"/>
      <c r="C1196" s="497" t="s">
        <v>1014</v>
      </c>
      <c r="D1196" s="497" t="s">
        <v>1015</v>
      </c>
      <c r="E1196" s="497" t="s">
        <v>1016</v>
      </c>
      <c r="F1196" s="497" t="s">
        <v>1017</v>
      </c>
      <c r="G1196" s="498" t="s">
        <v>1018</v>
      </c>
    </row>
    <row r="1197" spans="1:7" ht="15.6">
      <c r="A1197" s="506" t="s">
        <v>2089</v>
      </c>
      <c r="B1197" s="507" t="s">
        <v>2090</v>
      </c>
      <c r="C1197" s="501" t="s">
        <v>73</v>
      </c>
      <c r="D1197" s="501" t="s">
        <v>909</v>
      </c>
      <c r="E1197" s="522" t="s">
        <v>2095</v>
      </c>
      <c r="F1197" s="521" t="s">
        <v>1924</v>
      </c>
      <c r="G1197" s="502">
        <v>0.12</v>
      </c>
    </row>
    <row r="1198" spans="1:7" ht="46.8">
      <c r="A1198" s="506" t="s">
        <v>1284</v>
      </c>
      <c r="B1198" s="507" t="s">
        <v>1285</v>
      </c>
      <c r="C1198" s="501" t="s">
        <v>73</v>
      </c>
      <c r="D1198" s="501" t="s">
        <v>909</v>
      </c>
      <c r="E1198" s="522" t="s">
        <v>1908</v>
      </c>
      <c r="F1198" s="521" t="s">
        <v>1291</v>
      </c>
      <c r="G1198" s="502">
        <v>26.18</v>
      </c>
    </row>
    <row r="1199" spans="1:7" ht="46.8">
      <c r="A1199" s="506" t="s">
        <v>2070</v>
      </c>
      <c r="B1199" s="507" t="s">
        <v>2071</v>
      </c>
      <c r="C1199" s="501" t="s">
        <v>73</v>
      </c>
      <c r="D1199" s="501" t="s">
        <v>909</v>
      </c>
      <c r="E1199" s="522" t="s">
        <v>1019</v>
      </c>
      <c r="F1199" s="521" t="s">
        <v>2074</v>
      </c>
      <c r="G1199" s="502">
        <v>7.54</v>
      </c>
    </row>
    <row r="1200" spans="1:7" ht="31.2">
      <c r="A1200" s="506" t="s">
        <v>2091</v>
      </c>
      <c r="B1200" s="507" t="s">
        <v>2092</v>
      </c>
      <c r="C1200" s="501" t="s">
        <v>73</v>
      </c>
      <c r="D1200" s="501" t="s">
        <v>909</v>
      </c>
      <c r="E1200" s="522" t="s">
        <v>1019</v>
      </c>
      <c r="F1200" s="521" t="s">
        <v>2096</v>
      </c>
      <c r="G1200" s="502">
        <v>264.64</v>
      </c>
    </row>
    <row r="1201" spans="1:7" ht="46.8">
      <c r="A1201" s="506" t="s">
        <v>2093</v>
      </c>
      <c r="B1201" s="507" t="s">
        <v>2094</v>
      </c>
      <c r="C1201" s="501" t="s">
        <v>73</v>
      </c>
      <c r="D1201" s="501" t="s">
        <v>909</v>
      </c>
      <c r="E1201" s="522" t="s">
        <v>1019</v>
      </c>
      <c r="F1201" s="521" t="s">
        <v>2097</v>
      </c>
      <c r="G1201" s="502">
        <v>253.85</v>
      </c>
    </row>
    <row r="1202" spans="1:7" ht="31.2">
      <c r="A1202" s="506" t="s">
        <v>1288</v>
      </c>
      <c r="B1202" s="507" t="s">
        <v>1289</v>
      </c>
      <c r="C1202" s="501" t="s">
        <v>73</v>
      </c>
      <c r="D1202" s="501" t="s">
        <v>84</v>
      </c>
      <c r="E1202" s="522" t="s">
        <v>2098</v>
      </c>
      <c r="F1202" s="521" t="s">
        <v>1294</v>
      </c>
      <c r="G1202" s="502">
        <v>20.88</v>
      </c>
    </row>
    <row r="1203" spans="1:7" ht="15.6">
      <c r="A1203" s="506" t="s">
        <v>905</v>
      </c>
      <c r="B1203" s="507" t="s">
        <v>906</v>
      </c>
      <c r="C1203" s="501" t="s">
        <v>73</v>
      </c>
      <c r="D1203" s="501" t="s">
        <v>84</v>
      </c>
      <c r="E1203" s="522" t="s">
        <v>2099</v>
      </c>
      <c r="F1203" s="521" t="s">
        <v>1034</v>
      </c>
      <c r="G1203" s="502">
        <v>5.43</v>
      </c>
    </row>
    <row r="1204" spans="1:7" ht="15.6">
      <c r="A1204" s="657"/>
      <c r="B1204" s="658"/>
      <c r="C1204" s="658"/>
      <c r="D1204" s="658"/>
      <c r="E1204" s="658"/>
      <c r="F1204" s="517" t="s">
        <v>1025</v>
      </c>
      <c r="G1204" s="518">
        <f>SUM(G1197:G1203)</f>
        <v>578.64</v>
      </c>
    </row>
    <row r="1205" spans="1:7" ht="36" customHeight="1">
      <c r="A1205" s="652" t="s">
        <v>2110</v>
      </c>
      <c r="B1205" s="653"/>
      <c r="C1205" s="653"/>
      <c r="D1205" s="653"/>
      <c r="E1205" s="653"/>
      <c r="F1205" s="653"/>
      <c r="G1205" s="654"/>
    </row>
    <row r="1206" spans="1:7" ht="15.6">
      <c r="A1206" s="655" t="s">
        <v>1013</v>
      </c>
      <c r="B1206" s="656"/>
      <c r="C1206" s="497" t="s">
        <v>1014</v>
      </c>
      <c r="D1206" s="497" t="s">
        <v>1015</v>
      </c>
      <c r="E1206" s="497" t="s">
        <v>1016</v>
      </c>
      <c r="F1206" s="497" t="s">
        <v>1017</v>
      </c>
      <c r="G1206" s="498" t="s">
        <v>1018</v>
      </c>
    </row>
    <row r="1207" spans="1:7" ht="46.8">
      <c r="A1207" s="506" t="s">
        <v>1284</v>
      </c>
      <c r="B1207" s="507" t="s">
        <v>1285</v>
      </c>
      <c r="C1207" s="501" t="s">
        <v>73</v>
      </c>
      <c r="D1207" s="501" t="s">
        <v>909</v>
      </c>
      <c r="E1207" s="522" t="s">
        <v>1908</v>
      </c>
      <c r="F1207" s="521" t="s">
        <v>1291</v>
      </c>
      <c r="G1207" s="502">
        <v>26.18</v>
      </c>
    </row>
    <row r="1208" spans="1:7" ht="31.2">
      <c r="A1208" s="506" t="s">
        <v>2101</v>
      </c>
      <c r="B1208" s="507" t="s">
        <v>2102</v>
      </c>
      <c r="C1208" s="501" t="s">
        <v>73</v>
      </c>
      <c r="D1208" s="501" t="s">
        <v>909</v>
      </c>
      <c r="E1208" s="522" t="s">
        <v>1019</v>
      </c>
      <c r="F1208" s="521" t="s">
        <v>2105</v>
      </c>
      <c r="G1208" s="502">
        <v>68.81</v>
      </c>
    </row>
    <row r="1209" spans="1:7" ht="15.6">
      <c r="A1209" s="506" t="s">
        <v>2103</v>
      </c>
      <c r="B1209" s="507" t="s">
        <v>2104</v>
      </c>
      <c r="C1209" s="501" t="s">
        <v>73</v>
      </c>
      <c r="D1209" s="501" t="s">
        <v>590</v>
      </c>
      <c r="E1209" s="522" t="s">
        <v>2106</v>
      </c>
      <c r="F1209" s="521" t="s">
        <v>2107</v>
      </c>
      <c r="G1209" s="502">
        <v>2.74</v>
      </c>
    </row>
    <row r="1210" spans="1:7" ht="31.2">
      <c r="A1210" s="506" t="s">
        <v>1288</v>
      </c>
      <c r="B1210" s="507" t="s">
        <v>1289</v>
      </c>
      <c r="C1210" s="501" t="s">
        <v>73</v>
      </c>
      <c r="D1210" s="501" t="s">
        <v>84</v>
      </c>
      <c r="E1210" s="522" t="s">
        <v>2108</v>
      </c>
      <c r="F1210" s="521" t="s">
        <v>1294</v>
      </c>
      <c r="G1210" s="502">
        <v>8.01</v>
      </c>
    </row>
    <row r="1211" spans="1:7" ht="15.6">
      <c r="A1211" s="506" t="s">
        <v>905</v>
      </c>
      <c r="B1211" s="507" t="s">
        <v>906</v>
      </c>
      <c r="C1211" s="501" t="s">
        <v>73</v>
      </c>
      <c r="D1211" s="501" t="s">
        <v>84</v>
      </c>
      <c r="E1211" s="522" t="s">
        <v>2109</v>
      </c>
      <c r="F1211" s="521" t="s">
        <v>1034</v>
      </c>
      <c r="G1211" s="502">
        <v>3.22</v>
      </c>
    </row>
    <row r="1212" spans="1:7" ht="15.6">
      <c r="A1212" s="657"/>
      <c r="B1212" s="658"/>
      <c r="C1212" s="658"/>
      <c r="D1212" s="658"/>
      <c r="E1212" s="658"/>
      <c r="F1212" s="517" t="s">
        <v>1025</v>
      </c>
      <c r="G1212" s="518">
        <f>SUM(G1207:G1211)</f>
        <v>108.96000000000001</v>
      </c>
    </row>
    <row r="1213" spans="1:7" ht="29.25" customHeight="1">
      <c r="A1213" s="652" t="s">
        <v>2111</v>
      </c>
      <c r="B1213" s="653"/>
      <c r="C1213" s="653"/>
      <c r="D1213" s="653"/>
      <c r="E1213" s="653"/>
      <c r="F1213" s="653"/>
      <c r="G1213" s="654"/>
    </row>
    <row r="1214" spans="1:7" ht="15.6">
      <c r="A1214" s="655" t="s">
        <v>1013</v>
      </c>
      <c r="B1214" s="656"/>
      <c r="C1214" s="497" t="s">
        <v>1014</v>
      </c>
      <c r="D1214" s="497" t="s">
        <v>1015</v>
      </c>
      <c r="E1214" s="497" t="s">
        <v>1016</v>
      </c>
      <c r="F1214" s="497" t="s">
        <v>1017</v>
      </c>
      <c r="G1214" s="498" t="s">
        <v>1018</v>
      </c>
    </row>
    <row r="1215" spans="1:7" ht="15.6">
      <c r="A1215" s="506" t="s">
        <v>2112</v>
      </c>
      <c r="B1215" s="507" t="s">
        <v>2113</v>
      </c>
      <c r="C1215" s="501" t="s">
        <v>73</v>
      </c>
      <c r="D1215" s="501" t="s">
        <v>590</v>
      </c>
      <c r="E1215" s="522" t="s">
        <v>2116</v>
      </c>
      <c r="F1215" s="521" t="s">
        <v>2117</v>
      </c>
      <c r="G1215" s="502">
        <v>18.88</v>
      </c>
    </row>
    <row r="1216" spans="1:7" ht="46.8">
      <c r="A1216" s="506" t="s">
        <v>2114</v>
      </c>
      <c r="B1216" s="507" t="s">
        <v>2115</v>
      </c>
      <c r="C1216" s="501" t="s">
        <v>73</v>
      </c>
      <c r="D1216" s="501" t="s">
        <v>909</v>
      </c>
      <c r="E1216" s="522" t="s">
        <v>1019</v>
      </c>
      <c r="F1216" s="521" t="s">
        <v>2118</v>
      </c>
      <c r="G1216" s="502">
        <v>71.510000000000005</v>
      </c>
    </row>
    <row r="1217" spans="1:7" ht="31.2">
      <c r="A1217" s="506" t="s">
        <v>1503</v>
      </c>
      <c r="B1217" s="507" t="s">
        <v>1504</v>
      </c>
      <c r="C1217" s="501" t="s">
        <v>73</v>
      </c>
      <c r="D1217" s="501" t="s">
        <v>84</v>
      </c>
      <c r="E1217" s="522" t="s">
        <v>2119</v>
      </c>
      <c r="F1217" s="521" t="s">
        <v>1509</v>
      </c>
      <c r="G1217" s="502">
        <v>18.5</v>
      </c>
    </row>
    <row r="1218" spans="1:7" ht="15.6">
      <c r="A1218" s="506" t="s">
        <v>905</v>
      </c>
      <c r="B1218" s="507" t="s">
        <v>906</v>
      </c>
      <c r="C1218" s="501" t="s">
        <v>73</v>
      </c>
      <c r="D1218" s="501" t="s">
        <v>84</v>
      </c>
      <c r="E1218" s="522" t="s">
        <v>2120</v>
      </c>
      <c r="F1218" s="521" t="s">
        <v>1034</v>
      </c>
      <c r="G1218" s="502">
        <v>4.55</v>
      </c>
    </row>
    <row r="1219" spans="1:7" ht="15.6">
      <c r="A1219" s="657"/>
      <c r="B1219" s="658"/>
      <c r="C1219" s="658"/>
      <c r="D1219" s="658"/>
      <c r="E1219" s="658"/>
      <c r="F1219" s="517" t="s">
        <v>1025</v>
      </c>
      <c r="G1219" s="518">
        <f>SUM(G1215:G1218)</f>
        <v>113.44</v>
      </c>
    </row>
    <row r="1220" spans="1:7" ht="33" customHeight="1">
      <c r="A1220" s="652" t="s">
        <v>2121</v>
      </c>
      <c r="B1220" s="653"/>
      <c r="C1220" s="653"/>
      <c r="D1220" s="653"/>
      <c r="E1220" s="653"/>
      <c r="F1220" s="653"/>
      <c r="G1220" s="654"/>
    </row>
    <row r="1221" spans="1:7" ht="15.6">
      <c r="A1221" s="655" t="s">
        <v>1013</v>
      </c>
      <c r="B1221" s="656"/>
      <c r="C1221" s="497" t="s">
        <v>1014</v>
      </c>
      <c r="D1221" s="497" t="s">
        <v>1015</v>
      </c>
      <c r="E1221" s="497" t="s">
        <v>1016</v>
      </c>
      <c r="F1221" s="497" t="s">
        <v>1017</v>
      </c>
      <c r="G1221" s="498" t="s">
        <v>1018</v>
      </c>
    </row>
    <row r="1222" spans="1:7" ht="15.6">
      <c r="A1222" s="506" t="s">
        <v>2089</v>
      </c>
      <c r="B1222" s="507" t="s">
        <v>2090</v>
      </c>
      <c r="C1222" s="501" t="s">
        <v>73</v>
      </c>
      <c r="D1222" s="501" t="s">
        <v>909</v>
      </c>
      <c r="E1222" s="522" t="s">
        <v>1745</v>
      </c>
      <c r="F1222" s="521" t="s">
        <v>1924</v>
      </c>
      <c r="G1222" s="502">
        <v>7.0000000000000007E-2</v>
      </c>
    </row>
    <row r="1223" spans="1:7" ht="31.2">
      <c r="A1223" s="506" t="s">
        <v>2122</v>
      </c>
      <c r="B1223" s="507" t="s">
        <v>2123</v>
      </c>
      <c r="C1223" s="501" t="s">
        <v>73</v>
      </c>
      <c r="D1223" s="501" t="s">
        <v>909</v>
      </c>
      <c r="E1223" s="522" t="s">
        <v>1019</v>
      </c>
      <c r="F1223" s="521" t="s">
        <v>2124</v>
      </c>
      <c r="G1223" s="502">
        <v>49.9</v>
      </c>
    </row>
    <row r="1224" spans="1:7" ht="31.2">
      <c r="A1224" s="506" t="s">
        <v>1288</v>
      </c>
      <c r="B1224" s="507" t="s">
        <v>1289</v>
      </c>
      <c r="C1224" s="501" t="s">
        <v>73</v>
      </c>
      <c r="D1224" s="501" t="s">
        <v>84</v>
      </c>
      <c r="E1224" s="522" t="s">
        <v>2125</v>
      </c>
      <c r="F1224" s="521" t="s">
        <v>1294</v>
      </c>
      <c r="G1224" s="502">
        <v>1.98</v>
      </c>
    </row>
    <row r="1225" spans="1:7" ht="15.6">
      <c r="A1225" s="506" t="s">
        <v>905</v>
      </c>
      <c r="B1225" s="507" t="s">
        <v>906</v>
      </c>
      <c r="C1225" s="501" t="s">
        <v>73</v>
      </c>
      <c r="D1225" s="501" t="s">
        <v>84</v>
      </c>
      <c r="E1225" s="522" t="s">
        <v>2126</v>
      </c>
      <c r="F1225" s="521" t="s">
        <v>1034</v>
      </c>
      <c r="G1225" s="502">
        <v>0.51</v>
      </c>
    </row>
    <row r="1226" spans="1:7" ht="15.6">
      <c r="A1226" s="657"/>
      <c r="B1226" s="658"/>
      <c r="C1226" s="658"/>
      <c r="D1226" s="658"/>
      <c r="E1226" s="658"/>
      <c r="F1226" s="517" t="s">
        <v>1025</v>
      </c>
      <c r="G1226" s="518">
        <f>SUM(G1222:G1225)</f>
        <v>52.459999999999994</v>
      </c>
    </row>
    <row r="1227" spans="1:7" ht="24" customHeight="1">
      <c r="A1227" s="652" t="s">
        <v>2127</v>
      </c>
      <c r="B1227" s="653"/>
      <c r="C1227" s="653"/>
      <c r="D1227" s="653"/>
      <c r="E1227" s="653"/>
      <c r="F1227" s="653"/>
      <c r="G1227" s="654"/>
    </row>
    <row r="1228" spans="1:7" ht="15.6">
      <c r="A1228" s="655" t="s">
        <v>1013</v>
      </c>
      <c r="B1228" s="656"/>
      <c r="C1228" s="497" t="s">
        <v>1014</v>
      </c>
      <c r="D1228" s="497" t="s">
        <v>1015</v>
      </c>
      <c r="E1228" s="497" t="s">
        <v>1016</v>
      </c>
      <c r="F1228" s="497" t="s">
        <v>1017</v>
      </c>
      <c r="G1228" s="498" t="s">
        <v>1018</v>
      </c>
    </row>
    <row r="1229" spans="1:7" ht="31.2">
      <c r="A1229" s="506" t="s">
        <v>2128</v>
      </c>
      <c r="B1229" s="507" t="s">
        <v>2129</v>
      </c>
      <c r="C1229" s="501" t="s">
        <v>73</v>
      </c>
      <c r="D1229" s="501" t="s">
        <v>909</v>
      </c>
      <c r="E1229" s="522" t="s">
        <v>1019</v>
      </c>
      <c r="F1229" s="521" t="s">
        <v>2130</v>
      </c>
      <c r="G1229" s="502">
        <v>29.69</v>
      </c>
    </row>
    <row r="1230" spans="1:7" ht="31.2">
      <c r="A1230" s="506" t="s">
        <v>1288</v>
      </c>
      <c r="B1230" s="507" t="s">
        <v>1289</v>
      </c>
      <c r="C1230" s="501" t="s">
        <v>73</v>
      </c>
      <c r="D1230" s="501" t="s">
        <v>84</v>
      </c>
      <c r="E1230" s="522" t="s">
        <v>2131</v>
      </c>
      <c r="F1230" s="521" t="s">
        <v>1294</v>
      </c>
      <c r="G1230" s="502">
        <v>6.54</v>
      </c>
    </row>
    <row r="1231" spans="1:7" ht="15.6">
      <c r="A1231" s="506" t="s">
        <v>905</v>
      </c>
      <c r="B1231" s="507" t="s">
        <v>906</v>
      </c>
      <c r="C1231" s="501" t="s">
        <v>73</v>
      </c>
      <c r="D1231" s="501" t="s">
        <v>84</v>
      </c>
      <c r="E1231" s="522" t="s">
        <v>2132</v>
      </c>
      <c r="F1231" s="521" t="s">
        <v>1034</v>
      </c>
      <c r="G1231" s="502">
        <v>1.7</v>
      </c>
    </row>
    <row r="1232" spans="1:7" ht="15.6">
      <c r="A1232" s="657"/>
      <c r="B1232" s="658"/>
      <c r="C1232" s="658"/>
      <c r="D1232" s="658"/>
      <c r="E1232" s="658"/>
      <c r="F1232" s="517" t="s">
        <v>1025</v>
      </c>
      <c r="G1232" s="518">
        <f>SUM(G1229:G1231)</f>
        <v>37.930000000000007</v>
      </c>
    </row>
    <row r="1233" spans="1:7" ht="31.5" customHeight="1">
      <c r="A1233" s="652" t="s">
        <v>2133</v>
      </c>
      <c r="B1233" s="653"/>
      <c r="C1233" s="653"/>
      <c r="D1233" s="653"/>
      <c r="E1233" s="653"/>
      <c r="F1233" s="653"/>
      <c r="G1233" s="654"/>
    </row>
    <row r="1234" spans="1:7" ht="15.6">
      <c r="A1234" s="655" t="s">
        <v>1013</v>
      </c>
      <c r="B1234" s="656"/>
      <c r="C1234" s="497" t="s">
        <v>1014</v>
      </c>
      <c r="D1234" s="497" t="s">
        <v>1015</v>
      </c>
      <c r="E1234" s="497" t="s">
        <v>1016</v>
      </c>
      <c r="F1234" s="497" t="s">
        <v>1017</v>
      </c>
      <c r="G1234" s="498" t="s">
        <v>1018</v>
      </c>
    </row>
    <row r="1235" spans="1:7" ht="46.8">
      <c r="A1235" s="506" t="s">
        <v>1284</v>
      </c>
      <c r="B1235" s="507" t="s">
        <v>1285</v>
      </c>
      <c r="C1235" s="501" t="s">
        <v>73</v>
      </c>
      <c r="D1235" s="501" t="s">
        <v>909</v>
      </c>
      <c r="E1235" s="522" t="s">
        <v>1226</v>
      </c>
      <c r="F1235" s="521" t="s">
        <v>1291</v>
      </c>
      <c r="G1235" s="502">
        <v>78.540000000000006</v>
      </c>
    </row>
    <row r="1236" spans="1:7" ht="31.2">
      <c r="A1236" s="506" t="s">
        <v>2134</v>
      </c>
      <c r="B1236" s="507" t="s">
        <v>2135</v>
      </c>
      <c r="C1236" s="501" t="s">
        <v>73</v>
      </c>
      <c r="D1236" s="501" t="s">
        <v>909</v>
      </c>
      <c r="E1236" s="522" t="s">
        <v>1019</v>
      </c>
      <c r="F1236" s="521" t="s">
        <v>2136</v>
      </c>
      <c r="G1236" s="502">
        <v>172.45</v>
      </c>
    </row>
    <row r="1237" spans="1:7" ht="31.2">
      <c r="A1237" s="506" t="s">
        <v>1288</v>
      </c>
      <c r="B1237" s="507" t="s">
        <v>1289</v>
      </c>
      <c r="C1237" s="501" t="s">
        <v>73</v>
      </c>
      <c r="D1237" s="501" t="s">
        <v>84</v>
      </c>
      <c r="E1237" s="522" t="s">
        <v>1293</v>
      </c>
      <c r="F1237" s="521" t="s">
        <v>1294</v>
      </c>
      <c r="G1237" s="502">
        <v>19.63</v>
      </c>
    </row>
    <row r="1238" spans="1:7" ht="15.6">
      <c r="A1238" s="506" t="s">
        <v>905</v>
      </c>
      <c r="B1238" s="507" t="s">
        <v>906</v>
      </c>
      <c r="C1238" s="501" t="s">
        <v>73</v>
      </c>
      <c r="D1238" s="501" t="s">
        <v>84</v>
      </c>
      <c r="E1238" s="522" t="s">
        <v>1295</v>
      </c>
      <c r="F1238" s="521" t="s">
        <v>1034</v>
      </c>
      <c r="G1238" s="502">
        <v>5.0999999999999996</v>
      </c>
    </row>
    <row r="1239" spans="1:7" ht="15.6">
      <c r="A1239" s="657"/>
      <c r="B1239" s="658"/>
      <c r="C1239" s="658"/>
      <c r="D1239" s="658"/>
      <c r="E1239" s="658"/>
      <c r="F1239" s="517" t="s">
        <v>1025</v>
      </c>
      <c r="G1239" s="518">
        <f t="shared" ref="G1239" si="32">SUM(G1235:G1238)</f>
        <v>275.72000000000003</v>
      </c>
    </row>
    <row r="1240" spans="1:7" ht="33" customHeight="1">
      <c r="A1240" s="652" t="s">
        <v>2137</v>
      </c>
      <c r="B1240" s="653"/>
      <c r="C1240" s="653"/>
      <c r="D1240" s="653"/>
      <c r="E1240" s="653"/>
      <c r="F1240" s="653"/>
      <c r="G1240" s="654"/>
    </row>
    <row r="1241" spans="1:7" ht="15.6">
      <c r="A1241" s="655" t="s">
        <v>1013</v>
      </c>
      <c r="B1241" s="656"/>
      <c r="C1241" s="497" t="s">
        <v>1014</v>
      </c>
      <c r="D1241" s="497" t="s">
        <v>1015</v>
      </c>
      <c r="E1241" s="497" t="s">
        <v>1016</v>
      </c>
      <c r="F1241" s="497" t="s">
        <v>1017</v>
      </c>
      <c r="G1241" s="498" t="s">
        <v>1018</v>
      </c>
    </row>
    <row r="1242" spans="1:7" ht="46.8">
      <c r="A1242" s="506" t="s">
        <v>1284</v>
      </c>
      <c r="B1242" s="507" t="s">
        <v>1285</v>
      </c>
      <c r="C1242" s="501" t="s">
        <v>73</v>
      </c>
      <c r="D1242" s="501" t="s">
        <v>909</v>
      </c>
      <c r="E1242" s="522" t="s">
        <v>2140</v>
      </c>
      <c r="F1242" s="521" t="s">
        <v>1291</v>
      </c>
      <c r="G1242" s="502">
        <v>117.81</v>
      </c>
    </row>
    <row r="1243" spans="1:7" ht="31.2">
      <c r="A1243" s="506" t="s">
        <v>2138</v>
      </c>
      <c r="B1243" s="507" t="s">
        <v>2139</v>
      </c>
      <c r="C1243" s="501" t="s">
        <v>73</v>
      </c>
      <c r="D1243" s="501" t="s">
        <v>909</v>
      </c>
      <c r="E1243" s="522" t="s">
        <v>1019</v>
      </c>
      <c r="F1243" s="521" t="s">
        <v>2141</v>
      </c>
      <c r="G1243" s="502">
        <v>379.61</v>
      </c>
    </row>
    <row r="1244" spans="1:7" ht="31.2">
      <c r="A1244" s="506" t="s">
        <v>1288</v>
      </c>
      <c r="B1244" s="507" t="s">
        <v>1289</v>
      </c>
      <c r="C1244" s="501" t="s">
        <v>73</v>
      </c>
      <c r="D1244" s="501" t="s">
        <v>84</v>
      </c>
      <c r="E1244" s="522" t="s">
        <v>2142</v>
      </c>
      <c r="F1244" s="521" t="s">
        <v>1294</v>
      </c>
      <c r="G1244" s="502">
        <v>29.45</v>
      </c>
    </row>
    <row r="1245" spans="1:7" ht="15.6">
      <c r="A1245" s="506" t="s">
        <v>905</v>
      </c>
      <c r="B1245" s="507" t="s">
        <v>906</v>
      </c>
      <c r="C1245" s="501" t="s">
        <v>73</v>
      </c>
      <c r="D1245" s="501" t="s">
        <v>84</v>
      </c>
      <c r="E1245" s="522" t="s">
        <v>2143</v>
      </c>
      <c r="F1245" s="521" t="s">
        <v>1034</v>
      </c>
      <c r="G1245" s="502">
        <v>7.66</v>
      </c>
    </row>
    <row r="1246" spans="1:7" ht="15.6">
      <c r="A1246" s="657"/>
      <c r="B1246" s="658"/>
      <c r="C1246" s="658"/>
      <c r="D1246" s="658"/>
      <c r="E1246" s="658"/>
      <c r="F1246" s="517" t="s">
        <v>1025</v>
      </c>
      <c r="G1246" s="518">
        <f t="shared" ref="G1246" si="33">SUM(G1242:G1245)</f>
        <v>534.53</v>
      </c>
    </row>
    <row r="1247" spans="1:7" ht="32.25" customHeight="1">
      <c r="A1247" s="652" t="s">
        <v>2144</v>
      </c>
      <c r="B1247" s="653"/>
      <c r="C1247" s="653"/>
      <c r="D1247" s="653"/>
      <c r="E1247" s="653"/>
      <c r="F1247" s="653"/>
      <c r="G1247" s="654"/>
    </row>
    <row r="1248" spans="1:7" ht="15.6">
      <c r="A1248" s="655" t="s">
        <v>1013</v>
      </c>
      <c r="B1248" s="656"/>
      <c r="C1248" s="497" t="s">
        <v>1014</v>
      </c>
      <c r="D1248" s="497" t="s">
        <v>1015</v>
      </c>
      <c r="E1248" s="497" t="s">
        <v>1016</v>
      </c>
      <c r="F1248" s="497" t="s">
        <v>1017</v>
      </c>
      <c r="G1248" s="498" t="s">
        <v>1018</v>
      </c>
    </row>
    <row r="1249" spans="1:7" ht="31.2">
      <c r="A1249" s="506" t="s">
        <v>2145</v>
      </c>
      <c r="B1249" s="507" t="s">
        <v>2146</v>
      </c>
      <c r="C1249" s="501" t="s">
        <v>73</v>
      </c>
      <c r="D1249" s="501" t="s">
        <v>909</v>
      </c>
      <c r="E1249" s="522" t="s">
        <v>1019</v>
      </c>
      <c r="F1249" s="521" t="s">
        <v>2147</v>
      </c>
      <c r="G1249" s="502">
        <v>71.25</v>
      </c>
    </row>
    <row r="1250" spans="1:7" ht="31.2">
      <c r="A1250" s="506" t="s">
        <v>1288</v>
      </c>
      <c r="B1250" s="507" t="s">
        <v>1289</v>
      </c>
      <c r="C1250" s="501" t="s">
        <v>73</v>
      </c>
      <c r="D1250" s="501" t="s">
        <v>84</v>
      </c>
      <c r="E1250" s="522" t="s">
        <v>2131</v>
      </c>
      <c r="F1250" s="521" t="s">
        <v>1294</v>
      </c>
      <c r="G1250" s="502">
        <v>6.54</v>
      </c>
    </row>
    <row r="1251" spans="1:7" ht="15.6">
      <c r="A1251" s="506" t="s">
        <v>905</v>
      </c>
      <c r="B1251" s="507" t="s">
        <v>906</v>
      </c>
      <c r="C1251" s="501" t="s">
        <v>73</v>
      </c>
      <c r="D1251" s="501" t="s">
        <v>84</v>
      </c>
      <c r="E1251" s="522" t="s">
        <v>2132</v>
      </c>
      <c r="F1251" s="521" t="s">
        <v>1034</v>
      </c>
      <c r="G1251" s="502">
        <v>1.7</v>
      </c>
    </row>
    <row r="1252" spans="1:7" ht="15.6">
      <c r="A1252" s="657"/>
      <c r="B1252" s="658"/>
      <c r="C1252" s="658"/>
      <c r="D1252" s="658"/>
      <c r="E1252" s="658"/>
      <c r="F1252" s="517" t="s">
        <v>1025</v>
      </c>
      <c r="G1252" s="518">
        <f>SUM(G1249:G1251)</f>
        <v>79.490000000000009</v>
      </c>
    </row>
    <row r="1253" spans="1:7" ht="33.75" customHeight="1">
      <c r="A1253" s="652" t="s">
        <v>2148</v>
      </c>
      <c r="B1253" s="653"/>
      <c r="C1253" s="653"/>
      <c r="D1253" s="653"/>
      <c r="E1253" s="653"/>
      <c r="F1253" s="653"/>
      <c r="G1253" s="654"/>
    </row>
    <row r="1254" spans="1:7" ht="15.6">
      <c r="A1254" s="655" t="s">
        <v>1013</v>
      </c>
      <c r="B1254" s="656"/>
      <c r="C1254" s="497" t="s">
        <v>1014</v>
      </c>
      <c r="D1254" s="497" t="s">
        <v>1015</v>
      </c>
      <c r="E1254" s="497" t="s">
        <v>1016</v>
      </c>
      <c r="F1254" s="497" t="s">
        <v>1017</v>
      </c>
      <c r="G1254" s="498" t="s">
        <v>1018</v>
      </c>
    </row>
    <row r="1255" spans="1:7" ht="31.2">
      <c r="A1255" s="506" t="s">
        <v>2145</v>
      </c>
      <c r="B1255" s="507" t="s">
        <v>2146</v>
      </c>
      <c r="C1255" s="501" t="s">
        <v>73</v>
      </c>
      <c r="D1255" s="501" t="s">
        <v>909</v>
      </c>
      <c r="E1255" s="522" t="s">
        <v>1019</v>
      </c>
      <c r="F1255" s="521" t="s">
        <v>2147</v>
      </c>
      <c r="G1255" s="502">
        <v>71.25</v>
      </c>
    </row>
    <row r="1256" spans="1:7" ht="31.2">
      <c r="A1256" s="506" t="s">
        <v>1288</v>
      </c>
      <c r="B1256" s="507" t="s">
        <v>1289</v>
      </c>
      <c r="C1256" s="501" t="s">
        <v>73</v>
      </c>
      <c r="D1256" s="501" t="s">
        <v>84</v>
      </c>
      <c r="E1256" s="522" t="s">
        <v>2131</v>
      </c>
      <c r="F1256" s="521" t="s">
        <v>1294</v>
      </c>
      <c r="G1256" s="502">
        <v>6.54</v>
      </c>
    </row>
    <row r="1257" spans="1:7" ht="15.6">
      <c r="A1257" s="506" t="s">
        <v>905</v>
      </c>
      <c r="B1257" s="507" t="s">
        <v>906</v>
      </c>
      <c r="C1257" s="501" t="s">
        <v>73</v>
      </c>
      <c r="D1257" s="501" t="s">
        <v>84</v>
      </c>
      <c r="E1257" s="522" t="s">
        <v>2132</v>
      </c>
      <c r="F1257" s="521" t="s">
        <v>1034</v>
      </c>
      <c r="G1257" s="502">
        <v>1.7</v>
      </c>
    </row>
    <row r="1258" spans="1:7" ht="15.6">
      <c r="A1258" s="657"/>
      <c r="B1258" s="658"/>
      <c r="C1258" s="658"/>
      <c r="D1258" s="658"/>
      <c r="E1258" s="658"/>
      <c r="F1258" s="517" t="s">
        <v>1025</v>
      </c>
      <c r="G1258" s="518">
        <f>SUM(G1255:G1257)</f>
        <v>79.490000000000009</v>
      </c>
    </row>
    <row r="1259" spans="1:7" ht="45" customHeight="1">
      <c r="A1259" s="652" t="s">
        <v>2149</v>
      </c>
      <c r="B1259" s="653"/>
      <c r="C1259" s="653"/>
      <c r="D1259" s="653"/>
      <c r="E1259" s="653"/>
      <c r="F1259" s="653"/>
      <c r="G1259" s="654"/>
    </row>
    <row r="1260" spans="1:7" ht="15.6">
      <c r="A1260" s="655" t="s">
        <v>1013</v>
      </c>
      <c r="B1260" s="656"/>
      <c r="C1260" s="497" t="s">
        <v>1014</v>
      </c>
      <c r="D1260" s="497" t="s">
        <v>1015</v>
      </c>
      <c r="E1260" s="497" t="s">
        <v>1016</v>
      </c>
      <c r="F1260" s="497" t="s">
        <v>1017</v>
      </c>
      <c r="G1260" s="498" t="s">
        <v>1018</v>
      </c>
    </row>
    <row r="1261" spans="1:7" ht="46.8">
      <c r="A1261" s="506" t="s">
        <v>2150</v>
      </c>
      <c r="B1261" s="507" t="s">
        <v>2151</v>
      </c>
      <c r="C1261" s="501" t="s">
        <v>73</v>
      </c>
      <c r="D1261" s="501" t="s">
        <v>909</v>
      </c>
      <c r="E1261" s="522" t="s">
        <v>1019</v>
      </c>
      <c r="F1261" s="521" t="s">
        <v>2158</v>
      </c>
      <c r="G1261" s="502">
        <v>530.14</v>
      </c>
    </row>
    <row r="1262" spans="1:7" ht="46.8">
      <c r="A1262" s="506" t="s">
        <v>2152</v>
      </c>
      <c r="B1262" s="507" t="s">
        <v>2153</v>
      </c>
      <c r="C1262" s="501" t="s">
        <v>73</v>
      </c>
      <c r="D1262" s="501" t="s">
        <v>909</v>
      </c>
      <c r="E1262" s="522" t="s">
        <v>1019</v>
      </c>
      <c r="F1262" s="521" t="s">
        <v>2159</v>
      </c>
      <c r="G1262" s="502">
        <v>62.13</v>
      </c>
    </row>
    <row r="1263" spans="1:7" ht="31.2">
      <c r="A1263" s="506" t="s">
        <v>2154</v>
      </c>
      <c r="B1263" s="507" t="s">
        <v>2155</v>
      </c>
      <c r="C1263" s="501" t="s">
        <v>73</v>
      </c>
      <c r="D1263" s="501" t="s">
        <v>909</v>
      </c>
      <c r="E1263" s="522" t="s">
        <v>1019</v>
      </c>
      <c r="F1263" s="521" t="s">
        <v>2160</v>
      </c>
      <c r="G1263" s="502">
        <v>12.25</v>
      </c>
    </row>
    <row r="1264" spans="1:7" ht="46.8">
      <c r="A1264" s="506" t="s">
        <v>2156</v>
      </c>
      <c r="B1264" s="507" t="s">
        <v>2157</v>
      </c>
      <c r="C1264" s="501" t="s">
        <v>73</v>
      </c>
      <c r="D1264" s="501" t="s">
        <v>909</v>
      </c>
      <c r="E1264" s="522" t="s">
        <v>1019</v>
      </c>
      <c r="F1264" s="521" t="s">
        <v>2161</v>
      </c>
      <c r="G1264" s="502">
        <v>69.03</v>
      </c>
    </row>
    <row r="1265" spans="1:7" ht="15.6">
      <c r="A1265" s="657"/>
      <c r="B1265" s="658"/>
      <c r="C1265" s="658"/>
      <c r="D1265" s="658"/>
      <c r="E1265" s="658"/>
      <c r="F1265" s="517" t="s">
        <v>1025</v>
      </c>
      <c r="G1265" s="518">
        <f>SUM(G1261:G1264)</f>
        <v>673.55</v>
      </c>
    </row>
    <row r="1266" spans="1:7" ht="34.5" customHeight="1">
      <c r="A1266" s="652" t="s">
        <v>2171</v>
      </c>
      <c r="B1266" s="653"/>
      <c r="C1266" s="653"/>
      <c r="D1266" s="653"/>
      <c r="E1266" s="653"/>
      <c r="F1266" s="653"/>
      <c r="G1266" s="654"/>
    </row>
    <row r="1267" spans="1:7" ht="15.6">
      <c r="A1267" s="655" t="s">
        <v>1013</v>
      </c>
      <c r="B1267" s="656"/>
      <c r="C1267" s="497" t="s">
        <v>1014</v>
      </c>
      <c r="D1267" s="497" t="s">
        <v>1015</v>
      </c>
      <c r="E1267" s="497" t="s">
        <v>1016</v>
      </c>
      <c r="F1267" s="497" t="s">
        <v>1017</v>
      </c>
      <c r="G1267" s="498" t="s">
        <v>1018</v>
      </c>
    </row>
    <row r="1268" spans="1:7" ht="46.8">
      <c r="A1268" s="506" t="s">
        <v>2162</v>
      </c>
      <c r="B1268" s="507" t="s">
        <v>2163</v>
      </c>
      <c r="C1268" s="501" t="s">
        <v>73</v>
      </c>
      <c r="D1268" s="501" t="s">
        <v>909</v>
      </c>
      <c r="E1268" s="522" t="s">
        <v>1019</v>
      </c>
      <c r="F1268" s="521" t="s">
        <v>2168</v>
      </c>
      <c r="G1268" s="502">
        <v>67.05</v>
      </c>
    </row>
    <row r="1269" spans="1:7" ht="31.2">
      <c r="A1269" s="506" t="s">
        <v>2164</v>
      </c>
      <c r="B1269" s="507" t="s">
        <v>2165</v>
      </c>
      <c r="C1269" s="501" t="s">
        <v>73</v>
      </c>
      <c r="D1269" s="501" t="s">
        <v>909</v>
      </c>
      <c r="E1269" s="522" t="s">
        <v>1019</v>
      </c>
      <c r="F1269" s="521" t="s">
        <v>2169</v>
      </c>
      <c r="G1269" s="502">
        <v>189.83</v>
      </c>
    </row>
    <row r="1270" spans="1:7" ht="46.8">
      <c r="A1270" s="506" t="s">
        <v>2166</v>
      </c>
      <c r="B1270" s="507" t="s">
        <v>2167</v>
      </c>
      <c r="C1270" s="501" t="s">
        <v>73</v>
      </c>
      <c r="D1270" s="501" t="s">
        <v>909</v>
      </c>
      <c r="E1270" s="522" t="s">
        <v>1019</v>
      </c>
      <c r="F1270" s="521" t="s">
        <v>2170</v>
      </c>
      <c r="G1270" s="502">
        <v>185.06</v>
      </c>
    </row>
    <row r="1271" spans="1:7" ht="15.6">
      <c r="A1271" s="657"/>
      <c r="B1271" s="658"/>
      <c r="C1271" s="658"/>
      <c r="D1271" s="658"/>
      <c r="E1271" s="658"/>
      <c r="F1271" s="517" t="s">
        <v>1025</v>
      </c>
      <c r="G1271" s="518">
        <f>SUM(G1268:G1270)</f>
        <v>441.94</v>
      </c>
    </row>
    <row r="1272" spans="1:7" ht="39.75" customHeight="1">
      <c r="A1272" s="652" t="s">
        <v>2172</v>
      </c>
      <c r="B1272" s="653"/>
      <c r="C1272" s="653"/>
      <c r="D1272" s="653"/>
      <c r="E1272" s="653"/>
      <c r="F1272" s="653"/>
      <c r="G1272" s="654"/>
    </row>
    <row r="1273" spans="1:7" ht="15.6">
      <c r="A1273" s="655" t="s">
        <v>1013</v>
      </c>
      <c r="B1273" s="656"/>
      <c r="C1273" s="497" t="s">
        <v>1014</v>
      </c>
      <c r="D1273" s="497" t="s">
        <v>1015</v>
      </c>
      <c r="E1273" s="497" t="s">
        <v>1016</v>
      </c>
      <c r="F1273" s="497" t="s">
        <v>1017</v>
      </c>
      <c r="G1273" s="498" t="s">
        <v>1018</v>
      </c>
    </row>
    <row r="1274" spans="1:7" ht="15.6">
      <c r="A1274" s="506" t="s">
        <v>2089</v>
      </c>
      <c r="B1274" s="507" t="s">
        <v>2090</v>
      </c>
      <c r="C1274" s="501" t="s">
        <v>73</v>
      </c>
      <c r="D1274" s="501" t="s">
        <v>909</v>
      </c>
      <c r="E1274" s="522" t="s">
        <v>1745</v>
      </c>
      <c r="F1274" s="521" t="s">
        <v>1924</v>
      </c>
      <c r="G1274" s="502">
        <v>7.0000000000000007E-2</v>
      </c>
    </row>
    <row r="1275" spans="1:7" ht="46.8">
      <c r="A1275" s="506" t="s">
        <v>2173</v>
      </c>
      <c r="B1275" s="507" t="s">
        <v>2174</v>
      </c>
      <c r="C1275" s="501" t="s">
        <v>73</v>
      </c>
      <c r="D1275" s="501" t="s">
        <v>909</v>
      </c>
      <c r="E1275" s="522" t="s">
        <v>1019</v>
      </c>
      <c r="F1275" s="521" t="s">
        <v>2175</v>
      </c>
      <c r="G1275" s="502">
        <v>86.69</v>
      </c>
    </row>
    <row r="1276" spans="1:7" ht="31.2">
      <c r="A1276" s="506" t="s">
        <v>1288</v>
      </c>
      <c r="B1276" s="507" t="s">
        <v>1289</v>
      </c>
      <c r="C1276" s="501" t="s">
        <v>73</v>
      </c>
      <c r="D1276" s="501" t="s">
        <v>84</v>
      </c>
      <c r="E1276" s="522" t="s">
        <v>1855</v>
      </c>
      <c r="F1276" s="521" t="s">
        <v>1294</v>
      </c>
      <c r="G1276" s="502">
        <v>3.45</v>
      </c>
    </row>
    <row r="1277" spans="1:7" ht="15.6">
      <c r="A1277" s="506" t="s">
        <v>905</v>
      </c>
      <c r="B1277" s="507" t="s">
        <v>906</v>
      </c>
      <c r="C1277" s="501" t="s">
        <v>73</v>
      </c>
      <c r="D1277" s="501" t="s">
        <v>84</v>
      </c>
      <c r="E1277" s="522" t="s">
        <v>2176</v>
      </c>
      <c r="F1277" s="521" t="s">
        <v>1034</v>
      </c>
      <c r="G1277" s="502">
        <v>0.89</v>
      </c>
    </row>
    <row r="1278" spans="1:7" ht="15.6">
      <c r="A1278" s="506"/>
      <c r="B1278" s="507"/>
      <c r="C1278" s="501"/>
      <c r="D1278" s="501"/>
      <c r="E1278" s="522"/>
      <c r="F1278" s="550" t="s">
        <v>1025</v>
      </c>
      <c r="G1278" s="551">
        <f>SUM(G1274:G1277)</f>
        <v>91.1</v>
      </c>
    </row>
    <row r="1279" spans="1:7" ht="33.75" customHeight="1">
      <c r="A1279" s="652" t="s">
        <v>2177</v>
      </c>
      <c r="B1279" s="653"/>
      <c r="C1279" s="653"/>
      <c r="D1279" s="653"/>
      <c r="E1279" s="653"/>
      <c r="F1279" s="653"/>
      <c r="G1279" s="654"/>
    </row>
    <row r="1280" spans="1:7" ht="15.6">
      <c r="A1280" s="655" t="s">
        <v>1013</v>
      </c>
      <c r="B1280" s="656"/>
      <c r="C1280" s="497" t="s">
        <v>1014</v>
      </c>
      <c r="D1280" s="497" t="s">
        <v>1015</v>
      </c>
      <c r="E1280" s="497" t="s">
        <v>1016</v>
      </c>
      <c r="F1280" s="497" t="s">
        <v>1017</v>
      </c>
      <c r="G1280" s="498" t="s">
        <v>1018</v>
      </c>
    </row>
    <row r="1281" spans="1:7" ht="46.8">
      <c r="A1281" s="506" t="s">
        <v>2162</v>
      </c>
      <c r="B1281" s="507" t="s">
        <v>2163</v>
      </c>
      <c r="C1281" s="501" t="s">
        <v>73</v>
      </c>
      <c r="D1281" s="501" t="s">
        <v>909</v>
      </c>
      <c r="E1281" s="522" t="s">
        <v>1019</v>
      </c>
      <c r="F1281" s="521" t="s">
        <v>2168</v>
      </c>
      <c r="G1281" s="502">
        <v>67.05</v>
      </c>
    </row>
    <row r="1282" spans="1:7" ht="31.2">
      <c r="A1282" s="506" t="s">
        <v>2164</v>
      </c>
      <c r="B1282" s="507" t="s">
        <v>2165</v>
      </c>
      <c r="C1282" s="501" t="s">
        <v>73</v>
      </c>
      <c r="D1282" s="501" t="s">
        <v>909</v>
      </c>
      <c r="E1282" s="522" t="s">
        <v>1019</v>
      </c>
      <c r="F1282" s="521" t="s">
        <v>2169</v>
      </c>
      <c r="G1282" s="502">
        <v>189.83</v>
      </c>
    </row>
    <row r="1283" spans="1:7" ht="46.8">
      <c r="A1283" s="506" t="s">
        <v>2166</v>
      </c>
      <c r="B1283" s="507" t="s">
        <v>2167</v>
      </c>
      <c r="C1283" s="501" t="s">
        <v>73</v>
      </c>
      <c r="D1283" s="501" t="s">
        <v>909</v>
      </c>
      <c r="E1283" s="522" t="s">
        <v>1019</v>
      </c>
      <c r="F1283" s="521" t="s">
        <v>2170</v>
      </c>
      <c r="G1283" s="502">
        <v>185.06</v>
      </c>
    </row>
    <row r="1284" spans="1:7" ht="15.6">
      <c r="A1284" s="657"/>
      <c r="B1284" s="658"/>
      <c r="C1284" s="658"/>
      <c r="D1284" s="658"/>
      <c r="E1284" s="658"/>
      <c r="F1284" s="517" t="s">
        <v>1025</v>
      </c>
      <c r="G1284" s="518">
        <f>SUM(G1281:G1283)</f>
        <v>441.94</v>
      </c>
    </row>
    <row r="1285" spans="1:7" ht="15.6">
      <c r="A1285" s="652" t="s">
        <v>2178</v>
      </c>
      <c r="B1285" s="653"/>
      <c r="C1285" s="653"/>
      <c r="D1285" s="653"/>
      <c r="E1285" s="653"/>
      <c r="F1285" s="653"/>
      <c r="G1285" s="654"/>
    </row>
    <row r="1286" spans="1:7" ht="15.6">
      <c r="A1286" s="655" t="s">
        <v>1013</v>
      </c>
      <c r="B1286" s="656"/>
      <c r="C1286" s="497" t="s">
        <v>1014</v>
      </c>
      <c r="D1286" s="497" t="s">
        <v>1015</v>
      </c>
      <c r="E1286" s="497" t="s">
        <v>1016</v>
      </c>
      <c r="F1286" s="497" t="s">
        <v>1017</v>
      </c>
      <c r="G1286" s="498" t="s">
        <v>1018</v>
      </c>
    </row>
    <row r="1287" spans="1:7" ht="31.2">
      <c r="A1287" s="506">
        <v>11777</v>
      </c>
      <c r="B1287" s="507" t="s">
        <v>2179</v>
      </c>
      <c r="C1287" s="501" t="s">
        <v>73</v>
      </c>
      <c r="D1287" s="501" t="s">
        <v>909</v>
      </c>
      <c r="E1287" s="522" t="s">
        <v>1019</v>
      </c>
      <c r="F1287" s="521">
        <v>164.77</v>
      </c>
      <c r="G1287" s="502">
        <v>164.77</v>
      </c>
    </row>
    <row r="1288" spans="1:7" ht="15.6">
      <c r="A1288" s="657"/>
      <c r="B1288" s="658"/>
      <c r="C1288" s="658"/>
      <c r="D1288" s="658"/>
      <c r="E1288" s="658"/>
      <c r="F1288" s="517" t="s">
        <v>1025</v>
      </c>
      <c r="G1288" s="518">
        <f>SUM(G1285:G1287)</f>
        <v>164.77</v>
      </c>
    </row>
    <row r="1289" spans="1:7" ht="15.75" customHeight="1">
      <c r="A1289" s="652" t="s">
        <v>2180</v>
      </c>
      <c r="B1289" s="653"/>
      <c r="C1289" s="653"/>
      <c r="D1289" s="653"/>
      <c r="E1289" s="653"/>
      <c r="F1289" s="653"/>
      <c r="G1289" s="654"/>
    </row>
    <row r="1290" spans="1:7" ht="15.6">
      <c r="A1290" s="655" t="s">
        <v>1013</v>
      </c>
      <c r="B1290" s="656"/>
      <c r="C1290" s="497" t="s">
        <v>1014</v>
      </c>
      <c r="D1290" s="497" t="s">
        <v>1015</v>
      </c>
      <c r="E1290" s="497" t="s">
        <v>1016</v>
      </c>
      <c r="F1290" s="497" t="s">
        <v>1017</v>
      </c>
      <c r="G1290" s="498" t="s">
        <v>1018</v>
      </c>
    </row>
    <row r="1291" spans="1:7" ht="15.6">
      <c r="A1291" s="506" t="s">
        <v>2184</v>
      </c>
      <c r="B1291" s="507" t="s">
        <v>416</v>
      </c>
      <c r="C1291" s="501" t="s">
        <v>56</v>
      </c>
      <c r="D1291" s="501" t="s">
        <v>909</v>
      </c>
      <c r="E1291" s="522">
        <v>1</v>
      </c>
      <c r="F1291" s="521">
        <v>10.7</v>
      </c>
      <c r="G1291" s="502">
        <v>10.7</v>
      </c>
    </row>
    <row r="1292" spans="1:7" ht="15.6">
      <c r="A1292" s="506" t="s">
        <v>2185</v>
      </c>
      <c r="B1292" s="507" t="s">
        <v>2181</v>
      </c>
      <c r="C1292" s="501" t="s">
        <v>56</v>
      </c>
      <c r="D1292" s="501" t="s">
        <v>119</v>
      </c>
      <c r="E1292" s="522">
        <v>0.28000000000000003</v>
      </c>
      <c r="F1292" s="521">
        <v>0.21</v>
      </c>
      <c r="G1292" s="502">
        <v>0.06</v>
      </c>
    </row>
    <row r="1293" spans="1:7" ht="15.6">
      <c r="A1293" s="506">
        <v>280008</v>
      </c>
      <c r="B1293" s="507" t="s">
        <v>2182</v>
      </c>
      <c r="C1293" s="501" t="s">
        <v>56</v>
      </c>
      <c r="D1293" s="501" t="s">
        <v>84</v>
      </c>
      <c r="E1293" s="522">
        <v>0.5</v>
      </c>
      <c r="F1293" s="521">
        <v>15.65</v>
      </c>
      <c r="G1293" s="502">
        <v>7.83</v>
      </c>
    </row>
    <row r="1294" spans="1:7" ht="31.2">
      <c r="A1294" s="506">
        <v>280016</v>
      </c>
      <c r="B1294" s="507" t="s">
        <v>2183</v>
      </c>
      <c r="C1294" s="501" t="s">
        <v>56</v>
      </c>
      <c r="D1294" s="501" t="s">
        <v>84</v>
      </c>
      <c r="E1294" s="522">
        <v>0.5</v>
      </c>
      <c r="F1294" s="521">
        <v>19.73</v>
      </c>
      <c r="G1294" s="502">
        <v>9.8699999999999992</v>
      </c>
    </row>
    <row r="1295" spans="1:7" ht="15.6">
      <c r="A1295" s="688"/>
      <c r="B1295" s="689"/>
      <c r="C1295" s="689"/>
      <c r="D1295" s="689"/>
      <c r="E1295" s="690"/>
      <c r="F1295" s="550" t="s">
        <v>1025</v>
      </c>
      <c r="G1295" s="551">
        <f>SUM(G1291:G1294)</f>
        <v>28.46</v>
      </c>
    </row>
    <row r="1296" spans="1:7" ht="26.25" customHeight="1">
      <c r="A1296" s="652" t="s">
        <v>2186</v>
      </c>
      <c r="B1296" s="653"/>
      <c r="C1296" s="653"/>
      <c r="D1296" s="653"/>
      <c r="E1296" s="653"/>
      <c r="F1296" s="653"/>
      <c r="G1296" s="654"/>
    </row>
    <row r="1297" spans="1:7" ht="15.6">
      <c r="A1297" s="655" t="s">
        <v>1013</v>
      </c>
      <c r="B1297" s="656"/>
      <c r="C1297" s="497" t="s">
        <v>1014</v>
      </c>
      <c r="D1297" s="497" t="s">
        <v>1015</v>
      </c>
      <c r="E1297" s="497" t="s">
        <v>1016</v>
      </c>
      <c r="F1297" s="497" t="s">
        <v>1017</v>
      </c>
      <c r="G1297" s="498" t="s">
        <v>1018</v>
      </c>
    </row>
    <row r="1298" spans="1:7" ht="15.6">
      <c r="A1298" s="506" t="s">
        <v>2089</v>
      </c>
      <c r="B1298" s="507" t="s">
        <v>2090</v>
      </c>
      <c r="C1298" s="501" t="s">
        <v>73</v>
      </c>
      <c r="D1298" s="501" t="s">
        <v>909</v>
      </c>
      <c r="E1298" s="522" t="s">
        <v>2095</v>
      </c>
      <c r="F1298" s="521" t="s">
        <v>1924</v>
      </c>
      <c r="G1298" s="502">
        <v>0.12</v>
      </c>
    </row>
    <row r="1299" spans="1:7" ht="31.2">
      <c r="A1299" s="506" t="s">
        <v>2187</v>
      </c>
      <c r="B1299" s="507" t="s">
        <v>2188</v>
      </c>
      <c r="C1299" s="501" t="s">
        <v>73</v>
      </c>
      <c r="D1299" s="501" t="s">
        <v>909</v>
      </c>
      <c r="E1299" s="522" t="s">
        <v>1019</v>
      </c>
      <c r="F1299" s="521" t="s">
        <v>2189</v>
      </c>
      <c r="G1299" s="502">
        <v>32.57</v>
      </c>
    </row>
    <row r="1300" spans="1:7" ht="31.2">
      <c r="A1300" s="506" t="s">
        <v>1288</v>
      </c>
      <c r="B1300" s="507" t="s">
        <v>1289</v>
      </c>
      <c r="C1300" s="501" t="s">
        <v>73</v>
      </c>
      <c r="D1300" s="501" t="s">
        <v>84</v>
      </c>
      <c r="E1300" s="522" t="s">
        <v>2190</v>
      </c>
      <c r="F1300" s="521" t="s">
        <v>1294</v>
      </c>
      <c r="G1300" s="502">
        <v>3.15</v>
      </c>
    </row>
    <row r="1301" spans="1:7" ht="15.6">
      <c r="A1301" s="506" t="s">
        <v>905</v>
      </c>
      <c r="B1301" s="507" t="s">
        <v>906</v>
      </c>
      <c r="C1301" s="501" t="s">
        <v>73</v>
      </c>
      <c r="D1301" s="501" t="s">
        <v>84</v>
      </c>
      <c r="E1301" s="522" t="s">
        <v>2191</v>
      </c>
      <c r="F1301" s="521" t="s">
        <v>1034</v>
      </c>
      <c r="G1301" s="502">
        <v>0.82</v>
      </c>
    </row>
    <row r="1302" spans="1:7" ht="15.6">
      <c r="A1302" s="688"/>
      <c r="B1302" s="689"/>
      <c r="C1302" s="689"/>
      <c r="D1302" s="689"/>
      <c r="E1302" s="690"/>
      <c r="F1302" s="550" t="s">
        <v>1025</v>
      </c>
      <c r="G1302" s="551">
        <f>SUM(G1298:G1301)</f>
        <v>36.659999999999997</v>
      </c>
    </row>
    <row r="1303" spans="1:7" ht="33.75" customHeight="1">
      <c r="A1303" s="652" t="s">
        <v>2192</v>
      </c>
      <c r="B1303" s="653"/>
      <c r="C1303" s="653"/>
      <c r="D1303" s="653"/>
      <c r="E1303" s="653"/>
      <c r="F1303" s="653"/>
      <c r="G1303" s="654"/>
    </row>
    <row r="1304" spans="1:7" ht="15.6">
      <c r="A1304" s="655" t="s">
        <v>1013</v>
      </c>
      <c r="B1304" s="656"/>
      <c r="C1304" s="497" t="s">
        <v>1014</v>
      </c>
      <c r="D1304" s="497" t="s">
        <v>1015</v>
      </c>
      <c r="E1304" s="497" t="s">
        <v>1016</v>
      </c>
      <c r="F1304" s="497" t="s">
        <v>1017</v>
      </c>
      <c r="G1304" s="498" t="s">
        <v>1018</v>
      </c>
    </row>
    <row r="1305" spans="1:7" ht="46.8">
      <c r="A1305" s="506" t="s">
        <v>1284</v>
      </c>
      <c r="B1305" s="507" t="s">
        <v>1285</v>
      </c>
      <c r="C1305" s="501" t="s">
        <v>73</v>
      </c>
      <c r="D1305" s="501" t="s">
        <v>909</v>
      </c>
      <c r="E1305" s="522" t="s">
        <v>1908</v>
      </c>
      <c r="F1305" s="521" t="s">
        <v>1291</v>
      </c>
      <c r="G1305" s="502">
        <v>26.18</v>
      </c>
    </row>
    <row r="1306" spans="1:7" ht="31.2">
      <c r="A1306" s="506" t="s">
        <v>2101</v>
      </c>
      <c r="B1306" s="507" t="s">
        <v>2102</v>
      </c>
      <c r="C1306" s="501" t="s">
        <v>73</v>
      </c>
      <c r="D1306" s="501" t="s">
        <v>909</v>
      </c>
      <c r="E1306" s="522" t="s">
        <v>1019</v>
      </c>
      <c r="F1306" s="521" t="s">
        <v>2105</v>
      </c>
      <c r="G1306" s="502">
        <v>68.81</v>
      </c>
    </row>
    <row r="1307" spans="1:7" ht="15.6">
      <c r="A1307" s="506" t="s">
        <v>2103</v>
      </c>
      <c r="B1307" s="507" t="s">
        <v>2104</v>
      </c>
      <c r="C1307" s="501" t="s">
        <v>73</v>
      </c>
      <c r="D1307" s="501" t="s">
        <v>590</v>
      </c>
      <c r="E1307" s="522" t="s">
        <v>2106</v>
      </c>
      <c r="F1307" s="521" t="s">
        <v>2107</v>
      </c>
      <c r="G1307" s="502">
        <v>2.74</v>
      </c>
    </row>
    <row r="1308" spans="1:7" ht="31.2">
      <c r="A1308" s="506" t="s">
        <v>1288</v>
      </c>
      <c r="B1308" s="507" t="s">
        <v>1289</v>
      </c>
      <c r="C1308" s="501" t="s">
        <v>73</v>
      </c>
      <c r="D1308" s="501" t="s">
        <v>84</v>
      </c>
      <c r="E1308" s="522" t="s">
        <v>2108</v>
      </c>
      <c r="F1308" s="521" t="s">
        <v>1294</v>
      </c>
      <c r="G1308" s="502">
        <v>8.01</v>
      </c>
    </row>
    <row r="1309" spans="1:7" ht="15.6">
      <c r="A1309" s="506" t="s">
        <v>905</v>
      </c>
      <c r="B1309" s="507" t="s">
        <v>906</v>
      </c>
      <c r="C1309" s="501" t="s">
        <v>73</v>
      </c>
      <c r="D1309" s="501" t="s">
        <v>84</v>
      </c>
      <c r="E1309" s="522" t="s">
        <v>2109</v>
      </c>
      <c r="F1309" s="521" t="s">
        <v>1034</v>
      </c>
      <c r="G1309" s="502">
        <v>3.22</v>
      </c>
    </row>
    <row r="1310" spans="1:7" ht="15.6">
      <c r="A1310" s="688"/>
      <c r="B1310" s="689"/>
      <c r="C1310" s="689"/>
      <c r="D1310" s="689"/>
      <c r="E1310" s="690"/>
      <c r="F1310" s="550" t="s">
        <v>1025</v>
      </c>
      <c r="G1310" s="551">
        <f>SUM(G1305:G1309)</f>
        <v>108.96000000000001</v>
      </c>
    </row>
    <row r="1311" spans="1:7" ht="29.25" customHeight="1">
      <c r="A1311" s="652" t="s">
        <v>2199</v>
      </c>
      <c r="B1311" s="653"/>
      <c r="C1311" s="653"/>
      <c r="D1311" s="653"/>
      <c r="E1311" s="653"/>
      <c r="F1311" s="653"/>
      <c r="G1311" s="654"/>
    </row>
    <row r="1312" spans="1:7" ht="15.6">
      <c r="A1312" s="655" t="s">
        <v>1013</v>
      </c>
      <c r="B1312" s="656"/>
      <c r="C1312" s="497" t="s">
        <v>1014</v>
      </c>
      <c r="D1312" s="497" t="s">
        <v>1015</v>
      </c>
      <c r="E1312" s="497" t="s">
        <v>1016</v>
      </c>
      <c r="F1312" s="497" t="s">
        <v>1017</v>
      </c>
      <c r="G1312" s="498" t="s">
        <v>1018</v>
      </c>
    </row>
    <row r="1313" spans="1:7" ht="46.8">
      <c r="A1313" s="506" t="s">
        <v>1284</v>
      </c>
      <c r="B1313" s="507" t="s">
        <v>1285</v>
      </c>
      <c r="C1313" s="501" t="s">
        <v>73</v>
      </c>
      <c r="D1313" s="501" t="s">
        <v>909</v>
      </c>
      <c r="E1313" s="522" t="s">
        <v>2195</v>
      </c>
      <c r="F1313" s="521" t="s">
        <v>1291</v>
      </c>
      <c r="G1313" s="502">
        <v>104.72</v>
      </c>
    </row>
    <row r="1314" spans="1:7" ht="31.2">
      <c r="A1314" s="506" t="s">
        <v>2193</v>
      </c>
      <c r="B1314" s="507" t="s">
        <v>2194</v>
      </c>
      <c r="C1314" s="501" t="s">
        <v>73</v>
      </c>
      <c r="D1314" s="501" t="s">
        <v>909</v>
      </c>
      <c r="E1314" s="522" t="s">
        <v>1019</v>
      </c>
      <c r="F1314" s="521" t="s">
        <v>2196</v>
      </c>
      <c r="G1314" s="502">
        <v>746.78</v>
      </c>
    </row>
    <row r="1315" spans="1:7" ht="31.2">
      <c r="A1315" s="506" t="s">
        <v>1288</v>
      </c>
      <c r="B1315" s="507" t="s">
        <v>1289</v>
      </c>
      <c r="C1315" s="501" t="s">
        <v>73</v>
      </c>
      <c r="D1315" s="501" t="s">
        <v>84</v>
      </c>
      <c r="E1315" s="522" t="s">
        <v>2197</v>
      </c>
      <c r="F1315" s="521" t="s">
        <v>1294</v>
      </c>
      <c r="G1315" s="502">
        <v>26.17</v>
      </c>
    </row>
    <row r="1316" spans="1:7" ht="15.6">
      <c r="A1316" s="506" t="s">
        <v>905</v>
      </c>
      <c r="B1316" s="507" t="s">
        <v>906</v>
      </c>
      <c r="C1316" s="501" t="s">
        <v>73</v>
      </c>
      <c r="D1316" s="501" t="s">
        <v>84</v>
      </c>
      <c r="E1316" s="522" t="s">
        <v>2198</v>
      </c>
      <c r="F1316" s="521" t="s">
        <v>1034</v>
      </c>
      <c r="G1316" s="502">
        <v>6.81</v>
      </c>
    </row>
    <row r="1317" spans="1:7" ht="15.6">
      <c r="A1317" s="688"/>
      <c r="B1317" s="689"/>
      <c r="C1317" s="689"/>
      <c r="D1317" s="689"/>
      <c r="E1317" s="690"/>
      <c r="F1317" s="550" t="s">
        <v>1025</v>
      </c>
      <c r="G1317" s="551">
        <f>SUM(G1313:G1316)</f>
        <v>884.4799999999999</v>
      </c>
    </row>
    <row r="1318" spans="1:7" ht="15.6">
      <c r="A1318" s="652" t="s">
        <v>2200</v>
      </c>
      <c r="B1318" s="653"/>
      <c r="C1318" s="653"/>
      <c r="D1318" s="653"/>
      <c r="E1318" s="653"/>
      <c r="F1318" s="653"/>
      <c r="G1318" s="654"/>
    </row>
    <row r="1319" spans="1:7" ht="15.6">
      <c r="A1319" s="655" t="s">
        <v>1013</v>
      </c>
      <c r="B1319" s="656"/>
      <c r="C1319" s="497" t="s">
        <v>1014</v>
      </c>
      <c r="D1319" s="497" t="s">
        <v>1015</v>
      </c>
      <c r="E1319" s="497" t="s">
        <v>1016</v>
      </c>
      <c r="F1319" s="497" t="s">
        <v>1017</v>
      </c>
      <c r="G1319" s="498" t="s">
        <v>1018</v>
      </c>
    </row>
    <row r="1320" spans="1:7" ht="31.2">
      <c r="A1320" s="506" t="s">
        <v>2128</v>
      </c>
      <c r="B1320" s="507" t="s">
        <v>2129</v>
      </c>
      <c r="C1320" s="501" t="s">
        <v>73</v>
      </c>
      <c r="D1320" s="501" t="s">
        <v>909</v>
      </c>
      <c r="E1320" s="522" t="s">
        <v>1019</v>
      </c>
      <c r="F1320" s="521" t="s">
        <v>2130</v>
      </c>
      <c r="G1320" s="502">
        <v>29.69</v>
      </c>
    </row>
    <row r="1321" spans="1:7" ht="31.2">
      <c r="A1321" s="506" t="s">
        <v>1288</v>
      </c>
      <c r="B1321" s="507" t="s">
        <v>1289</v>
      </c>
      <c r="C1321" s="501" t="s">
        <v>73</v>
      </c>
      <c r="D1321" s="501" t="s">
        <v>84</v>
      </c>
      <c r="E1321" s="522" t="s">
        <v>2131</v>
      </c>
      <c r="F1321" s="521" t="s">
        <v>1294</v>
      </c>
      <c r="G1321" s="502">
        <v>6.54</v>
      </c>
    </row>
    <row r="1322" spans="1:7" ht="15.6">
      <c r="A1322" s="506" t="s">
        <v>905</v>
      </c>
      <c r="B1322" s="507" t="s">
        <v>906</v>
      </c>
      <c r="C1322" s="501" t="s">
        <v>73</v>
      </c>
      <c r="D1322" s="501" t="s">
        <v>84</v>
      </c>
      <c r="E1322" s="522" t="s">
        <v>2132</v>
      </c>
      <c r="F1322" s="521" t="s">
        <v>1034</v>
      </c>
      <c r="G1322" s="502">
        <v>1.7</v>
      </c>
    </row>
    <row r="1323" spans="1:7" ht="15.6">
      <c r="A1323" s="657"/>
      <c r="B1323" s="658"/>
      <c r="C1323" s="658"/>
      <c r="D1323" s="658"/>
      <c r="E1323" s="658"/>
      <c r="F1323" s="517" t="s">
        <v>1025</v>
      </c>
      <c r="G1323" s="518">
        <f>SUM(G1320:G1322)</f>
        <v>37.930000000000007</v>
      </c>
    </row>
    <row r="1324" spans="1:7" ht="15.6">
      <c r="A1324" s="652" t="s">
        <v>2202</v>
      </c>
      <c r="B1324" s="653"/>
      <c r="C1324" s="653"/>
      <c r="D1324" s="653"/>
      <c r="E1324" s="653"/>
      <c r="F1324" s="653"/>
      <c r="G1324" s="654"/>
    </row>
    <row r="1325" spans="1:7" ht="15.6">
      <c r="A1325" s="655" t="s">
        <v>1013</v>
      </c>
      <c r="B1325" s="656"/>
      <c r="C1325" s="497" t="s">
        <v>1014</v>
      </c>
      <c r="D1325" s="497" t="s">
        <v>1015</v>
      </c>
      <c r="E1325" s="497" t="s">
        <v>1016</v>
      </c>
      <c r="F1325" s="497" t="s">
        <v>1017</v>
      </c>
      <c r="G1325" s="498" t="s">
        <v>1018</v>
      </c>
    </row>
    <row r="1326" spans="1:7" ht="31.2">
      <c r="A1326" s="506" t="s">
        <v>1305</v>
      </c>
      <c r="B1326" s="507" t="s">
        <v>2201</v>
      </c>
      <c r="C1326" s="501" t="s">
        <v>73</v>
      </c>
      <c r="D1326" s="501" t="s">
        <v>1206</v>
      </c>
      <c r="E1326" s="522" t="s">
        <v>1019</v>
      </c>
      <c r="F1326" s="521">
        <v>840</v>
      </c>
      <c r="G1326" s="502">
        <v>840</v>
      </c>
    </row>
    <row r="1327" spans="1:7" ht="15.6">
      <c r="A1327" s="506">
        <v>280003</v>
      </c>
      <c r="B1327" s="507" t="s">
        <v>1304</v>
      </c>
      <c r="C1327" s="501" t="s">
        <v>73</v>
      </c>
      <c r="D1327" s="501" t="s">
        <v>2067</v>
      </c>
      <c r="E1327" s="522">
        <v>2.8</v>
      </c>
      <c r="F1327" s="521">
        <v>15.17</v>
      </c>
      <c r="G1327" s="502">
        <v>42.48</v>
      </c>
    </row>
    <row r="1328" spans="1:7" ht="15.6">
      <c r="A1328" s="506">
        <v>280020</v>
      </c>
      <c r="B1328" s="507" t="s">
        <v>1300</v>
      </c>
      <c r="C1328" s="501" t="s">
        <v>73</v>
      </c>
      <c r="D1328" s="501" t="s">
        <v>2067</v>
      </c>
      <c r="E1328" s="522">
        <v>2.8</v>
      </c>
      <c r="F1328" s="521">
        <v>19.22</v>
      </c>
      <c r="G1328" s="502">
        <v>53.82</v>
      </c>
    </row>
    <row r="1329" spans="1:8" ht="15.6">
      <c r="A1329" s="657"/>
      <c r="B1329" s="658"/>
      <c r="C1329" s="658"/>
      <c r="D1329" s="658"/>
      <c r="E1329" s="658"/>
      <c r="F1329" s="517" t="s">
        <v>1025</v>
      </c>
      <c r="G1329" s="518">
        <f>SUM(G1326:G1328)</f>
        <v>936.30000000000007</v>
      </c>
    </row>
    <row r="1330" spans="1:8" ht="33" customHeight="1">
      <c r="A1330" s="652" t="s">
        <v>2203</v>
      </c>
      <c r="B1330" s="653"/>
      <c r="C1330" s="653"/>
      <c r="D1330" s="653"/>
      <c r="E1330" s="653"/>
      <c r="F1330" s="653"/>
      <c r="G1330" s="654"/>
    </row>
    <row r="1331" spans="1:8" ht="15.6">
      <c r="A1331" s="655" t="s">
        <v>1013</v>
      </c>
      <c r="B1331" s="656"/>
      <c r="C1331" s="497" t="s">
        <v>1014</v>
      </c>
      <c r="D1331" s="497" t="s">
        <v>1015</v>
      </c>
      <c r="E1331" s="497" t="s">
        <v>1016</v>
      </c>
      <c r="F1331" s="497" t="s">
        <v>1017</v>
      </c>
      <c r="G1331" s="498" t="s">
        <v>1018</v>
      </c>
    </row>
    <row r="1332" spans="1:8" ht="46.8">
      <c r="A1332" s="506" t="s">
        <v>2204</v>
      </c>
      <c r="B1332" s="507" t="s">
        <v>2205</v>
      </c>
      <c r="C1332" s="501" t="s">
        <v>73</v>
      </c>
      <c r="D1332" s="501" t="s">
        <v>434</v>
      </c>
      <c r="E1332" s="522" t="s">
        <v>2206</v>
      </c>
      <c r="F1332" s="521" t="s">
        <v>2207</v>
      </c>
      <c r="G1332" s="502">
        <v>33.770000000000003</v>
      </c>
    </row>
    <row r="1333" spans="1:8" ht="31.2">
      <c r="A1333" s="506" t="s">
        <v>1654</v>
      </c>
      <c r="B1333" s="507" t="s">
        <v>1655</v>
      </c>
      <c r="C1333" s="501" t="s">
        <v>73</v>
      </c>
      <c r="D1333" s="501" t="s">
        <v>84</v>
      </c>
      <c r="E1333" s="522" t="s">
        <v>2208</v>
      </c>
      <c r="F1333" s="521" t="s">
        <v>1661</v>
      </c>
      <c r="G1333" s="502">
        <v>4.8600000000000003</v>
      </c>
    </row>
    <row r="1334" spans="1:8" ht="31.2">
      <c r="A1334" s="506" t="s">
        <v>1288</v>
      </c>
      <c r="B1334" s="507" t="s">
        <v>1289</v>
      </c>
      <c r="C1334" s="501" t="s">
        <v>73</v>
      </c>
      <c r="D1334" s="501" t="s">
        <v>84</v>
      </c>
      <c r="E1334" s="522" t="s">
        <v>2208</v>
      </c>
      <c r="F1334" s="521" t="s">
        <v>1294</v>
      </c>
      <c r="G1334" s="502">
        <v>6.14</v>
      </c>
      <c r="H1334">
        <v>697</v>
      </c>
    </row>
    <row r="1335" spans="1:8" ht="15.6">
      <c r="A1335" s="657"/>
      <c r="B1335" s="658"/>
      <c r="C1335" s="658"/>
      <c r="D1335" s="658"/>
      <c r="E1335" s="658"/>
      <c r="F1335" s="517" t="s">
        <v>1025</v>
      </c>
      <c r="G1335" s="518">
        <f>SUM(G1332:G1334)</f>
        <v>44.77</v>
      </c>
    </row>
    <row r="1336" spans="1:8" ht="15.6">
      <c r="A1336" s="652" t="s">
        <v>2390</v>
      </c>
      <c r="B1336" s="653"/>
      <c r="C1336" s="653"/>
      <c r="D1336" s="653"/>
      <c r="E1336" s="653"/>
      <c r="F1336" s="653"/>
      <c r="G1336" s="654"/>
    </row>
    <row r="1337" spans="1:8" ht="15.6">
      <c r="A1337" s="655" t="s">
        <v>1013</v>
      </c>
      <c r="B1337" s="656"/>
      <c r="C1337" s="497" t="s">
        <v>1014</v>
      </c>
      <c r="D1337" s="497" t="s">
        <v>1015</v>
      </c>
      <c r="E1337" s="497" t="s">
        <v>1016</v>
      </c>
      <c r="F1337" s="497" t="s">
        <v>1017</v>
      </c>
      <c r="G1337" s="498" t="s">
        <v>1018</v>
      </c>
    </row>
    <row r="1338" spans="1:8" ht="15.6">
      <c r="A1338" s="506" t="s">
        <v>1777</v>
      </c>
      <c r="B1338" s="507" t="s">
        <v>1778</v>
      </c>
      <c r="C1338" s="501" t="s">
        <v>73</v>
      </c>
      <c r="D1338" s="501" t="s">
        <v>909</v>
      </c>
      <c r="E1338" s="521" t="s">
        <v>1672</v>
      </c>
      <c r="F1338" s="521" t="s">
        <v>1782</v>
      </c>
      <c r="G1338" s="502">
        <v>0.1</v>
      </c>
    </row>
    <row r="1339" spans="1:8" ht="31.2">
      <c r="A1339" s="506" t="s">
        <v>2391</v>
      </c>
      <c r="B1339" s="507" t="s">
        <v>2392</v>
      </c>
      <c r="C1339" s="501" t="s">
        <v>73</v>
      </c>
      <c r="D1339" s="501" t="s">
        <v>909</v>
      </c>
      <c r="E1339" s="521" t="s">
        <v>1019</v>
      </c>
      <c r="F1339" s="521" t="s">
        <v>2393</v>
      </c>
      <c r="G1339" s="502">
        <v>5.42</v>
      </c>
    </row>
    <row r="1340" spans="1:8" ht="31.2">
      <c r="A1340" s="506" t="s">
        <v>2394</v>
      </c>
      <c r="B1340" s="507" t="s">
        <v>2395</v>
      </c>
      <c r="C1340" s="501" t="s">
        <v>73</v>
      </c>
      <c r="D1340" s="501" t="s">
        <v>25</v>
      </c>
      <c r="E1340" s="521" t="s">
        <v>1028</v>
      </c>
      <c r="F1340" s="521" t="s">
        <v>2396</v>
      </c>
      <c r="G1340" s="502">
        <v>0.06</v>
      </c>
    </row>
    <row r="1341" spans="1:8" ht="31.2">
      <c r="A1341" s="506" t="s">
        <v>1654</v>
      </c>
      <c r="B1341" s="507" t="s">
        <v>1655</v>
      </c>
      <c r="C1341" s="501" t="s">
        <v>73</v>
      </c>
      <c r="D1341" s="501" t="s">
        <v>84</v>
      </c>
      <c r="E1341" s="521" t="s">
        <v>2397</v>
      </c>
      <c r="F1341" s="521" t="s">
        <v>1661</v>
      </c>
      <c r="G1341" s="502">
        <v>2.83</v>
      </c>
    </row>
    <row r="1342" spans="1:8" ht="31.2">
      <c r="A1342" s="506" t="s">
        <v>1288</v>
      </c>
      <c r="B1342" s="507" t="s">
        <v>1289</v>
      </c>
      <c r="C1342" s="501" t="s">
        <v>73</v>
      </c>
      <c r="D1342" s="501" t="s">
        <v>84</v>
      </c>
      <c r="E1342" s="521" t="s">
        <v>2397</v>
      </c>
      <c r="F1342" s="521" t="s">
        <v>1294</v>
      </c>
      <c r="G1342" s="502">
        <v>3.58</v>
      </c>
    </row>
    <row r="1343" spans="1:8" ht="15.6">
      <c r="A1343" s="657"/>
      <c r="B1343" s="658"/>
      <c r="C1343" s="658"/>
      <c r="D1343" s="658"/>
      <c r="E1343" s="658"/>
      <c r="F1343" s="517" t="s">
        <v>1025</v>
      </c>
      <c r="G1343" s="518">
        <f>SUM(G1338:G1342)</f>
        <v>11.99</v>
      </c>
    </row>
    <row r="1344" spans="1:8" ht="15.6">
      <c r="A1344" s="652" t="s">
        <v>2398</v>
      </c>
      <c r="B1344" s="653"/>
      <c r="C1344" s="653"/>
      <c r="D1344" s="653"/>
      <c r="E1344" s="653"/>
      <c r="F1344" s="653"/>
      <c r="G1344" s="654"/>
    </row>
    <row r="1345" spans="1:7" ht="15.6">
      <c r="A1345" s="655" t="s">
        <v>1013</v>
      </c>
      <c r="B1345" s="656"/>
      <c r="C1345" s="497" t="s">
        <v>1014</v>
      </c>
      <c r="D1345" s="497" t="s">
        <v>1015</v>
      </c>
      <c r="E1345" s="497" t="s">
        <v>1016</v>
      </c>
      <c r="F1345" s="497" t="s">
        <v>1017</v>
      </c>
      <c r="G1345" s="498" t="s">
        <v>1018</v>
      </c>
    </row>
    <row r="1346" spans="1:7" ht="62.4">
      <c r="A1346" s="506">
        <v>39634</v>
      </c>
      <c r="B1346" s="507" t="s">
        <v>2399</v>
      </c>
      <c r="C1346" s="556" t="s">
        <v>180</v>
      </c>
      <c r="D1346" s="501" t="s">
        <v>909</v>
      </c>
      <c r="E1346" s="521">
        <v>1</v>
      </c>
      <c r="F1346" s="521">
        <v>11.99</v>
      </c>
      <c r="G1346" s="502">
        <v>11.99</v>
      </c>
    </row>
    <row r="1347" spans="1:7" ht="15.6">
      <c r="A1347" s="657"/>
      <c r="B1347" s="658"/>
      <c r="C1347" s="658"/>
      <c r="D1347" s="658"/>
      <c r="E1347" s="658"/>
      <c r="F1347" s="517" t="s">
        <v>1025</v>
      </c>
      <c r="G1347" s="518">
        <f>SUM(G1346:G1346)</f>
        <v>11.99</v>
      </c>
    </row>
    <row r="1348" spans="1:7" ht="15.6">
      <c r="A1348" s="652" t="s">
        <v>2400</v>
      </c>
      <c r="B1348" s="653"/>
      <c r="C1348" s="653"/>
      <c r="D1348" s="653"/>
      <c r="E1348" s="653"/>
      <c r="F1348" s="653"/>
      <c r="G1348" s="654"/>
    </row>
    <row r="1349" spans="1:7" ht="15.6">
      <c r="A1349" s="655" t="s">
        <v>1013</v>
      </c>
      <c r="B1349" s="656"/>
      <c r="C1349" s="497" t="s">
        <v>1014</v>
      </c>
      <c r="D1349" s="497" t="s">
        <v>1015</v>
      </c>
      <c r="E1349" s="497" t="s">
        <v>1016</v>
      </c>
      <c r="F1349" s="497" t="s">
        <v>1017</v>
      </c>
      <c r="G1349" s="498" t="s">
        <v>1018</v>
      </c>
    </row>
    <row r="1350" spans="1:7" ht="31.2">
      <c r="A1350" s="506" t="s">
        <v>1538</v>
      </c>
      <c r="B1350" s="507" t="s">
        <v>1539</v>
      </c>
      <c r="C1350" s="501" t="s">
        <v>73</v>
      </c>
      <c r="D1350" s="501" t="s">
        <v>1023</v>
      </c>
      <c r="E1350" s="521" t="s">
        <v>2401</v>
      </c>
      <c r="F1350" s="521" t="s">
        <v>1550</v>
      </c>
      <c r="G1350" s="502">
        <v>53.74</v>
      </c>
    </row>
    <row r="1351" spans="1:7" ht="15.6">
      <c r="A1351" s="506" t="s">
        <v>2402</v>
      </c>
      <c r="B1351" s="507" t="s">
        <v>2403</v>
      </c>
      <c r="C1351" s="501" t="s">
        <v>73</v>
      </c>
      <c r="D1351" s="501" t="s">
        <v>590</v>
      </c>
      <c r="E1351" s="521" t="s">
        <v>2404</v>
      </c>
      <c r="F1351" s="521" t="s">
        <v>2405</v>
      </c>
      <c r="G1351" s="502">
        <v>182.33</v>
      </c>
    </row>
    <row r="1352" spans="1:7" ht="31.2">
      <c r="A1352" s="506" t="s">
        <v>1565</v>
      </c>
      <c r="B1352" s="507" t="s">
        <v>1566</v>
      </c>
      <c r="C1352" s="501" t="s">
        <v>73</v>
      </c>
      <c r="D1352" s="501" t="s">
        <v>1023</v>
      </c>
      <c r="E1352" s="521" t="s">
        <v>2406</v>
      </c>
      <c r="F1352" s="521" t="s">
        <v>1573</v>
      </c>
      <c r="G1352" s="502">
        <v>57.51</v>
      </c>
    </row>
    <row r="1353" spans="1:7" ht="15.6">
      <c r="A1353" s="506" t="s">
        <v>905</v>
      </c>
      <c r="B1353" s="507" t="s">
        <v>906</v>
      </c>
      <c r="C1353" s="501" t="s">
        <v>73</v>
      </c>
      <c r="D1353" s="501" t="s">
        <v>84</v>
      </c>
      <c r="E1353" s="521" t="s">
        <v>2407</v>
      </c>
      <c r="F1353" s="521" t="s">
        <v>1034</v>
      </c>
      <c r="G1353" s="502">
        <v>40.04</v>
      </c>
    </row>
    <row r="1354" spans="1:7" ht="31.2">
      <c r="A1354" s="506" t="s">
        <v>2408</v>
      </c>
      <c r="B1354" s="507" t="s">
        <v>2409</v>
      </c>
      <c r="C1354" s="501" t="s">
        <v>73</v>
      </c>
      <c r="D1354" s="501" t="s">
        <v>84</v>
      </c>
      <c r="E1354" s="521" t="s">
        <v>2410</v>
      </c>
      <c r="F1354" s="521" t="s">
        <v>2411</v>
      </c>
      <c r="G1354" s="502">
        <v>25.22</v>
      </c>
    </row>
    <row r="1355" spans="1:7" ht="62.4">
      <c r="A1355" s="506" t="s">
        <v>2412</v>
      </c>
      <c r="B1355" s="507" t="s">
        <v>2413</v>
      </c>
      <c r="C1355" s="501" t="s">
        <v>73</v>
      </c>
      <c r="D1355" s="501" t="s">
        <v>911</v>
      </c>
      <c r="E1355" s="521" t="s">
        <v>2414</v>
      </c>
      <c r="F1355" s="521" t="s">
        <v>2415</v>
      </c>
      <c r="G1355" s="502">
        <v>1.49</v>
      </c>
    </row>
    <row r="1356" spans="1:7" ht="62.4">
      <c r="A1356" s="506" t="s">
        <v>2416</v>
      </c>
      <c r="B1356" s="507" t="s">
        <v>2417</v>
      </c>
      <c r="C1356" s="501" t="s">
        <v>73</v>
      </c>
      <c r="D1356" s="501" t="s">
        <v>1026</v>
      </c>
      <c r="E1356" s="521" t="s">
        <v>2418</v>
      </c>
      <c r="F1356" s="521" t="s">
        <v>2419</v>
      </c>
      <c r="G1356" s="502">
        <v>0.24</v>
      </c>
    </row>
    <row r="1357" spans="1:7" ht="15.6">
      <c r="A1357" s="657"/>
      <c r="B1357" s="658"/>
      <c r="C1357" s="658"/>
      <c r="D1357" s="658"/>
      <c r="E1357" s="658"/>
      <c r="F1357" s="517" t="s">
        <v>1025</v>
      </c>
      <c r="G1357" s="518">
        <f>SUM(G1350:G1356)</f>
        <v>360.57000000000005</v>
      </c>
    </row>
    <row r="1358" spans="1:7" ht="15.6">
      <c r="A1358" s="652" t="s">
        <v>2420</v>
      </c>
      <c r="B1358" s="653"/>
      <c r="C1358" s="653"/>
      <c r="D1358" s="653"/>
      <c r="E1358" s="653"/>
      <c r="F1358" s="653"/>
      <c r="G1358" s="654"/>
    </row>
    <row r="1359" spans="1:7" ht="15.6">
      <c r="A1359" s="655" t="s">
        <v>1013</v>
      </c>
      <c r="B1359" s="656"/>
      <c r="C1359" s="497" t="s">
        <v>1014</v>
      </c>
      <c r="D1359" s="497" t="s">
        <v>1015</v>
      </c>
      <c r="E1359" s="497" t="s">
        <v>1016</v>
      </c>
      <c r="F1359" s="497" t="s">
        <v>1017</v>
      </c>
      <c r="G1359" s="498" t="s">
        <v>1018</v>
      </c>
    </row>
    <row r="1360" spans="1:7" ht="15.6">
      <c r="A1360" s="506" t="s">
        <v>2089</v>
      </c>
      <c r="B1360" s="507" t="s">
        <v>2090</v>
      </c>
      <c r="C1360" s="501" t="s">
        <v>73</v>
      </c>
      <c r="D1360" s="501" t="s">
        <v>909</v>
      </c>
      <c r="E1360" s="521" t="s">
        <v>1236</v>
      </c>
      <c r="F1360" s="521" t="s">
        <v>1924</v>
      </c>
      <c r="G1360" s="502">
        <v>0.04</v>
      </c>
    </row>
    <row r="1361" spans="1:7" ht="46.8">
      <c r="A1361" s="506" t="s">
        <v>2421</v>
      </c>
      <c r="B1361" s="507" t="s">
        <v>2422</v>
      </c>
      <c r="C1361" s="501" t="s">
        <v>73</v>
      </c>
      <c r="D1361" s="501" t="s">
        <v>909</v>
      </c>
      <c r="E1361" s="521" t="s">
        <v>1019</v>
      </c>
      <c r="F1361" s="521" t="s">
        <v>2423</v>
      </c>
      <c r="G1361" s="502">
        <v>88.29</v>
      </c>
    </row>
    <row r="1362" spans="1:7" ht="31.2">
      <c r="A1362" s="506" t="s">
        <v>1654</v>
      </c>
      <c r="B1362" s="507" t="s">
        <v>1655</v>
      </c>
      <c r="C1362" s="501" t="s">
        <v>73</v>
      </c>
      <c r="D1362" s="501" t="s">
        <v>84</v>
      </c>
      <c r="E1362" s="521" t="s">
        <v>2424</v>
      </c>
      <c r="F1362" s="521" t="s">
        <v>1661</v>
      </c>
      <c r="G1362" s="502">
        <v>13.8</v>
      </c>
    </row>
    <row r="1363" spans="1:7" ht="31.2">
      <c r="A1363" s="506" t="s">
        <v>1288</v>
      </c>
      <c r="B1363" s="507" t="s">
        <v>1289</v>
      </c>
      <c r="C1363" s="501" t="s">
        <v>73</v>
      </c>
      <c r="D1363" s="501" t="s">
        <v>84</v>
      </c>
      <c r="E1363" s="521" t="s">
        <v>2424</v>
      </c>
      <c r="F1363" s="521" t="s">
        <v>1294</v>
      </c>
      <c r="G1363" s="502">
        <v>17.45</v>
      </c>
    </row>
    <row r="1364" spans="1:7" ht="15.6">
      <c r="A1364" s="657"/>
      <c r="B1364" s="658"/>
      <c r="C1364" s="658"/>
      <c r="D1364" s="658"/>
      <c r="E1364" s="658"/>
      <c r="F1364" s="517" t="s">
        <v>1025</v>
      </c>
      <c r="G1364" s="518">
        <f>SUM(G1360:G1363)</f>
        <v>119.58000000000001</v>
      </c>
    </row>
    <row r="1365" spans="1:7" ht="15.6">
      <c r="A1365" s="652" t="s">
        <v>2425</v>
      </c>
      <c r="B1365" s="653"/>
      <c r="C1365" s="653"/>
      <c r="D1365" s="653"/>
      <c r="E1365" s="653"/>
      <c r="F1365" s="653"/>
      <c r="G1365" s="654"/>
    </row>
    <row r="1366" spans="1:7" ht="15.6">
      <c r="A1366" s="655" t="s">
        <v>1013</v>
      </c>
      <c r="B1366" s="656"/>
      <c r="C1366" s="497" t="s">
        <v>1014</v>
      </c>
      <c r="D1366" s="497" t="s">
        <v>1015</v>
      </c>
      <c r="E1366" s="497" t="s">
        <v>1016</v>
      </c>
      <c r="F1366" s="497" t="s">
        <v>1017</v>
      </c>
      <c r="G1366" s="498" t="s">
        <v>1018</v>
      </c>
    </row>
    <row r="1367" spans="1:7" ht="46.8">
      <c r="A1367" s="506">
        <v>11756</v>
      </c>
      <c r="B1367" s="507" t="s">
        <v>440</v>
      </c>
      <c r="C1367" s="501" t="s">
        <v>73</v>
      </c>
      <c r="D1367" s="501" t="s">
        <v>909</v>
      </c>
      <c r="E1367" s="521">
        <v>1</v>
      </c>
      <c r="F1367" s="521">
        <v>38.21</v>
      </c>
      <c r="G1367" s="502">
        <v>38.21</v>
      </c>
    </row>
    <row r="1368" spans="1:7" ht="15.6">
      <c r="A1368" s="657"/>
      <c r="B1368" s="658"/>
      <c r="C1368" s="658"/>
      <c r="D1368" s="658"/>
      <c r="E1368" s="658"/>
      <c r="F1368" s="517" t="s">
        <v>1025</v>
      </c>
      <c r="G1368" s="518">
        <f>SUM(G1367:G1367)</f>
        <v>38.21</v>
      </c>
    </row>
    <row r="1369" spans="1:7" ht="15.6">
      <c r="A1369" s="652" t="s">
        <v>2426</v>
      </c>
      <c r="B1369" s="653"/>
      <c r="C1369" s="653"/>
      <c r="D1369" s="653"/>
      <c r="E1369" s="653"/>
      <c r="F1369" s="653"/>
      <c r="G1369" s="654"/>
    </row>
    <row r="1370" spans="1:7" ht="15.6">
      <c r="A1370" s="655" t="s">
        <v>1013</v>
      </c>
      <c r="B1370" s="656"/>
      <c r="C1370" s="497" t="s">
        <v>1014</v>
      </c>
      <c r="D1370" s="497" t="s">
        <v>1015</v>
      </c>
      <c r="E1370" s="497" t="s">
        <v>1016</v>
      </c>
      <c r="F1370" s="497" t="s">
        <v>1017</v>
      </c>
      <c r="G1370" s="498" t="s">
        <v>1018</v>
      </c>
    </row>
    <row r="1371" spans="1:7" ht="93.6">
      <c r="A1371" s="506">
        <v>37556</v>
      </c>
      <c r="B1371" s="507" t="s">
        <v>442</v>
      </c>
      <c r="C1371" s="501" t="s">
        <v>73</v>
      </c>
      <c r="D1371" s="501" t="s">
        <v>909</v>
      </c>
      <c r="E1371" s="521" t="s">
        <v>1019</v>
      </c>
      <c r="F1371" s="521">
        <v>17.350000000000001</v>
      </c>
      <c r="G1371" s="502">
        <v>17.350000000000001</v>
      </c>
    </row>
    <row r="1372" spans="1:7" ht="15.6">
      <c r="A1372" s="657"/>
      <c r="B1372" s="658"/>
      <c r="C1372" s="658"/>
      <c r="D1372" s="658"/>
      <c r="E1372" s="658"/>
      <c r="F1372" s="517" t="s">
        <v>1025</v>
      </c>
      <c r="G1372" s="518">
        <f>SUM(G1371:G1371)</f>
        <v>17.350000000000001</v>
      </c>
    </row>
    <row r="1373" spans="1:7" ht="15.6">
      <c r="A1373" s="652" t="s">
        <v>2427</v>
      </c>
      <c r="B1373" s="653"/>
      <c r="C1373" s="653"/>
      <c r="D1373" s="653"/>
      <c r="E1373" s="653"/>
      <c r="F1373" s="653"/>
      <c r="G1373" s="654"/>
    </row>
    <row r="1374" spans="1:7" ht="15.6">
      <c r="A1374" s="655" t="s">
        <v>1013</v>
      </c>
      <c r="B1374" s="656"/>
      <c r="C1374" s="497" t="s">
        <v>1014</v>
      </c>
      <c r="D1374" s="497" t="s">
        <v>1015</v>
      </c>
      <c r="E1374" s="497" t="s">
        <v>1016</v>
      </c>
      <c r="F1374" s="497" t="s">
        <v>1017</v>
      </c>
      <c r="G1374" s="498" t="s">
        <v>1018</v>
      </c>
    </row>
    <row r="1375" spans="1:7" ht="93.6">
      <c r="A1375" s="506">
        <v>37556</v>
      </c>
      <c r="B1375" s="507" t="s">
        <v>444</v>
      </c>
      <c r="C1375" s="501" t="s">
        <v>73</v>
      </c>
      <c r="D1375" s="501" t="s">
        <v>909</v>
      </c>
      <c r="E1375" s="521" t="s">
        <v>1019</v>
      </c>
      <c r="F1375" s="521">
        <v>17.350000000000001</v>
      </c>
      <c r="G1375" s="502">
        <v>17.350000000000001</v>
      </c>
    </row>
    <row r="1376" spans="1:7" ht="15.6">
      <c r="A1376" s="657"/>
      <c r="B1376" s="658"/>
      <c r="C1376" s="658"/>
      <c r="D1376" s="658"/>
      <c r="E1376" s="658"/>
      <c r="F1376" s="517" t="s">
        <v>1025</v>
      </c>
      <c r="G1376" s="518">
        <f>SUM(G1375:G1375)</f>
        <v>17.350000000000001</v>
      </c>
    </row>
    <row r="1377" spans="1:7" ht="15.6">
      <c r="A1377" s="652" t="s">
        <v>2428</v>
      </c>
      <c r="B1377" s="653"/>
      <c r="C1377" s="653"/>
      <c r="D1377" s="653"/>
      <c r="E1377" s="653"/>
      <c r="F1377" s="653"/>
      <c r="G1377" s="654"/>
    </row>
    <row r="1378" spans="1:7" ht="15.6">
      <c r="A1378" s="655" t="s">
        <v>1013</v>
      </c>
      <c r="B1378" s="656"/>
      <c r="C1378" s="497" t="s">
        <v>1014</v>
      </c>
      <c r="D1378" s="497" t="s">
        <v>1015</v>
      </c>
      <c r="E1378" s="497" t="s">
        <v>1016</v>
      </c>
      <c r="F1378" s="497" t="s">
        <v>1017</v>
      </c>
      <c r="G1378" s="498" t="s">
        <v>1018</v>
      </c>
    </row>
    <row r="1379" spans="1:7" ht="62.4">
      <c r="A1379" s="506" t="s">
        <v>2429</v>
      </c>
      <c r="B1379" s="507" t="s">
        <v>2430</v>
      </c>
      <c r="C1379" s="501" t="s">
        <v>73</v>
      </c>
      <c r="D1379" s="501" t="s">
        <v>909</v>
      </c>
      <c r="E1379" s="521">
        <v>2</v>
      </c>
      <c r="F1379" s="521">
        <v>0.5</v>
      </c>
      <c r="G1379" s="502">
        <v>1</v>
      </c>
    </row>
    <row r="1380" spans="1:7" ht="31.2">
      <c r="A1380" s="506" t="s">
        <v>2431</v>
      </c>
      <c r="B1380" s="507" t="s">
        <v>2432</v>
      </c>
      <c r="C1380" s="501" t="s">
        <v>73</v>
      </c>
      <c r="D1380" s="501" t="s">
        <v>909</v>
      </c>
      <c r="E1380" s="521">
        <v>1</v>
      </c>
      <c r="F1380" s="521">
        <v>209</v>
      </c>
      <c r="G1380" s="502">
        <v>209</v>
      </c>
    </row>
    <row r="1381" spans="1:7" ht="31.2">
      <c r="A1381" s="506" t="s">
        <v>1654</v>
      </c>
      <c r="B1381" s="507" t="s">
        <v>1655</v>
      </c>
      <c r="C1381" s="501" t="s">
        <v>73</v>
      </c>
      <c r="D1381" s="501" t="s">
        <v>84</v>
      </c>
      <c r="E1381" s="521">
        <v>0.45739999999999997</v>
      </c>
      <c r="F1381" s="521">
        <v>16.38</v>
      </c>
      <c r="G1381" s="502">
        <v>7.49</v>
      </c>
    </row>
    <row r="1382" spans="1:7" ht="31.2">
      <c r="A1382" s="506" t="s">
        <v>1288</v>
      </c>
      <c r="B1382" s="507" t="s">
        <v>1289</v>
      </c>
      <c r="C1382" s="501" t="s">
        <v>73</v>
      </c>
      <c r="D1382" s="501" t="s">
        <v>84</v>
      </c>
      <c r="E1382" s="521">
        <v>0.45739999999999997</v>
      </c>
      <c r="F1382" s="521">
        <v>20.7</v>
      </c>
      <c r="G1382" s="502">
        <v>9.4600000000000009</v>
      </c>
    </row>
    <row r="1383" spans="1:7" ht="15.6">
      <c r="A1383" s="657"/>
      <c r="B1383" s="658"/>
      <c r="C1383" s="658"/>
      <c r="D1383" s="658"/>
      <c r="E1383" s="658"/>
      <c r="F1383" s="517" t="s">
        <v>1025</v>
      </c>
      <c r="G1383" s="518">
        <f>SUM(G1379:G1382)</f>
        <v>226.95000000000002</v>
      </c>
    </row>
    <row r="1384" spans="1:7" ht="15.6">
      <c r="A1384" s="652" t="s">
        <v>2433</v>
      </c>
      <c r="B1384" s="653"/>
      <c r="C1384" s="653"/>
      <c r="D1384" s="653"/>
      <c r="E1384" s="653"/>
      <c r="F1384" s="653"/>
      <c r="G1384" s="654"/>
    </row>
    <row r="1385" spans="1:7" ht="15.6">
      <c r="A1385" s="655" t="s">
        <v>1013</v>
      </c>
      <c r="B1385" s="656"/>
      <c r="C1385" s="497" t="s">
        <v>1014</v>
      </c>
      <c r="D1385" s="497" t="s">
        <v>1015</v>
      </c>
      <c r="E1385" s="497" t="s">
        <v>1016</v>
      </c>
      <c r="F1385" s="497" t="s">
        <v>1017</v>
      </c>
      <c r="G1385" s="498" t="s">
        <v>1018</v>
      </c>
    </row>
    <row r="1386" spans="1:7" ht="31.2">
      <c r="A1386" s="506" t="s">
        <v>2434</v>
      </c>
      <c r="B1386" s="507" t="s">
        <v>2435</v>
      </c>
      <c r="C1386" s="501" t="s">
        <v>73</v>
      </c>
      <c r="D1386" s="501" t="s">
        <v>909</v>
      </c>
      <c r="E1386" s="521">
        <v>1</v>
      </c>
      <c r="F1386" s="521">
        <v>22.71</v>
      </c>
      <c r="G1386" s="502">
        <v>22.71</v>
      </c>
    </row>
    <row r="1387" spans="1:7" ht="31.2">
      <c r="A1387" s="506" t="s">
        <v>2239</v>
      </c>
      <c r="B1387" s="507" t="s">
        <v>2240</v>
      </c>
      <c r="C1387" s="501" t="s">
        <v>73</v>
      </c>
      <c r="D1387" s="501" t="s">
        <v>84</v>
      </c>
      <c r="E1387" s="521">
        <v>7.4800000000000005E-2</v>
      </c>
      <c r="F1387" s="521">
        <v>17.04</v>
      </c>
      <c r="G1387" s="502">
        <v>1.27</v>
      </c>
    </row>
    <row r="1388" spans="1:7" ht="15.6">
      <c r="A1388" s="506" t="s">
        <v>2241</v>
      </c>
      <c r="B1388" s="507" t="s">
        <v>2242</v>
      </c>
      <c r="C1388" s="501" t="s">
        <v>73</v>
      </c>
      <c r="D1388" s="501" t="s">
        <v>84</v>
      </c>
      <c r="E1388" s="521">
        <v>0.17949999999999999</v>
      </c>
      <c r="F1388" s="521">
        <v>21.52</v>
      </c>
      <c r="G1388" s="502">
        <v>3.86</v>
      </c>
    </row>
    <row r="1389" spans="1:7" ht="15.6">
      <c r="A1389" s="657"/>
      <c r="B1389" s="658"/>
      <c r="C1389" s="658"/>
      <c r="D1389" s="658"/>
      <c r="E1389" s="658"/>
      <c r="F1389" s="517" t="s">
        <v>1025</v>
      </c>
      <c r="G1389" s="518">
        <f>SUM(G1386:G1388)</f>
        <v>27.84</v>
      </c>
    </row>
    <row r="1390" spans="1:7" ht="15.6">
      <c r="A1390" s="652" t="s">
        <v>2436</v>
      </c>
      <c r="B1390" s="653"/>
      <c r="C1390" s="653"/>
      <c r="D1390" s="653"/>
      <c r="E1390" s="653"/>
      <c r="F1390" s="653"/>
      <c r="G1390" s="654"/>
    </row>
    <row r="1391" spans="1:7" ht="15.6">
      <c r="A1391" s="655" t="s">
        <v>1013</v>
      </c>
      <c r="B1391" s="656"/>
      <c r="C1391" s="497" t="s">
        <v>1014</v>
      </c>
      <c r="D1391" s="497" t="s">
        <v>1015</v>
      </c>
      <c r="E1391" s="497" t="s">
        <v>1016</v>
      </c>
      <c r="F1391" s="497" t="s">
        <v>1017</v>
      </c>
      <c r="G1391" s="498" t="s">
        <v>1018</v>
      </c>
    </row>
    <row r="1392" spans="1:7" ht="15.6">
      <c r="A1392" s="506">
        <v>5318</v>
      </c>
      <c r="B1392" s="507" t="s">
        <v>1638</v>
      </c>
      <c r="C1392" s="501" t="s">
        <v>73</v>
      </c>
      <c r="D1392" s="501" t="s">
        <v>25</v>
      </c>
      <c r="E1392" s="521">
        <v>2.1000000000000001E-2</v>
      </c>
      <c r="F1392" s="521">
        <v>14.6</v>
      </c>
      <c r="G1392" s="502">
        <v>0.3</v>
      </c>
    </row>
    <row r="1393" spans="1:7" ht="31.2">
      <c r="A1393" s="506" t="s">
        <v>2437</v>
      </c>
      <c r="B1393" s="507" t="s">
        <v>2438</v>
      </c>
      <c r="C1393" s="501" t="s">
        <v>73</v>
      </c>
      <c r="D1393" s="501" t="s">
        <v>25</v>
      </c>
      <c r="E1393" s="521">
        <v>0.42699999999999999</v>
      </c>
      <c r="F1393" s="521">
        <v>10.35</v>
      </c>
      <c r="G1393" s="502">
        <v>4.41</v>
      </c>
    </row>
    <row r="1394" spans="1:7" ht="15.6">
      <c r="A1394" s="506" t="s">
        <v>2218</v>
      </c>
      <c r="B1394" s="507" t="s">
        <v>2219</v>
      </c>
      <c r="C1394" s="501" t="s">
        <v>73</v>
      </c>
      <c r="D1394" s="501" t="s">
        <v>909</v>
      </c>
      <c r="E1394" s="521">
        <v>1.2E-2</v>
      </c>
      <c r="F1394" s="521">
        <v>6.27</v>
      </c>
      <c r="G1394" s="502">
        <v>7.0000000000000007E-2</v>
      </c>
    </row>
    <row r="1395" spans="1:7" ht="31.2">
      <c r="A1395" s="506" t="s">
        <v>2439</v>
      </c>
      <c r="B1395" s="507" t="s">
        <v>2440</v>
      </c>
      <c r="C1395" s="501" t="s">
        <v>73</v>
      </c>
      <c r="D1395" s="501" t="s">
        <v>590</v>
      </c>
      <c r="E1395" s="521">
        <v>0.25</v>
      </c>
      <c r="F1395" s="521">
        <v>14.66</v>
      </c>
      <c r="G1395" s="502">
        <v>3.66</v>
      </c>
    </row>
    <row r="1396" spans="1:7" ht="31.2">
      <c r="A1396" s="506" t="s">
        <v>2441</v>
      </c>
      <c r="B1396" s="507" t="s">
        <v>2442</v>
      </c>
      <c r="C1396" s="501" t="s">
        <v>73</v>
      </c>
      <c r="D1396" s="501" t="s">
        <v>590</v>
      </c>
      <c r="E1396" s="521">
        <v>0.11</v>
      </c>
      <c r="F1396" s="521">
        <v>14.66</v>
      </c>
      <c r="G1396" s="502">
        <v>1.61</v>
      </c>
    </row>
    <row r="1397" spans="1:7" ht="15.6">
      <c r="A1397" s="506" t="s">
        <v>1607</v>
      </c>
      <c r="B1397" s="507" t="s">
        <v>1109</v>
      </c>
      <c r="C1397" s="501" t="s">
        <v>73</v>
      </c>
      <c r="D1397" s="501" t="s">
        <v>84</v>
      </c>
      <c r="E1397" s="521">
        <v>0.36399999999999999</v>
      </c>
      <c r="F1397" s="521">
        <v>22.38</v>
      </c>
      <c r="G1397" s="502">
        <v>8.14</v>
      </c>
    </row>
    <row r="1398" spans="1:7" ht="15.6">
      <c r="A1398" s="506" t="s">
        <v>905</v>
      </c>
      <c r="B1398" s="507" t="s">
        <v>906</v>
      </c>
      <c r="C1398" s="501" t="s">
        <v>73</v>
      </c>
      <c r="D1398" s="501" t="s">
        <v>84</v>
      </c>
      <c r="E1398" s="521">
        <v>0.151</v>
      </c>
      <c r="F1398" s="521">
        <v>17.09</v>
      </c>
      <c r="G1398" s="502">
        <v>2.58</v>
      </c>
    </row>
    <row r="1399" spans="1:7" ht="15.6">
      <c r="A1399" s="657"/>
      <c r="B1399" s="658"/>
      <c r="C1399" s="658"/>
      <c r="D1399" s="658"/>
      <c r="E1399" s="658"/>
      <c r="F1399" s="517" t="s">
        <v>1025</v>
      </c>
      <c r="G1399" s="518">
        <f>SUM(G1392:G1398)</f>
        <v>20.770000000000003</v>
      </c>
    </row>
    <row r="1400" spans="1:7" ht="15.6">
      <c r="A1400" s="652" t="s">
        <v>2443</v>
      </c>
      <c r="B1400" s="653"/>
      <c r="C1400" s="653"/>
      <c r="D1400" s="653"/>
      <c r="E1400" s="653"/>
      <c r="F1400" s="653"/>
      <c r="G1400" s="654"/>
    </row>
    <row r="1401" spans="1:7" ht="15.6">
      <c r="A1401" s="655" t="s">
        <v>1013</v>
      </c>
      <c r="B1401" s="656"/>
      <c r="C1401" s="497" t="s">
        <v>1014</v>
      </c>
      <c r="D1401" s="497" t="s">
        <v>1015</v>
      </c>
      <c r="E1401" s="497" t="s">
        <v>1016</v>
      </c>
      <c r="F1401" s="497" t="s">
        <v>1017</v>
      </c>
      <c r="G1401" s="498" t="s">
        <v>1018</v>
      </c>
    </row>
    <row r="1402" spans="1:7" ht="93.6">
      <c r="A1402" s="506">
        <v>37559</v>
      </c>
      <c r="B1402" s="507" t="s">
        <v>453</v>
      </c>
      <c r="C1402" s="501" t="s">
        <v>73</v>
      </c>
      <c r="D1402" s="501" t="s">
        <v>909</v>
      </c>
      <c r="E1402" s="521">
        <v>1</v>
      </c>
      <c r="F1402" s="521">
        <v>21.28</v>
      </c>
      <c r="G1402" s="502">
        <v>21.28</v>
      </c>
    </row>
    <row r="1403" spans="1:7" ht="15.6">
      <c r="A1403" s="657"/>
      <c r="B1403" s="658"/>
      <c r="C1403" s="658"/>
      <c r="D1403" s="658"/>
      <c r="E1403" s="658"/>
      <c r="F1403" s="517" t="s">
        <v>1025</v>
      </c>
      <c r="G1403" s="518">
        <f>SUM(G1402:G1402)</f>
        <v>21.28</v>
      </c>
    </row>
    <row r="1404" spans="1:7" ht="15.6">
      <c r="A1404" s="652" t="s">
        <v>2444</v>
      </c>
      <c r="B1404" s="653"/>
      <c r="C1404" s="653"/>
      <c r="D1404" s="653"/>
      <c r="E1404" s="653"/>
      <c r="F1404" s="653"/>
      <c r="G1404" s="654"/>
    </row>
    <row r="1405" spans="1:7" ht="15.6">
      <c r="A1405" s="655" t="s">
        <v>1013</v>
      </c>
      <c r="B1405" s="656"/>
      <c r="C1405" s="497" t="s">
        <v>1014</v>
      </c>
      <c r="D1405" s="497" t="s">
        <v>1015</v>
      </c>
      <c r="E1405" s="497" t="s">
        <v>1016</v>
      </c>
      <c r="F1405" s="497" t="s">
        <v>1017</v>
      </c>
      <c r="G1405" s="498" t="s">
        <v>1018</v>
      </c>
    </row>
    <row r="1406" spans="1:7" ht="46.8">
      <c r="A1406" s="506" t="s">
        <v>2235</v>
      </c>
      <c r="B1406" s="507" t="s">
        <v>2236</v>
      </c>
      <c r="C1406" s="501" t="s">
        <v>73</v>
      </c>
      <c r="D1406" s="501" t="s">
        <v>909</v>
      </c>
      <c r="E1406" s="521">
        <v>1</v>
      </c>
      <c r="F1406" s="521">
        <v>45.71</v>
      </c>
      <c r="G1406" s="502">
        <v>45.71</v>
      </c>
    </row>
    <row r="1407" spans="1:7" ht="62.4">
      <c r="A1407" s="506" t="s">
        <v>2237</v>
      </c>
      <c r="B1407" s="507" t="s">
        <v>2238</v>
      </c>
      <c r="C1407" s="501" t="s">
        <v>73</v>
      </c>
      <c r="D1407" s="501" t="s">
        <v>1023</v>
      </c>
      <c r="E1407" s="521">
        <v>4.4000000000000003E-3</v>
      </c>
      <c r="F1407" s="521">
        <v>725.34</v>
      </c>
      <c r="G1407" s="502">
        <v>3.19</v>
      </c>
    </row>
    <row r="1408" spans="1:7" ht="31.2">
      <c r="A1408" s="506" t="s">
        <v>2239</v>
      </c>
      <c r="B1408" s="507" t="s">
        <v>2240</v>
      </c>
      <c r="C1408" s="501" t="s">
        <v>73</v>
      </c>
      <c r="D1408" s="501" t="s">
        <v>84</v>
      </c>
      <c r="E1408" s="521">
        <v>0.32590000000000002</v>
      </c>
      <c r="F1408" s="521">
        <v>17.04</v>
      </c>
      <c r="G1408" s="502">
        <v>5.55</v>
      </c>
    </row>
    <row r="1409" spans="1:7" ht="15.6">
      <c r="A1409" s="506" t="s">
        <v>2241</v>
      </c>
      <c r="B1409" s="507" t="s">
        <v>2242</v>
      </c>
      <c r="C1409" s="501" t="s">
        <v>73</v>
      </c>
      <c r="D1409" s="501" t="s">
        <v>84</v>
      </c>
      <c r="E1409" s="521">
        <v>0.32590000000000002</v>
      </c>
      <c r="F1409" s="521">
        <v>21.52</v>
      </c>
      <c r="G1409" s="502">
        <v>7.01</v>
      </c>
    </row>
    <row r="1410" spans="1:7" ht="15.6">
      <c r="A1410" s="657"/>
      <c r="B1410" s="658"/>
      <c r="C1410" s="658"/>
      <c r="D1410" s="658"/>
      <c r="E1410" s="658"/>
      <c r="F1410" s="517" t="s">
        <v>1025</v>
      </c>
      <c r="G1410" s="518">
        <f>SUM(G1406:G1409)</f>
        <v>61.459999999999994</v>
      </c>
    </row>
    <row r="1411" spans="1:7" ht="15.6">
      <c r="A1411" s="652" t="s">
        <v>2445</v>
      </c>
      <c r="B1411" s="653"/>
      <c r="C1411" s="653"/>
      <c r="D1411" s="653"/>
      <c r="E1411" s="653"/>
      <c r="F1411" s="653"/>
      <c r="G1411" s="654"/>
    </row>
    <row r="1412" spans="1:7" ht="15.6">
      <c r="A1412" s="655" t="s">
        <v>1013</v>
      </c>
      <c r="B1412" s="656"/>
      <c r="C1412" s="497" t="s">
        <v>1014</v>
      </c>
      <c r="D1412" s="497" t="s">
        <v>1015</v>
      </c>
      <c r="E1412" s="497" t="s">
        <v>1016</v>
      </c>
      <c r="F1412" s="497" t="s">
        <v>1017</v>
      </c>
      <c r="G1412" s="498" t="s">
        <v>1018</v>
      </c>
    </row>
    <row r="1413" spans="1:7" ht="46.8">
      <c r="A1413" s="506" t="s">
        <v>2446</v>
      </c>
      <c r="B1413" s="507" t="s">
        <v>2447</v>
      </c>
      <c r="C1413" s="501" t="s">
        <v>73</v>
      </c>
      <c r="D1413" s="501" t="s">
        <v>909</v>
      </c>
      <c r="E1413" s="521">
        <v>1</v>
      </c>
      <c r="F1413" s="521">
        <v>421.55</v>
      </c>
      <c r="G1413" s="502">
        <v>421.55</v>
      </c>
    </row>
    <row r="1414" spans="1:7" ht="62.4">
      <c r="A1414" s="506" t="s">
        <v>2237</v>
      </c>
      <c r="B1414" s="507" t="s">
        <v>2238</v>
      </c>
      <c r="C1414" s="501" t="s">
        <v>73</v>
      </c>
      <c r="D1414" s="501" t="s">
        <v>1023</v>
      </c>
      <c r="E1414" s="521">
        <v>1.17E-2</v>
      </c>
      <c r="F1414" s="521">
        <v>725.34</v>
      </c>
      <c r="G1414" s="502">
        <v>8.48</v>
      </c>
    </row>
    <row r="1415" spans="1:7" ht="31.2">
      <c r="A1415" s="506" t="s">
        <v>2239</v>
      </c>
      <c r="B1415" s="507" t="s">
        <v>2240</v>
      </c>
      <c r="C1415" s="501" t="s">
        <v>73</v>
      </c>
      <c r="D1415" s="501" t="s">
        <v>84</v>
      </c>
      <c r="E1415" s="521">
        <v>0.48110000000000003</v>
      </c>
      <c r="F1415" s="521">
        <v>17.04</v>
      </c>
      <c r="G1415" s="502">
        <v>8.19</v>
      </c>
    </row>
    <row r="1416" spans="1:7" ht="15.6">
      <c r="A1416" s="506" t="s">
        <v>2241</v>
      </c>
      <c r="B1416" s="507" t="s">
        <v>2242</v>
      </c>
      <c r="C1416" s="501" t="s">
        <v>73</v>
      </c>
      <c r="D1416" s="501" t="s">
        <v>84</v>
      </c>
      <c r="E1416" s="521">
        <v>0.48110000000000003</v>
      </c>
      <c r="F1416" s="521">
        <v>21.52</v>
      </c>
      <c r="G1416" s="502">
        <v>10.35</v>
      </c>
    </row>
    <row r="1417" spans="1:7" ht="15.6">
      <c r="A1417" s="657"/>
      <c r="B1417" s="658"/>
      <c r="C1417" s="658"/>
      <c r="D1417" s="658"/>
      <c r="E1417" s="658"/>
      <c r="F1417" s="517" t="s">
        <v>1025</v>
      </c>
      <c r="G1417" s="518">
        <f>SUM(G1413:G1416)</f>
        <v>448.57000000000005</v>
      </c>
    </row>
    <row r="1418" spans="1:7" ht="15.6">
      <c r="A1418" s="652" t="s">
        <v>2448</v>
      </c>
      <c r="B1418" s="653"/>
      <c r="C1418" s="653"/>
      <c r="D1418" s="653"/>
      <c r="E1418" s="653"/>
      <c r="F1418" s="653"/>
      <c r="G1418" s="654"/>
    </row>
    <row r="1419" spans="1:7" ht="15.6">
      <c r="A1419" s="655" t="s">
        <v>1013</v>
      </c>
      <c r="B1419" s="656"/>
      <c r="C1419" s="497" t="s">
        <v>1014</v>
      </c>
      <c r="D1419" s="497" t="s">
        <v>1015</v>
      </c>
      <c r="E1419" s="497" t="s">
        <v>1016</v>
      </c>
      <c r="F1419" s="497" t="s">
        <v>1017</v>
      </c>
      <c r="G1419" s="498" t="s">
        <v>1018</v>
      </c>
    </row>
    <row r="1420" spans="1:7" ht="46.8">
      <c r="A1420" s="506" t="s">
        <v>2446</v>
      </c>
      <c r="B1420" s="507" t="s">
        <v>2447</v>
      </c>
      <c r="C1420" s="501" t="s">
        <v>73</v>
      </c>
      <c r="D1420" s="501" t="s">
        <v>909</v>
      </c>
      <c r="E1420" s="521">
        <v>1</v>
      </c>
      <c r="F1420" s="521">
        <v>421.55</v>
      </c>
      <c r="G1420" s="502">
        <v>421.55</v>
      </c>
    </row>
    <row r="1421" spans="1:7" ht="62.4">
      <c r="A1421" s="506" t="s">
        <v>2237</v>
      </c>
      <c r="B1421" s="507" t="s">
        <v>2238</v>
      </c>
      <c r="C1421" s="501" t="s">
        <v>73</v>
      </c>
      <c r="D1421" s="501" t="s">
        <v>1023</v>
      </c>
      <c r="E1421" s="521">
        <v>1.17E-2</v>
      </c>
      <c r="F1421" s="521">
        <v>725.34</v>
      </c>
      <c r="G1421" s="502">
        <v>8.48</v>
      </c>
    </row>
    <row r="1422" spans="1:7" ht="31.2">
      <c r="A1422" s="506" t="s">
        <v>2239</v>
      </c>
      <c r="B1422" s="507" t="s">
        <v>2240</v>
      </c>
      <c r="C1422" s="501" t="s">
        <v>73</v>
      </c>
      <c r="D1422" s="501" t="s">
        <v>84</v>
      </c>
      <c r="E1422" s="521">
        <v>0.48110000000000003</v>
      </c>
      <c r="F1422" s="521">
        <v>17.04</v>
      </c>
      <c r="G1422" s="502">
        <v>8.19</v>
      </c>
    </row>
    <row r="1423" spans="1:7" ht="15.6">
      <c r="A1423" s="506" t="s">
        <v>2241</v>
      </c>
      <c r="B1423" s="507" t="s">
        <v>2242</v>
      </c>
      <c r="C1423" s="501" t="s">
        <v>73</v>
      </c>
      <c r="D1423" s="501" t="s">
        <v>84</v>
      </c>
      <c r="E1423" s="521">
        <v>0.48110000000000003</v>
      </c>
      <c r="F1423" s="521">
        <v>21.52</v>
      </c>
      <c r="G1423" s="502">
        <v>10.35</v>
      </c>
    </row>
    <row r="1424" spans="1:7" ht="15.6">
      <c r="A1424" s="657"/>
      <c r="B1424" s="658"/>
      <c r="C1424" s="658"/>
      <c r="D1424" s="658"/>
      <c r="E1424" s="658"/>
      <c r="F1424" s="517" t="s">
        <v>1025</v>
      </c>
      <c r="G1424" s="518">
        <f>SUM(G1420:G1423)</f>
        <v>448.57000000000005</v>
      </c>
    </row>
    <row r="1425" spans="1:7" ht="15.6">
      <c r="A1425" s="652" t="s">
        <v>2449</v>
      </c>
      <c r="B1425" s="653"/>
      <c r="C1425" s="653"/>
      <c r="D1425" s="653"/>
      <c r="E1425" s="653"/>
      <c r="F1425" s="653"/>
      <c r="G1425" s="654"/>
    </row>
    <row r="1426" spans="1:7" ht="15.6">
      <c r="A1426" s="655" t="s">
        <v>1013</v>
      </c>
      <c r="B1426" s="656"/>
      <c r="C1426" s="497" t="s">
        <v>1014</v>
      </c>
      <c r="D1426" s="497" t="s">
        <v>1015</v>
      </c>
      <c r="E1426" s="497" t="s">
        <v>1016</v>
      </c>
      <c r="F1426" s="497" t="s">
        <v>1017</v>
      </c>
      <c r="G1426" s="498" t="s">
        <v>1018</v>
      </c>
    </row>
    <row r="1427" spans="1:7" ht="62.4">
      <c r="A1427" s="506" t="s">
        <v>2450</v>
      </c>
      <c r="B1427" s="507" t="s">
        <v>2451</v>
      </c>
      <c r="C1427" s="501" t="s">
        <v>73</v>
      </c>
      <c r="D1427" s="501" t="s">
        <v>909</v>
      </c>
      <c r="E1427" s="521">
        <v>1</v>
      </c>
      <c r="F1427" s="521">
        <v>590.76</v>
      </c>
      <c r="G1427" s="502">
        <v>590.76</v>
      </c>
    </row>
    <row r="1428" spans="1:7" ht="62.4">
      <c r="A1428" s="506" t="s">
        <v>2237</v>
      </c>
      <c r="B1428" s="507" t="s">
        <v>2238</v>
      </c>
      <c r="C1428" s="501" t="s">
        <v>73</v>
      </c>
      <c r="D1428" s="501" t="s">
        <v>1023</v>
      </c>
      <c r="E1428" s="521">
        <v>1.34E-2</v>
      </c>
      <c r="F1428" s="521">
        <v>725.34</v>
      </c>
      <c r="G1428" s="502">
        <v>9.7100000000000009</v>
      </c>
    </row>
    <row r="1429" spans="1:7" ht="31.2">
      <c r="A1429" s="506" t="s">
        <v>2239</v>
      </c>
      <c r="B1429" s="507" t="s">
        <v>2240</v>
      </c>
      <c r="C1429" s="501" t="s">
        <v>73</v>
      </c>
      <c r="D1429" s="501" t="s">
        <v>84</v>
      </c>
      <c r="E1429" s="521">
        <v>0.53349999999999997</v>
      </c>
      <c r="F1429" s="521">
        <v>17.04</v>
      </c>
      <c r="G1429" s="502">
        <v>9.09</v>
      </c>
    </row>
    <row r="1430" spans="1:7" ht="15.6">
      <c r="A1430" s="506" t="s">
        <v>2241</v>
      </c>
      <c r="B1430" s="507" t="s">
        <v>2242</v>
      </c>
      <c r="C1430" s="501" t="s">
        <v>73</v>
      </c>
      <c r="D1430" s="501" t="s">
        <v>84</v>
      </c>
      <c r="E1430" s="521">
        <v>0.53349999999999997</v>
      </c>
      <c r="F1430" s="521">
        <v>21.52</v>
      </c>
      <c r="G1430" s="502">
        <v>11.48</v>
      </c>
    </row>
    <row r="1431" spans="1:7" ht="15.6">
      <c r="A1431" s="657"/>
      <c r="B1431" s="658"/>
      <c r="C1431" s="658"/>
      <c r="D1431" s="658"/>
      <c r="E1431" s="658"/>
      <c r="F1431" s="517" t="s">
        <v>1025</v>
      </c>
      <c r="G1431" s="518">
        <f>SUM(G1427:G1430)</f>
        <v>621.04000000000008</v>
      </c>
    </row>
    <row r="1432" spans="1:7" ht="15.6">
      <c r="A1432" s="652" t="s">
        <v>2452</v>
      </c>
      <c r="B1432" s="653"/>
      <c r="C1432" s="653"/>
      <c r="D1432" s="653"/>
      <c r="E1432" s="653"/>
      <c r="F1432" s="653"/>
      <c r="G1432" s="654"/>
    </row>
    <row r="1433" spans="1:7" ht="15.6">
      <c r="A1433" s="655" t="s">
        <v>1013</v>
      </c>
      <c r="B1433" s="656"/>
      <c r="C1433" s="497" t="s">
        <v>1014</v>
      </c>
      <c r="D1433" s="497" t="s">
        <v>1015</v>
      </c>
      <c r="E1433" s="497" t="s">
        <v>1016</v>
      </c>
      <c r="F1433" s="497" t="s">
        <v>1017</v>
      </c>
      <c r="G1433" s="498" t="s">
        <v>1018</v>
      </c>
    </row>
    <row r="1434" spans="1:7" ht="62.4">
      <c r="A1434" s="506" t="s">
        <v>2450</v>
      </c>
      <c r="B1434" s="507" t="s">
        <v>2451</v>
      </c>
      <c r="C1434" s="501" t="s">
        <v>73</v>
      </c>
      <c r="D1434" s="501" t="s">
        <v>909</v>
      </c>
      <c r="E1434" s="521">
        <v>1</v>
      </c>
      <c r="F1434" s="521">
        <v>590.76</v>
      </c>
      <c r="G1434" s="502">
        <v>590.76</v>
      </c>
    </row>
    <row r="1435" spans="1:7" ht="62.4">
      <c r="A1435" s="506" t="s">
        <v>2237</v>
      </c>
      <c r="B1435" s="507" t="s">
        <v>2238</v>
      </c>
      <c r="C1435" s="501" t="s">
        <v>73</v>
      </c>
      <c r="D1435" s="501" t="s">
        <v>1023</v>
      </c>
      <c r="E1435" s="521">
        <v>1.34E-2</v>
      </c>
      <c r="F1435" s="521">
        <v>725.34</v>
      </c>
      <c r="G1435" s="502">
        <v>9.7100000000000009</v>
      </c>
    </row>
    <row r="1436" spans="1:7" ht="31.2">
      <c r="A1436" s="506" t="s">
        <v>2239</v>
      </c>
      <c r="B1436" s="507" t="s">
        <v>2240</v>
      </c>
      <c r="C1436" s="501" t="s">
        <v>73</v>
      </c>
      <c r="D1436" s="501" t="s">
        <v>84</v>
      </c>
      <c r="E1436" s="521">
        <v>0.53349999999999997</v>
      </c>
      <c r="F1436" s="521">
        <v>17.04</v>
      </c>
      <c r="G1436" s="502">
        <v>9.09</v>
      </c>
    </row>
    <row r="1437" spans="1:7" ht="15.6">
      <c r="A1437" s="506" t="s">
        <v>2241</v>
      </c>
      <c r="B1437" s="507" t="s">
        <v>2242</v>
      </c>
      <c r="C1437" s="501" t="s">
        <v>73</v>
      </c>
      <c r="D1437" s="501" t="s">
        <v>84</v>
      </c>
      <c r="E1437" s="521">
        <v>0.53349999999999997</v>
      </c>
      <c r="F1437" s="521">
        <v>21.52</v>
      </c>
      <c r="G1437" s="502">
        <v>11.48</v>
      </c>
    </row>
    <row r="1438" spans="1:7" ht="15.6">
      <c r="A1438" s="657"/>
      <c r="B1438" s="658"/>
      <c r="C1438" s="658"/>
      <c r="D1438" s="658"/>
      <c r="E1438" s="658"/>
      <c r="F1438" s="517" t="s">
        <v>1025</v>
      </c>
      <c r="G1438" s="518">
        <f>SUM(G1434:G1437)</f>
        <v>621.04000000000008</v>
      </c>
    </row>
    <row r="1439" spans="1:7" ht="15.6">
      <c r="A1439" s="652" t="s">
        <v>2453</v>
      </c>
      <c r="B1439" s="653"/>
      <c r="C1439" s="653"/>
      <c r="D1439" s="653"/>
      <c r="E1439" s="653"/>
      <c r="F1439" s="653"/>
      <c r="G1439" s="654"/>
    </row>
    <row r="1440" spans="1:7" ht="15.6">
      <c r="A1440" s="655" t="s">
        <v>1013</v>
      </c>
      <c r="B1440" s="656"/>
      <c r="C1440" s="497" t="s">
        <v>1014</v>
      </c>
      <c r="D1440" s="497" t="s">
        <v>1015</v>
      </c>
      <c r="E1440" s="497" t="s">
        <v>1016</v>
      </c>
      <c r="F1440" s="497" t="s">
        <v>1017</v>
      </c>
      <c r="G1440" s="498" t="s">
        <v>1018</v>
      </c>
    </row>
    <row r="1441" spans="1:7" ht="46.8">
      <c r="A1441" s="506" t="s">
        <v>2454</v>
      </c>
      <c r="B1441" s="507" t="s">
        <v>2455</v>
      </c>
      <c r="C1441" s="501" t="s">
        <v>73</v>
      </c>
      <c r="D1441" s="501" t="s">
        <v>909</v>
      </c>
      <c r="E1441" s="521">
        <v>1</v>
      </c>
      <c r="F1441" s="521">
        <v>72.06</v>
      </c>
      <c r="G1441" s="502">
        <v>72.06</v>
      </c>
    </row>
    <row r="1442" spans="1:7" ht="62.4">
      <c r="A1442" s="506" t="s">
        <v>2237</v>
      </c>
      <c r="B1442" s="507" t="s">
        <v>2238</v>
      </c>
      <c r="C1442" s="501" t="s">
        <v>73</v>
      </c>
      <c r="D1442" s="501" t="s">
        <v>1023</v>
      </c>
      <c r="E1442" s="521">
        <v>4.3E-3</v>
      </c>
      <c r="F1442" s="521">
        <v>725.34</v>
      </c>
      <c r="G1442" s="502">
        <v>3.11</v>
      </c>
    </row>
    <row r="1443" spans="1:7" ht="31.2">
      <c r="A1443" s="506" t="s">
        <v>2239</v>
      </c>
      <c r="B1443" s="507" t="s">
        <v>2240</v>
      </c>
      <c r="C1443" s="501" t="s">
        <v>73</v>
      </c>
      <c r="D1443" s="501" t="s">
        <v>84</v>
      </c>
      <c r="E1443" s="521">
        <v>0.88</v>
      </c>
      <c r="F1443" s="521">
        <v>17.04</v>
      </c>
      <c r="G1443" s="502">
        <v>14.99</v>
      </c>
    </row>
    <row r="1444" spans="1:7" ht="15.6">
      <c r="A1444" s="506" t="s">
        <v>2241</v>
      </c>
      <c r="B1444" s="507" t="s">
        <v>2242</v>
      </c>
      <c r="C1444" s="501" t="s">
        <v>73</v>
      </c>
      <c r="D1444" s="501" t="s">
        <v>84</v>
      </c>
      <c r="E1444" s="521">
        <v>0.88</v>
      </c>
      <c r="F1444" s="521">
        <v>21.52</v>
      </c>
      <c r="G1444" s="502">
        <v>18.93</v>
      </c>
    </row>
    <row r="1445" spans="1:7" ht="15.6">
      <c r="A1445" s="657"/>
      <c r="B1445" s="658"/>
      <c r="C1445" s="658"/>
      <c r="D1445" s="658"/>
      <c r="E1445" s="658"/>
      <c r="F1445" s="517" t="s">
        <v>1025</v>
      </c>
      <c r="G1445" s="518">
        <f>SUM(G1441:G1444)</f>
        <v>109.09</v>
      </c>
    </row>
    <row r="1446" spans="1:7" ht="15.6">
      <c r="A1446" s="652" t="s">
        <v>2456</v>
      </c>
      <c r="B1446" s="653"/>
      <c r="C1446" s="653"/>
      <c r="D1446" s="653"/>
      <c r="E1446" s="653"/>
      <c r="F1446" s="653"/>
      <c r="G1446" s="654"/>
    </row>
    <row r="1447" spans="1:7" ht="15.6">
      <c r="A1447" s="655" t="s">
        <v>1013</v>
      </c>
      <c r="B1447" s="656"/>
      <c r="C1447" s="497" t="s">
        <v>1014</v>
      </c>
      <c r="D1447" s="497" t="s">
        <v>1015</v>
      </c>
      <c r="E1447" s="497" t="s">
        <v>1016</v>
      </c>
      <c r="F1447" s="497" t="s">
        <v>1017</v>
      </c>
      <c r="G1447" s="498" t="s">
        <v>1018</v>
      </c>
    </row>
    <row r="1448" spans="1:7" ht="46.8">
      <c r="A1448" s="506" t="s">
        <v>2457</v>
      </c>
      <c r="B1448" s="507" t="s">
        <v>2458</v>
      </c>
      <c r="C1448" s="501" t="s">
        <v>73</v>
      </c>
      <c r="D1448" s="501" t="s">
        <v>909</v>
      </c>
      <c r="E1448" s="521">
        <v>1</v>
      </c>
      <c r="F1448" s="521">
        <v>61.58</v>
      </c>
      <c r="G1448" s="502">
        <v>61.58</v>
      </c>
    </row>
    <row r="1449" spans="1:7" ht="62.4">
      <c r="A1449" s="506" t="s">
        <v>2237</v>
      </c>
      <c r="B1449" s="507" t="s">
        <v>2238</v>
      </c>
      <c r="C1449" s="501" t="s">
        <v>73</v>
      </c>
      <c r="D1449" s="501" t="s">
        <v>1023</v>
      </c>
      <c r="E1449" s="521">
        <v>8.6E-3</v>
      </c>
      <c r="F1449" s="521">
        <v>725.34</v>
      </c>
      <c r="G1449" s="502">
        <v>6.23</v>
      </c>
    </row>
    <row r="1450" spans="1:7" ht="31.2">
      <c r="A1450" s="506" t="s">
        <v>2239</v>
      </c>
      <c r="B1450" s="507" t="s">
        <v>2240</v>
      </c>
      <c r="C1450" s="501" t="s">
        <v>73</v>
      </c>
      <c r="D1450" s="501" t="s">
        <v>84</v>
      </c>
      <c r="E1450" s="521">
        <v>0.3947</v>
      </c>
      <c r="F1450" s="521">
        <v>17.04</v>
      </c>
      <c r="G1450" s="502">
        <v>6.72</v>
      </c>
    </row>
    <row r="1451" spans="1:7" ht="15.6">
      <c r="A1451" s="506" t="s">
        <v>2241</v>
      </c>
      <c r="B1451" s="507" t="s">
        <v>2242</v>
      </c>
      <c r="C1451" s="501" t="s">
        <v>73</v>
      </c>
      <c r="D1451" s="501" t="s">
        <v>84</v>
      </c>
      <c r="E1451" s="521">
        <v>0.3947</v>
      </c>
      <c r="F1451" s="521">
        <v>21.52</v>
      </c>
      <c r="G1451" s="502">
        <v>8.49</v>
      </c>
    </row>
    <row r="1452" spans="1:7" ht="15.6">
      <c r="A1452" s="657"/>
      <c r="B1452" s="658"/>
      <c r="C1452" s="658"/>
      <c r="D1452" s="658"/>
      <c r="E1452" s="658"/>
      <c r="F1452" s="517" t="s">
        <v>1025</v>
      </c>
      <c r="G1452" s="518">
        <f>SUM(G1448:G1451)</f>
        <v>83.02</v>
      </c>
    </row>
    <row r="1453" spans="1:7" ht="15.6">
      <c r="A1453" s="652" t="s">
        <v>2459</v>
      </c>
      <c r="B1453" s="653"/>
      <c r="C1453" s="653"/>
      <c r="D1453" s="653"/>
      <c r="E1453" s="653"/>
      <c r="F1453" s="653"/>
      <c r="G1453" s="654"/>
    </row>
    <row r="1454" spans="1:7" ht="15.6">
      <c r="A1454" s="655" t="s">
        <v>1013</v>
      </c>
      <c r="B1454" s="656"/>
      <c r="C1454" s="497" t="s">
        <v>1014</v>
      </c>
      <c r="D1454" s="497" t="s">
        <v>1015</v>
      </c>
      <c r="E1454" s="497" t="s">
        <v>1016</v>
      </c>
      <c r="F1454" s="497" t="s">
        <v>1017</v>
      </c>
      <c r="G1454" s="498" t="s">
        <v>1018</v>
      </c>
    </row>
    <row r="1455" spans="1:7" ht="46.8">
      <c r="A1455" s="506" t="s">
        <v>2460</v>
      </c>
      <c r="B1455" s="507" t="s">
        <v>2461</v>
      </c>
      <c r="C1455" s="501" t="s">
        <v>73</v>
      </c>
      <c r="D1455" s="501" t="s">
        <v>909</v>
      </c>
      <c r="E1455" s="521">
        <v>1</v>
      </c>
      <c r="F1455" s="521">
        <v>0.67</v>
      </c>
      <c r="G1455" s="502">
        <v>0.67</v>
      </c>
    </row>
    <row r="1456" spans="1:7" ht="15.6">
      <c r="A1456" s="506" t="s">
        <v>2261</v>
      </c>
      <c r="B1456" s="507" t="s">
        <v>2262</v>
      </c>
      <c r="C1456" s="501" t="s">
        <v>73</v>
      </c>
      <c r="D1456" s="501" t="s">
        <v>909</v>
      </c>
      <c r="E1456" s="521">
        <v>1</v>
      </c>
      <c r="F1456" s="521">
        <v>8.92</v>
      </c>
      <c r="G1456" s="502">
        <v>8.92</v>
      </c>
    </row>
    <row r="1457" spans="1:7" ht="31.2">
      <c r="A1457" s="506" t="s">
        <v>2239</v>
      </c>
      <c r="B1457" s="507" t="s">
        <v>2240</v>
      </c>
      <c r="C1457" s="501" t="s">
        <v>73</v>
      </c>
      <c r="D1457" s="501" t="s">
        <v>84</v>
      </c>
      <c r="E1457" s="521">
        <v>4.7600000000000003E-2</v>
      </c>
      <c r="F1457" s="521">
        <v>17.04</v>
      </c>
      <c r="G1457" s="502">
        <v>0.81</v>
      </c>
    </row>
    <row r="1458" spans="1:7" ht="15.6">
      <c r="A1458" s="506" t="s">
        <v>2241</v>
      </c>
      <c r="B1458" s="507" t="s">
        <v>2242</v>
      </c>
      <c r="C1458" s="501" t="s">
        <v>73</v>
      </c>
      <c r="D1458" s="501" t="s">
        <v>84</v>
      </c>
      <c r="E1458" s="521">
        <v>4.7600000000000003E-2</v>
      </c>
      <c r="F1458" s="521">
        <v>21.52</v>
      </c>
      <c r="G1458" s="502">
        <v>1.02</v>
      </c>
    </row>
    <row r="1459" spans="1:7" ht="15.6">
      <c r="A1459" s="657"/>
      <c r="B1459" s="658"/>
      <c r="C1459" s="658"/>
      <c r="D1459" s="658"/>
      <c r="E1459" s="658"/>
      <c r="F1459" s="517" t="s">
        <v>1025</v>
      </c>
      <c r="G1459" s="518">
        <f>SUM(G1455:G1458)</f>
        <v>11.42</v>
      </c>
    </row>
    <row r="1460" spans="1:7" ht="15.6">
      <c r="A1460" s="652" t="s">
        <v>2462</v>
      </c>
      <c r="B1460" s="653"/>
      <c r="C1460" s="653"/>
      <c r="D1460" s="653"/>
      <c r="E1460" s="653"/>
      <c r="F1460" s="653"/>
      <c r="G1460" s="654"/>
    </row>
    <row r="1461" spans="1:7" ht="15.6">
      <c r="A1461" s="655" t="s">
        <v>1013</v>
      </c>
      <c r="B1461" s="656"/>
      <c r="C1461" s="497" t="s">
        <v>1014</v>
      </c>
      <c r="D1461" s="497" t="s">
        <v>1015</v>
      </c>
      <c r="E1461" s="497" t="s">
        <v>1016</v>
      </c>
      <c r="F1461" s="497" t="s">
        <v>1017</v>
      </c>
      <c r="G1461" s="498" t="s">
        <v>1018</v>
      </c>
    </row>
    <row r="1462" spans="1:7" ht="46.8">
      <c r="A1462" s="506" t="s">
        <v>2259</v>
      </c>
      <c r="B1462" s="507" t="s">
        <v>2260</v>
      </c>
      <c r="C1462" s="501" t="s">
        <v>73</v>
      </c>
      <c r="D1462" s="501" t="s">
        <v>909</v>
      </c>
      <c r="E1462" s="521">
        <v>1</v>
      </c>
      <c r="F1462" s="521">
        <v>0.87</v>
      </c>
      <c r="G1462" s="502">
        <v>0.87</v>
      </c>
    </row>
    <row r="1463" spans="1:7" ht="15.6">
      <c r="A1463" s="506" t="s">
        <v>2261</v>
      </c>
      <c r="B1463" s="507" t="s">
        <v>2262</v>
      </c>
      <c r="C1463" s="501" t="s">
        <v>73</v>
      </c>
      <c r="D1463" s="501" t="s">
        <v>909</v>
      </c>
      <c r="E1463" s="521">
        <v>1</v>
      </c>
      <c r="F1463" s="521">
        <v>8.92</v>
      </c>
      <c r="G1463" s="502">
        <v>8.92</v>
      </c>
    </row>
    <row r="1464" spans="1:7" ht="31.2">
      <c r="A1464" s="506" t="s">
        <v>2239</v>
      </c>
      <c r="B1464" s="507" t="s">
        <v>2240</v>
      </c>
      <c r="C1464" s="501" t="s">
        <v>73</v>
      </c>
      <c r="D1464" s="501" t="s">
        <v>84</v>
      </c>
      <c r="E1464" s="521">
        <v>6.6299999999999998E-2</v>
      </c>
      <c r="F1464" s="521">
        <v>17.04</v>
      </c>
      <c r="G1464" s="502">
        <v>1.1200000000000001</v>
      </c>
    </row>
    <row r="1465" spans="1:7" ht="15.6">
      <c r="A1465" s="506" t="s">
        <v>2241</v>
      </c>
      <c r="B1465" s="507" t="s">
        <v>2242</v>
      </c>
      <c r="C1465" s="501" t="s">
        <v>73</v>
      </c>
      <c r="D1465" s="501" t="s">
        <v>84</v>
      </c>
      <c r="E1465" s="521">
        <v>6.6299999999999998E-2</v>
      </c>
      <c r="F1465" s="521">
        <v>21.52</v>
      </c>
      <c r="G1465" s="502">
        <v>1.42</v>
      </c>
    </row>
    <row r="1466" spans="1:7" ht="15.6">
      <c r="A1466" s="657"/>
      <c r="B1466" s="658"/>
      <c r="C1466" s="658"/>
      <c r="D1466" s="658"/>
      <c r="E1466" s="658"/>
      <c r="F1466" s="517" t="s">
        <v>1025</v>
      </c>
      <c r="G1466" s="518">
        <f>SUM(G1462:G1465)</f>
        <v>12.33</v>
      </c>
    </row>
    <row r="1467" spans="1:7" ht="15.6">
      <c r="A1467" s="652" t="s">
        <v>2463</v>
      </c>
      <c r="B1467" s="653"/>
      <c r="C1467" s="653"/>
      <c r="D1467" s="653"/>
      <c r="E1467" s="653"/>
      <c r="F1467" s="653"/>
      <c r="G1467" s="654"/>
    </row>
    <row r="1468" spans="1:7" ht="15.6">
      <c r="A1468" s="655" t="s">
        <v>1013</v>
      </c>
      <c r="B1468" s="656"/>
      <c r="C1468" s="497" t="s">
        <v>1014</v>
      </c>
      <c r="D1468" s="497" t="s">
        <v>1015</v>
      </c>
      <c r="E1468" s="497" t="s">
        <v>1016</v>
      </c>
      <c r="F1468" s="497" t="s">
        <v>1017</v>
      </c>
      <c r="G1468" s="498" t="s">
        <v>1018</v>
      </c>
    </row>
    <row r="1469" spans="1:7" ht="46.8">
      <c r="A1469" s="506" t="s">
        <v>2259</v>
      </c>
      <c r="B1469" s="507" t="s">
        <v>2260</v>
      </c>
      <c r="C1469" s="501" t="s">
        <v>73</v>
      </c>
      <c r="D1469" s="501" t="s">
        <v>909</v>
      </c>
      <c r="E1469" s="521">
        <v>1</v>
      </c>
      <c r="F1469" s="521">
        <v>0.87</v>
      </c>
      <c r="G1469" s="502">
        <v>0.87</v>
      </c>
    </row>
    <row r="1470" spans="1:7" ht="15.6">
      <c r="A1470" s="506" t="s">
        <v>2261</v>
      </c>
      <c r="B1470" s="507" t="s">
        <v>2262</v>
      </c>
      <c r="C1470" s="501" t="s">
        <v>73</v>
      </c>
      <c r="D1470" s="501" t="s">
        <v>909</v>
      </c>
      <c r="E1470" s="521">
        <v>1</v>
      </c>
      <c r="F1470" s="521">
        <v>8.92</v>
      </c>
      <c r="G1470" s="502">
        <v>8.92</v>
      </c>
    </row>
    <row r="1471" spans="1:7" ht="31.2">
      <c r="A1471" s="506" t="s">
        <v>2239</v>
      </c>
      <c r="B1471" s="507" t="s">
        <v>2240</v>
      </c>
      <c r="C1471" s="501" t="s">
        <v>73</v>
      </c>
      <c r="D1471" s="501" t="s">
        <v>84</v>
      </c>
      <c r="E1471" s="521">
        <v>6.6299999999999998E-2</v>
      </c>
      <c r="F1471" s="521">
        <v>17.04</v>
      </c>
      <c r="G1471" s="502">
        <v>1.1200000000000001</v>
      </c>
    </row>
    <row r="1472" spans="1:7" ht="15.6">
      <c r="A1472" s="506" t="s">
        <v>2241</v>
      </c>
      <c r="B1472" s="507" t="s">
        <v>2242</v>
      </c>
      <c r="C1472" s="501" t="s">
        <v>73</v>
      </c>
      <c r="D1472" s="501" t="s">
        <v>84</v>
      </c>
      <c r="E1472" s="521">
        <v>6.6299999999999998E-2</v>
      </c>
      <c r="F1472" s="521">
        <v>21.52</v>
      </c>
      <c r="G1472" s="502">
        <v>1.42</v>
      </c>
    </row>
    <row r="1473" spans="1:7" ht="15.6">
      <c r="A1473" s="657"/>
      <c r="B1473" s="658"/>
      <c r="C1473" s="658"/>
      <c r="D1473" s="658"/>
      <c r="E1473" s="658"/>
      <c r="F1473" s="517" t="s">
        <v>1025</v>
      </c>
      <c r="G1473" s="518">
        <f>SUM(G1469:G1472)</f>
        <v>12.33</v>
      </c>
    </row>
    <row r="1474" spans="1:7" ht="15.6">
      <c r="A1474" s="652" t="s">
        <v>2464</v>
      </c>
      <c r="B1474" s="653"/>
      <c r="C1474" s="653"/>
      <c r="D1474" s="653"/>
      <c r="E1474" s="653"/>
      <c r="F1474" s="653"/>
      <c r="G1474" s="654"/>
    </row>
    <row r="1475" spans="1:7" ht="15.6">
      <c r="A1475" s="655" t="s">
        <v>1013</v>
      </c>
      <c r="B1475" s="656"/>
      <c r="C1475" s="497" t="s">
        <v>1014</v>
      </c>
      <c r="D1475" s="497" t="s">
        <v>1015</v>
      </c>
      <c r="E1475" s="497" t="s">
        <v>1016</v>
      </c>
      <c r="F1475" s="497" t="s">
        <v>1017</v>
      </c>
      <c r="G1475" s="498" t="s">
        <v>1018</v>
      </c>
    </row>
    <row r="1476" spans="1:7" ht="46.8">
      <c r="A1476" s="506" t="s">
        <v>2259</v>
      </c>
      <c r="B1476" s="507" t="s">
        <v>2260</v>
      </c>
      <c r="C1476" s="501" t="s">
        <v>73</v>
      </c>
      <c r="D1476" s="501" t="s">
        <v>909</v>
      </c>
      <c r="E1476" s="521">
        <v>3</v>
      </c>
      <c r="F1476" s="521">
        <v>0.87</v>
      </c>
      <c r="G1476" s="502">
        <v>2.61</v>
      </c>
    </row>
    <row r="1477" spans="1:7" ht="15.6">
      <c r="A1477" s="506" t="s">
        <v>2253</v>
      </c>
      <c r="B1477" s="507" t="s">
        <v>2254</v>
      </c>
      <c r="C1477" s="501" t="s">
        <v>73</v>
      </c>
      <c r="D1477" s="501" t="s">
        <v>909</v>
      </c>
      <c r="E1477" s="521">
        <v>1</v>
      </c>
      <c r="F1477" s="521">
        <v>62.63</v>
      </c>
      <c r="G1477" s="502">
        <v>62.63</v>
      </c>
    </row>
    <row r="1478" spans="1:7" ht="31.2">
      <c r="A1478" s="506" t="s">
        <v>2239</v>
      </c>
      <c r="B1478" s="507" t="s">
        <v>2240</v>
      </c>
      <c r="C1478" s="501" t="s">
        <v>73</v>
      </c>
      <c r="D1478" s="501" t="s">
        <v>84</v>
      </c>
      <c r="E1478" s="521">
        <v>0.1988</v>
      </c>
      <c r="F1478" s="521">
        <v>17.04</v>
      </c>
      <c r="G1478" s="502">
        <v>3.38</v>
      </c>
    </row>
    <row r="1479" spans="1:7" ht="15.6">
      <c r="A1479" s="506" t="s">
        <v>2241</v>
      </c>
      <c r="B1479" s="507" t="s">
        <v>2242</v>
      </c>
      <c r="C1479" s="501" t="s">
        <v>73</v>
      </c>
      <c r="D1479" s="501" t="s">
        <v>84</v>
      </c>
      <c r="E1479" s="521">
        <v>0.1988</v>
      </c>
      <c r="F1479" s="521">
        <v>21.52</v>
      </c>
      <c r="G1479" s="502">
        <v>4.2699999999999996</v>
      </c>
    </row>
    <row r="1480" spans="1:7" ht="15.6">
      <c r="A1480" s="657"/>
      <c r="B1480" s="658"/>
      <c r="C1480" s="658"/>
      <c r="D1480" s="658"/>
      <c r="E1480" s="658"/>
      <c r="F1480" s="517" t="s">
        <v>1025</v>
      </c>
      <c r="G1480" s="518">
        <f>SUM(G1476:G1479)</f>
        <v>72.89</v>
      </c>
    </row>
    <row r="1481" spans="1:7" ht="15.6">
      <c r="A1481" s="652" t="s">
        <v>2465</v>
      </c>
      <c r="B1481" s="653"/>
      <c r="C1481" s="653"/>
      <c r="D1481" s="653"/>
      <c r="E1481" s="653"/>
      <c r="F1481" s="653"/>
      <c r="G1481" s="654"/>
    </row>
    <row r="1482" spans="1:7" ht="15.6">
      <c r="A1482" s="655" t="s">
        <v>1013</v>
      </c>
      <c r="B1482" s="656"/>
      <c r="C1482" s="497" t="s">
        <v>1014</v>
      </c>
      <c r="D1482" s="497" t="s">
        <v>1015</v>
      </c>
      <c r="E1482" s="497" t="s">
        <v>1016</v>
      </c>
      <c r="F1482" s="497" t="s">
        <v>1017</v>
      </c>
      <c r="G1482" s="498" t="s">
        <v>1018</v>
      </c>
    </row>
    <row r="1483" spans="1:7" ht="46.8">
      <c r="A1483" s="506" t="s">
        <v>2251</v>
      </c>
      <c r="B1483" s="507" t="s">
        <v>2252</v>
      </c>
      <c r="C1483" s="501" t="s">
        <v>73</v>
      </c>
      <c r="D1483" s="501" t="s">
        <v>909</v>
      </c>
      <c r="E1483" s="521">
        <v>3</v>
      </c>
      <c r="F1483" s="521">
        <v>1.04</v>
      </c>
      <c r="G1483" s="502">
        <v>3.12</v>
      </c>
    </row>
    <row r="1484" spans="1:7" ht="15.6">
      <c r="A1484" s="506" t="s">
        <v>2253</v>
      </c>
      <c r="B1484" s="507" t="s">
        <v>2254</v>
      </c>
      <c r="C1484" s="501" t="s">
        <v>73</v>
      </c>
      <c r="D1484" s="501" t="s">
        <v>909</v>
      </c>
      <c r="E1484" s="521">
        <v>1</v>
      </c>
      <c r="F1484" s="521">
        <v>62.63</v>
      </c>
      <c r="G1484" s="502">
        <v>62.63</v>
      </c>
    </row>
    <row r="1485" spans="1:7" ht="31.2">
      <c r="A1485" s="506" t="s">
        <v>2239</v>
      </c>
      <c r="B1485" s="507" t="s">
        <v>2240</v>
      </c>
      <c r="C1485" s="501" t="s">
        <v>73</v>
      </c>
      <c r="D1485" s="501" t="s">
        <v>84</v>
      </c>
      <c r="E1485" s="521">
        <v>0.27339999999999998</v>
      </c>
      <c r="F1485" s="521">
        <v>17.04</v>
      </c>
      <c r="G1485" s="502">
        <v>4.6500000000000004</v>
      </c>
    </row>
    <row r="1486" spans="1:7" ht="15.6">
      <c r="A1486" s="506" t="s">
        <v>2241</v>
      </c>
      <c r="B1486" s="507" t="s">
        <v>2242</v>
      </c>
      <c r="C1486" s="501" t="s">
        <v>73</v>
      </c>
      <c r="D1486" s="501" t="s">
        <v>84</v>
      </c>
      <c r="E1486" s="521">
        <v>0.27339999999999998</v>
      </c>
      <c r="F1486" s="521">
        <v>21.52</v>
      </c>
      <c r="G1486" s="502">
        <v>5.88</v>
      </c>
    </row>
    <row r="1487" spans="1:7" ht="15.6">
      <c r="A1487" s="657"/>
      <c r="B1487" s="658"/>
      <c r="C1487" s="658"/>
      <c r="D1487" s="658"/>
      <c r="E1487" s="658"/>
      <c r="F1487" s="517" t="s">
        <v>1025</v>
      </c>
      <c r="G1487" s="518">
        <f>SUM(G1483:G1486)</f>
        <v>76.28</v>
      </c>
    </row>
    <row r="1488" spans="1:7" ht="15.6">
      <c r="A1488" s="652" t="s">
        <v>2466</v>
      </c>
      <c r="B1488" s="653"/>
      <c r="C1488" s="653"/>
      <c r="D1488" s="653"/>
      <c r="E1488" s="653"/>
      <c r="F1488" s="653"/>
      <c r="G1488" s="654"/>
    </row>
    <row r="1489" spans="1:7" ht="15.6">
      <c r="A1489" s="655" t="s">
        <v>1013</v>
      </c>
      <c r="B1489" s="656"/>
      <c r="C1489" s="497" t="s">
        <v>1014</v>
      </c>
      <c r="D1489" s="497" t="s">
        <v>1015</v>
      </c>
      <c r="E1489" s="497" t="s">
        <v>1016</v>
      </c>
      <c r="F1489" s="497" t="s">
        <v>1017</v>
      </c>
      <c r="G1489" s="498" t="s">
        <v>1018</v>
      </c>
    </row>
    <row r="1490" spans="1:7" ht="46.8">
      <c r="A1490" s="506" t="s">
        <v>2467</v>
      </c>
      <c r="B1490" s="507" t="s">
        <v>2468</v>
      </c>
      <c r="C1490" s="501" t="s">
        <v>73</v>
      </c>
      <c r="D1490" s="501" t="s">
        <v>909</v>
      </c>
      <c r="E1490" s="521">
        <v>3</v>
      </c>
      <c r="F1490" s="521">
        <v>1.1200000000000001</v>
      </c>
      <c r="G1490" s="502">
        <v>3.36</v>
      </c>
    </row>
    <row r="1491" spans="1:7" ht="15.6">
      <c r="A1491" s="506" t="s">
        <v>2253</v>
      </c>
      <c r="B1491" s="507" t="s">
        <v>2254</v>
      </c>
      <c r="C1491" s="501" t="s">
        <v>73</v>
      </c>
      <c r="D1491" s="501" t="s">
        <v>909</v>
      </c>
      <c r="E1491" s="521">
        <v>1</v>
      </c>
      <c r="F1491" s="521">
        <v>62.63</v>
      </c>
      <c r="G1491" s="502">
        <v>62.63</v>
      </c>
    </row>
    <row r="1492" spans="1:7" ht="31.2">
      <c r="A1492" s="506" t="s">
        <v>2239</v>
      </c>
      <c r="B1492" s="507" t="s">
        <v>2240</v>
      </c>
      <c r="C1492" s="501" t="s">
        <v>73</v>
      </c>
      <c r="D1492" s="501" t="s">
        <v>84</v>
      </c>
      <c r="E1492" s="521">
        <v>0.40570000000000001</v>
      </c>
      <c r="F1492" s="521">
        <v>17.04</v>
      </c>
      <c r="G1492" s="502">
        <v>6.91</v>
      </c>
    </row>
    <row r="1493" spans="1:7" ht="15.6">
      <c r="A1493" s="506" t="s">
        <v>2241</v>
      </c>
      <c r="B1493" s="507" t="s">
        <v>2242</v>
      </c>
      <c r="C1493" s="501" t="s">
        <v>73</v>
      </c>
      <c r="D1493" s="501" t="s">
        <v>84</v>
      </c>
      <c r="E1493" s="521">
        <v>0.40570000000000001</v>
      </c>
      <c r="F1493" s="521">
        <v>21.52</v>
      </c>
      <c r="G1493" s="502">
        <v>8.73</v>
      </c>
    </row>
    <row r="1494" spans="1:7" ht="15.6">
      <c r="A1494" s="657"/>
      <c r="B1494" s="658"/>
      <c r="C1494" s="658"/>
      <c r="D1494" s="658"/>
      <c r="E1494" s="658"/>
      <c r="F1494" s="517" t="s">
        <v>1025</v>
      </c>
      <c r="G1494" s="518">
        <f>SUM(G1490:G1493)</f>
        <v>81.63000000000001</v>
      </c>
    </row>
    <row r="1495" spans="1:7" ht="15.6">
      <c r="A1495" s="652" t="s">
        <v>2469</v>
      </c>
      <c r="B1495" s="653"/>
      <c r="C1495" s="653"/>
      <c r="D1495" s="653"/>
      <c r="E1495" s="653"/>
      <c r="F1495" s="653"/>
      <c r="G1495" s="654"/>
    </row>
    <row r="1496" spans="1:7" ht="15.6">
      <c r="A1496" s="655" t="s">
        <v>1013</v>
      </c>
      <c r="B1496" s="656"/>
      <c r="C1496" s="497" t="s">
        <v>1014</v>
      </c>
      <c r="D1496" s="497" t="s">
        <v>1015</v>
      </c>
      <c r="E1496" s="497" t="s">
        <v>1016</v>
      </c>
      <c r="F1496" s="497" t="s">
        <v>1017</v>
      </c>
      <c r="G1496" s="498" t="s">
        <v>1018</v>
      </c>
    </row>
    <row r="1497" spans="1:7" ht="31.2">
      <c r="A1497" s="506" t="s">
        <v>2470</v>
      </c>
      <c r="B1497" s="507" t="s">
        <v>2471</v>
      </c>
      <c r="C1497" s="501" t="s">
        <v>73</v>
      </c>
      <c r="D1497" s="501" t="s">
        <v>909</v>
      </c>
      <c r="E1497" s="521">
        <v>1</v>
      </c>
      <c r="F1497" s="521">
        <v>4.5199999999999996</v>
      </c>
      <c r="G1497" s="502">
        <v>4.5199999999999996</v>
      </c>
    </row>
    <row r="1498" spans="1:7" ht="31.2">
      <c r="A1498" s="506" t="s">
        <v>2239</v>
      </c>
      <c r="B1498" s="507" t="s">
        <v>2240</v>
      </c>
      <c r="C1498" s="501" t="s">
        <v>73</v>
      </c>
      <c r="D1498" s="501" t="s">
        <v>84</v>
      </c>
      <c r="E1498" s="521">
        <v>0.16600000000000001</v>
      </c>
      <c r="F1498" s="521">
        <v>17.04</v>
      </c>
      <c r="G1498" s="502">
        <v>2.82</v>
      </c>
    </row>
    <row r="1499" spans="1:7" ht="15.6">
      <c r="A1499" s="506" t="s">
        <v>2241</v>
      </c>
      <c r="B1499" s="507" t="s">
        <v>2242</v>
      </c>
      <c r="C1499" s="501" t="s">
        <v>73</v>
      </c>
      <c r="D1499" s="501" t="s">
        <v>84</v>
      </c>
      <c r="E1499" s="521">
        <v>0.16600000000000001</v>
      </c>
      <c r="F1499" s="521">
        <v>21.52</v>
      </c>
      <c r="G1499" s="502">
        <v>3.57</v>
      </c>
    </row>
    <row r="1500" spans="1:7" ht="31.2">
      <c r="A1500" s="506" t="s">
        <v>2472</v>
      </c>
      <c r="B1500" s="507" t="s">
        <v>2473</v>
      </c>
      <c r="C1500" s="501" t="s">
        <v>73</v>
      </c>
      <c r="D1500" s="501" t="s">
        <v>1023</v>
      </c>
      <c r="E1500" s="521">
        <v>1.1999999999999999E-3</v>
      </c>
      <c r="F1500" s="521">
        <v>631.35</v>
      </c>
      <c r="G1500" s="502">
        <v>0.75</v>
      </c>
    </row>
    <row r="1501" spans="1:7" ht="15.6">
      <c r="A1501" s="657"/>
      <c r="B1501" s="658"/>
      <c r="C1501" s="658"/>
      <c r="D1501" s="658"/>
      <c r="E1501" s="658"/>
      <c r="F1501" s="517" t="s">
        <v>1025</v>
      </c>
      <c r="G1501" s="518">
        <f>SUM(G1497:G1500)</f>
        <v>11.66</v>
      </c>
    </row>
    <row r="1502" spans="1:7" ht="15.6">
      <c r="A1502" s="652" t="s">
        <v>2474</v>
      </c>
      <c r="B1502" s="653"/>
      <c r="C1502" s="653"/>
      <c r="D1502" s="653"/>
      <c r="E1502" s="653"/>
      <c r="F1502" s="653"/>
      <c r="G1502" s="654"/>
    </row>
    <row r="1503" spans="1:7" ht="15.6">
      <c r="A1503" s="655" t="s">
        <v>1013</v>
      </c>
      <c r="B1503" s="656"/>
      <c r="C1503" s="497" t="s">
        <v>1014</v>
      </c>
      <c r="D1503" s="497" t="s">
        <v>1015</v>
      </c>
      <c r="E1503" s="497" t="s">
        <v>1016</v>
      </c>
      <c r="F1503" s="497" t="s">
        <v>1017</v>
      </c>
      <c r="G1503" s="498" t="s">
        <v>1018</v>
      </c>
    </row>
    <row r="1504" spans="1:7" ht="31.2">
      <c r="A1504" s="506" t="s">
        <v>2470</v>
      </c>
      <c r="B1504" s="507" t="s">
        <v>2471</v>
      </c>
      <c r="C1504" s="501" t="s">
        <v>73</v>
      </c>
      <c r="D1504" s="501" t="s">
        <v>909</v>
      </c>
      <c r="E1504" s="521">
        <v>1</v>
      </c>
      <c r="F1504" s="521">
        <v>4.5199999999999996</v>
      </c>
      <c r="G1504" s="502">
        <v>4.5199999999999996</v>
      </c>
    </row>
    <row r="1505" spans="1:7" ht="31.2">
      <c r="A1505" s="506" t="s">
        <v>2239</v>
      </c>
      <c r="B1505" s="507" t="s">
        <v>2240</v>
      </c>
      <c r="C1505" s="501" t="s">
        <v>73</v>
      </c>
      <c r="D1505" s="501" t="s">
        <v>84</v>
      </c>
      <c r="E1505" s="521">
        <v>0.16600000000000001</v>
      </c>
      <c r="F1505" s="521">
        <v>17.04</v>
      </c>
      <c r="G1505" s="502">
        <v>2.82</v>
      </c>
    </row>
    <row r="1506" spans="1:7" ht="15.6">
      <c r="A1506" s="506" t="s">
        <v>2241</v>
      </c>
      <c r="B1506" s="507" t="s">
        <v>2242</v>
      </c>
      <c r="C1506" s="501" t="s">
        <v>73</v>
      </c>
      <c r="D1506" s="501" t="s">
        <v>84</v>
      </c>
      <c r="E1506" s="521">
        <v>0.16600000000000001</v>
      </c>
      <c r="F1506" s="521">
        <v>21.52</v>
      </c>
      <c r="G1506" s="502">
        <v>3.57</v>
      </c>
    </row>
    <row r="1507" spans="1:7" ht="31.2">
      <c r="A1507" s="506" t="s">
        <v>2472</v>
      </c>
      <c r="B1507" s="507" t="s">
        <v>2473</v>
      </c>
      <c r="C1507" s="501" t="s">
        <v>73</v>
      </c>
      <c r="D1507" s="501" t="s">
        <v>1023</v>
      </c>
      <c r="E1507" s="521">
        <v>1.1999999999999999E-3</v>
      </c>
      <c r="F1507" s="521">
        <v>631.35</v>
      </c>
      <c r="G1507" s="502">
        <v>0.75</v>
      </c>
    </row>
    <row r="1508" spans="1:7" ht="15.6">
      <c r="A1508" s="657"/>
      <c r="B1508" s="658"/>
      <c r="C1508" s="658"/>
      <c r="D1508" s="658"/>
      <c r="E1508" s="658"/>
      <c r="F1508" s="517" t="s">
        <v>1025</v>
      </c>
      <c r="G1508" s="518">
        <f>SUM(G1504:G1507)</f>
        <v>11.66</v>
      </c>
    </row>
    <row r="1509" spans="1:7" ht="15.6">
      <c r="A1509" s="652" t="s">
        <v>2475</v>
      </c>
      <c r="B1509" s="653"/>
      <c r="C1509" s="653"/>
      <c r="D1509" s="653"/>
      <c r="E1509" s="653"/>
      <c r="F1509" s="653"/>
      <c r="G1509" s="654"/>
    </row>
    <row r="1510" spans="1:7" ht="15.6">
      <c r="A1510" s="655" t="s">
        <v>1013</v>
      </c>
      <c r="B1510" s="656"/>
      <c r="C1510" s="497" t="s">
        <v>1014</v>
      </c>
      <c r="D1510" s="497" t="s">
        <v>1015</v>
      </c>
      <c r="E1510" s="497" t="s">
        <v>1016</v>
      </c>
      <c r="F1510" s="497" t="s">
        <v>1017</v>
      </c>
      <c r="G1510" s="498" t="s">
        <v>1018</v>
      </c>
    </row>
    <row r="1511" spans="1:7" ht="15.6">
      <c r="A1511" s="506" t="s">
        <v>2476</v>
      </c>
      <c r="B1511" s="507" t="s">
        <v>2477</v>
      </c>
      <c r="C1511" s="501" t="s">
        <v>73</v>
      </c>
      <c r="D1511" s="501" t="s">
        <v>909</v>
      </c>
      <c r="E1511" s="521">
        <v>1</v>
      </c>
      <c r="F1511" s="521">
        <v>1.8</v>
      </c>
      <c r="G1511" s="502">
        <v>1.8</v>
      </c>
    </row>
    <row r="1512" spans="1:7" ht="31.2">
      <c r="A1512" s="506" t="s">
        <v>2239</v>
      </c>
      <c r="B1512" s="507" t="s">
        <v>2240</v>
      </c>
      <c r="C1512" s="501" t="s">
        <v>73</v>
      </c>
      <c r="D1512" s="501" t="s">
        <v>84</v>
      </c>
      <c r="E1512" s="521">
        <v>0.14299999999999999</v>
      </c>
      <c r="F1512" s="521">
        <v>17.04</v>
      </c>
      <c r="G1512" s="502">
        <v>2.4300000000000002</v>
      </c>
    </row>
    <row r="1513" spans="1:7" ht="15.6">
      <c r="A1513" s="506" t="s">
        <v>2241</v>
      </c>
      <c r="B1513" s="507" t="s">
        <v>2242</v>
      </c>
      <c r="C1513" s="501" t="s">
        <v>73</v>
      </c>
      <c r="D1513" s="501" t="s">
        <v>84</v>
      </c>
      <c r="E1513" s="521">
        <v>0.14299999999999999</v>
      </c>
      <c r="F1513" s="521">
        <v>21.52</v>
      </c>
      <c r="G1513" s="502">
        <v>3.07</v>
      </c>
    </row>
    <row r="1514" spans="1:7" ht="15.6">
      <c r="A1514" s="657"/>
      <c r="B1514" s="658"/>
      <c r="C1514" s="658"/>
      <c r="D1514" s="658"/>
      <c r="E1514" s="658"/>
      <c r="F1514" s="517" t="s">
        <v>1025</v>
      </c>
      <c r="G1514" s="518">
        <f>SUM(G1511:G1513)</f>
        <v>7.3000000000000007</v>
      </c>
    </row>
    <row r="1515" spans="1:7" ht="15.6">
      <c r="A1515" s="652" t="s">
        <v>2478</v>
      </c>
      <c r="B1515" s="653"/>
      <c r="C1515" s="653"/>
      <c r="D1515" s="653"/>
      <c r="E1515" s="653"/>
      <c r="F1515" s="653"/>
      <c r="G1515" s="654"/>
    </row>
    <row r="1516" spans="1:7" ht="15.6">
      <c r="A1516" s="655" t="s">
        <v>1013</v>
      </c>
      <c r="B1516" s="656"/>
      <c r="C1516" s="497" t="s">
        <v>1014</v>
      </c>
      <c r="D1516" s="497" t="s">
        <v>1015</v>
      </c>
      <c r="E1516" s="497" t="s">
        <v>1016</v>
      </c>
      <c r="F1516" s="497" t="s">
        <v>1017</v>
      </c>
      <c r="G1516" s="498" t="s">
        <v>1018</v>
      </c>
    </row>
    <row r="1517" spans="1:7" ht="46.8">
      <c r="A1517" s="506" t="s">
        <v>2479</v>
      </c>
      <c r="B1517" s="507" t="s">
        <v>2480</v>
      </c>
      <c r="C1517" s="501" t="s">
        <v>73</v>
      </c>
      <c r="D1517" s="501" t="s">
        <v>909</v>
      </c>
      <c r="E1517" s="521">
        <v>1</v>
      </c>
      <c r="F1517" s="521">
        <v>3.93</v>
      </c>
      <c r="G1517" s="502">
        <v>3.93</v>
      </c>
    </row>
    <row r="1518" spans="1:7" ht="31.2">
      <c r="A1518" s="506" t="s">
        <v>2239</v>
      </c>
      <c r="B1518" s="507" t="s">
        <v>2240</v>
      </c>
      <c r="C1518" s="501" t="s">
        <v>73</v>
      </c>
      <c r="D1518" s="501" t="s">
        <v>84</v>
      </c>
      <c r="E1518" s="521">
        <v>0.14299999999999999</v>
      </c>
      <c r="F1518" s="521">
        <v>17.04</v>
      </c>
      <c r="G1518" s="502">
        <v>2.4300000000000002</v>
      </c>
    </row>
    <row r="1519" spans="1:7" ht="15.6">
      <c r="A1519" s="506" t="s">
        <v>2241</v>
      </c>
      <c r="B1519" s="507" t="s">
        <v>2242</v>
      </c>
      <c r="C1519" s="501" t="s">
        <v>73</v>
      </c>
      <c r="D1519" s="501" t="s">
        <v>84</v>
      </c>
      <c r="E1519" s="521">
        <v>0.14299999999999999</v>
      </c>
      <c r="F1519" s="521">
        <v>21.52</v>
      </c>
      <c r="G1519" s="502">
        <v>3.07</v>
      </c>
    </row>
    <row r="1520" spans="1:7" ht="15.6">
      <c r="A1520" s="657"/>
      <c r="B1520" s="658"/>
      <c r="C1520" s="658"/>
      <c r="D1520" s="658"/>
      <c r="E1520" s="658"/>
      <c r="F1520" s="517" t="s">
        <v>1025</v>
      </c>
      <c r="G1520" s="518">
        <f>SUM(G1517:G1519)</f>
        <v>9.43</v>
      </c>
    </row>
    <row r="1521" spans="1:7" ht="15.6">
      <c r="A1521" s="652" t="s">
        <v>2481</v>
      </c>
      <c r="B1521" s="653"/>
      <c r="C1521" s="653"/>
      <c r="D1521" s="653"/>
      <c r="E1521" s="653"/>
      <c r="F1521" s="653"/>
      <c r="G1521" s="654"/>
    </row>
    <row r="1522" spans="1:7" ht="15.6">
      <c r="A1522" s="655" t="s">
        <v>1013</v>
      </c>
      <c r="B1522" s="656"/>
      <c r="C1522" s="497" t="s">
        <v>1014</v>
      </c>
      <c r="D1522" s="497" t="s">
        <v>1015</v>
      </c>
      <c r="E1522" s="497" t="s">
        <v>1016</v>
      </c>
      <c r="F1522" s="497" t="s">
        <v>1017</v>
      </c>
      <c r="G1522" s="498" t="s">
        <v>1018</v>
      </c>
    </row>
    <row r="1523" spans="1:7" ht="31.2">
      <c r="A1523" s="506" t="s">
        <v>2482</v>
      </c>
      <c r="B1523" s="507" t="s">
        <v>2483</v>
      </c>
      <c r="C1523" s="501" t="s">
        <v>73</v>
      </c>
      <c r="D1523" s="501" t="s">
        <v>909</v>
      </c>
      <c r="E1523" s="521">
        <v>1</v>
      </c>
      <c r="F1523" s="521">
        <v>4.0599999999999996</v>
      </c>
      <c r="G1523" s="502">
        <v>4.0599999999999996</v>
      </c>
    </row>
    <row r="1524" spans="1:7" ht="31.2">
      <c r="A1524" s="506" t="s">
        <v>2239</v>
      </c>
      <c r="B1524" s="507" t="s">
        <v>2240</v>
      </c>
      <c r="C1524" s="501" t="s">
        <v>73</v>
      </c>
      <c r="D1524" s="501" t="s">
        <v>84</v>
      </c>
      <c r="E1524" s="521">
        <v>0.14299999999999999</v>
      </c>
      <c r="F1524" s="521">
        <v>17.04</v>
      </c>
      <c r="G1524" s="502">
        <v>2.4300000000000002</v>
      </c>
    </row>
    <row r="1525" spans="1:7" ht="15.6">
      <c r="A1525" s="506" t="s">
        <v>2241</v>
      </c>
      <c r="B1525" s="507" t="s">
        <v>2242</v>
      </c>
      <c r="C1525" s="501" t="s">
        <v>73</v>
      </c>
      <c r="D1525" s="501" t="s">
        <v>84</v>
      </c>
      <c r="E1525" s="521">
        <v>0.14299999999999999</v>
      </c>
      <c r="F1525" s="521">
        <v>21.52</v>
      </c>
      <c r="G1525" s="502">
        <v>3.07</v>
      </c>
    </row>
    <row r="1526" spans="1:7" ht="15.6">
      <c r="A1526" s="657"/>
      <c r="B1526" s="658"/>
      <c r="C1526" s="658"/>
      <c r="D1526" s="658"/>
      <c r="E1526" s="658"/>
      <c r="F1526" s="517" t="s">
        <v>1025</v>
      </c>
      <c r="G1526" s="518">
        <f>SUM(G1523:G1525)</f>
        <v>9.56</v>
      </c>
    </row>
    <row r="1527" spans="1:7" ht="15.6">
      <c r="A1527" s="652" t="s">
        <v>2484</v>
      </c>
      <c r="B1527" s="653"/>
      <c r="C1527" s="653"/>
      <c r="D1527" s="653"/>
      <c r="E1527" s="653"/>
      <c r="F1527" s="653"/>
      <c r="G1527" s="654"/>
    </row>
    <row r="1528" spans="1:7" ht="15.6">
      <c r="A1528" s="655" t="s">
        <v>1013</v>
      </c>
      <c r="B1528" s="656"/>
      <c r="C1528" s="497" t="s">
        <v>1014</v>
      </c>
      <c r="D1528" s="497" t="s">
        <v>1015</v>
      </c>
      <c r="E1528" s="497" t="s">
        <v>1016</v>
      </c>
      <c r="F1528" s="497" t="s">
        <v>1017</v>
      </c>
      <c r="G1528" s="498" t="s">
        <v>1018</v>
      </c>
    </row>
    <row r="1529" spans="1:7" ht="46.8">
      <c r="A1529" s="506" t="s">
        <v>2281</v>
      </c>
      <c r="B1529" s="507" t="s">
        <v>2282</v>
      </c>
      <c r="C1529" s="501" t="s">
        <v>73</v>
      </c>
      <c r="D1529" s="501" t="s">
        <v>909</v>
      </c>
      <c r="E1529" s="521">
        <v>2</v>
      </c>
      <c r="F1529" s="521">
        <v>0.35</v>
      </c>
      <c r="G1529" s="502">
        <v>0.7</v>
      </c>
    </row>
    <row r="1530" spans="1:7" ht="31.2">
      <c r="A1530" s="506" t="s">
        <v>2283</v>
      </c>
      <c r="B1530" s="507" t="s">
        <v>2284</v>
      </c>
      <c r="C1530" s="501" t="s">
        <v>73</v>
      </c>
      <c r="D1530" s="501" t="s">
        <v>909</v>
      </c>
      <c r="E1530" s="521">
        <v>1</v>
      </c>
      <c r="F1530" s="521">
        <v>9.5500000000000007</v>
      </c>
      <c r="G1530" s="502">
        <v>9.5500000000000007</v>
      </c>
    </row>
    <row r="1531" spans="1:7" ht="31.2">
      <c r="A1531" s="506" t="s">
        <v>2239</v>
      </c>
      <c r="B1531" s="507" t="s">
        <v>2240</v>
      </c>
      <c r="C1531" s="501" t="s">
        <v>73</v>
      </c>
      <c r="D1531" s="501" t="s">
        <v>84</v>
      </c>
      <c r="E1531" s="521">
        <v>0.28889999999999999</v>
      </c>
      <c r="F1531" s="521">
        <v>17.04</v>
      </c>
      <c r="G1531" s="502">
        <v>4.92</v>
      </c>
    </row>
    <row r="1532" spans="1:7" ht="15.6">
      <c r="A1532" s="506" t="s">
        <v>2241</v>
      </c>
      <c r="B1532" s="507" t="s">
        <v>2242</v>
      </c>
      <c r="C1532" s="501" t="s">
        <v>73</v>
      </c>
      <c r="D1532" s="501" t="s">
        <v>84</v>
      </c>
      <c r="E1532" s="521">
        <v>0.28889999999999999</v>
      </c>
      <c r="F1532" s="521">
        <v>21.52</v>
      </c>
      <c r="G1532" s="502">
        <v>6.21</v>
      </c>
    </row>
    <row r="1533" spans="1:7" ht="15.6">
      <c r="A1533" s="657"/>
      <c r="B1533" s="658"/>
      <c r="C1533" s="658"/>
      <c r="D1533" s="658"/>
      <c r="E1533" s="658"/>
      <c r="F1533" s="517" t="s">
        <v>1025</v>
      </c>
      <c r="G1533" s="518">
        <f>SUM(G1529:G1532)</f>
        <v>21.38</v>
      </c>
    </row>
    <row r="1534" spans="1:7" ht="15.6">
      <c r="A1534" s="652" t="s">
        <v>2485</v>
      </c>
      <c r="B1534" s="653"/>
      <c r="C1534" s="653"/>
      <c r="D1534" s="653"/>
      <c r="E1534" s="653"/>
      <c r="F1534" s="653"/>
      <c r="G1534" s="654"/>
    </row>
    <row r="1535" spans="1:7" ht="15.6">
      <c r="A1535" s="655" t="s">
        <v>1013</v>
      </c>
      <c r="B1535" s="656"/>
      <c r="C1535" s="497" t="s">
        <v>1014</v>
      </c>
      <c r="D1535" s="497" t="s">
        <v>1015</v>
      </c>
      <c r="E1535" s="497" t="s">
        <v>1016</v>
      </c>
      <c r="F1535" s="497" t="s">
        <v>1017</v>
      </c>
      <c r="G1535" s="498" t="s">
        <v>1018</v>
      </c>
    </row>
    <row r="1536" spans="1:7" ht="46.8">
      <c r="A1536" s="506" t="s">
        <v>2281</v>
      </c>
      <c r="B1536" s="507" t="s">
        <v>2282</v>
      </c>
      <c r="C1536" s="501" t="s">
        <v>73</v>
      </c>
      <c r="D1536" s="501" t="s">
        <v>909</v>
      </c>
      <c r="E1536" s="521">
        <v>2</v>
      </c>
      <c r="F1536" s="521">
        <v>0.35</v>
      </c>
      <c r="G1536" s="502">
        <v>0.7</v>
      </c>
    </row>
    <row r="1537" spans="1:7" ht="31.2">
      <c r="A1537" s="506" t="s">
        <v>2283</v>
      </c>
      <c r="B1537" s="507" t="s">
        <v>2284</v>
      </c>
      <c r="C1537" s="501" t="s">
        <v>73</v>
      </c>
      <c r="D1537" s="501" t="s">
        <v>909</v>
      </c>
      <c r="E1537" s="521">
        <v>1</v>
      </c>
      <c r="F1537" s="521">
        <v>9.5500000000000007</v>
      </c>
      <c r="G1537" s="502">
        <v>9.5500000000000007</v>
      </c>
    </row>
    <row r="1538" spans="1:7" ht="31.2">
      <c r="A1538" s="506" t="s">
        <v>2239</v>
      </c>
      <c r="B1538" s="507" t="s">
        <v>2240</v>
      </c>
      <c r="C1538" s="501" t="s">
        <v>73</v>
      </c>
      <c r="D1538" s="501" t="s">
        <v>84</v>
      </c>
      <c r="E1538" s="521">
        <v>0.28889999999999999</v>
      </c>
      <c r="F1538" s="521">
        <v>17.04</v>
      </c>
      <c r="G1538" s="502">
        <v>4.92</v>
      </c>
    </row>
    <row r="1539" spans="1:7" ht="15.6">
      <c r="A1539" s="506" t="s">
        <v>2241</v>
      </c>
      <c r="B1539" s="507" t="s">
        <v>2242</v>
      </c>
      <c r="C1539" s="501" t="s">
        <v>73</v>
      </c>
      <c r="D1539" s="501" t="s">
        <v>84</v>
      </c>
      <c r="E1539" s="521">
        <v>0.28889999999999999</v>
      </c>
      <c r="F1539" s="521">
        <v>21.52</v>
      </c>
      <c r="G1539" s="502">
        <v>6.21</v>
      </c>
    </row>
    <row r="1540" spans="1:7" ht="15.6">
      <c r="A1540" s="657"/>
      <c r="B1540" s="658"/>
      <c r="C1540" s="658"/>
      <c r="D1540" s="658"/>
      <c r="E1540" s="658"/>
      <c r="F1540" s="517" t="s">
        <v>1025</v>
      </c>
      <c r="G1540" s="518">
        <f>SUM(G1536:G1539)</f>
        <v>21.38</v>
      </c>
    </row>
    <row r="1541" spans="1:7" ht="15.6">
      <c r="A1541" s="652" t="s">
        <v>2486</v>
      </c>
      <c r="B1541" s="653"/>
      <c r="C1541" s="653"/>
      <c r="D1541" s="653"/>
      <c r="E1541" s="653"/>
      <c r="F1541" s="653"/>
      <c r="G1541" s="654"/>
    </row>
    <row r="1542" spans="1:7" ht="15.6">
      <c r="A1542" s="655" t="s">
        <v>1013</v>
      </c>
      <c r="B1542" s="656"/>
      <c r="C1542" s="497" t="s">
        <v>1014</v>
      </c>
      <c r="D1542" s="497" t="s">
        <v>1015</v>
      </c>
      <c r="E1542" s="497" t="s">
        <v>1016</v>
      </c>
      <c r="F1542" s="497" t="s">
        <v>1017</v>
      </c>
      <c r="G1542" s="498" t="s">
        <v>1018</v>
      </c>
    </row>
    <row r="1543" spans="1:7" ht="46.8">
      <c r="A1543" s="506" t="s">
        <v>2288</v>
      </c>
      <c r="B1543" s="507" t="s">
        <v>2289</v>
      </c>
      <c r="C1543" s="501" t="s">
        <v>73</v>
      </c>
      <c r="D1543" s="501" t="s">
        <v>434</v>
      </c>
      <c r="E1543" s="521">
        <v>1.19</v>
      </c>
      <c r="F1543" s="521">
        <v>2.56</v>
      </c>
      <c r="G1543" s="502">
        <v>3.04</v>
      </c>
    </row>
    <row r="1544" spans="1:7" ht="31.2">
      <c r="A1544" s="506" t="s">
        <v>2290</v>
      </c>
      <c r="B1544" s="507" t="s">
        <v>2291</v>
      </c>
      <c r="C1544" s="501" t="s">
        <v>73</v>
      </c>
      <c r="D1544" s="501" t="s">
        <v>909</v>
      </c>
      <c r="E1544" s="521">
        <v>8.9999999999999993E-3</v>
      </c>
      <c r="F1544" s="521">
        <v>4.53</v>
      </c>
      <c r="G1544" s="502">
        <v>0.04</v>
      </c>
    </row>
    <row r="1545" spans="1:7" ht="31.2">
      <c r="A1545" s="506" t="s">
        <v>2239</v>
      </c>
      <c r="B1545" s="507" t="s">
        <v>2240</v>
      </c>
      <c r="C1545" s="501" t="s">
        <v>73</v>
      </c>
      <c r="D1545" s="501" t="s">
        <v>84</v>
      </c>
      <c r="E1545" s="521">
        <v>0.03</v>
      </c>
      <c r="F1545" s="521">
        <v>17.04</v>
      </c>
      <c r="G1545" s="502">
        <v>0.51</v>
      </c>
    </row>
    <row r="1546" spans="1:7" ht="15.6">
      <c r="A1546" s="506" t="s">
        <v>2241</v>
      </c>
      <c r="B1546" s="507" t="s">
        <v>2242</v>
      </c>
      <c r="C1546" s="501" t="s">
        <v>73</v>
      </c>
      <c r="D1546" s="501" t="s">
        <v>84</v>
      </c>
      <c r="E1546" s="521">
        <v>0.03</v>
      </c>
      <c r="F1546" s="521">
        <v>21.52</v>
      </c>
      <c r="G1546" s="502">
        <v>0.64</v>
      </c>
    </row>
    <row r="1547" spans="1:7" ht="15.6">
      <c r="A1547" s="657"/>
      <c r="B1547" s="658"/>
      <c r="C1547" s="658"/>
      <c r="D1547" s="658"/>
      <c r="E1547" s="658"/>
      <c r="F1547" s="517" t="s">
        <v>1025</v>
      </c>
      <c r="G1547" s="518">
        <f>SUM(G1543:G1546)</f>
        <v>4.2299999999999995</v>
      </c>
    </row>
    <row r="1548" spans="1:7" ht="15.6">
      <c r="A1548" s="652" t="s">
        <v>2487</v>
      </c>
      <c r="B1548" s="653"/>
      <c r="C1548" s="653"/>
      <c r="D1548" s="653"/>
      <c r="E1548" s="653"/>
      <c r="F1548" s="653"/>
      <c r="G1548" s="654"/>
    </row>
    <row r="1549" spans="1:7" ht="15.6">
      <c r="A1549" s="655" t="s">
        <v>1013</v>
      </c>
      <c r="B1549" s="656"/>
      <c r="C1549" s="497" t="s">
        <v>1014</v>
      </c>
      <c r="D1549" s="497" t="s">
        <v>1015</v>
      </c>
      <c r="E1549" s="497" t="s">
        <v>1016</v>
      </c>
      <c r="F1549" s="497" t="s">
        <v>1017</v>
      </c>
      <c r="G1549" s="498" t="s">
        <v>1018</v>
      </c>
    </row>
    <row r="1550" spans="1:7" ht="46.8">
      <c r="A1550" s="506" t="s">
        <v>2488</v>
      </c>
      <c r="B1550" s="507" t="s">
        <v>2489</v>
      </c>
      <c r="C1550" s="501" t="s">
        <v>73</v>
      </c>
      <c r="D1550" s="501" t="s">
        <v>434</v>
      </c>
      <c r="E1550" s="521">
        <v>1.19</v>
      </c>
      <c r="F1550" s="521">
        <v>4.58</v>
      </c>
      <c r="G1550" s="502">
        <v>5.45</v>
      </c>
    </row>
    <row r="1551" spans="1:7" ht="31.2">
      <c r="A1551" s="506" t="s">
        <v>2290</v>
      </c>
      <c r="B1551" s="507" t="s">
        <v>2291</v>
      </c>
      <c r="C1551" s="501" t="s">
        <v>73</v>
      </c>
      <c r="D1551" s="501" t="s">
        <v>909</v>
      </c>
      <c r="E1551" s="521">
        <v>8.9999999999999993E-3</v>
      </c>
      <c r="F1551" s="521">
        <v>4.53</v>
      </c>
      <c r="G1551" s="502">
        <v>0.04</v>
      </c>
    </row>
    <row r="1552" spans="1:7" ht="31.2">
      <c r="A1552" s="506" t="s">
        <v>2239</v>
      </c>
      <c r="B1552" s="507" t="s">
        <v>2240</v>
      </c>
      <c r="C1552" s="501" t="s">
        <v>73</v>
      </c>
      <c r="D1552" s="501" t="s">
        <v>84</v>
      </c>
      <c r="E1552" s="521">
        <v>0.04</v>
      </c>
      <c r="F1552" s="521">
        <v>17.04</v>
      </c>
      <c r="G1552" s="502">
        <v>0.68</v>
      </c>
    </row>
    <row r="1553" spans="1:7" ht="15.6">
      <c r="A1553" s="506" t="s">
        <v>2241</v>
      </c>
      <c r="B1553" s="507" t="s">
        <v>2242</v>
      </c>
      <c r="C1553" s="501" t="s">
        <v>73</v>
      </c>
      <c r="D1553" s="501" t="s">
        <v>84</v>
      </c>
      <c r="E1553" s="521">
        <v>0.04</v>
      </c>
      <c r="F1553" s="521">
        <v>21.52</v>
      </c>
      <c r="G1553" s="502">
        <v>0.86</v>
      </c>
    </row>
    <row r="1554" spans="1:7" ht="15.6">
      <c r="A1554" s="657"/>
      <c r="B1554" s="658"/>
      <c r="C1554" s="658"/>
      <c r="D1554" s="658"/>
      <c r="E1554" s="658"/>
      <c r="F1554" s="517" t="s">
        <v>1025</v>
      </c>
      <c r="G1554" s="518">
        <f>SUM(G1550:G1553)</f>
        <v>7.03</v>
      </c>
    </row>
    <row r="1555" spans="1:7" ht="15.6">
      <c r="A1555" s="652" t="s">
        <v>2490</v>
      </c>
      <c r="B1555" s="653"/>
      <c r="C1555" s="653"/>
      <c r="D1555" s="653"/>
      <c r="E1555" s="653"/>
      <c r="F1555" s="653"/>
      <c r="G1555" s="654"/>
    </row>
    <row r="1556" spans="1:7" ht="15.6">
      <c r="A1556" s="655" t="s">
        <v>1013</v>
      </c>
      <c r="B1556" s="656"/>
      <c r="C1556" s="497" t="s">
        <v>1014</v>
      </c>
      <c r="D1556" s="497" t="s">
        <v>1015</v>
      </c>
      <c r="E1556" s="497" t="s">
        <v>1016</v>
      </c>
      <c r="F1556" s="497" t="s">
        <v>1017</v>
      </c>
      <c r="G1556" s="498" t="s">
        <v>1018</v>
      </c>
    </row>
    <row r="1557" spans="1:7" ht="46.8">
      <c r="A1557" s="506" t="s">
        <v>2491</v>
      </c>
      <c r="B1557" s="507" t="s">
        <v>2492</v>
      </c>
      <c r="C1557" s="501" t="s">
        <v>73</v>
      </c>
      <c r="D1557" s="501" t="s">
        <v>434</v>
      </c>
      <c r="E1557" s="521">
        <v>1.19</v>
      </c>
      <c r="F1557" s="521">
        <v>6.41</v>
      </c>
      <c r="G1557" s="502">
        <v>7.62</v>
      </c>
    </row>
    <row r="1558" spans="1:7" ht="31.2">
      <c r="A1558" s="506" t="s">
        <v>2290</v>
      </c>
      <c r="B1558" s="507" t="s">
        <v>2291</v>
      </c>
      <c r="C1558" s="501" t="s">
        <v>73</v>
      </c>
      <c r="D1558" s="501" t="s">
        <v>909</v>
      </c>
      <c r="E1558" s="521">
        <v>8.9999999999999993E-3</v>
      </c>
      <c r="F1558" s="521">
        <v>4.53</v>
      </c>
      <c r="G1558" s="502">
        <v>0.04</v>
      </c>
    </row>
    <row r="1559" spans="1:7" ht="31.2">
      <c r="A1559" s="506" t="s">
        <v>2239</v>
      </c>
      <c r="B1559" s="507" t="s">
        <v>2240</v>
      </c>
      <c r="C1559" s="501" t="s">
        <v>73</v>
      </c>
      <c r="D1559" s="501" t="s">
        <v>84</v>
      </c>
      <c r="E1559" s="521">
        <v>5.1999999999999998E-2</v>
      </c>
      <c r="F1559" s="521">
        <v>17.04</v>
      </c>
      <c r="G1559" s="502">
        <v>0.88</v>
      </c>
    </row>
    <row r="1560" spans="1:7" ht="15.6">
      <c r="A1560" s="506" t="s">
        <v>2241</v>
      </c>
      <c r="B1560" s="507" t="s">
        <v>2242</v>
      </c>
      <c r="C1560" s="501" t="s">
        <v>73</v>
      </c>
      <c r="D1560" s="501" t="s">
        <v>84</v>
      </c>
      <c r="E1560" s="521">
        <v>5.1999999999999998E-2</v>
      </c>
      <c r="F1560" s="521">
        <v>21.52</v>
      </c>
      <c r="G1560" s="502">
        <v>1.1100000000000001</v>
      </c>
    </row>
    <row r="1561" spans="1:7" ht="15.6">
      <c r="A1561" s="657"/>
      <c r="B1561" s="658"/>
      <c r="C1561" s="658"/>
      <c r="D1561" s="658"/>
      <c r="E1561" s="658"/>
      <c r="F1561" s="517" t="s">
        <v>1025</v>
      </c>
      <c r="G1561" s="518">
        <f>SUM(G1557:G1560)</f>
        <v>9.65</v>
      </c>
    </row>
    <row r="1562" spans="1:7" ht="15.6">
      <c r="A1562" s="652" t="s">
        <v>2493</v>
      </c>
      <c r="B1562" s="653"/>
      <c r="C1562" s="653"/>
      <c r="D1562" s="653"/>
      <c r="E1562" s="653"/>
      <c r="F1562" s="653"/>
      <c r="G1562" s="654"/>
    </row>
    <row r="1563" spans="1:7" ht="15.6">
      <c r="A1563" s="655" t="s">
        <v>1013</v>
      </c>
      <c r="B1563" s="656"/>
      <c r="C1563" s="497" t="s">
        <v>1014</v>
      </c>
      <c r="D1563" s="497" t="s">
        <v>1015</v>
      </c>
      <c r="E1563" s="497" t="s">
        <v>1016</v>
      </c>
      <c r="F1563" s="497" t="s">
        <v>1017</v>
      </c>
      <c r="G1563" s="498" t="s">
        <v>1018</v>
      </c>
    </row>
    <row r="1564" spans="1:7" ht="46.8">
      <c r="A1564" s="506" t="s">
        <v>2494</v>
      </c>
      <c r="B1564" s="507" t="s">
        <v>2495</v>
      </c>
      <c r="C1564" s="501" t="s">
        <v>73</v>
      </c>
      <c r="D1564" s="501" t="s">
        <v>434</v>
      </c>
      <c r="E1564" s="521">
        <v>1.19</v>
      </c>
      <c r="F1564" s="521">
        <v>10.95</v>
      </c>
      <c r="G1564" s="502">
        <v>13.03</v>
      </c>
    </row>
    <row r="1565" spans="1:7" ht="31.2">
      <c r="A1565" s="506" t="s">
        <v>2290</v>
      </c>
      <c r="B1565" s="507" t="s">
        <v>2291</v>
      </c>
      <c r="C1565" s="501" t="s">
        <v>73</v>
      </c>
      <c r="D1565" s="501" t="s">
        <v>909</v>
      </c>
      <c r="E1565" s="521">
        <v>8.9999999999999993E-3</v>
      </c>
      <c r="F1565" s="521">
        <v>4.53</v>
      </c>
      <c r="G1565" s="502">
        <v>0.04</v>
      </c>
    </row>
    <row r="1566" spans="1:7" ht="31.2">
      <c r="A1566" s="506" t="s">
        <v>2239</v>
      </c>
      <c r="B1566" s="507" t="s">
        <v>2240</v>
      </c>
      <c r="C1566" s="501" t="s">
        <v>73</v>
      </c>
      <c r="D1566" s="501" t="s">
        <v>84</v>
      </c>
      <c r="E1566" s="521">
        <v>7.6999999999999999E-2</v>
      </c>
      <c r="F1566" s="521">
        <v>17.04</v>
      </c>
      <c r="G1566" s="502">
        <v>1.31</v>
      </c>
    </row>
    <row r="1567" spans="1:7" ht="15.6">
      <c r="A1567" s="506" t="s">
        <v>2241</v>
      </c>
      <c r="B1567" s="507" t="s">
        <v>2242</v>
      </c>
      <c r="C1567" s="501" t="s">
        <v>73</v>
      </c>
      <c r="D1567" s="501" t="s">
        <v>84</v>
      </c>
      <c r="E1567" s="521">
        <v>7.6999999999999999E-2</v>
      </c>
      <c r="F1567" s="521">
        <v>21.52</v>
      </c>
      <c r="G1567" s="502">
        <v>1.65</v>
      </c>
    </row>
    <row r="1568" spans="1:7" ht="15.6">
      <c r="A1568" s="657"/>
      <c r="B1568" s="658"/>
      <c r="C1568" s="658"/>
      <c r="D1568" s="658"/>
      <c r="E1568" s="658"/>
      <c r="F1568" s="517" t="s">
        <v>1025</v>
      </c>
      <c r="G1568" s="518">
        <f>SUM(G1564:G1567)</f>
        <v>16.029999999999998</v>
      </c>
    </row>
    <row r="1569" spans="1:7" ht="15.6">
      <c r="A1569" s="652" t="s">
        <v>2496</v>
      </c>
      <c r="B1569" s="653"/>
      <c r="C1569" s="653"/>
      <c r="D1569" s="653"/>
      <c r="E1569" s="653"/>
      <c r="F1569" s="653"/>
      <c r="G1569" s="654"/>
    </row>
    <row r="1570" spans="1:7" ht="15.6">
      <c r="A1570" s="655" t="s">
        <v>1013</v>
      </c>
      <c r="B1570" s="656"/>
      <c r="C1570" s="497" t="s">
        <v>1014</v>
      </c>
      <c r="D1570" s="497" t="s">
        <v>1015</v>
      </c>
      <c r="E1570" s="497" t="s">
        <v>1016</v>
      </c>
      <c r="F1570" s="497" t="s">
        <v>1017</v>
      </c>
      <c r="G1570" s="498" t="s">
        <v>1018</v>
      </c>
    </row>
    <row r="1571" spans="1:7" ht="46.8">
      <c r="A1571" s="506" t="s">
        <v>2497</v>
      </c>
      <c r="B1571" s="507" t="s">
        <v>2498</v>
      </c>
      <c r="C1571" s="501" t="s">
        <v>73</v>
      </c>
      <c r="D1571" s="501" t="s">
        <v>434</v>
      </c>
      <c r="E1571" s="521">
        <v>1.19</v>
      </c>
      <c r="F1571" s="521">
        <v>16.87</v>
      </c>
      <c r="G1571" s="502">
        <v>20.07</v>
      </c>
    </row>
    <row r="1572" spans="1:7" ht="31.2">
      <c r="A1572" s="506" t="s">
        <v>2290</v>
      </c>
      <c r="B1572" s="507" t="s">
        <v>2291</v>
      </c>
      <c r="C1572" s="501" t="s">
        <v>73</v>
      </c>
      <c r="D1572" s="501" t="s">
        <v>909</v>
      </c>
      <c r="E1572" s="521">
        <v>8.9999999999999993E-3</v>
      </c>
      <c r="F1572" s="521">
        <v>4.53</v>
      </c>
      <c r="G1572" s="502">
        <v>0.04</v>
      </c>
    </row>
    <row r="1573" spans="1:7" ht="31.2">
      <c r="A1573" s="506" t="s">
        <v>2239</v>
      </c>
      <c r="B1573" s="507" t="s">
        <v>2240</v>
      </c>
      <c r="C1573" s="501" t="s">
        <v>73</v>
      </c>
      <c r="D1573" s="501" t="s">
        <v>84</v>
      </c>
      <c r="E1573" s="521">
        <v>0.115</v>
      </c>
      <c r="F1573" s="521">
        <v>17.04</v>
      </c>
      <c r="G1573" s="502">
        <v>1.95</v>
      </c>
    </row>
    <row r="1574" spans="1:7" ht="15.6">
      <c r="A1574" s="506" t="s">
        <v>2241</v>
      </c>
      <c r="B1574" s="507" t="s">
        <v>2242</v>
      </c>
      <c r="C1574" s="501" t="s">
        <v>73</v>
      </c>
      <c r="D1574" s="501" t="s">
        <v>84</v>
      </c>
      <c r="E1574" s="521">
        <v>0.115</v>
      </c>
      <c r="F1574" s="521">
        <v>21.52</v>
      </c>
      <c r="G1574" s="502">
        <v>2.4700000000000002</v>
      </c>
    </row>
    <row r="1575" spans="1:7" ht="15.6">
      <c r="A1575" s="657"/>
      <c r="B1575" s="658"/>
      <c r="C1575" s="658"/>
      <c r="D1575" s="658"/>
      <c r="E1575" s="658"/>
      <c r="F1575" s="517" t="s">
        <v>1025</v>
      </c>
      <c r="G1575" s="518">
        <f>SUM(G1571:G1574)</f>
        <v>24.529999999999998</v>
      </c>
    </row>
    <row r="1576" spans="1:7" ht="15.6">
      <c r="A1576" s="652" t="s">
        <v>2499</v>
      </c>
      <c r="B1576" s="653"/>
      <c r="C1576" s="653"/>
      <c r="D1576" s="653"/>
      <c r="E1576" s="653"/>
      <c r="F1576" s="653"/>
      <c r="G1576" s="654"/>
    </row>
    <row r="1577" spans="1:7" ht="15.6">
      <c r="A1577" s="655" t="s">
        <v>1013</v>
      </c>
      <c r="B1577" s="656"/>
      <c r="C1577" s="497" t="s">
        <v>1014</v>
      </c>
      <c r="D1577" s="497" t="s">
        <v>1015</v>
      </c>
      <c r="E1577" s="497" t="s">
        <v>1016</v>
      </c>
      <c r="F1577" s="497" t="s">
        <v>1017</v>
      </c>
      <c r="G1577" s="498" t="s">
        <v>1018</v>
      </c>
    </row>
    <row r="1578" spans="1:7" ht="31.2">
      <c r="A1578" s="506" t="s">
        <v>2290</v>
      </c>
      <c r="B1578" s="507" t="s">
        <v>2291</v>
      </c>
      <c r="C1578" s="501" t="s">
        <v>73</v>
      </c>
      <c r="D1578" s="501" t="s">
        <v>909</v>
      </c>
      <c r="E1578" s="521">
        <v>8.9999999999999993E-3</v>
      </c>
      <c r="F1578" s="521">
        <v>4.53</v>
      </c>
      <c r="G1578" s="502">
        <v>0.04</v>
      </c>
    </row>
    <row r="1579" spans="1:7" ht="46.8">
      <c r="A1579" s="506" t="s">
        <v>2500</v>
      </c>
      <c r="B1579" s="507" t="s">
        <v>2501</v>
      </c>
      <c r="C1579" s="501" t="s">
        <v>73</v>
      </c>
      <c r="D1579" s="501" t="s">
        <v>434</v>
      </c>
      <c r="E1579" s="521">
        <v>1.0149999999999999</v>
      </c>
      <c r="F1579" s="521">
        <v>27.07</v>
      </c>
      <c r="G1579" s="502">
        <v>27.47</v>
      </c>
    </row>
    <row r="1580" spans="1:7" ht="31.2">
      <c r="A1580" s="506" t="s">
        <v>2239</v>
      </c>
      <c r="B1580" s="507" t="s">
        <v>2240</v>
      </c>
      <c r="C1580" s="501" t="s">
        <v>73</v>
      </c>
      <c r="D1580" s="501" t="s">
        <v>84</v>
      </c>
      <c r="E1580" s="521">
        <v>6.4000000000000001E-2</v>
      </c>
      <c r="F1580" s="521">
        <v>17.04</v>
      </c>
      <c r="G1580" s="502">
        <v>1.0900000000000001</v>
      </c>
    </row>
    <row r="1581" spans="1:7" ht="15.6">
      <c r="A1581" s="506" t="s">
        <v>2241</v>
      </c>
      <c r="B1581" s="507" t="s">
        <v>2242</v>
      </c>
      <c r="C1581" s="501" t="s">
        <v>73</v>
      </c>
      <c r="D1581" s="501" t="s">
        <v>84</v>
      </c>
      <c r="E1581" s="521">
        <v>6.4000000000000001E-2</v>
      </c>
      <c r="F1581" s="521">
        <v>21.52</v>
      </c>
      <c r="G1581" s="502">
        <v>1.37</v>
      </c>
    </row>
    <row r="1582" spans="1:7" ht="15.6">
      <c r="A1582" s="657"/>
      <c r="B1582" s="658"/>
      <c r="C1582" s="658"/>
      <c r="D1582" s="658"/>
      <c r="E1582" s="658"/>
      <c r="F1582" s="517" t="s">
        <v>1025</v>
      </c>
      <c r="G1582" s="518">
        <f>SUM(G1578:G1581)</f>
        <v>29.97</v>
      </c>
    </row>
    <row r="1583" spans="1:7" ht="15.6">
      <c r="A1583" s="652" t="s">
        <v>2502</v>
      </c>
      <c r="B1583" s="653"/>
      <c r="C1583" s="653"/>
      <c r="D1583" s="653"/>
      <c r="E1583" s="653"/>
      <c r="F1583" s="653"/>
      <c r="G1583" s="654"/>
    </row>
    <row r="1584" spans="1:7" ht="15.6">
      <c r="A1584" s="655" t="s">
        <v>1013</v>
      </c>
      <c r="B1584" s="656"/>
      <c r="C1584" s="497" t="s">
        <v>1014</v>
      </c>
      <c r="D1584" s="497" t="s">
        <v>1015</v>
      </c>
      <c r="E1584" s="497" t="s">
        <v>1016</v>
      </c>
      <c r="F1584" s="497" t="s">
        <v>1017</v>
      </c>
      <c r="G1584" s="498" t="s">
        <v>1018</v>
      </c>
    </row>
    <row r="1585" spans="1:7" ht="31.2">
      <c r="A1585" s="506" t="s">
        <v>2290</v>
      </c>
      <c r="B1585" s="507" t="s">
        <v>2291</v>
      </c>
      <c r="C1585" s="501" t="s">
        <v>73</v>
      </c>
      <c r="D1585" s="501" t="s">
        <v>909</v>
      </c>
      <c r="E1585" s="521">
        <v>8.9999999999999993E-3</v>
      </c>
      <c r="F1585" s="521">
        <v>4.53</v>
      </c>
      <c r="G1585" s="502">
        <v>0.04</v>
      </c>
    </row>
    <row r="1586" spans="1:7" ht="46.8">
      <c r="A1586" s="506" t="s">
        <v>2503</v>
      </c>
      <c r="B1586" s="507" t="s">
        <v>2504</v>
      </c>
      <c r="C1586" s="501" t="s">
        <v>73</v>
      </c>
      <c r="D1586" s="501" t="s">
        <v>434</v>
      </c>
      <c r="E1586" s="521">
        <v>1.0149999999999999</v>
      </c>
      <c r="F1586" s="521">
        <v>76.83</v>
      </c>
      <c r="G1586" s="502">
        <v>77.98</v>
      </c>
    </row>
    <row r="1587" spans="1:7" ht="31.2">
      <c r="A1587" s="506" t="s">
        <v>2239</v>
      </c>
      <c r="B1587" s="507" t="s">
        <v>2240</v>
      </c>
      <c r="C1587" s="501" t="s">
        <v>73</v>
      </c>
      <c r="D1587" s="501" t="s">
        <v>84</v>
      </c>
      <c r="E1587" s="521">
        <v>0.105</v>
      </c>
      <c r="F1587" s="521">
        <v>17.04</v>
      </c>
      <c r="G1587" s="502">
        <v>1.78</v>
      </c>
    </row>
    <row r="1588" spans="1:7" ht="15.6">
      <c r="A1588" s="506" t="s">
        <v>2241</v>
      </c>
      <c r="B1588" s="507" t="s">
        <v>2242</v>
      </c>
      <c r="C1588" s="501" t="s">
        <v>73</v>
      </c>
      <c r="D1588" s="501" t="s">
        <v>84</v>
      </c>
      <c r="E1588" s="521">
        <v>0.105</v>
      </c>
      <c r="F1588" s="521">
        <v>21.52</v>
      </c>
      <c r="G1588" s="502">
        <v>2.25</v>
      </c>
    </row>
    <row r="1589" spans="1:7" ht="15.6">
      <c r="A1589" s="657"/>
      <c r="B1589" s="658"/>
      <c r="C1589" s="658"/>
      <c r="D1589" s="658"/>
      <c r="E1589" s="658"/>
      <c r="F1589" s="517" t="s">
        <v>1025</v>
      </c>
      <c r="G1589" s="518">
        <f>SUM(G1585:G1588)</f>
        <v>82.050000000000011</v>
      </c>
    </row>
    <row r="1590" spans="1:7" ht="15.6">
      <c r="A1590" s="652" t="s">
        <v>2505</v>
      </c>
      <c r="B1590" s="653"/>
      <c r="C1590" s="653"/>
      <c r="D1590" s="653"/>
      <c r="E1590" s="653"/>
      <c r="F1590" s="653"/>
      <c r="G1590" s="654"/>
    </row>
    <row r="1591" spans="1:7" ht="15.6">
      <c r="A1591" s="655" t="s">
        <v>1013</v>
      </c>
      <c r="B1591" s="656"/>
      <c r="C1591" s="497" t="s">
        <v>1014</v>
      </c>
      <c r="D1591" s="497" t="s">
        <v>1015</v>
      </c>
      <c r="E1591" s="497" t="s">
        <v>1016</v>
      </c>
      <c r="F1591" s="497" t="s">
        <v>1017</v>
      </c>
      <c r="G1591" s="498" t="s">
        <v>1018</v>
      </c>
    </row>
    <row r="1592" spans="1:7" ht="31.2">
      <c r="A1592" s="506" t="s">
        <v>2506</v>
      </c>
      <c r="B1592" s="507" t="s">
        <v>2507</v>
      </c>
      <c r="C1592" s="501" t="s">
        <v>73</v>
      </c>
      <c r="D1592" s="501" t="s">
        <v>434</v>
      </c>
      <c r="E1592" s="521">
        <v>1.05</v>
      </c>
      <c r="F1592" s="521">
        <v>1.04</v>
      </c>
      <c r="G1592" s="502">
        <v>1.0900000000000001</v>
      </c>
    </row>
    <row r="1593" spans="1:7" ht="31.2">
      <c r="A1593" s="506" t="s">
        <v>2239</v>
      </c>
      <c r="B1593" s="507" t="s">
        <v>2240</v>
      </c>
      <c r="C1593" s="501" t="s">
        <v>73</v>
      </c>
      <c r="D1593" s="501" t="s">
        <v>84</v>
      </c>
      <c r="E1593" s="521">
        <v>0.1416</v>
      </c>
      <c r="F1593" s="521">
        <v>17.04</v>
      </c>
      <c r="G1593" s="502">
        <v>2.41</v>
      </c>
    </row>
    <row r="1594" spans="1:7" ht="15.6">
      <c r="A1594" s="506" t="s">
        <v>2241</v>
      </c>
      <c r="B1594" s="507" t="s">
        <v>2242</v>
      </c>
      <c r="C1594" s="501" t="s">
        <v>73</v>
      </c>
      <c r="D1594" s="501" t="s">
        <v>84</v>
      </c>
      <c r="E1594" s="521">
        <v>0.1416</v>
      </c>
      <c r="F1594" s="521">
        <v>21.52</v>
      </c>
      <c r="G1594" s="502">
        <v>3.04</v>
      </c>
    </row>
    <row r="1595" spans="1:7" ht="15.6">
      <c r="A1595" s="657"/>
      <c r="B1595" s="658"/>
      <c r="C1595" s="658"/>
      <c r="D1595" s="658"/>
      <c r="E1595" s="658"/>
      <c r="F1595" s="517" t="s">
        <v>1025</v>
      </c>
      <c r="G1595" s="518">
        <f>SUM(G1592:G1594)</f>
        <v>6.54</v>
      </c>
    </row>
    <row r="1596" spans="1:7" ht="15.6">
      <c r="A1596" s="652" t="s">
        <v>2508</v>
      </c>
      <c r="B1596" s="653"/>
      <c r="C1596" s="653"/>
      <c r="D1596" s="653"/>
      <c r="E1596" s="653"/>
      <c r="F1596" s="653"/>
      <c r="G1596" s="654"/>
    </row>
    <row r="1597" spans="1:7" ht="15.6">
      <c r="A1597" s="655" t="s">
        <v>1013</v>
      </c>
      <c r="B1597" s="656"/>
      <c r="C1597" s="497" t="s">
        <v>1014</v>
      </c>
      <c r="D1597" s="497" t="s">
        <v>1015</v>
      </c>
      <c r="E1597" s="497" t="s">
        <v>1016</v>
      </c>
      <c r="F1597" s="497" t="s">
        <v>1017</v>
      </c>
      <c r="G1597" s="498" t="s">
        <v>1018</v>
      </c>
    </row>
    <row r="1598" spans="1:7" ht="31.2">
      <c r="A1598" s="506" t="s">
        <v>2509</v>
      </c>
      <c r="B1598" s="507" t="s">
        <v>2510</v>
      </c>
      <c r="C1598" s="501" t="s">
        <v>73</v>
      </c>
      <c r="D1598" s="501" t="s">
        <v>434</v>
      </c>
      <c r="E1598" s="521">
        <v>1.05</v>
      </c>
      <c r="F1598" s="521">
        <v>8.11</v>
      </c>
      <c r="G1598" s="502">
        <v>8.51</v>
      </c>
    </row>
    <row r="1599" spans="1:7" ht="31.2">
      <c r="A1599" s="506" t="s">
        <v>2239</v>
      </c>
      <c r="B1599" s="507" t="s">
        <v>2240</v>
      </c>
      <c r="C1599" s="501" t="s">
        <v>73</v>
      </c>
      <c r="D1599" s="501" t="s">
        <v>84</v>
      </c>
      <c r="E1599" s="521">
        <v>9.1899999999999996E-2</v>
      </c>
      <c r="F1599" s="521">
        <v>17.04</v>
      </c>
      <c r="G1599" s="502">
        <v>1.56</v>
      </c>
    </row>
    <row r="1600" spans="1:7" ht="15.6">
      <c r="A1600" s="506" t="s">
        <v>2241</v>
      </c>
      <c r="B1600" s="507" t="s">
        <v>2242</v>
      </c>
      <c r="C1600" s="501" t="s">
        <v>73</v>
      </c>
      <c r="D1600" s="501" t="s">
        <v>84</v>
      </c>
      <c r="E1600" s="521">
        <v>9.1899999999999996E-2</v>
      </c>
      <c r="F1600" s="521">
        <v>21.52</v>
      </c>
      <c r="G1600" s="502">
        <v>1.97</v>
      </c>
    </row>
    <row r="1601" spans="1:7" ht="15.6">
      <c r="A1601" s="657"/>
      <c r="B1601" s="658"/>
      <c r="C1601" s="658"/>
      <c r="D1601" s="658"/>
      <c r="E1601" s="658"/>
      <c r="F1601" s="517" t="s">
        <v>1025</v>
      </c>
      <c r="G1601" s="518">
        <f>SUM(G1598:G1600)</f>
        <v>12.040000000000001</v>
      </c>
    </row>
    <row r="1602" spans="1:7" ht="15.6">
      <c r="A1602" s="652" t="s">
        <v>2511</v>
      </c>
      <c r="B1602" s="653"/>
      <c r="C1602" s="653"/>
      <c r="D1602" s="653"/>
      <c r="E1602" s="653"/>
      <c r="F1602" s="653"/>
      <c r="G1602" s="654"/>
    </row>
    <row r="1603" spans="1:7" ht="15.6">
      <c r="A1603" s="655" t="s">
        <v>1013</v>
      </c>
      <c r="B1603" s="656"/>
      <c r="C1603" s="497" t="s">
        <v>1014</v>
      </c>
      <c r="D1603" s="497" t="s">
        <v>1015</v>
      </c>
      <c r="E1603" s="497" t="s">
        <v>1016</v>
      </c>
      <c r="F1603" s="497" t="s">
        <v>1017</v>
      </c>
      <c r="G1603" s="498" t="s">
        <v>1018</v>
      </c>
    </row>
    <row r="1604" spans="1:7" ht="15.6">
      <c r="A1604" s="506" t="s">
        <v>2512</v>
      </c>
      <c r="B1604" s="507" t="s">
        <v>2513</v>
      </c>
      <c r="C1604" s="501" t="s">
        <v>99</v>
      </c>
      <c r="D1604" s="501" t="s">
        <v>434</v>
      </c>
      <c r="E1604" s="521">
        <v>1</v>
      </c>
      <c r="F1604" s="521">
        <v>1.79</v>
      </c>
      <c r="G1604" s="502">
        <v>1.79</v>
      </c>
    </row>
    <row r="1605" spans="1:7" ht="15.6">
      <c r="A1605" s="506">
        <v>280007</v>
      </c>
      <c r="B1605" s="507" t="s">
        <v>2514</v>
      </c>
      <c r="C1605" s="501" t="s">
        <v>99</v>
      </c>
      <c r="D1605" s="501" t="s">
        <v>84</v>
      </c>
      <c r="E1605" s="521">
        <v>2.5000000000000001E-2</v>
      </c>
      <c r="F1605" s="521">
        <v>16.25</v>
      </c>
      <c r="G1605" s="502">
        <v>0.41</v>
      </c>
    </row>
    <row r="1606" spans="1:7" ht="15.6">
      <c r="A1606" s="506">
        <v>280014</v>
      </c>
      <c r="B1606" s="507" t="s">
        <v>2242</v>
      </c>
      <c r="C1606" s="501" t="s">
        <v>99</v>
      </c>
      <c r="D1606" s="501" t="s">
        <v>84</v>
      </c>
      <c r="E1606" s="521">
        <v>0.05</v>
      </c>
      <c r="F1606" s="521">
        <v>20.38</v>
      </c>
      <c r="G1606" s="502">
        <v>1.02</v>
      </c>
    </row>
    <row r="1607" spans="1:7" ht="15.6">
      <c r="A1607" s="657"/>
      <c r="B1607" s="658"/>
      <c r="C1607" s="658"/>
      <c r="D1607" s="658"/>
      <c r="E1607" s="658"/>
      <c r="F1607" s="517" t="s">
        <v>1025</v>
      </c>
      <c r="G1607" s="518">
        <f>SUM(G1604:G1606)</f>
        <v>3.22</v>
      </c>
    </row>
    <row r="1608" spans="1:7" ht="15.6">
      <c r="A1608" s="652" t="s">
        <v>2515</v>
      </c>
      <c r="B1608" s="653"/>
      <c r="C1608" s="653"/>
      <c r="D1608" s="653"/>
      <c r="E1608" s="653"/>
      <c r="F1608" s="653"/>
      <c r="G1608" s="654"/>
    </row>
    <row r="1609" spans="1:7" ht="15.6">
      <c r="A1609" s="655" t="s">
        <v>1013</v>
      </c>
      <c r="B1609" s="656"/>
      <c r="C1609" s="497" t="s">
        <v>1014</v>
      </c>
      <c r="D1609" s="497" t="s">
        <v>1015</v>
      </c>
      <c r="E1609" s="497" t="s">
        <v>1016</v>
      </c>
      <c r="F1609" s="497" t="s">
        <v>1017</v>
      </c>
      <c r="G1609" s="498" t="s">
        <v>1018</v>
      </c>
    </row>
    <row r="1610" spans="1:7" ht="46.8">
      <c r="A1610" s="506" t="s">
        <v>2311</v>
      </c>
      <c r="B1610" s="507" t="s">
        <v>2312</v>
      </c>
      <c r="C1610" s="501" t="s">
        <v>73</v>
      </c>
      <c r="D1610" s="501" t="s">
        <v>909</v>
      </c>
      <c r="E1610" s="521">
        <v>1</v>
      </c>
      <c r="F1610" s="521">
        <v>7.05</v>
      </c>
      <c r="G1610" s="502">
        <v>7.05</v>
      </c>
    </row>
    <row r="1611" spans="1:7" ht="46.8">
      <c r="A1611" s="506" t="s">
        <v>2313</v>
      </c>
      <c r="B1611" s="507" t="s">
        <v>2314</v>
      </c>
      <c r="C1611" s="501" t="s">
        <v>73</v>
      </c>
      <c r="D1611" s="501" t="s">
        <v>909</v>
      </c>
      <c r="E1611" s="521">
        <v>1</v>
      </c>
      <c r="F1611" s="521">
        <v>19.63</v>
      </c>
      <c r="G1611" s="502">
        <v>19.63</v>
      </c>
    </row>
    <row r="1612" spans="1:7" ht="15.6">
      <c r="A1612" s="657"/>
      <c r="B1612" s="658"/>
      <c r="C1612" s="658"/>
      <c r="D1612" s="658"/>
      <c r="E1612" s="658"/>
      <c r="F1612" s="517" t="s">
        <v>1025</v>
      </c>
      <c r="G1612" s="518">
        <f>SUM(G1610:G1611)</f>
        <v>26.68</v>
      </c>
    </row>
    <row r="1613" spans="1:7" ht="15.6">
      <c r="A1613" s="652" t="s">
        <v>2516</v>
      </c>
      <c r="B1613" s="653"/>
      <c r="C1613" s="653"/>
      <c r="D1613" s="653"/>
      <c r="E1613" s="653"/>
      <c r="F1613" s="653"/>
      <c r="G1613" s="654"/>
    </row>
    <row r="1614" spans="1:7" ht="15.6">
      <c r="A1614" s="655" t="s">
        <v>1013</v>
      </c>
      <c r="B1614" s="656"/>
      <c r="C1614" s="497" t="s">
        <v>1014</v>
      </c>
      <c r="D1614" s="497" t="s">
        <v>1015</v>
      </c>
      <c r="E1614" s="497" t="s">
        <v>1016</v>
      </c>
      <c r="F1614" s="497" t="s">
        <v>1017</v>
      </c>
      <c r="G1614" s="498" t="s">
        <v>1018</v>
      </c>
    </row>
    <row r="1615" spans="1:7" ht="46.8">
      <c r="A1615" s="506" t="s">
        <v>2311</v>
      </c>
      <c r="B1615" s="507" t="s">
        <v>2312</v>
      </c>
      <c r="C1615" s="501" t="s">
        <v>73</v>
      </c>
      <c r="D1615" s="501" t="s">
        <v>909</v>
      </c>
      <c r="E1615" s="521">
        <v>1</v>
      </c>
      <c r="F1615" s="521">
        <v>7.05</v>
      </c>
      <c r="G1615" s="502">
        <v>7.05</v>
      </c>
    </row>
    <row r="1616" spans="1:7" ht="46.8">
      <c r="A1616" s="506" t="s">
        <v>2517</v>
      </c>
      <c r="B1616" s="507" t="s">
        <v>2518</v>
      </c>
      <c r="C1616" s="501" t="s">
        <v>73</v>
      </c>
      <c r="D1616" s="501" t="s">
        <v>909</v>
      </c>
      <c r="E1616" s="521">
        <v>1</v>
      </c>
      <c r="F1616" s="521">
        <v>21.8</v>
      </c>
      <c r="G1616" s="502">
        <v>21.8</v>
      </c>
    </row>
    <row r="1617" spans="1:7" ht="15.6">
      <c r="A1617" s="657"/>
      <c r="B1617" s="658"/>
      <c r="C1617" s="658"/>
      <c r="D1617" s="658"/>
      <c r="E1617" s="658"/>
      <c r="F1617" s="517" t="s">
        <v>1025</v>
      </c>
      <c r="G1617" s="518">
        <f>SUM(G1615:G1616)</f>
        <v>28.85</v>
      </c>
    </row>
    <row r="1618" spans="1:7" ht="15.6">
      <c r="A1618" s="652" t="s">
        <v>2519</v>
      </c>
      <c r="B1618" s="653"/>
      <c r="C1618" s="653"/>
      <c r="D1618" s="653"/>
      <c r="E1618" s="653"/>
      <c r="F1618" s="653"/>
      <c r="G1618" s="654"/>
    </row>
    <row r="1619" spans="1:7" ht="15.6">
      <c r="A1619" s="655" t="s">
        <v>1013</v>
      </c>
      <c r="B1619" s="656"/>
      <c r="C1619" s="497" t="s">
        <v>1014</v>
      </c>
      <c r="D1619" s="497" t="s">
        <v>1015</v>
      </c>
      <c r="E1619" s="497" t="s">
        <v>1016</v>
      </c>
      <c r="F1619" s="497" t="s">
        <v>1017</v>
      </c>
      <c r="G1619" s="498" t="s">
        <v>1018</v>
      </c>
    </row>
    <row r="1620" spans="1:7" ht="46.8">
      <c r="A1620" s="506" t="s">
        <v>2311</v>
      </c>
      <c r="B1620" s="507" t="s">
        <v>2312</v>
      </c>
      <c r="C1620" s="501" t="s">
        <v>73</v>
      </c>
      <c r="D1620" s="501" t="s">
        <v>909</v>
      </c>
      <c r="E1620" s="521">
        <v>1</v>
      </c>
      <c r="F1620" s="521">
        <v>7.05</v>
      </c>
      <c r="G1620" s="502">
        <v>7.05</v>
      </c>
    </row>
    <row r="1621" spans="1:7" ht="46.8">
      <c r="A1621" s="506" t="s">
        <v>2520</v>
      </c>
      <c r="B1621" s="507" t="s">
        <v>2521</v>
      </c>
      <c r="C1621" s="501" t="s">
        <v>73</v>
      </c>
      <c r="D1621" s="501" t="s">
        <v>909</v>
      </c>
      <c r="E1621" s="521">
        <v>1</v>
      </c>
      <c r="F1621" s="521">
        <v>31.3</v>
      </c>
      <c r="G1621" s="502">
        <v>31.3</v>
      </c>
    </row>
    <row r="1622" spans="1:7" ht="15.6">
      <c r="A1622" s="657"/>
      <c r="B1622" s="658"/>
      <c r="C1622" s="658"/>
      <c r="D1622" s="658"/>
      <c r="E1622" s="658"/>
      <c r="F1622" s="517" t="s">
        <v>1025</v>
      </c>
      <c r="G1622" s="518">
        <f>SUM(G1620:G1621)</f>
        <v>38.35</v>
      </c>
    </row>
    <row r="1623" spans="1:7" ht="15.6">
      <c r="A1623" s="652" t="s">
        <v>2522</v>
      </c>
      <c r="B1623" s="653"/>
      <c r="C1623" s="653"/>
      <c r="D1623" s="653"/>
      <c r="E1623" s="653"/>
      <c r="F1623" s="653"/>
      <c r="G1623" s="654"/>
    </row>
    <row r="1624" spans="1:7" ht="15.6">
      <c r="A1624" s="655" t="s">
        <v>1013</v>
      </c>
      <c r="B1624" s="656"/>
      <c r="C1624" s="497" t="s">
        <v>1014</v>
      </c>
      <c r="D1624" s="497" t="s">
        <v>1015</v>
      </c>
      <c r="E1624" s="497" t="s">
        <v>1016</v>
      </c>
      <c r="F1624" s="497" t="s">
        <v>1017</v>
      </c>
      <c r="G1624" s="498" t="s">
        <v>1018</v>
      </c>
    </row>
    <row r="1625" spans="1:7" ht="46.8">
      <c r="A1625" s="506" t="s">
        <v>2311</v>
      </c>
      <c r="B1625" s="507" t="s">
        <v>2312</v>
      </c>
      <c r="C1625" s="501" t="s">
        <v>73</v>
      </c>
      <c r="D1625" s="501" t="s">
        <v>909</v>
      </c>
      <c r="E1625" s="521">
        <v>1</v>
      </c>
      <c r="F1625" s="521">
        <v>7.05</v>
      </c>
      <c r="G1625" s="502">
        <v>7.05</v>
      </c>
    </row>
    <row r="1626" spans="1:7" ht="46.8">
      <c r="A1626" s="506" t="s">
        <v>2520</v>
      </c>
      <c r="B1626" s="507" t="s">
        <v>2521</v>
      </c>
      <c r="C1626" s="501" t="s">
        <v>73</v>
      </c>
      <c r="D1626" s="501" t="s">
        <v>909</v>
      </c>
      <c r="E1626" s="521">
        <v>1</v>
      </c>
      <c r="F1626" s="521">
        <v>31.3</v>
      </c>
      <c r="G1626" s="502">
        <v>31.3</v>
      </c>
    </row>
    <row r="1627" spans="1:7" ht="15.6">
      <c r="A1627" s="657"/>
      <c r="B1627" s="658"/>
      <c r="C1627" s="658"/>
      <c r="D1627" s="658"/>
      <c r="E1627" s="658"/>
      <c r="F1627" s="517" t="s">
        <v>1025</v>
      </c>
      <c r="G1627" s="518">
        <f>SUM(G1625:G1626)</f>
        <v>38.35</v>
      </c>
    </row>
    <row r="1628" spans="1:7" ht="15.6">
      <c r="A1628" s="652" t="s">
        <v>2523</v>
      </c>
      <c r="B1628" s="653"/>
      <c r="C1628" s="653"/>
      <c r="D1628" s="653"/>
      <c r="E1628" s="653"/>
      <c r="F1628" s="653"/>
      <c r="G1628" s="654"/>
    </row>
    <row r="1629" spans="1:7" ht="15.6">
      <c r="A1629" s="655" t="s">
        <v>1013</v>
      </c>
      <c r="B1629" s="656"/>
      <c r="C1629" s="497" t="s">
        <v>1014</v>
      </c>
      <c r="D1629" s="497" t="s">
        <v>1015</v>
      </c>
      <c r="E1629" s="497" t="s">
        <v>1016</v>
      </c>
      <c r="F1629" s="497" t="s">
        <v>1017</v>
      </c>
      <c r="G1629" s="498" t="s">
        <v>1018</v>
      </c>
    </row>
    <row r="1630" spans="1:7" ht="46.8">
      <c r="A1630" s="506" t="s">
        <v>2311</v>
      </c>
      <c r="B1630" s="507" t="s">
        <v>2312</v>
      </c>
      <c r="C1630" s="501" t="s">
        <v>73</v>
      </c>
      <c r="D1630" s="501" t="s">
        <v>909</v>
      </c>
      <c r="E1630" s="521">
        <v>1</v>
      </c>
      <c r="F1630" s="521">
        <v>7.05</v>
      </c>
      <c r="G1630" s="502">
        <v>7.05</v>
      </c>
    </row>
    <row r="1631" spans="1:7" ht="46.8">
      <c r="A1631" s="506" t="s">
        <v>2524</v>
      </c>
      <c r="B1631" s="507" t="s">
        <v>2525</v>
      </c>
      <c r="C1631" s="501" t="s">
        <v>73</v>
      </c>
      <c r="D1631" s="501" t="s">
        <v>909</v>
      </c>
      <c r="E1631" s="521">
        <v>1</v>
      </c>
      <c r="F1631" s="521">
        <v>15.5</v>
      </c>
      <c r="G1631" s="502">
        <v>15.5</v>
      </c>
    </row>
    <row r="1632" spans="1:7" ht="15.6">
      <c r="A1632" s="657"/>
      <c r="B1632" s="658"/>
      <c r="C1632" s="658"/>
      <c r="D1632" s="658"/>
      <c r="E1632" s="658"/>
      <c r="F1632" s="517" t="s">
        <v>1025</v>
      </c>
      <c r="G1632" s="518">
        <f>SUM(G1630:G1631)</f>
        <v>22.55</v>
      </c>
    </row>
    <row r="1633" spans="1:7" ht="15.6">
      <c r="A1633" s="652" t="s">
        <v>2526</v>
      </c>
      <c r="B1633" s="653"/>
      <c r="C1633" s="653"/>
      <c r="D1633" s="653"/>
      <c r="E1633" s="653"/>
      <c r="F1633" s="653"/>
      <c r="G1633" s="654"/>
    </row>
    <row r="1634" spans="1:7" ht="15.6">
      <c r="A1634" s="655" t="s">
        <v>1013</v>
      </c>
      <c r="B1634" s="656"/>
      <c r="C1634" s="497" t="s">
        <v>1014</v>
      </c>
      <c r="D1634" s="497" t="s">
        <v>1015</v>
      </c>
      <c r="E1634" s="497" t="s">
        <v>1016</v>
      </c>
      <c r="F1634" s="497" t="s">
        <v>1017</v>
      </c>
      <c r="G1634" s="498" t="s">
        <v>1018</v>
      </c>
    </row>
    <row r="1635" spans="1:7" ht="46.8">
      <c r="A1635" s="506" t="s">
        <v>2311</v>
      </c>
      <c r="B1635" s="507" t="s">
        <v>2312</v>
      </c>
      <c r="C1635" s="501" t="s">
        <v>73</v>
      </c>
      <c r="D1635" s="501" t="s">
        <v>909</v>
      </c>
      <c r="E1635" s="521">
        <v>1</v>
      </c>
      <c r="F1635" s="521">
        <v>7.05</v>
      </c>
      <c r="G1635" s="502">
        <v>7.05</v>
      </c>
    </row>
    <row r="1636" spans="1:7" ht="46.8">
      <c r="A1636" s="506" t="s">
        <v>2527</v>
      </c>
      <c r="B1636" s="507" t="s">
        <v>2528</v>
      </c>
      <c r="C1636" s="501" t="s">
        <v>73</v>
      </c>
      <c r="D1636" s="501" t="s">
        <v>909</v>
      </c>
      <c r="E1636" s="521">
        <v>1</v>
      </c>
      <c r="F1636" s="521">
        <v>28.69</v>
      </c>
      <c r="G1636" s="502">
        <v>28.69</v>
      </c>
    </row>
    <row r="1637" spans="1:7" ht="15.6">
      <c r="A1637" s="657"/>
      <c r="B1637" s="658"/>
      <c r="C1637" s="658"/>
      <c r="D1637" s="658"/>
      <c r="E1637" s="658"/>
      <c r="F1637" s="517" t="s">
        <v>1025</v>
      </c>
      <c r="G1637" s="518">
        <f>SUM(G1635:G1636)</f>
        <v>35.74</v>
      </c>
    </row>
    <row r="1638" spans="1:7" ht="15.6">
      <c r="A1638" s="652" t="s">
        <v>2529</v>
      </c>
      <c r="B1638" s="653"/>
      <c r="C1638" s="653"/>
      <c r="D1638" s="653"/>
      <c r="E1638" s="653"/>
      <c r="F1638" s="653"/>
      <c r="G1638" s="654"/>
    </row>
    <row r="1639" spans="1:7" ht="15.6">
      <c r="A1639" s="655" t="s">
        <v>1013</v>
      </c>
      <c r="B1639" s="656"/>
      <c r="C1639" s="497" t="s">
        <v>1014</v>
      </c>
      <c r="D1639" s="497" t="s">
        <v>1015</v>
      </c>
      <c r="E1639" s="497" t="s">
        <v>1016</v>
      </c>
      <c r="F1639" s="497" t="s">
        <v>1017</v>
      </c>
      <c r="G1639" s="498" t="s">
        <v>1018</v>
      </c>
    </row>
    <row r="1640" spans="1:7" ht="46.8">
      <c r="A1640" s="506" t="s">
        <v>2311</v>
      </c>
      <c r="B1640" s="507" t="s">
        <v>2312</v>
      </c>
      <c r="C1640" s="501" t="s">
        <v>73</v>
      </c>
      <c r="D1640" s="501" t="s">
        <v>909</v>
      </c>
      <c r="E1640" s="521">
        <v>1</v>
      </c>
      <c r="F1640" s="521">
        <v>7.05</v>
      </c>
      <c r="G1640" s="502">
        <v>7.05</v>
      </c>
    </row>
    <row r="1641" spans="1:7" ht="46.8">
      <c r="A1641" s="506" t="s">
        <v>2530</v>
      </c>
      <c r="B1641" s="507" t="s">
        <v>2531</v>
      </c>
      <c r="C1641" s="501" t="s">
        <v>73</v>
      </c>
      <c r="D1641" s="501" t="s">
        <v>909</v>
      </c>
      <c r="E1641" s="521">
        <v>1</v>
      </c>
      <c r="F1641" s="521">
        <v>41.88</v>
      </c>
      <c r="G1641" s="502">
        <v>41.88</v>
      </c>
    </row>
    <row r="1642" spans="1:7" ht="15.6">
      <c r="A1642" s="657"/>
      <c r="B1642" s="658"/>
      <c r="C1642" s="658"/>
      <c r="D1642" s="658"/>
      <c r="E1642" s="658"/>
      <c r="F1642" s="517" t="s">
        <v>1025</v>
      </c>
      <c r="G1642" s="518">
        <f>SUM(G1640:G1641)</f>
        <v>48.93</v>
      </c>
    </row>
    <row r="1643" spans="1:7" ht="15.6">
      <c r="A1643" s="652" t="s">
        <v>2532</v>
      </c>
      <c r="B1643" s="653"/>
      <c r="C1643" s="653"/>
      <c r="D1643" s="653"/>
      <c r="E1643" s="653"/>
      <c r="F1643" s="653"/>
      <c r="G1643" s="654"/>
    </row>
    <row r="1644" spans="1:7" ht="15.6">
      <c r="A1644" s="655" t="s">
        <v>1013</v>
      </c>
      <c r="B1644" s="656"/>
      <c r="C1644" s="497" t="s">
        <v>1014</v>
      </c>
      <c r="D1644" s="497" t="s">
        <v>1015</v>
      </c>
      <c r="E1644" s="497" t="s">
        <v>1016</v>
      </c>
      <c r="F1644" s="497" t="s">
        <v>1017</v>
      </c>
      <c r="G1644" s="498" t="s">
        <v>1018</v>
      </c>
    </row>
    <row r="1645" spans="1:7" ht="46.8">
      <c r="A1645" s="506" t="s">
        <v>2311</v>
      </c>
      <c r="B1645" s="507" t="s">
        <v>2312</v>
      </c>
      <c r="C1645" s="501" t="s">
        <v>73</v>
      </c>
      <c r="D1645" s="501" t="s">
        <v>909</v>
      </c>
      <c r="E1645" s="521">
        <v>1</v>
      </c>
      <c r="F1645" s="521">
        <v>7.05</v>
      </c>
      <c r="G1645" s="502">
        <v>7.05</v>
      </c>
    </row>
    <row r="1646" spans="1:7" ht="46.8">
      <c r="A1646" s="506" t="s">
        <v>2533</v>
      </c>
      <c r="B1646" s="507" t="s">
        <v>2534</v>
      </c>
      <c r="C1646" s="501" t="s">
        <v>73</v>
      </c>
      <c r="D1646" s="501" t="s">
        <v>909</v>
      </c>
      <c r="E1646" s="521">
        <v>1</v>
      </c>
      <c r="F1646" s="521">
        <v>20.75</v>
      </c>
      <c r="G1646" s="502">
        <v>20.75</v>
      </c>
    </row>
    <row r="1647" spans="1:7" ht="15.6">
      <c r="A1647" s="657"/>
      <c r="B1647" s="658"/>
      <c r="C1647" s="658"/>
      <c r="D1647" s="658"/>
      <c r="E1647" s="658"/>
      <c r="F1647" s="517" t="s">
        <v>1025</v>
      </c>
      <c r="G1647" s="518">
        <f>SUM(G1645:G1646)</f>
        <v>27.8</v>
      </c>
    </row>
    <row r="1648" spans="1:7" ht="15.6">
      <c r="A1648" s="652" t="s">
        <v>2535</v>
      </c>
      <c r="B1648" s="653"/>
      <c r="C1648" s="653"/>
      <c r="D1648" s="653"/>
      <c r="E1648" s="653"/>
      <c r="F1648" s="653"/>
      <c r="G1648" s="654"/>
    </row>
    <row r="1649" spans="1:7" ht="15.6">
      <c r="A1649" s="655" t="s">
        <v>1013</v>
      </c>
      <c r="B1649" s="656"/>
      <c r="C1649" s="497" t="s">
        <v>1014</v>
      </c>
      <c r="D1649" s="497" t="s">
        <v>1015</v>
      </c>
      <c r="E1649" s="497" t="s">
        <v>1016</v>
      </c>
      <c r="F1649" s="497" t="s">
        <v>1017</v>
      </c>
      <c r="G1649" s="498" t="s">
        <v>1018</v>
      </c>
    </row>
    <row r="1650" spans="1:7" ht="46.8">
      <c r="A1650" s="506" t="s">
        <v>2311</v>
      </c>
      <c r="B1650" s="507" t="s">
        <v>2312</v>
      </c>
      <c r="C1650" s="501" t="s">
        <v>73</v>
      </c>
      <c r="D1650" s="501" t="s">
        <v>909</v>
      </c>
      <c r="E1650" s="521">
        <v>1</v>
      </c>
      <c r="F1650" s="521">
        <v>7.05</v>
      </c>
      <c r="G1650" s="502">
        <v>7.05</v>
      </c>
    </row>
    <row r="1651" spans="1:7" ht="46.8">
      <c r="A1651" s="506" t="s">
        <v>2536</v>
      </c>
      <c r="B1651" s="507" t="s">
        <v>2537</v>
      </c>
      <c r="C1651" s="501" t="s">
        <v>73</v>
      </c>
      <c r="D1651" s="501" t="s">
        <v>909</v>
      </c>
      <c r="E1651" s="521">
        <v>1</v>
      </c>
      <c r="F1651" s="521">
        <v>39.17</v>
      </c>
      <c r="G1651" s="502">
        <v>39.17</v>
      </c>
    </row>
    <row r="1652" spans="1:7" ht="15.6">
      <c r="A1652" s="657"/>
      <c r="B1652" s="658"/>
      <c r="C1652" s="658"/>
      <c r="D1652" s="658"/>
      <c r="E1652" s="658"/>
      <c r="F1652" s="517" t="s">
        <v>1025</v>
      </c>
      <c r="G1652" s="518">
        <f>SUM(G1650:G1651)</f>
        <v>46.22</v>
      </c>
    </row>
    <row r="1653" spans="1:7" ht="15.6">
      <c r="A1653" s="652" t="s">
        <v>2538</v>
      </c>
      <c r="B1653" s="653"/>
      <c r="C1653" s="653"/>
      <c r="D1653" s="653"/>
      <c r="E1653" s="653"/>
      <c r="F1653" s="653"/>
      <c r="G1653" s="654"/>
    </row>
    <row r="1654" spans="1:7" ht="15.6">
      <c r="A1654" s="655" t="s">
        <v>1013</v>
      </c>
      <c r="B1654" s="656"/>
      <c r="C1654" s="497" t="s">
        <v>1014</v>
      </c>
      <c r="D1654" s="497" t="s">
        <v>1015</v>
      </c>
      <c r="E1654" s="497" t="s">
        <v>1016</v>
      </c>
      <c r="F1654" s="497" t="s">
        <v>1017</v>
      </c>
      <c r="G1654" s="498" t="s">
        <v>1018</v>
      </c>
    </row>
    <row r="1655" spans="1:7" ht="46.8">
      <c r="A1655" s="506" t="s">
        <v>2311</v>
      </c>
      <c r="B1655" s="507" t="s">
        <v>2312</v>
      </c>
      <c r="C1655" s="501" t="s">
        <v>73</v>
      </c>
      <c r="D1655" s="501" t="s">
        <v>909</v>
      </c>
      <c r="E1655" s="521">
        <v>1</v>
      </c>
      <c r="F1655" s="521">
        <v>7.05</v>
      </c>
      <c r="G1655" s="502">
        <v>7.05</v>
      </c>
    </row>
    <row r="1656" spans="1:7" ht="46.8">
      <c r="A1656" s="506" t="s">
        <v>2539</v>
      </c>
      <c r="B1656" s="507" t="s">
        <v>2540</v>
      </c>
      <c r="C1656" s="501" t="s">
        <v>73</v>
      </c>
      <c r="D1656" s="501" t="s">
        <v>909</v>
      </c>
      <c r="E1656" s="521">
        <v>1</v>
      </c>
      <c r="F1656" s="521">
        <v>32.79</v>
      </c>
      <c r="G1656" s="502">
        <v>32.79</v>
      </c>
    </row>
    <row r="1657" spans="1:7" ht="15.6">
      <c r="A1657" s="657"/>
      <c r="B1657" s="658"/>
      <c r="C1657" s="658"/>
      <c r="D1657" s="658"/>
      <c r="E1657" s="658"/>
      <c r="F1657" s="517" t="s">
        <v>1025</v>
      </c>
      <c r="G1657" s="518">
        <f>SUM(G1655:G1656)</f>
        <v>39.839999999999996</v>
      </c>
    </row>
    <row r="1658" spans="1:7" ht="15.6">
      <c r="A1658" s="652" t="s">
        <v>2541</v>
      </c>
      <c r="B1658" s="653"/>
      <c r="C1658" s="653"/>
      <c r="D1658" s="653"/>
      <c r="E1658" s="653"/>
      <c r="F1658" s="653"/>
      <c r="G1658" s="654"/>
    </row>
    <row r="1659" spans="1:7" ht="15.6">
      <c r="A1659" s="655" t="s">
        <v>1013</v>
      </c>
      <c r="B1659" s="656"/>
      <c r="C1659" s="497" t="s">
        <v>1014</v>
      </c>
      <c r="D1659" s="497" t="s">
        <v>1015</v>
      </c>
      <c r="E1659" s="497" t="s">
        <v>1016</v>
      </c>
      <c r="F1659" s="497" t="s">
        <v>1017</v>
      </c>
      <c r="G1659" s="498" t="s">
        <v>1018</v>
      </c>
    </row>
    <row r="1660" spans="1:7" ht="62.4">
      <c r="A1660" s="506" t="s">
        <v>2542</v>
      </c>
      <c r="B1660" s="507" t="s">
        <v>2543</v>
      </c>
      <c r="C1660" s="501" t="s">
        <v>73</v>
      </c>
      <c r="D1660" s="501" t="s">
        <v>434</v>
      </c>
      <c r="E1660" s="521">
        <v>5</v>
      </c>
      <c r="F1660" s="521">
        <v>3.81</v>
      </c>
      <c r="G1660" s="502">
        <v>19.05</v>
      </c>
    </row>
    <row r="1661" spans="1:7" ht="31.2">
      <c r="A1661" s="506" t="s">
        <v>2544</v>
      </c>
      <c r="B1661" s="507" t="s">
        <v>2545</v>
      </c>
      <c r="C1661" s="501" t="s">
        <v>73</v>
      </c>
      <c r="D1661" s="501" t="s">
        <v>909</v>
      </c>
      <c r="E1661" s="521">
        <v>1</v>
      </c>
      <c r="F1661" s="521">
        <v>28.61</v>
      </c>
      <c r="G1661" s="502">
        <v>28.61</v>
      </c>
    </row>
    <row r="1662" spans="1:7" ht="31.2">
      <c r="A1662" s="506" t="s">
        <v>2546</v>
      </c>
      <c r="B1662" s="507" t="s">
        <v>2547</v>
      </c>
      <c r="C1662" s="501" t="s">
        <v>73</v>
      </c>
      <c r="D1662" s="501" t="s">
        <v>909</v>
      </c>
      <c r="E1662" s="521">
        <v>1</v>
      </c>
      <c r="F1662" s="521">
        <v>61.32</v>
      </c>
      <c r="G1662" s="502">
        <v>61.32</v>
      </c>
    </row>
    <row r="1663" spans="1:7" ht="78">
      <c r="A1663" s="506" t="s">
        <v>2548</v>
      </c>
      <c r="B1663" s="507" t="s">
        <v>2549</v>
      </c>
      <c r="C1663" s="501" t="s">
        <v>73</v>
      </c>
      <c r="D1663" s="501" t="s">
        <v>911</v>
      </c>
      <c r="E1663" s="521">
        <v>0.23880000000000001</v>
      </c>
      <c r="F1663" s="521">
        <v>210.09</v>
      </c>
      <c r="G1663" s="502">
        <v>50.16</v>
      </c>
    </row>
    <row r="1664" spans="1:7" ht="31.2">
      <c r="A1664" s="506" t="s">
        <v>2290</v>
      </c>
      <c r="B1664" s="507" t="s">
        <v>2291</v>
      </c>
      <c r="C1664" s="501" t="s">
        <v>73</v>
      </c>
      <c r="D1664" s="501" t="s">
        <v>909</v>
      </c>
      <c r="E1664" s="521">
        <v>1.4E-2</v>
      </c>
      <c r="F1664" s="521">
        <v>4.53</v>
      </c>
      <c r="G1664" s="502">
        <v>0.06</v>
      </c>
    </row>
    <row r="1665" spans="1:7" ht="31.2">
      <c r="A1665" s="506" t="s">
        <v>2239</v>
      </c>
      <c r="B1665" s="507" t="s">
        <v>2240</v>
      </c>
      <c r="C1665" s="501" t="s">
        <v>73</v>
      </c>
      <c r="D1665" s="501" t="s">
        <v>84</v>
      </c>
      <c r="E1665" s="521">
        <v>1.4837</v>
      </c>
      <c r="F1665" s="521">
        <v>17.04</v>
      </c>
      <c r="G1665" s="502">
        <v>25.28</v>
      </c>
    </row>
    <row r="1666" spans="1:7" ht="15.6">
      <c r="A1666" s="506" t="s">
        <v>2241</v>
      </c>
      <c r="B1666" s="507" t="s">
        <v>2242</v>
      </c>
      <c r="C1666" s="501" t="s">
        <v>73</v>
      </c>
      <c r="D1666" s="501" t="s">
        <v>84</v>
      </c>
      <c r="E1666" s="521">
        <v>1.4837</v>
      </c>
      <c r="F1666" s="521">
        <v>21.52</v>
      </c>
      <c r="G1666" s="502">
        <v>31.92</v>
      </c>
    </row>
    <row r="1667" spans="1:7" ht="15.6">
      <c r="A1667" s="657"/>
      <c r="B1667" s="658"/>
      <c r="C1667" s="658"/>
      <c r="D1667" s="658"/>
      <c r="E1667" s="658"/>
      <c r="F1667" s="517" t="s">
        <v>1025</v>
      </c>
      <c r="G1667" s="518">
        <f>SUM(G1660:G1666)</f>
        <v>216.39999999999998</v>
      </c>
    </row>
    <row r="1668" spans="1:7" ht="15.6">
      <c r="A1668" s="652" t="s">
        <v>2550</v>
      </c>
      <c r="B1668" s="653"/>
      <c r="C1668" s="653"/>
      <c r="D1668" s="653"/>
      <c r="E1668" s="653"/>
      <c r="F1668" s="653"/>
      <c r="G1668" s="654"/>
    </row>
    <row r="1669" spans="1:7" ht="15.6">
      <c r="A1669" s="655" t="s">
        <v>1013</v>
      </c>
      <c r="B1669" s="656"/>
      <c r="C1669" s="497" t="s">
        <v>1014</v>
      </c>
      <c r="D1669" s="497" t="s">
        <v>1015</v>
      </c>
      <c r="E1669" s="497" t="s">
        <v>1016</v>
      </c>
      <c r="F1669" s="497" t="s">
        <v>1017</v>
      </c>
      <c r="G1669" s="498" t="s">
        <v>1018</v>
      </c>
    </row>
    <row r="1670" spans="1:7" ht="46.8">
      <c r="A1670" s="506" t="s">
        <v>2551</v>
      </c>
      <c r="B1670" s="507" t="s">
        <v>2552</v>
      </c>
      <c r="C1670" s="501" t="s">
        <v>73</v>
      </c>
      <c r="D1670" s="501" t="s">
        <v>909</v>
      </c>
      <c r="E1670" s="521">
        <v>1</v>
      </c>
      <c r="F1670" s="521">
        <v>100.29</v>
      </c>
      <c r="G1670" s="502">
        <v>100.29</v>
      </c>
    </row>
    <row r="1671" spans="1:7" ht="31.2">
      <c r="A1671" s="506" t="s">
        <v>2239</v>
      </c>
      <c r="B1671" s="507" t="s">
        <v>2240</v>
      </c>
      <c r="C1671" s="501" t="s">
        <v>73</v>
      </c>
      <c r="D1671" s="501" t="s">
        <v>84</v>
      </c>
      <c r="E1671" s="521">
        <v>0.17269999999999999</v>
      </c>
      <c r="F1671" s="521">
        <v>17.04</v>
      </c>
      <c r="G1671" s="502">
        <v>2.94</v>
      </c>
    </row>
    <row r="1672" spans="1:7" ht="15.6">
      <c r="A1672" s="506" t="s">
        <v>2241</v>
      </c>
      <c r="B1672" s="507" t="s">
        <v>2242</v>
      </c>
      <c r="C1672" s="501" t="s">
        <v>73</v>
      </c>
      <c r="D1672" s="501" t="s">
        <v>84</v>
      </c>
      <c r="E1672" s="521">
        <v>0.41439999999999999</v>
      </c>
      <c r="F1672" s="521">
        <v>21.52</v>
      </c>
      <c r="G1672" s="502">
        <v>8.91</v>
      </c>
    </row>
    <row r="1673" spans="1:7" ht="15.6">
      <c r="A1673" s="657"/>
      <c r="B1673" s="658"/>
      <c r="C1673" s="658"/>
      <c r="D1673" s="658"/>
      <c r="E1673" s="658"/>
      <c r="F1673" s="517" t="s">
        <v>1025</v>
      </c>
      <c r="G1673" s="518">
        <f>SUM(G1670:G1672)</f>
        <v>112.14</v>
      </c>
    </row>
    <row r="1674" spans="1:7" ht="15.6">
      <c r="A1674" s="652" t="s">
        <v>2553</v>
      </c>
      <c r="B1674" s="653"/>
      <c r="C1674" s="653"/>
      <c r="D1674" s="653"/>
      <c r="E1674" s="653"/>
      <c r="F1674" s="653"/>
      <c r="G1674" s="654"/>
    </row>
    <row r="1675" spans="1:7" ht="15.6">
      <c r="A1675" s="655" t="s">
        <v>1013</v>
      </c>
      <c r="B1675" s="656"/>
      <c r="C1675" s="497" t="s">
        <v>1014</v>
      </c>
      <c r="D1675" s="497" t="s">
        <v>1015</v>
      </c>
      <c r="E1675" s="497" t="s">
        <v>1016</v>
      </c>
      <c r="F1675" s="497" t="s">
        <v>1017</v>
      </c>
      <c r="G1675" s="498" t="s">
        <v>1018</v>
      </c>
    </row>
    <row r="1676" spans="1:7" ht="46.8">
      <c r="A1676" s="506" t="s">
        <v>2554</v>
      </c>
      <c r="B1676" s="507" t="s">
        <v>2555</v>
      </c>
      <c r="C1676" s="501" t="s">
        <v>73</v>
      </c>
      <c r="D1676" s="501" t="s">
        <v>909</v>
      </c>
      <c r="E1676" s="521">
        <v>1</v>
      </c>
      <c r="F1676" s="521">
        <v>78.86</v>
      </c>
      <c r="G1676" s="502">
        <v>78.86</v>
      </c>
    </row>
    <row r="1677" spans="1:7" ht="31.2">
      <c r="A1677" s="506" t="s">
        <v>2556</v>
      </c>
      <c r="B1677" s="507" t="s">
        <v>2557</v>
      </c>
      <c r="C1677" s="501" t="s">
        <v>73</v>
      </c>
      <c r="D1677" s="501" t="s">
        <v>909</v>
      </c>
      <c r="E1677" s="521">
        <v>1</v>
      </c>
      <c r="F1677" s="521">
        <v>13.32</v>
      </c>
      <c r="G1677" s="502">
        <v>13.32</v>
      </c>
    </row>
    <row r="1678" spans="1:7" ht="31.2">
      <c r="A1678" s="506" t="s">
        <v>2239</v>
      </c>
      <c r="B1678" s="507" t="s">
        <v>2240</v>
      </c>
      <c r="C1678" s="501" t="s">
        <v>73</v>
      </c>
      <c r="D1678" s="501" t="s">
        <v>84</v>
      </c>
      <c r="E1678" s="521">
        <v>0.18329999999999999</v>
      </c>
      <c r="F1678" s="521">
        <v>17.04</v>
      </c>
      <c r="G1678" s="502">
        <v>3.12</v>
      </c>
    </row>
    <row r="1679" spans="1:7" ht="15.6">
      <c r="A1679" s="506" t="s">
        <v>2241</v>
      </c>
      <c r="B1679" s="507" t="s">
        <v>2242</v>
      </c>
      <c r="C1679" s="501" t="s">
        <v>73</v>
      </c>
      <c r="D1679" s="501" t="s">
        <v>84</v>
      </c>
      <c r="E1679" s="521">
        <v>0.45179999999999998</v>
      </c>
      <c r="F1679" s="521">
        <v>21.52</v>
      </c>
      <c r="G1679" s="502">
        <v>9.7200000000000006</v>
      </c>
    </row>
    <row r="1680" spans="1:7" ht="15.6">
      <c r="A1680" s="657"/>
      <c r="B1680" s="658"/>
      <c r="C1680" s="658"/>
      <c r="D1680" s="658"/>
      <c r="E1680" s="658"/>
      <c r="F1680" s="517" t="s">
        <v>1025</v>
      </c>
      <c r="G1680" s="518">
        <f>SUM(G1676:G1679)</f>
        <v>105.02000000000001</v>
      </c>
    </row>
    <row r="1681" spans="1:7" ht="15.6">
      <c r="A1681" s="652" t="s">
        <v>2558</v>
      </c>
      <c r="B1681" s="653"/>
      <c r="C1681" s="653"/>
      <c r="D1681" s="653"/>
      <c r="E1681" s="653"/>
      <c r="F1681" s="653"/>
      <c r="G1681" s="654"/>
    </row>
    <row r="1682" spans="1:7" ht="15.6">
      <c r="A1682" s="655" t="s">
        <v>1013</v>
      </c>
      <c r="B1682" s="656"/>
      <c r="C1682" s="497" t="s">
        <v>1014</v>
      </c>
      <c r="D1682" s="497" t="s">
        <v>1015</v>
      </c>
      <c r="E1682" s="497" t="s">
        <v>1016</v>
      </c>
      <c r="F1682" s="497" t="s">
        <v>1017</v>
      </c>
      <c r="G1682" s="498" t="s">
        <v>1018</v>
      </c>
    </row>
    <row r="1683" spans="1:7" ht="62.4">
      <c r="A1683" s="506" t="s">
        <v>2542</v>
      </c>
      <c r="B1683" s="507" t="s">
        <v>2543</v>
      </c>
      <c r="C1683" s="501" t="s">
        <v>73</v>
      </c>
      <c r="D1683" s="501" t="s">
        <v>434</v>
      </c>
      <c r="E1683" s="521">
        <v>5</v>
      </c>
      <c r="F1683" s="521">
        <v>3.81</v>
      </c>
      <c r="G1683" s="502">
        <v>19.05</v>
      </c>
    </row>
    <row r="1684" spans="1:7" ht="31.2">
      <c r="A1684" s="506" t="s">
        <v>2544</v>
      </c>
      <c r="B1684" s="507" t="s">
        <v>2545</v>
      </c>
      <c r="C1684" s="501" t="s">
        <v>73</v>
      </c>
      <c r="D1684" s="501" t="s">
        <v>909</v>
      </c>
      <c r="E1684" s="521">
        <v>1</v>
      </c>
      <c r="F1684" s="521">
        <v>28.61</v>
      </c>
      <c r="G1684" s="502">
        <v>28.61</v>
      </c>
    </row>
    <row r="1685" spans="1:7" ht="31.2">
      <c r="A1685" s="506" t="s">
        <v>2546</v>
      </c>
      <c r="B1685" s="507" t="s">
        <v>2547</v>
      </c>
      <c r="C1685" s="501" t="s">
        <v>73</v>
      </c>
      <c r="D1685" s="501" t="s">
        <v>909</v>
      </c>
      <c r="E1685" s="521">
        <v>1</v>
      </c>
      <c r="F1685" s="521">
        <v>61.32</v>
      </c>
      <c r="G1685" s="502">
        <v>61.32</v>
      </c>
    </row>
    <row r="1686" spans="1:7" ht="78">
      <c r="A1686" s="506" t="s">
        <v>2548</v>
      </c>
      <c r="B1686" s="507" t="s">
        <v>2549</v>
      </c>
      <c r="C1686" s="501" t="s">
        <v>73</v>
      </c>
      <c r="D1686" s="501" t="s">
        <v>911</v>
      </c>
      <c r="E1686" s="521">
        <v>0.23880000000000001</v>
      </c>
      <c r="F1686" s="521">
        <v>210.09</v>
      </c>
      <c r="G1686" s="502">
        <v>50.16</v>
      </c>
    </row>
    <row r="1687" spans="1:7" ht="31.2">
      <c r="A1687" s="506" t="s">
        <v>2290</v>
      </c>
      <c r="B1687" s="507" t="s">
        <v>2291</v>
      </c>
      <c r="C1687" s="501" t="s">
        <v>73</v>
      </c>
      <c r="D1687" s="501" t="s">
        <v>909</v>
      </c>
      <c r="E1687" s="521">
        <v>1.4E-2</v>
      </c>
      <c r="F1687" s="521">
        <v>4.53</v>
      </c>
      <c r="G1687" s="502">
        <v>0.06</v>
      </c>
    </row>
    <row r="1688" spans="1:7" ht="31.2">
      <c r="A1688" s="506" t="s">
        <v>2239</v>
      </c>
      <c r="B1688" s="507" t="s">
        <v>2240</v>
      </c>
      <c r="C1688" s="501" t="s">
        <v>73</v>
      </c>
      <c r="D1688" s="501" t="s">
        <v>84</v>
      </c>
      <c r="E1688" s="521">
        <v>1.4837</v>
      </c>
      <c r="F1688" s="521">
        <v>17.04</v>
      </c>
      <c r="G1688" s="502">
        <v>25.28</v>
      </c>
    </row>
    <row r="1689" spans="1:7" ht="15.6">
      <c r="A1689" s="506" t="s">
        <v>2241</v>
      </c>
      <c r="B1689" s="507" t="s">
        <v>2242</v>
      </c>
      <c r="C1689" s="501" t="s">
        <v>73</v>
      </c>
      <c r="D1689" s="501" t="s">
        <v>84</v>
      </c>
      <c r="E1689" s="521">
        <v>1.4837</v>
      </c>
      <c r="F1689" s="521">
        <v>21.52</v>
      </c>
      <c r="G1689" s="502">
        <v>31.92</v>
      </c>
    </row>
    <row r="1690" spans="1:7" ht="15.6">
      <c r="A1690" s="657"/>
      <c r="B1690" s="658"/>
      <c r="C1690" s="658"/>
      <c r="D1690" s="658"/>
      <c r="E1690" s="658"/>
      <c r="F1690" s="517" t="s">
        <v>1025</v>
      </c>
      <c r="G1690" s="518">
        <f>SUM(G1683:G1689)</f>
        <v>216.39999999999998</v>
      </c>
    </row>
    <row r="1691" spans="1:7" ht="15.6">
      <c r="A1691" s="652" t="s">
        <v>2559</v>
      </c>
      <c r="B1691" s="653"/>
      <c r="C1691" s="653"/>
      <c r="D1691" s="653"/>
      <c r="E1691" s="653"/>
      <c r="F1691" s="653"/>
      <c r="G1691" s="654"/>
    </row>
    <row r="1692" spans="1:7" ht="15.6">
      <c r="A1692" s="655" t="s">
        <v>1013</v>
      </c>
      <c r="B1692" s="656"/>
      <c r="C1692" s="497" t="s">
        <v>1014</v>
      </c>
      <c r="D1692" s="497" t="s">
        <v>1015</v>
      </c>
      <c r="E1692" s="497" t="s">
        <v>1016</v>
      </c>
      <c r="F1692" s="497" t="s">
        <v>1017</v>
      </c>
      <c r="G1692" s="498" t="s">
        <v>1018</v>
      </c>
    </row>
    <row r="1693" spans="1:7" ht="31.2">
      <c r="A1693" s="506" t="s">
        <v>2556</v>
      </c>
      <c r="B1693" s="507" t="s">
        <v>2557</v>
      </c>
      <c r="C1693" s="501" t="s">
        <v>73</v>
      </c>
      <c r="D1693" s="501" t="s">
        <v>909</v>
      </c>
      <c r="E1693" s="521">
        <v>1</v>
      </c>
      <c r="F1693" s="521">
        <v>13.32</v>
      </c>
      <c r="G1693" s="502">
        <v>13.32</v>
      </c>
    </row>
    <row r="1694" spans="1:7" ht="46.8">
      <c r="A1694" s="506" t="s">
        <v>2560</v>
      </c>
      <c r="B1694" s="507" t="s">
        <v>2561</v>
      </c>
      <c r="C1694" s="501" t="s">
        <v>73</v>
      </c>
      <c r="D1694" s="501" t="s">
        <v>909</v>
      </c>
      <c r="E1694" s="521">
        <v>1</v>
      </c>
      <c r="F1694" s="521">
        <v>59.27</v>
      </c>
      <c r="G1694" s="502">
        <v>59.27</v>
      </c>
    </row>
    <row r="1695" spans="1:7" ht="31.2">
      <c r="A1695" s="506" t="s">
        <v>2239</v>
      </c>
      <c r="B1695" s="507" t="s">
        <v>2240</v>
      </c>
      <c r="C1695" s="501" t="s">
        <v>73</v>
      </c>
      <c r="D1695" s="501" t="s">
        <v>84</v>
      </c>
      <c r="E1695" s="521">
        <v>0.22989999999999999</v>
      </c>
      <c r="F1695" s="521">
        <v>17.04</v>
      </c>
      <c r="G1695" s="502">
        <v>3.91</v>
      </c>
    </row>
    <row r="1696" spans="1:7" ht="15.6">
      <c r="A1696" s="506" t="s">
        <v>2241</v>
      </c>
      <c r="B1696" s="507" t="s">
        <v>2242</v>
      </c>
      <c r="C1696" s="501" t="s">
        <v>73</v>
      </c>
      <c r="D1696" s="501" t="s">
        <v>84</v>
      </c>
      <c r="E1696" s="521">
        <v>0.55179999999999996</v>
      </c>
      <c r="F1696" s="521">
        <v>21.52</v>
      </c>
      <c r="G1696" s="502">
        <v>11.87</v>
      </c>
    </row>
    <row r="1697" spans="1:7" ht="15.6">
      <c r="A1697" s="657"/>
      <c r="B1697" s="658"/>
      <c r="C1697" s="658"/>
      <c r="D1697" s="658"/>
      <c r="E1697" s="658"/>
      <c r="F1697" s="517" t="s">
        <v>1025</v>
      </c>
      <c r="G1697" s="518">
        <f>SUM(G1693:G1696)</f>
        <v>88.37</v>
      </c>
    </row>
    <row r="1698" spans="1:7" ht="15.6">
      <c r="A1698" s="652" t="s">
        <v>2562</v>
      </c>
      <c r="B1698" s="653"/>
      <c r="C1698" s="653"/>
      <c r="D1698" s="653"/>
      <c r="E1698" s="653"/>
      <c r="F1698" s="653"/>
      <c r="G1698" s="654"/>
    </row>
    <row r="1699" spans="1:7" ht="15.6">
      <c r="A1699" s="655" t="s">
        <v>1013</v>
      </c>
      <c r="B1699" s="656"/>
      <c r="C1699" s="497" t="s">
        <v>1014</v>
      </c>
      <c r="D1699" s="497" t="s">
        <v>1015</v>
      </c>
      <c r="E1699" s="497" t="s">
        <v>1016</v>
      </c>
      <c r="F1699" s="497" t="s">
        <v>1017</v>
      </c>
      <c r="G1699" s="498" t="s">
        <v>1018</v>
      </c>
    </row>
    <row r="1700" spans="1:7" ht="15.6">
      <c r="A1700" s="506" t="s">
        <v>2299</v>
      </c>
      <c r="B1700" s="507" t="s">
        <v>2300</v>
      </c>
      <c r="C1700" s="501" t="s">
        <v>73</v>
      </c>
      <c r="D1700" s="501" t="s">
        <v>909</v>
      </c>
      <c r="E1700" s="521">
        <v>1</v>
      </c>
      <c r="F1700" s="521">
        <v>38.22</v>
      </c>
      <c r="G1700" s="502">
        <v>38.22</v>
      </c>
    </row>
    <row r="1701" spans="1:7" ht="78">
      <c r="A1701" s="506" t="s">
        <v>2301</v>
      </c>
      <c r="B1701" s="507" t="s">
        <v>2302</v>
      </c>
      <c r="C1701" s="501" t="s">
        <v>73</v>
      </c>
      <c r="D1701" s="501" t="s">
        <v>909</v>
      </c>
      <c r="E1701" s="521">
        <v>1</v>
      </c>
      <c r="F1701" s="521">
        <v>103.89</v>
      </c>
      <c r="G1701" s="502">
        <v>103.89</v>
      </c>
    </row>
    <row r="1702" spans="1:7" ht="31.2">
      <c r="A1702" s="506" t="s">
        <v>2303</v>
      </c>
      <c r="B1702" s="507" t="s">
        <v>2304</v>
      </c>
      <c r="C1702" s="501" t="s">
        <v>73</v>
      </c>
      <c r="D1702" s="501" t="s">
        <v>909</v>
      </c>
      <c r="E1702" s="521">
        <v>1</v>
      </c>
      <c r="F1702" s="521">
        <v>144.96</v>
      </c>
      <c r="G1702" s="502">
        <v>144.96</v>
      </c>
    </row>
    <row r="1703" spans="1:7" ht="31.2">
      <c r="A1703" s="506" t="s">
        <v>2239</v>
      </c>
      <c r="B1703" s="507" t="s">
        <v>2240</v>
      </c>
      <c r="C1703" s="501" t="s">
        <v>73</v>
      </c>
      <c r="D1703" s="501" t="s">
        <v>84</v>
      </c>
      <c r="E1703" s="521">
        <v>0.17349999999999999</v>
      </c>
      <c r="F1703" s="521">
        <v>17.04</v>
      </c>
      <c r="G1703" s="502">
        <v>2.95</v>
      </c>
    </row>
    <row r="1704" spans="1:7" ht="15.6">
      <c r="A1704" s="506" t="s">
        <v>2241</v>
      </c>
      <c r="B1704" s="507" t="s">
        <v>2242</v>
      </c>
      <c r="C1704" s="501" t="s">
        <v>73</v>
      </c>
      <c r="D1704" s="501" t="s">
        <v>84</v>
      </c>
      <c r="E1704" s="521">
        <v>0.41649999999999998</v>
      </c>
      <c r="F1704" s="521">
        <v>21.52</v>
      </c>
      <c r="G1704" s="502">
        <v>8.9600000000000009</v>
      </c>
    </row>
    <row r="1705" spans="1:7" ht="15.6">
      <c r="A1705" s="657"/>
      <c r="B1705" s="658"/>
      <c r="C1705" s="658"/>
      <c r="D1705" s="658"/>
      <c r="E1705" s="658"/>
      <c r="F1705" s="517" t="s">
        <v>1025</v>
      </c>
      <c r="G1705" s="518">
        <f>SUM(G1700:G1704)</f>
        <v>298.98</v>
      </c>
    </row>
    <row r="1706" spans="1:7" ht="15.6">
      <c r="A1706" s="652" t="s">
        <v>2563</v>
      </c>
      <c r="B1706" s="653"/>
      <c r="C1706" s="653"/>
      <c r="D1706" s="653"/>
      <c r="E1706" s="653"/>
      <c r="F1706" s="653"/>
      <c r="G1706" s="654"/>
    </row>
    <row r="1707" spans="1:7" ht="15.6">
      <c r="A1707" s="655" t="s">
        <v>1013</v>
      </c>
      <c r="B1707" s="656"/>
      <c r="C1707" s="497" t="s">
        <v>1014</v>
      </c>
      <c r="D1707" s="497" t="s">
        <v>1015</v>
      </c>
      <c r="E1707" s="497" t="s">
        <v>1016</v>
      </c>
      <c r="F1707" s="497" t="s">
        <v>1017</v>
      </c>
      <c r="G1707" s="498" t="s">
        <v>1018</v>
      </c>
    </row>
    <row r="1708" spans="1:7" ht="15.6">
      <c r="A1708" s="506" t="s">
        <v>2564</v>
      </c>
      <c r="B1708" s="507" t="s">
        <v>1467</v>
      </c>
      <c r="C1708" s="501" t="s">
        <v>99</v>
      </c>
      <c r="D1708" s="501" t="s">
        <v>2565</v>
      </c>
      <c r="E1708" s="521">
        <v>1.06</v>
      </c>
      <c r="F1708" s="521">
        <v>41.13</v>
      </c>
      <c r="G1708" s="502">
        <v>43.6</v>
      </c>
    </row>
    <row r="1709" spans="1:7" ht="15.6">
      <c r="A1709" s="506" t="s">
        <v>2566</v>
      </c>
      <c r="B1709" s="507" t="s">
        <v>2567</v>
      </c>
      <c r="C1709" s="501" t="s">
        <v>99</v>
      </c>
      <c r="D1709" s="501" t="s">
        <v>2568</v>
      </c>
      <c r="E1709" s="521">
        <v>0.21</v>
      </c>
      <c r="F1709" s="521">
        <v>146.54</v>
      </c>
      <c r="G1709" s="502">
        <v>30.77</v>
      </c>
    </row>
    <row r="1710" spans="1:7" ht="15.6">
      <c r="A1710" s="506" t="s">
        <v>2569</v>
      </c>
      <c r="B1710" s="507" t="s">
        <v>2570</v>
      </c>
      <c r="C1710" s="501" t="s">
        <v>99</v>
      </c>
      <c r="D1710" s="501" t="s">
        <v>2571</v>
      </c>
      <c r="E1710" s="521">
        <v>2</v>
      </c>
      <c r="F1710" s="521">
        <v>132</v>
      </c>
      <c r="G1710" s="502">
        <v>264</v>
      </c>
    </row>
    <row r="1711" spans="1:7" ht="15.6">
      <c r="A1711" s="506" t="s">
        <v>2572</v>
      </c>
      <c r="B1711" s="507" t="s">
        <v>2573</v>
      </c>
      <c r="C1711" s="501" t="s">
        <v>99</v>
      </c>
      <c r="D1711" s="501" t="s">
        <v>2571</v>
      </c>
      <c r="E1711" s="521">
        <v>1</v>
      </c>
      <c r="F1711" s="521">
        <v>1755</v>
      </c>
      <c r="G1711" s="502">
        <v>1755</v>
      </c>
    </row>
    <row r="1712" spans="1:7" ht="15.6">
      <c r="A1712" s="506" t="s">
        <v>2574</v>
      </c>
      <c r="B1712" s="507" t="s">
        <v>2575</v>
      </c>
      <c r="C1712" s="501" t="s">
        <v>99</v>
      </c>
      <c r="D1712" s="501" t="s">
        <v>2571</v>
      </c>
      <c r="E1712" s="521">
        <v>2</v>
      </c>
      <c r="F1712" s="521">
        <v>38.950000000000003</v>
      </c>
      <c r="G1712" s="502">
        <v>77.900000000000006</v>
      </c>
    </row>
    <row r="1713" spans="1:7" ht="15.6">
      <c r="A1713" s="506" t="s">
        <v>1469</v>
      </c>
      <c r="B1713" s="507" t="s">
        <v>1466</v>
      </c>
      <c r="C1713" s="501" t="s">
        <v>99</v>
      </c>
      <c r="D1713" s="501" t="s">
        <v>2568</v>
      </c>
      <c r="E1713" s="521">
        <v>0.18</v>
      </c>
      <c r="F1713" s="521">
        <v>63.04</v>
      </c>
      <c r="G1713" s="502">
        <v>11.35</v>
      </c>
    </row>
    <row r="1714" spans="1:7" ht="15.6">
      <c r="A1714" s="506" t="s">
        <v>2576</v>
      </c>
      <c r="B1714" s="507" t="s">
        <v>2577</v>
      </c>
      <c r="C1714" s="501" t="s">
        <v>99</v>
      </c>
      <c r="D1714" s="501" t="s">
        <v>2578</v>
      </c>
      <c r="E1714" s="521">
        <v>11</v>
      </c>
      <c r="F1714" s="521">
        <v>9.5</v>
      </c>
      <c r="G1714" s="502">
        <v>104.5</v>
      </c>
    </row>
    <row r="1715" spans="1:7" ht="15.6">
      <c r="A1715" s="506" t="s">
        <v>2579</v>
      </c>
      <c r="B1715" s="507" t="s">
        <v>2580</v>
      </c>
      <c r="C1715" s="501" t="s">
        <v>99</v>
      </c>
      <c r="D1715" s="501" t="s">
        <v>2571</v>
      </c>
      <c r="E1715" s="521">
        <v>1</v>
      </c>
      <c r="F1715" s="521">
        <v>726</v>
      </c>
      <c r="G1715" s="502">
        <v>726</v>
      </c>
    </row>
    <row r="1716" spans="1:7" ht="15.6">
      <c r="A1716" s="506">
        <v>280007</v>
      </c>
      <c r="B1716" s="507" t="s">
        <v>2514</v>
      </c>
      <c r="C1716" s="501" t="s">
        <v>99</v>
      </c>
      <c r="D1716" s="501" t="s">
        <v>84</v>
      </c>
      <c r="E1716" s="521">
        <v>8</v>
      </c>
      <c r="F1716" s="521">
        <v>16.25</v>
      </c>
      <c r="G1716" s="502">
        <v>130</v>
      </c>
    </row>
    <row r="1717" spans="1:7" ht="15.6">
      <c r="A1717" s="506">
        <v>280014</v>
      </c>
      <c r="B1717" s="507" t="s">
        <v>2242</v>
      </c>
      <c r="C1717" s="501" t="s">
        <v>99</v>
      </c>
      <c r="D1717" s="501" t="s">
        <v>84</v>
      </c>
      <c r="E1717" s="521">
        <v>12</v>
      </c>
      <c r="F1717" s="521">
        <v>20.38</v>
      </c>
      <c r="G1717" s="502">
        <v>244.56</v>
      </c>
    </row>
    <row r="1718" spans="1:7" ht="15.6">
      <c r="A1718" s="506">
        <v>280026</v>
      </c>
      <c r="B1718" s="507" t="s">
        <v>906</v>
      </c>
      <c r="C1718" s="501" t="s">
        <v>99</v>
      </c>
      <c r="D1718" s="501" t="s">
        <v>84</v>
      </c>
      <c r="E1718" s="521">
        <v>20</v>
      </c>
      <c r="F1718" s="521">
        <v>16.02</v>
      </c>
      <c r="G1718" s="502">
        <v>320.39999999999998</v>
      </c>
    </row>
    <row r="1719" spans="1:7" ht="15.6">
      <c r="A1719" s="657"/>
      <c r="B1719" s="658"/>
      <c r="C1719" s="658"/>
      <c r="D1719" s="658"/>
      <c r="E1719" s="658"/>
      <c r="F1719" s="517" t="s">
        <v>1025</v>
      </c>
      <c r="G1719" s="518">
        <f>SUM(G1708:G1718)</f>
        <v>3708.08</v>
      </c>
    </row>
    <row r="1720" spans="1:7" ht="15.6">
      <c r="A1720" s="652" t="s">
        <v>2581</v>
      </c>
      <c r="B1720" s="653"/>
      <c r="C1720" s="653"/>
      <c r="D1720" s="653"/>
      <c r="E1720" s="653"/>
      <c r="F1720" s="653"/>
      <c r="G1720" s="654"/>
    </row>
    <row r="1721" spans="1:7" ht="15.6">
      <c r="A1721" s="655" t="s">
        <v>1013</v>
      </c>
      <c r="B1721" s="656"/>
      <c r="C1721" s="497" t="s">
        <v>1014</v>
      </c>
      <c r="D1721" s="497" t="s">
        <v>1015</v>
      </c>
      <c r="E1721" s="497" t="s">
        <v>1016</v>
      </c>
      <c r="F1721" s="497" t="s">
        <v>1017</v>
      </c>
      <c r="G1721" s="498" t="s">
        <v>1018</v>
      </c>
    </row>
    <row r="1722" spans="1:7" ht="31.2">
      <c r="A1722" s="506" t="s">
        <v>2582</v>
      </c>
      <c r="B1722" s="507" t="s">
        <v>2583</v>
      </c>
      <c r="C1722" s="501" t="s">
        <v>73</v>
      </c>
      <c r="D1722" s="501" t="s">
        <v>909</v>
      </c>
      <c r="E1722" s="521">
        <v>1</v>
      </c>
      <c r="F1722" s="521">
        <v>35.51</v>
      </c>
      <c r="G1722" s="502">
        <v>35.51</v>
      </c>
    </row>
    <row r="1723" spans="1:7" ht="31.2">
      <c r="A1723" s="506" t="s">
        <v>2239</v>
      </c>
      <c r="B1723" s="507" t="s">
        <v>2240</v>
      </c>
      <c r="C1723" s="501" t="s">
        <v>73</v>
      </c>
      <c r="D1723" s="501" t="s">
        <v>84</v>
      </c>
      <c r="E1723" s="521">
        <v>0.20619999999999999</v>
      </c>
      <c r="F1723" s="521">
        <v>17.04</v>
      </c>
      <c r="G1723" s="502">
        <v>3.51</v>
      </c>
    </row>
    <row r="1724" spans="1:7" ht="15.6">
      <c r="A1724" s="506" t="s">
        <v>2241</v>
      </c>
      <c r="B1724" s="507" t="s">
        <v>2242</v>
      </c>
      <c r="C1724" s="501" t="s">
        <v>73</v>
      </c>
      <c r="D1724" s="501" t="s">
        <v>84</v>
      </c>
      <c r="E1724" s="521">
        <v>0.20619999999999999</v>
      </c>
      <c r="F1724" s="521">
        <v>21.52</v>
      </c>
      <c r="G1724" s="502">
        <v>4.43</v>
      </c>
    </row>
    <row r="1725" spans="1:7" ht="15.6">
      <c r="A1725" s="657"/>
      <c r="B1725" s="658"/>
      <c r="C1725" s="658"/>
      <c r="D1725" s="658"/>
      <c r="E1725" s="658"/>
      <c r="F1725" s="517" t="s">
        <v>1025</v>
      </c>
      <c r="G1725" s="518">
        <f>SUM(G1722:G1724)</f>
        <v>43.449999999999996</v>
      </c>
    </row>
    <row r="1726" spans="1:7" ht="15.6">
      <c r="A1726" s="652" t="s">
        <v>2584</v>
      </c>
      <c r="B1726" s="653"/>
      <c r="C1726" s="653"/>
      <c r="D1726" s="653"/>
      <c r="E1726" s="653"/>
      <c r="F1726" s="653"/>
      <c r="G1726" s="654"/>
    </row>
    <row r="1727" spans="1:7" ht="15.6">
      <c r="A1727" s="655" t="s">
        <v>1013</v>
      </c>
      <c r="B1727" s="656"/>
      <c r="C1727" s="497" t="s">
        <v>1014</v>
      </c>
      <c r="D1727" s="497" t="s">
        <v>1015</v>
      </c>
      <c r="E1727" s="497" t="s">
        <v>1016</v>
      </c>
      <c r="F1727" s="497" t="s">
        <v>1017</v>
      </c>
      <c r="G1727" s="498" t="s">
        <v>1018</v>
      </c>
    </row>
    <row r="1728" spans="1:7" ht="78">
      <c r="A1728" s="506" t="s">
        <v>2585</v>
      </c>
      <c r="B1728" s="507" t="s">
        <v>2586</v>
      </c>
      <c r="C1728" s="501" t="s">
        <v>99</v>
      </c>
      <c r="D1728" s="501" t="s">
        <v>2578</v>
      </c>
      <c r="E1728" s="521">
        <v>1</v>
      </c>
      <c r="F1728" s="521">
        <v>314.95999999999998</v>
      </c>
      <c r="G1728" s="502">
        <v>314.95999999999998</v>
      </c>
    </row>
    <row r="1729" spans="1:7" ht="15.6">
      <c r="A1729" s="506" t="s">
        <v>2587</v>
      </c>
      <c r="B1729" s="507" t="s">
        <v>2588</v>
      </c>
      <c r="C1729" s="501" t="s">
        <v>99</v>
      </c>
      <c r="D1729" s="501" t="s">
        <v>2578</v>
      </c>
      <c r="E1729" s="521">
        <v>9</v>
      </c>
      <c r="F1729" s="521">
        <v>99.1</v>
      </c>
      <c r="G1729" s="502">
        <v>891.9</v>
      </c>
    </row>
    <row r="1730" spans="1:7" ht="15.6">
      <c r="A1730" s="506" t="s">
        <v>2589</v>
      </c>
      <c r="B1730" s="507" t="s">
        <v>2590</v>
      </c>
      <c r="C1730" s="501" t="s">
        <v>99</v>
      </c>
      <c r="D1730" s="501" t="s">
        <v>2571</v>
      </c>
      <c r="E1730" s="521">
        <v>5</v>
      </c>
      <c r="F1730" s="521">
        <v>33.9</v>
      </c>
      <c r="G1730" s="502">
        <v>169.5</v>
      </c>
    </row>
    <row r="1731" spans="1:7" ht="15.6">
      <c r="A1731" s="506" t="s">
        <v>2591</v>
      </c>
      <c r="B1731" s="507" t="s">
        <v>2592</v>
      </c>
      <c r="C1731" s="501" t="s">
        <v>99</v>
      </c>
      <c r="D1731" s="501" t="s">
        <v>2571</v>
      </c>
      <c r="E1731" s="521">
        <v>1</v>
      </c>
      <c r="F1731" s="521">
        <v>18836.400000000001</v>
      </c>
      <c r="G1731" s="502">
        <v>18836.400000000001</v>
      </c>
    </row>
    <row r="1732" spans="1:7" ht="15.6">
      <c r="A1732" s="506" t="s">
        <v>2593</v>
      </c>
      <c r="B1732" s="507" t="s">
        <v>2594</v>
      </c>
      <c r="C1732" s="501" t="s">
        <v>99</v>
      </c>
      <c r="D1732" s="501" t="s">
        <v>2571</v>
      </c>
      <c r="E1732" s="521">
        <v>3</v>
      </c>
      <c r="F1732" s="521">
        <v>210.92</v>
      </c>
      <c r="G1732" s="502">
        <v>632.76</v>
      </c>
    </row>
    <row r="1733" spans="1:7" ht="15.6">
      <c r="A1733" s="506" t="s">
        <v>2595</v>
      </c>
      <c r="B1733" s="507" t="s">
        <v>2596</v>
      </c>
      <c r="C1733" s="501" t="s">
        <v>99</v>
      </c>
      <c r="D1733" s="501" t="s">
        <v>2568</v>
      </c>
      <c r="E1733" s="521">
        <v>6</v>
      </c>
      <c r="F1733" s="521">
        <v>16.03</v>
      </c>
      <c r="G1733" s="502">
        <v>96.18</v>
      </c>
    </row>
    <row r="1734" spans="1:7" ht="15.6">
      <c r="A1734" s="657"/>
      <c r="B1734" s="658"/>
      <c r="C1734" s="658"/>
      <c r="D1734" s="658"/>
      <c r="E1734" s="658"/>
      <c r="F1734" s="517" t="s">
        <v>1025</v>
      </c>
      <c r="G1734" s="518">
        <f>SUM(G1728:G1733)</f>
        <v>20941.7</v>
      </c>
    </row>
    <row r="1735" spans="1:7" ht="15.6">
      <c r="A1735" s="652" t="s">
        <v>2597</v>
      </c>
      <c r="B1735" s="653"/>
      <c r="C1735" s="653"/>
      <c r="D1735" s="653"/>
      <c r="E1735" s="653"/>
      <c r="F1735" s="653"/>
      <c r="G1735" s="654"/>
    </row>
    <row r="1736" spans="1:7" ht="15.6">
      <c r="A1736" s="655" t="s">
        <v>1013</v>
      </c>
      <c r="B1736" s="656"/>
      <c r="C1736" s="497" t="s">
        <v>1014</v>
      </c>
      <c r="D1736" s="497" t="s">
        <v>1015</v>
      </c>
      <c r="E1736" s="497" t="s">
        <v>1016</v>
      </c>
      <c r="F1736" s="497" t="s">
        <v>1017</v>
      </c>
      <c r="G1736" s="498" t="s">
        <v>1018</v>
      </c>
    </row>
    <row r="1737" spans="1:7" ht="46.8">
      <c r="A1737" s="506" t="s">
        <v>2598</v>
      </c>
      <c r="B1737" s="507" t="s">
        <v>2599</v>
      </c>
      <c r="C1737" s="501" t="s">
        <v>73</v>
      </c>
      <c r="D1737" s="501" t="s">
        <v>909</v>
      </c>
      <c r="E1737" s="521">
        <v>1</v>
      </c>
      <c r="F1737" s="521">
        <v>135.72</v>
      </c>
      <c r="G1737" s="502">
        <v>135.72</v>
      </c>
    </row>
    <row r="1738" spans="1:7" ht="31.2">
      <c r="A1738" s="506" t="s">
        <v>2239</v>
      </c>
      <c r="B1738" s="507" t="s">
        <v>2240</v>
      </c>
      <c r="C1738" s="501" t="s">
        <v>73</v>
      </c>
      <c r="D1738" s="501" t="s">
        <v>84</v>
      </c>
      <c r="E1738" s="521">
        <v>0.12640000000000001</v>
      </c>
      <c r="F1738" s="521">
        <v>17.04</v>
      </c>
      <c r="G1738" s="502">
        <v>2.15</v>
      </c>
    </row>
    <row r="1739" spans="1:7" ht="15.6">
      <c r="A1739" s="506" t="s">
        <v>2241</v>
      </c>
      <c r="B1739" s="507" t="s">
        <v>2242</v>
      </c>
      <c r="C1739" s="501" t="s">
        <v>73</v>
      </c>
      <c r="D1739" s="501" t="s">
        <v>84</v>
      </c>
      <c r="E1739" s="521">
        <v>0.12640000000000001</v>
      </c>
      <c r="F1739" s="521">
        <v>21.52</v>
      </c>
      <c r="G1739" s="502">
        <v>2.72</v>
      </c>
    </row>
    <row r="1740" spans="1:7" ht="15.6">
      <c r="A1740" s="657"/>
      <c r="B1740" s="658"/>
      <c r="C1740" s="658"/>
      <c r="D1740" s="658"/>
      <c r="E1740" s="658"/>
      <c r="F1740" s="517" t="s">
        <v>1025</v>
      </c>
      <c r="G1740" s="518">
        <f>SUM(G1737:G1739)</f>
        <v>140.59</v>
      </c>
    </row>
    <row r="1741" spans="1:7" ht="15.6">
      <c r="A1741" s="652" t="s">
        <v>2600</v>
      </c>
      <c r="B1741" s="653"/>
      <c r="C1741" s="653"/>
      <c r="D1741" s="653"/>
      <c r="E1741" s="653"/>
      <c r="F1741" s="653"/>
      <c r="G1741" s="654"/>
    </row>
    <row r="1742" spans="1:7" ht="15.6">
      <c r="A1742" s="655" t="s">
        <v>1013</v>
      </c>
      <c r="B1742" s="656"/>
      <c r="C1742" s="497" t="s">
        <v>1014</v>
      </c>
      <c r="D1742" s="497" t="s">
        <v>1015</v>
      </c>
      <c r="E1742" s="497" t="s">
        <v>1016</v>
      </c>
      <c r="F1742" s="497" t="s">
        <v>1017</v>
      </c>
      <c r="G1742" s="498" t="s">
        <v>1018</v>
      </c>
    </row>
    <row r="1743" spans="1:7" ht="46.8">
      <c r="A1743" s="506">
        <v>43054</v>
      </c>
      <c r="B1743" s="507" t="s">
        <v>2599</v>
      </c>
      <c r="C1743" s="501" t="s">
        <v>180</v>
      </c>
      <c r="D1743" s="501" t="s">
        <v>590</v>
      </c>
      <c r="E1743" s="521">
        <v>1</v>
      </c>
      <c r="F1743" s="521">
        <v>14.13</v>
      </c>
      <c r="G1743" s="502">
        <f>F1743</f>
        <v>14.13</v>
      </c>
    </row>
    <row r="1744" spans="1:7" ht="15.6">
      <c r="A1744" s="657"/>
      <c r="B1744" s="658"/>
      <c r="C1744" s="658"/>
      <c r="D1744" s="658"/>
      <c r="E1744" s="658"/>
      <c r="F1744" s="517" t="s">
        <v>1025</v>
      </c>
      <c r="G1744" s="518">
        <f>SUM(G1743:G1743)</f>
        <v>14.13</v>
      </c>
    </row>
    <row r="1745" spans="1:7" ht="15.6">
      <c r="A1745" s="652" t="s">
        <v>2601</v>
      </c>
      <c r="B1745" s="653"/>
      <c r="C1745" s="653"/>
      <c r="D1745" s="653"/>
      <c r="E1745" s="653"/>
      <c r="F1745" s="653"/>
      <c r="G1745" s="654"/>
    </row>
    <row r="1746" spans="1:7" ht="15.6">
      <c r="A1746" s="655" t="s">
        <v>1013</v>
      </c>
      <c r="B1746" s="656"/>
      <c r="C1746" s="497" t="s">
        <v>1014</v>
      </c>
      <c r="D1746" s="497" t="s">
        <v>1015</v>
      </c>
      <c r="E1746" s="497" t="s">
        <v>1016</v>
      </c>
      <c r="F1746" s="497" t="s">
        <v>1017</v>
      </c>
      <c r="G1746" s="498" t="s">
        <v>1018</v>
      </c>
    </row>
    <row r="1747" spans="1:7" ht="46.8">
      <c r="A1747" s="506" t="s">
        <v>2346</v>
      </c>
      <c r="B1747" s="507" t="s">
        <v>2347</v>
      </c>
      <c r="C1747" s="501" t="s">
        <v>73</v>
      </c>
      <c r="D1747" s="501" t="s">
        <v>909</v>
      </c>
      <c r="E1747" s="521">
        <v>2</v>
      </c>
      <c r="F1747" s="521">
        <v>0.2</v>
      </c>
      <c r="G1747" s="502">
        <v>0.4</v>
      </c>
    </row>
    <row r="1748" spans="1:7" ht="31.2">
      <c r="A1748" s="506" t="s">
        <v>2348</v>
      </c>
      <c r="B1748" s="507" t="s">
        <v>2349</v>
      </c>
      <c r="C1748" s="501" t="s">
        <v>73</v>
      </c>
      <c r="D1748" s="501" t="s">
        <v>909</v>
      </c>
      <c r="E1748" s="521">
        <v>1</v>
      </c>
      <c r="F1748" s="521">
        <v>7.91</v>
      </c>
      <c r="G1748" s="502">
        <v>7.91</v>
      </c>
    </row>
    <row r="1749" spans="1:7" ht="31.2">
      <c r="A1749" s="506" t="s">
        <v>2239</v>
      </c>
      <c r="B1749" s="507" t="s">
        <v>2240</v>
      </c>
      <c r="C1749" s="501" t="s">
        <v>73</v>
      </c>
      <c r="D1749" s="501" t="s">
        <v>84</v>
      </c>
      <c r="E1749" s="521">
        <v>0.31640000000000001</v>
      </c>
      <c r="F1749" s="521">
        <v>17.04</v>
      </c>
      <c r="G1749" s="502">
        <v>5.39</v>
      </c>
    </row>
    <row r="1750" spans="1:7" ht="15.6">
      <c r="A1750" s="506" t="s">
        <v>2241</v>
      </c>
      <c r="B1750" s="507" t="s">
        <v>2242</v>
      </c>
      <c r="C1750" s="501" t="s">
        <v>73</v>
      </c>
      <c r="D1750" s="501" t="s">
        <v>84</v>
      </c>
      <c r="E1750" s="521">
        <v>0.31640000000000001</v>
      </c>
      <c r="F1750" s="521">
        <v>21.52</v>
      </c>
      <c r="G1750" s="502">
        <v>6.8</v>
      </c>
    </row>
    <row r="1751" spans="1:7" ht="15.6">
      <c r="A1751" s="657"/>
      <c r="B1751" s="658"/>
      <c r="C1751" s="658"/>
      <c r="D1751" s="658"/>
      <c r="E1751" s="658"/>
      <c r="F1751" s="517" t="s">
        <v>1025</v>
      </c>
      <c r="G1751" s="518">
        <f>SUM(G1747:G1750)</f>
        <v>20.5</v>
      </c>
    </row>
    <row r="1752" spans="1:7" ht="15.6">
      <c r="A1752" s="652" t="s">
        <v>2602</v>
      </c>
      <c r="B1752" s="653"/>
      <c r="C1752" s="653"/>
      <c r="D1752" s="653"/>
      <c r="E1752" s="653"/>
      <c r="F1752" s="653"/>
      <c r="G1752" s="654"/>
    </row>
    <row r="1753" spans="1:7" ht="15.6">
      <c r="A1753" s="655" t="s">
        <v>1013</v>
      </c>
      <c r="B1753" s="656"/>
      <c r="C1753" s="497" t="s">
        <v>1014</v>
      </c>
      <c r="D1753" s="497" t="s">
        <v>1015</v>
      </c>
      <c r="E1753" s="497" t="s">
        <v>1016</v>
      </c>
      <c r="F1753" s="497" t="s">
        <v>1017</v>
      </c>
      <c r="G1753" s="498" t="s">
        <v>1018</v>
      </c>
    </row>
    <row r="1754" spans="1:7" ht="62.4">
      <c r="A1754" s="506" t="s">
        <v>2318</v>
      </c>
      <c r="B1754" s="507" t="s">
        <v>2319</v>
      </c>
      <c r="C1754" s="501" t="s">
        <v>73</v>
      </c>
      <c r="D1754" s="501" t="s">
        <v>909</v>
      </c>
      <c r="E1754" s="521">
        <v>1</v>
      </c>
      <c r="F1754" s="521">
        <v>89.79</v>
      </c>
      <c r="G1754" s="502">
        <v>89.79</v>
      </c>
    </row>
    <row r="1755" spans="1:7" ht="31.2">
      <c r="A1755" s="506" t="s">
        <v>2239</v>
      </c>
      <c r="B1755" s="507" t="s">
        <v>2240</v>
      </c>
      <c r="C1755" s="501" t="s">
        <v>73</v>
      </c>
      <c r="D1755" s="501" t="s">
        <v>84</v>
      </c>
      <c r="E1755" s="521">
        <v>0.25309999999999999</v>
      </c>
      <c r="F1755" s="521">
        <v>17.04</v>
      </c>
      <c r="G1755" s="502">
        <v>4.3099999999999996</v>
      </c>
    </row>
    <row r="1756" spans="1:7" ht="15.6">
      <c r="A1756" s="506" t="s">
        <v>2241</v>
      </c>
      <c r="B1756" s="507" t="s">
        <v>2242</v>
      </c>
      <c r="C1756" s="501" t="s">
        <v>73</v>
      </c>
      <c r="D1756" s="501" t="s">
        <v>84</v>
      </c>
      <c r="E1756" s="521">
        <v>0.25309999999999999</v>
      </c>
      <c r="F1756" s="521">
        <v>21.52</v>
      </c>
      <c r="G1756" s="502">
        <v>5.44</v>
      </c>
    </row>
    <row r="1757" spans="1:7" ht="15.6">
      <c r="A1757" s="657"/>
      <c r="B1757" s="658"/>
      <c r="C1757" s="658"/>
      <c r="D1757" s="658"/>
      <c r="E1757" s="658"/>
      <c r="F1757" s="517" t="s">
        <v>1025</v>
      </c>
      <c r="G1757" s="518">
        <f>SUM(G1754:G1756)</f>
        <v>99.54</v>
      </c>
    </row>
    <row r="1758" spans="1:7" ht="15.6">
      <c r="A1758" s="652" t="s">
        <v>2603</v>
      </c>
      <c r="B1758" s="653"/>
      <c r="C1758" s="653"/>
      <c r="D1758" s="653"/>
      <c r="E1758" s="653"/>
      <c r="F1758" s="653"/>
      <c r="G1758" s="654"/>
    </row>
    <row r="1759" spans="1:7" ht="15.6">
      <c r="A1759" s="655" t="s">
        <v>1013</v>
      </c>
      <c r="B1759" s="656"/>
      <c r="C1759" s="497" t="s">
        <v>1014</v>
      </c>
      <c r="D1759" s="497" t="s">
        <v>1015</v>
      </c>
      <c r="E1759" s="497" t="s">
        <v>1016</v>
      </c>
      <c r="F1759" s="497" t="s">
        <v>1017</v>
      </c>
      <c r="G1759" s="498" t="s">
        <v>1018</v>
      </c>
    </row>
    <row r="1760" spans="1:7" ht="15.6">
      <c r="A1760" s="506" t="s">
        <v>2322</v>
      </c>
      <c r="B1760" s="507" t="s">
        <v>2323</v>
      </c>
      <c r="C1760" s="501" t="s">
        <v>73</v>
      </c>
      <c r="D1760" s="501" t="s">
        <v>434</v>
      </c>
      <c r="E1760" s="521">
        <v>1.05</v>
      </c>
      <c r="F1760" s="521">
        <v>25.6</v>
      </c>
      <c r="G1760" s="502">
        <v>26.88</v>
      </c>
    </row>
    <row r="1761" spans="1:7" ht="31.2">
      <c r="A1761" s="506" t="s">
        <v>2239</v>
      </c>
      <c r="B1761" s="507" t="s">
        <v>2240</v>
      </c>
      <c r="C1761" s="501" t="s">
        <v>73</v>
      </c>
      <c r="D1761" s="501" t="s">
        <v>84</v>
      </c>
      <c r="E1761" s="521">
        <v>0.25330000000000003</v>
      </c>
      <c r="F1761" s="521">
        <v>17.04</v>
      </c>
      <c r="G1761" s="502">
        <v>4.3099999999999996</v>
      </c>
    </row>
    <row r="1762" spans="1:7" ht="15.6">
      <c r="A1762" s="506" t="s">
        <v>2241</v>
      </c>
      <c r="B1762" s="507" t="s">
        <v>2242</v>
      </c>
      <c r="C1762" s="501" t="s">
        <v>73</v>
      </c>
      <c r="D1762" s="501" t="s">
        <v>84</v>
      </c>
      <c r="E1762" s="521">
        <v>0.25330000000000003</v>
      </c>
      <c r="F1762" s="521">
        <v>21.52</v>
      </c>
      <c r="G1762" s="502">
        <v>5.45</v>
      </c>
    </row>
    <row r="1763" spans="1:7" ht="31.2">
      <c r="A1763" s="506" t="s">
        <v>2324</v>
      </c>
      <c r="B1763" s="507" t="s">
        <v>2325</v>
      </c>
      <c r="C1763" s="501" t="s">
        <v>73</v>
      </c>
      <c r="D1763" s="501" t="s">
        <v>909</v>
      </c>
      <c r="E1763" s="521">
        <v>0.5</v>
      </c>
      <c r="F1763" s="521">
        <v>20.5</v>
      </c>
      <c r="G1763" s="502">
        <v>10.25</v>
      </c>
    </row>
    <row r="1764" spans="1:7" ht="15.6">
      <c r="A1764" s="657"/>
      <c r="B1764" s="658"/>
      <c r="C1764" s="658"/>
      <c r="D1764" s="658"/>
      <c r="E1764" s="658"/>
      <c r="F1764" s="517" t="s">
        <v>1025</v>
      </c>
      <c r="G1764" s="518">
        <f>SUM(G1760:G1763)</f>
        <v>46.89</v>
      </c>
    </row>
    <row r="1765" spans="1:7" ht="15.6">
      <c r="A1765" s="652" t="s">
        <v>2604</v>
      </c>
      <c r="B1765" s="653"/>
      <c r="C1765" s="653"/>
      <c r="D1765" s="653"/>
      <c r="E1765" s="653"/>
      <c r="F1765" s="653"/>
      <c r="G1765" s="654"/>
    </row>
    <row r="1766" spans="1:7" ht="15.6">
      <c r="A1766" s="655" t="s">
        <v>1013</v>
      </c>
      <c r="B1766" s="656"/>
      <c r="C1766" s="497" t="s">
        <v>1014</v>
      </c>
      <c r="D1766" s="497" t="s">
        <v>1015</v>
      </c>
      <c r="E1766" s="497" t="s">
        <v>1016</v>
      </c>
      <c r="F1766" s="497" t="s">
        <v>1017</v>
      </c>
      <c r="G1766" s="498" t="s">
        <v>1018</v>
      </c>
    </row>
    <row r="1767" spans="1:7" ht="15.6">
      <c r="A1767" s="506" t="s">
        <v>2332</v>
      </c>
      <c r="B1767" s="507" t="s">
        <v>2333</v>
      </c>
      <c r="C1767" s="501" t="s">
        <v>73</v>
      </c>
      <c r="D1767" s="501" t="s">
        <v>434</v>
      </c>
      <c r="E1767" s="521">
        <v>1.1000000000000001</v>
      </c>
      <c r="F1767" s="521">
        <v>35.659999999999997</v>
      </c>
      <c r="G1767" s="502">
        <v>39.22</v>
      </c>
    </row>
    <row r="1768" spans="1:7" ht="31.2">
      <c r="A1768" s="506" t="s">
        <v>2239</v>
      </c>
      <c r="B1768" s="507" t="s">
        <v>2240</v>
      </c>
      <c r="C1768" s="501" t="s">
        <v>73</v>
      </c>
      <c r="D1768" s="501" t="s">
        <v>84</v>
      </c>
      <c r="E1768" s="521">
        <v>3.3700000000000001E-2</v>
      </c>
      <c r="F1768" s="521">
        <v>17.04</v>
      </c>
      <c r="G1768" s="502">
        <v>0.56999999999999995</v>
      </c>
    </row>
    <row r="1769" spans="1:7" ht="15.6">
      <c r="A1769" s="506" t="s">
        <v>2241</v>
      </c>
      <c r="B1769" s="507" t="s">
        <v>2242</v>
      </c>
      <c r="C1769" s="501" t="s">
        <v>73</v>
      </c>
      <c r="D1769" s="501" t="s">
        <v>84</v>
      </c>
      <c r="E1769" s="521">
        <v>3.3700000000000001E-2</v>
      </c>
      <c r="F1769" s="521">
        <v>21.52</v>
      </c>
      <c r="G1769" s="502">
        <v>0.72</v>
      </c>
    </row>
    <row r="1770" spans="1:7" ht="15.6">
      <c r="A1770" s="657"/>
      <c r="B1770" s="658"/>
      <c r="C1770" s="658"/>
      <c r="D1770" s="658"/>
      <c r="E1770" s="658"/>
      <c r="F1770" s="517" t="s">
        <v>1025</v>
      </c>
      <c r="G1770" s="518">
        <f>SUM(G1767:G1769)</f>
        <v>40.51</v>
      </c>
    </row>
    <row r="1771" spans="1:7" ht="15.6">
      <c r="A1771" s="652" t="s">
        <v>2605</v>
      </c>
      <c r="B1771" s="653"/>
      <c r="C1771" s="653"/>
      <c r="D1771" s="653"/>
      <c r="E1771" s="653"/>
      <c r="F1771" s="653"/>
      <c r="G1771" s="654"/>
    </row>
    <row r="1772" spans="1:7" ht="15.6">
      <c r="A1772" s="655" t="s">
        <v>1013</v>
      </c>
      <c r="B1772" s="656"/>
      <c r="C1772" s="497" t="s">
        <v>1014</v>
      </c>
      <c r="D1772" s="497" t="s">
        <v>1015</v>
      </c>
      <c r="E1772" s="497" t="s">
        <v>1016</v>
      </c>
      <c r="F1772" s="497" t="s">
        <v>1017</v>
      </c>
      <c r="G1772" s="498" t="s">
        <v>1018</v>
      </c>
    </row>
    <row r="1773" spans="1:7" ht="46.8">
      <c r="A1773" s="506" t="s">
        <v>2337</v>
      </c>
      <c r="B1773" s="507" t="s">
        <v>2338</v>
      </c>
      <c r="C1773" s="501" t="s">
        <v>73</v>
      </c>
      <c r="D1773" s="501" t="s">
        <v>909</v>
      </c>
      <c r="E1773" s="521">
        <v>1</v>
      </c>
      <c r="F1773" s="521">
        <v>39.47</v>
      </c>
      <c r="G1773" s="502">
        <v>39.47</v>
      </c>
    </row>
    <row r="1774" spans="1:7" ht="15.6">
      <c r="A1774" s="506" t="s">
        <v>1030</v>
      </c>
      <c r="B1774" s="507" t="s">
        <v>1031</v>
      </c>
      <c r="C1774" s="501" t="s">
        <v>73</v>
      </c>
      <c r="D1774" s="501" t="s">
        <v>84</v>
      </c>
      <c r="E1774" s="521">
        <v>0.16930000000000001</v>
      </c>
      <c r="F1774" s="521">
        <v>21.31</v>
      </c>
      <c r="G1774" s="502">
        <v>3.6</v>
      </c>
    </row>
    <row r="1775" spans="1:7" ht="15.6">
      <c r="A1775" s="506" t="s">
        <v>905</v>
      </c>
      <c r="B1775" s="507" t="s">
        <v>906</v>
      </c>
      <c r="C1775" s="501" t="s">
        <v>73</v>
      </c>
      <c r="D1775" s="501" t="s">
        <v>84</v>
      </c>
      <c r="E1775" s="521">
        <v>0.16930000000000001</v>
      </c>
      <c r="F1775" s="521">
        <v>17.09</v>
      </c>
      <c r="G1775" s="502">
        <v>2.89</v>
      </c>
    </row>
    <row r="1776" spans="1:7" ht="46.8">
      <c r="A1776" s="506" t="s">
        <v>2339</v>
      </c>
      <c r="B1776" s="507" t="s">
        <v>2340</v>
      </c>
      <c r="C1776" s="501" t="s">
        <v>73</v>
      </c>
      <c r="D1776" s="501" t="s">
        <v>1023</v>
      </c>
      <c r="E1776" s="521">
        <v>1.41E-2</v>
      </c>
      <c r="F1776" s="521">
        <v>169.93</v>
      </c>
      <c r="G1776" s="502">
        <v>2.39</v>
      </c>
    </row>
    <row r="1777" spans="1:7" ht="15.6">
      <c r="A1777" s="657"/>
      <c r="B1777" s="658"/>
      <c r="C1777" s="658"/>
      <c r="D1777" s="658"/>
      <c r="E1777" s="658"/>
      <c r="F1777" s="517" t="s">
        <v>1025</v>
      </c>
      <c r="G1777" s="518">
        <f>SUM(G1773:G1776)</f>
        <v>48.35</v>
      </c>
    </row>
    <row r="1778" spans="1:7" ht="15.6">
      <c r="A1778" s="652" t="s">
        <v>2606</v>
      </c>
      <c r="B1778" s="653"/>
      <c r="C1778" s="653"/>
      <c r="D1778" s="653"/>
      <c r="E1778" s="653"/>
      <c r="F1778" s="653"/>
      <c r="G1778" s="654"/>
    </row>
    <row r="1779" spans="1:7" ht="15.6">
      <c r="A1779" s="655" t="s">
        <v>1013</v>
      </c>
      <c r="B1779" s="656"/>
      <c r="C1779" s="497" t="s">
        <v>1014</v>
      </c>
      <c r="D1779" s="497" t="s">
        <v>1015</v>
      </c>
      <c r="E1779" s="497" t="s">
        <v>1016</v>
      </c>
      <c r="F1779" s="497" t="s">
        <v>1017</v>
      </c>
      <c r="G1779" s="498" t="s">
        <v>1018</v>
      </c>
    </row>
    <row r="1780" spans="1:7" ht="46.8">
      <c r="A1780" s="506" t="s">
        <v>2337</v>
      </c>
      <c r="B1780" s="507" t="s">
        <v>602</v>
      </c>
      <c r="C1780" s="501" t="s">
        <v>180</v>
      </c>
      <c r="D1780" s="501" t="s">
        <v>909</v>
      </c>
      <c r="E1780" s="521">
        <v>1</v>
      </c>
      <c r="F1780" s="521">
        <f t="shared" ref="F1780" si="34">E1780*1.2985</f>
        <v>1.2985</v>
      </c>
      <c r="G1780" s="502">
        <f>F1780</f>
        <v>1.2985</v>
      </c>
    </row>
    <row r="1781" spans="1:7" ht="15.6">
      <c r="A1781" s="657"/>
      <c r="B1781" s="658"/>
      <c r="C1781" s="658"/>
      <c r="D1781" s="658"/>
      <c r="E1781" s="658"/>
      <c r="F1781" s="517" t="s">
        <v>1025</v>
      </c>
      <c r="G1781" s="518">
        <f>SUM(G1780:G1780)</f>
        <v>1.2985</v>
      </c>
    </row>
    <row r="1782" spans="1:7" ht="15.6">
      <c r="A1782" s="652" t="s">
        <v>2607</v>
      </c>
      <c r="B1782" s="653"/>
      <c r="C1782" s="653"/>
      <c r="D1782" s="653"/>
      <c r="E1782" s="653"/>
      <c r="F1782" s="653"/>
      <c r="G1782" s="654"/>
    </row>
    <row r="1783" spans="1:7" ht="15.6">
      <c r="A1783" s="655" t="s">
        <v>1013</v>
      </c>
      <c r="B1783" s="656"/>
      <c r="C1783" s="497" t="s">
        <v>1014</v>
      </c>
      <c r="D1783" s="497" t="s">
        <v>1015</v>
      </c>
      <c r="E1783" s="497" t="s">
        <v>1016</v>
      </c>
      <c r="F1783" s="497" t="s">
        <v>1017</v>
      </c>
      <c r="G1783" s="498" t="s">
        <v>1018</v>
      </c>
    </row>
    <row r="1784" spans="1:7" ht="15.6">
      <c r="A1784" s="506" t="s">
        <v>2608</v>
      </c>
      <c r="B1784" s="507" t="s">
        <v>2609</v>
      </c>
      <c r="C1784" s="501" t="s">
        <v>99</v>
      </c>
      <c r="D1784" s="501" t="s">
        <v>590</v>
      </c>
      <c r="E1784" s="521">
        <v>1.2</v>
      </c>
      <c r="F1784" s="521">
        <v>4.4000000000000004</v>
      </c>
      <c r="G1784" s="502">
        <v>5.28</v>
      </c>
    </row>
    <row r="1785" spans="1:7" ht="15.6">
      <c r="A1785" s="506" t="s">
        <v>2610</v>
      </c>
      <c r="B1785" s="507" t="s">
        <v>2611</v>
      </c>
      <c r="C1785" s="501" t="s">
        <v>99</v>
      </c>
      <c r="D1785" s="501" t="s">
        <v>590</v>
      </c>
      <c r="E1785" s="521">
        <v>5</v>
      </c>
      <c r="F1785" s="521">
        <v>2.38</v>
      </c>
      <c r="G1785" s="502">
        <v>11.9</v>
      </c>
    </row>
    <row r="1786" spans="1:7" ht="15.6">
      <c r="A1786" s="506" t="s">
        <v>2612</v>
      </c>
      <c r="B1786" s="507" t="s">
        <v>2613</v>
      </c>
      <c r="C1786" s="501" t="s">
        <v>99</v>
      </c>
      <c r="D1786" s="501" t="s">
        <v>1020</v>
      </c>
      <c r="E1786" s="521">
        <v>1</v>
      </c>
      <c r="F1786" s="521">
        <v>330</v>
      </c>
      <c r="G1786" s="502">
        <v>330</v>
      </c>
    </row>
    <row r="1787" spans="1:7" ht="15.6">
      <c r="A1787" s="506">
        <v>280023</v>
      </c>
      <c r="B1787" s="507" t="s">
        <v>1031</v>
      </c>
      <c r="C1787" s="501" t="s">
        <v>99</v>
      </c>
      <c r="D1787" s="501" t="s">
        <v>84</v>
      </c>
      <c r="E1787" s="521">
        <v>1.2</v>
      </c>
      <c r="F1787" s="521">
        <v>20.21</v>
      </c>
      <c r="G1787" s="502">
        <v>24.25</v>
      </c>
    </row>
    <row r="1788" spans="1:7" ht="15.6">
      <c r="A1788" s="506">
        <v>280026</v>
      </c>
      <c r="B1788" s="507" t="s">
        <v>906</v>
      </c>
      <c r="C1788" s="501" t="s">
        <v>99</v>
      </c>
      <c r="D1788" s="501" t="s">
        <v>84</v>
      </c>
      <c r="E1788" s="521">
        <v>0.6</v>
      </c>
      <c r="F1788" s="521">
        <v>16.02</v>
      </c>
      <c r="G1788" s="502">
        <v>9.61</v>
      </c>
    </row>
    <row r="1789" spans="1:7" ht="15.6">
      <c r="A1789" s="657"/>
      <c r="B1789" s="658"/>
      <c r="C1789" s="658"/>
      <c r="D1789" s="658"/>
      <c r="E1789" s="658"/>
      <c r="F1789" s="517" t="s">
        <v>1025</v>
      </c>
      <c r="G1789" s="518">
        <f>SUM(G1784:G1788)</f>
        <v>381.04</v>
      </c>
    </row>
    <row r="1790" spans="1:7" ht="15.6">
      <c r="A1790" s="652" t="s">
        <v>2614</v>
      </c>
      <c r="B1790" s="653"/>
      <c r="C1790" s="653"/>
      <c r="D1790" s="653"/>
      <c r="E1790" s="653"/>
      <c r="F1790" s="653"/>
      <c r="G1790" s="654"/>
    </row>
    <row r="1791" spans="1:7" ht="15.6">
      <c r="A1791" s="655" t="s">
        <v>1013</v>
      </c>
      <c r="B1791" s="656"/>
      <c r="C1791" s="497" t="s">
        <v>1014</v>
      </c>
      <c r="D1791" s="497" t="s">
        <v>1015</v>
      </c>
      <c r="E1791" s="497" t="s">
        <v>1016</v>
      </c>
      <c r="F1791" s="497" t="s">
        <v>1017</v>
      </c>
      <c r="G1791" s="498" t="s">
        <v>1018</v>
      </c>
    </row>
    <row r="1792" spans="1:7" ht="15.6">
      <c r="A1792" s="506" t="s">
        <v>2608</v>
      </c>
      <c r="B1792" s="507" t="s">
        <v>2609</v>
      </c>
      <c r="C1792" s="501" t="s">
        <v>99</v>
      </c>
      <c r="D1792" s="501" t="s">
        <v>590</v>
      </c>
      <c r="E1792" s="521">
        <v>1.2</v>
      </c>
      <c r="F1792" s="521">
        <v>4.4000000000000004</v>
      </c>
      <c r="G1792" s="502">
        <v>5.28</v>
      </c>
    </row>
    <row r="1793" spans="1:7" ht="15.6">
      <c r="A1793" s="506" t="s">
        <v>2610</v>
      </c>
      <c r="B1793" s="507" t="s">
        <v>2611</v>
      </c>
      <c r="C1793" s="501" t="s">
        <v>99</v>
      </c>
      <c r="D1793" s="501" t="s">
        <v>590</v>
      </c>
      <c r="E1793" s="521">
        <v>5</v>
      </c>
      <c r="F1793" s="521">
        <v>2.38</v>
      </c>
      <c r="G1793" s="502">
        <v>11.9</v>
      </c>
    </row>
    <row r="1794" spans="1:7" ht="15.6">
      <c r="A1794" s="506" t="s">
        <v>2612</v>
      </c>
      <c r="B1794" s="507" t="s">
        <v>2613</v>
      </c>
      <c r="C1794" s="501" t="s">
        <v>99</v>
      </c>
      <c r="D1794" s="501" t="s">
        <v>1020</v>
      </c>
      <c r="E1794" s="521">
        <v>1</v>
      </c>
      <c r="F1794" s="521">
        <v>330</v>
      </c>
      <c r="G1794" s="502">
        <v>330</v>
      </c>
    </row>
    <row r="1795" spans="1:7" ht="15.6">
      <c r="A1795" s="506">
        <v>280023</v>
      </c>
      <c r="B1795" s="507" t="s">
        <v>1031</v>
      </c>
      <c r="C1795" s="501" t="s">
        <v>99</v>
      </c>
      <c r="D1795" s="501" t="s">
        <v>84</v>
      </c>
      <c r="E1795" s="521">
        <v>1.2</v>
      </c>
      <c r="F1795" s="521">
        <v>20.21</v>
      </c>
      <c r="G1795" s="502">
        <v>24.25</v>
      </c>
    </row>
    <row r="1796" spans="1:7" ht="15.6">
      <c r="A1796" s="506">
        <v>280026</v>
      </c>
      <c r="B1796" s="507" t="s">
        <v>906</v>
      </c>
      <c r="C1796" s="501" t="s">
        <v>99</v>
      </c>
      <c r="D1796" s="501" t="s">
        <v>84</v>
      </c>
      <c r="E1796" s="521">
        <v>0.6</v>
      </c>
      <c r="F1796" s="521">
        <v>16.02</v>
      </c>
      <c r="G1796" s="502">
        <v>9.61</v>
      </c>
    </row>
    <row r="1797" spans="1:7" ht="15.6">
      <c r="A1797" s="657"/>
      <c r="B1797" s="658"/>
      <c r="C1797" s="658"/>
      <c r="D1797" s="658"/>
      <c r="E1797" s="658"/>
      <c r="F1797" s="517" t="s">
        <v>1025</v>
      </c>
      <c r="G1797" s="518">
        <f>SUM(G1792:G1796)</f>
        <v>381.04</v>
      </c>
    </row>
    <row r="1798" spans="1:7" ht="15.6">
      <c r="A1798" s="652" t="s">
        <v>2615</v>
      </c>
      <c r="B1798" s="653"/>
      <c r="C1798" s="653"/>
      <c r="D1798" s="653"/>
      <c r="E1798" s="653"/>
      <c r="F1798" s="653"/>
      <c r="G1798" s="654"/>
    </row>
    <row r="1799" spans="1:7" ht="15.6">
      <c r="A1799" s="655" t="s">
        <v>1013</v>
      </c>
      <c r="B1799" s="656"/>
      <c r="C1799" s="497" t="s">
        <v>1014</v>
      </c>
      <c r="D1799" s="497" t="s">
        <v>1015</v>
      </c>
      <c r="E1799" s="497" t="s">
        <v>1016</v>
      </c>
      <c r="F1799" s="497" t="s">
        <v>1017</v>
      </c>
      <c r="G1799" s="498" t="s">
        <v>1018</v>
      </c>
    </row>
    <row r="1800" spans="1:7" ht="31.2">
      <c r="A1800" s="506" t="s">
        <v>2616</v>
      </c>
      <c r="B1800" s="507" t="s">
        <v>2617</v>
      </c>
      <c r="C1800" s="501" t="s">
        <v>73</v>
      </c>
      <c r="D1800" s="501" t="s">
        <v>434</v>
      </c>
      <c r="E1800" s="521">
        <v>1.04</v>
      </c>
      <c r="F1800" s="521">
        <v>87.97</v>
      </c>
      <c r="G1800" s="502">
        <v>91.48</v>
      </c>
    </row>
    <row r="1801" spans="1:7" ht="78">
      <c r="A1801" s="506" t="s">
        <v>2618</v>
      </c>
      <c r="B1801" s="507" t="s">
        <v>2619</v>
      </c>
      <c r="C1801" s="501" t="s">
        <v>73</v>
      </c>
      <c r="D1801" s="501" t="s">
        <v>1023</v>
      </c>
      <c r="E1801" s="521">
        <v>6.0000000000000001E-3</v>
      </c>
      <c r="F1801" s="521">
        <v>405.8</v>
      </c>
      <c r="G1801" s="502">
        <v>2.4300000000000002</v>
      </c>
    </row>
    <row r="1802" spans="1:7" ht="31.2">
      <c r="A1802" s="506" t="s">
        <v>1503</v>
      </c>
      <c r="B1802" s="507" t="s">
        <v>1504</v>
      </c>
      <c r="C1802" s="501" t="s">
        <v>73</v>
      </c>
      <c r="D1802" s="501" t="s">
        <v>84</v>
      </c>
      <c r="E1802" s="521">
        <v>0.41899999999999998</v>
      </c>
      <c r="F1802" s="521">
        <v>21.88</v>
      </c>
      <c r="G1802" s="502">
        <v>9.16</v>
      </c>
    </row>
    <row r="1803" spans="1:7" ht="15.6">
      <c r="A1803" s="506" t="s">
        <v>905</v>
      </c>
      <c r="B1803" s="507" t="s">
        <v>906</v>
      </c>
      <c r="C1803" s="501" t="s">
        <v>73</v>
      </c>
      <c r="D1803" s="501" t="s">
        <v>84</v>
      </c>
      <c r="E1803" s="521">
        <v>0.20899999999999999</v>
      </c>
      <c r="F1803" s="521">
        <v>17.09</v>
      </c>
      <c r="G1803" s="502">
        <v>3.57</v>
      </c>
    </row>
    <row r="1804" spans="1:7" ht="46.8">
      <c r="A1804" s="506" t="s">
        <v>2620</v>
      </c>
      <c r="B1804" s="507" t="s">
        <v>2621</v>
      </c>
      <c r="C1804" s="501" t="s">
        <v>73</v>
      </c>
      <c r="D1804" s="501" t="s">
        <v>911</v>
      </c>
      <c r="E1804" s="521">
        <v>2.1000000000000001E-2</v>
      </c>
      <c r="F1804" s="521">
        <v>24.42</v>
      </c>
      <c r="G1804" s="502">
        <v>0.51</v>
      </c>
    </row>
    <row r="1805" spans="1:7" ht="46.8">
      <c r="A1805" s="506" t="s">
        <v>2622</v>
      </c>
      <c r="B1805" s="507" t="s">
        <v>2623</v>
      </c>
      <c r="C1805" s="501" t="s">
        <v>73</v>
      </c>
      <c r="D1805" s="501" t="s">
        <v>1026</v>
      </c>
      <c r="E1805" s="521">
        <v>0.39800000000000002</v>
      </c>
      <c r="F1805" s="521">
        <v>20.97</v>
      </c>
      <c r="G1805" s="502">
        <v>8.34</v>
      </c>
    </row>
    <row r="1806" spans="1:7" ht="15.6">
      <c r="A1806" s="657"/>
      <c r="B1806" s="658"/>
      <c r="C1806" s="658"/>
      <c r="D1806" s="658"/>
      <c r="E1806" s="658"/>
      <c r="F1806" s="517" t="s">
        <v>1025</v>
      </c>
      <c r="G1806" s="518">
        <f>SUM(G1800:G1805)</f>
        <v>115.49000000000001</v>
      </c>
    </row>
    <row r="1807" spans="1:7" ht="15.6">
      <c r="A1807" s="652" t="s">
        <v>2624</v>
      </c>
      <c r="B1807" s="653"/>
      <c r="C1807" s="653"/>
      <c r="D1807" s="653"/>
      <c r="E1807" s="653"/>
      <c r="F1807" s="653"/>
      <c r="G1807" s="654"/>
    </row>
    <row r="1808" spans="1:7" ht="15.6">
      <c r="A1808" s="655" t="s">
        <v>1013</v>
      </c>
      <c r="B1808" s="656"/>
      <c r="C1808" s="497" t="s">
        <v>1014</v>
      </c>
      <c r="D1808" s="497" t="s">
        <v>1015</v>
      </c>
      <c r="E1808" s="497" t="s">
        <v>1016</v>
      </c>
      <c r="F1808" s="497" t="s">
        <v>1017</v>
      </c>
      <c r="G1808" s="498" t="s">
        <v>1018</v>
      </c>
    </row>
    <row r="1809" spans="1:7" ht="15.6">
      <c r="A1809" s="506" t="s">
        <v>2625</v>
      </c>
      <c r="B1809" s="507" t="s">
        <v>2626</v>
      </c>
      <c r="C1809" s="501" t="s">
        <v>99</v>
      </c>
      <c r="D1809" s="501" t="s">
        <v>1020</v>
      </c>
      <c r="E1809" s="521">
        <v>1</v>
      </c>
      <c r="F1809" s="521">
        <v>212.5</v>
      </c>
      <c r="G1809" s="502">
        <v>212.5</v>
      </c>
    </row>
    <row r="1810" spans="1:7" ht="15.6">
      <c r="A1810" s="506">
        <v>280002</v>
      </c>
      <c r="B1810" s="507" t="s">
        <v>2627</v>
      </c>
      <c r="C1810" s="501" t="s">
        <v>99</v>
      </c>
      <c r="D1810" s="501" t="s">
        <v>84</v>
      </c>
      <c r="E1810" s="521">
        <v>0.5</v>
      </c>
      <c r="F1810" s="521">
        <v>15.98</v>
      </c>
      <c r="G1810" s="502">
        <v>7.99</v>
      </c>
    </row>
    <row r="1811" spans="1:7" ht="15.6">
      <c r="A1811" s="506">
        <v>280013</v>
      </c>
      <c r="B1811" s="507" t="s">
        <v>2628</v>
      </c>
      <c r="C1811" s="501" t="s">
        <v>99</v>
      </c>
      <c r="D1811" s="501" t="s">
        <v>84</v>
      </c>
      <c r="E1811" s="521">
        <v>0.5</v>
      </c>
      <c r="F1811" s="521">
        <v>20.04</v>
      </c>
      <c r="G1811" s="502">
        <v>10.02</v>
      </c>
    </row>
    <row r="1812" spans="1:7" ht="15.6">
      <c r="A1812" s="657"/>
      <c r="B1812" s="658"/>
      <c r="C1812" s="658"/>
      <c r="D1812" s="658"/>
      <c r="E1812" s="658"/>
      <c r="F1812" s="517" t="s">
        <v>1025</v>
      </c>
      <c r="G1812" s="518">
        <f>SUM(G1809:G1811)</f>
        <v>230.51000000000002</v>
      </c>
    </row>
    <row r="1813" spans="1:7" ht="15.6">
      <c r="A1813" s="652" t="s">
        <v>2629</v>
      </c>
      <c r="B1813" s="653"/>
      <c r="C1813" s="653"/>
      <c r="D1813" s="653"/>
      <c r="E1813" s="653"/>
      <c r="F1813" s="653"/>
      <c r="G1813" s="654"/>
    </row>
    <row r="1814" spans="1:7" ht="15.6">
      <c r="A1814" s="655" t="s">
        <v>1013</v>
      </c>
      <c r="B1814" s="656"/>
      <c r="C1814" s="497" t="s">
        <v>1014</v>
      </c>
      <c r="D1814" s="497" t="s">
        <v>1015</v>
      </c>
      <c r="E1814" s="497" t="s">
        <v>1016</v>
      </c>
      <c r="F1814" s="497" t="s">
        <v>1017</v>
      </c>
      <c r="G1814" s="498" t="s">
        <v>1018</v>
      </c>
    </row>
    <row r="1815" spans="1:7" ht="15.6">
      <c r="A1815" s="506" t="s">
        <v>2630</v>
      </c>
      <c r="B1815" s="507" t="s">
        <v>2631</v>
      </c>
      <c r="C1815" s="501" t="s">
        <v>99</v>
      </c>
      <c r="D1815" s="501" t="s">
        <v>1023</v>
      </c>
      <c r="E1815" s="521">
        <v>8.9999999999999993E-3</v>
      </c>
      <c r="F1815" s="521">
        <v>4191.3999999999996</v>
      </c>
      <c r="G1815" s="502">
        <v>37.72</v>
      </c>
    </row>
    <row r="1816" spans="1:7" ht="15.6">
      <c r="A1816" s="506" t="s">
        <v>2632</v>
      </c>
      <c r="B1816" s="507" t="s">
        <v>2633</v>
      </c>
      <c r="C1816" s="501" t="s">
        <v>99</v>
      </c>
      <c r="D1816" s="501" t="s">
        <v>2634</v>
      </c>
      <c r="E1816" s="521">
        <v>1.7</v>
      </c>
      <c r="F1816" s="521">
        <v>40.340000000000003</v>
      </c>
      <c r="G1816" s="502">
        <v>68.58</v>
      </c>
    </row>
    <row r="1817" spans="1:7" ht="15.6">
      <c r="A1817" s="506">
        <v>150210</v>
      </c>
      <c r="B1817" s="507" t="s">
        <v>2635</v>
      </c>
      <c r="C1817" s="501" t="s">
        <v>99</v>
      </c>
      <c r="D1817" s="501" t="s">
        <v>1020</v>
      </c>
      <c r="E1817" s="521">
        <v>0.3</v>
      </c>
      <c r="F1817" s="521">
        <v>30.4</v>
      </c>
      <c r="G1817" s="502">
        <v>9.1199999999999992</v>
      </c>
    </row>
    <row r="1818" spans="1:7" ht="15.6">
      <c r="A1818" s="506">
        <v>280002</v>
      </c>
      <c r="B1818" s="507" t="s">
        <v>2636</v>
      </c>
      <c r="C1818" s="501" t="s">
        <v>99</v>
      </c>
      <c r="D1818" s="501" t="s">
        <v>84</v>
      </c>
      <c r="E1818" s="521">
        <v>0.8</v>
      </c>
      <c r="F1818" s="521">
        <v>15.98</v>
      </c>
      <c r="G1818" s="502">
        <v>12.78</v>
      </c>
    </row>
    <row r="1819" spans="1:7" ht="15.6">
      <c r="A1819" s="506">
        <v>280013</v>
      </c>
      <c r="B1819" s="507" t="s">
        <v>2637</v>
      </c>
      <c r="C1819" s="501" t="s">
        <v>99</v>
      </c>
      <c r="D1819" s="501" t="s">
        <v>84</v>
      </c>
      <c r="E1819" s="521">
        <v>0.8</v>
      </c>
      <c r="F1819" s="521">
        <v>20.04</v>
      </c>
      <c r="G1819" s="502">
        <v>16.03</v>
      </c>
    </row>
    <row r="1820" spans="1:7" ht="15.6">
      <c r="A1820" s="657"/>
      <c r="B1820" s="658"/>
      <c r="C1820" s="658"/>
      <c r="D1820" s="658"/>
      <c r="E1820" s="658"/>
      <c r="F1820" s="517" t="s">
        <v>1025</v>
      </c>
      <c r="G1820" s="518">
        <f>SUM(G1815:G1819)</f>
        <v>144.22999999999999</v>
      </c>
    </row>
    <row r="1821" spans="1:7" ht="15.6">
      <c r="A1821" s="652" t="s">
        <v>2638</v>
      </c>
      <c r="B1821" s="653"/>
      <c r="C1821" s="653"/>
      <c r="D1821" s="653"/>
      <c r="E1821" s="653"/>
      <c r="F1821" s="653"/>
      <c r="G1821" s="654"/>
    </row>
    <row r="1822" spans="1:7" ht="15.6">
      <c r="A1822" s="655" t="s">
        <v>1013</v>
      </c>
      <c r="B1822" s="656"/>
      <c r="C1822" s="497" t="s">
        <v>1014</v>
      </c>
      <c r="D1822" s="497" t="s">
        <v>1015</v>
      </c>
      <c r="E1822" s="497" t="s">
        <v>1016</v>
      </c>
      <c r="F1822" s="497" t="s">
        <v>1017</v>
      </c>
      <c r="G1822" s="498" t="s">
        <v>1018</v>
      </c>
    </row>
    <row r="1823" spans="1:7" ht="15.6">
      <c r="A1823" s="506">
        <v>20174</v>
      </c>
      <c r="B1823" s="507" t="s">
        <v>2639</v>
      </c>
      <c r="C1823" s="501" t="s">
        <v>99</v>
      </c>
      <c r="D1823" s="501" t="s">
        <v>2568</v>
      </c>
      <c r="E1823" s="521">
        <v>0.03</v>
      </c>
      <c r="F1823" s="521">
        <v>91.02</v>
      </c>
      <c r="G1823" s="502">
        <v>2.73</v>
      </c>
    </row>
    <row r="1824" spans="1:7" ht="15.6">
      <c r="A1824" s="506">
        <v>30010</v>
      </c>
      <c r="B1824" s="507" t="s">
        <v>2640</v>
      </c>
      <c r="C1824" s="501" t="s">
        <v>99</v>
      </c>
      <c r="D1824" s="501" t="s">
        <v>2568</v>
      </c>
      <c r="E1824" s="521">
        <v>0.02</v>
      </c>
      <c r="F1824" s="521">
        <v>48.06</v>
      </c>
      <c r="G1824" s="502">
        <v>0.96</v>
      </c>
    </row>
    <row r="1825" spans="1:7" ht="15.6">
      <c r="A1825" s="506">
        <v>40025</v>
      </c>
      <c r="B1825" s="507" t="s">
        <v>2641</v>
      </c>
      <c r="C1825" s="501" t="s">
        <v>99</v>
      </c>
      <c r="D1825" s="501" t="s">
        <v>2568</v>
      </c>
      <c r="E1825" s="521">
        <v>0.02</v>
      </c>
      <c r="F1825" s="521">
        <v>513.66999999999996</v>
      </c>
      <c r="G1825" s="502">
        <v>10.27</v>
      </c>
    </row>
    <row r="1826" spans="1:7" ht="15.6">
      <c r="A1826" s="506">
        <v>50757</v>
      </c>
      <c r="B1826" s="507" t="s">
        <v>2642</v>
      </c>
      <c r="C1826" s="501" t="s">
        <v>99</v>
      </c>
      <c r="D1826" s="501" t="s">
        <v>2568</v>
      </c>
      <c r="E1826" s="521">
        <v>7.0000000000000007E-2</v>
      </c>
      <c r="F1826" s="521">
        <v>3236.13</v>
      </c>
      <c r="G1826" s="502">
        <v>226.53</v>
      </c>
    </row>
    <row r="1827" spans="1:7" ht="15.6">
      <c r="A1827" s="506">
        <v>60046</v>
      </c>
      <c r="B1827" s="507" t="s">
        <v>2643</v>
      </c>
      <c r="C1827" s="501" t="s">
        <v>99</v>
      </c>
      <c r="D1827" s="501" t="s">
        <v>2644</v>
      </c>
      <c r="E1827" s="521">
        <v>0.48</v>
      </c>
      <c r="F1827" s="521">
        <v>65.709999999999994</v>
      </c>
      <c r="G1827" s="502">
        <v>31.54</v>
      </c>
    </row>
    <row r="1828" spans="1:7" ht="15.6">
      <c r="A1828" s="506">
        <v>110143</v>
      </c>
      <c r="B1828" s="507" t="s">
        <v>2645</v>
      </c>
      <c r="C1828" s="501" t="s">
        <v>99</v>
      </c>
      <c r="D1828" s="501" t="s">
        <v>2644</v>
      </c>
      <c r="E1828" s="521">
        <v>1.2</v>
      </c>
      <c r="F1828" s="521">
        <v>10.19</v>
      </c>
      <c r="G1828" s="502">
        <v>12.23</v>
      </c>
    </row>
    <row r="1829" spans="1:7" ht="15.6">
      <c r="A1829" s="506">
        <v>110763</v>
      </c>
      <c r="B1829" s="507" t="s">
        <v>2646</v>
      </c>
      <c r="C1829" s="501" t="s">
        <v>99</v>
      </c>
      <c r="D1829" s="501" t="s">
        <v>2644</v>
      </c>
      <c r="E1829" s="521">
        <v>1.2</v>
      </c>
      <c r="F1829" s="521">
        <v>41.46</v>
      </c>
      <c r="G1829" s="502">
        <v>49.75</v>
      </c>
    </row>
    <row r="1830" spans="1:7" ht="15.6">
      <c r="A1830" s="657"/>
      <c r="B1830" s="658"/>
      <c r="C1830" s="658"/>
      <c r="D1830" s="658"/>
      <c r="E1830" s="658"/>
      <c r="F1830" s="517" t="s">
        <v>1025</v>
      </c>
      <c r="G1830" s="518">
        <f>SUM(G1823:G1829)</f>
        <v>334.01000000000005</v>
      </c>
    </row>
    <row r="1831" spans="1:7" ht="15.6">
      <c r="A1831" s="652" t="s">
        <v>2647</v>
      </c>
      <c r="B1831" s="653"/>
      <c r="C1831" s="653"/>
      <c r="D1831" s="653"/>
      <c r="E1831" s="653"/>
      <c r="F1831" s="653"/>
      <c r="G1831" s="654"/>
    </row>
    <row r="1832" spans="1:7" ht="15.6">
      <c r="A1832" s="655" t="s">
        <v>1013</v>
      </c>
      <c r="B1832" s="656"/>
      <c r="C1832" s="497" t="s">
        <v>1014</v>
      </c>
      <c r="D1832" s="497" t="s">
        <v>1015</v>
      </c>
      <c r="E1832" s="497" t="s">
        <v>1016</v>
      </c>
      <c r="F1832" s="497" t="s">
        <v>1017</v>
      </c>
      <c r="G1832" s="498" t="s">
        <v>1018</v>
      </c>
    </row>
    <row r="1833" spans="1:7" ht="15.6">
      <c r="A1833" s="506" t="s">
        <v>2648</v>
      </c>
      <c r="B1833" s="507" t="s">
        <v>2649</v>
      </c>
      <c r="C1833" s="501" t="s">
        <v>99</v>
      </c>
      <c r="D1833" s="501" t="s">
        <v>2634</v>
      </c>
      <c r="E1833" s="521">
        <v>1</v>
      </c>
      <c r="F1833" s="521">
        <v>91.41</v>
      </c>
      <c r="G1833" s="502">
        <v>91.41</v>
      </c>
    </row>
    <row r="1834" spans="1:7" ht="15.6">
      <c r="A1834" s="506">
        <v>280007</v>
      </c>
      <c r="B1834" s="507" t="s">
        <v>2514</v>
      </c>
      <c r="C1834" s="501" t="s">
        <v>99</v>
      </c>
      <c r="D1834" s="501" t="s">
        <v>84</v>
      </c>
      <c r="E1834" s="521">
        <v>0.5</v>
      </c>
      <c r="F1834" s="521">
        <v>16.25</v>
      </c>
      <c r="G1834" s="502">
        <v>8.1300000000000008</v>
      </c>
    </row>
    <row r="1835" spans="1:7" ht="15.6">
      <c r="A1835" s="506">
        <v>280014</v>
      </c>
      <c r="B1835" s="507" t="s">
        <v>2650</v>
      </c>
      <c r="C1835" s="501" t="s">
        <v>99</v>
      </c>
      <c r="D1835" s="501" t="s">
        <v>84</v>
      </c>
      <c r="E1835" s="521">
        <v>1</v>
      </c>
      <c r="F1835" s="521">
        <v>20.38</v>
      </c>
      <c r="G1835" s="502">
        <v>20.38</v>
      </c>
    </row>
    <row r="1836" spans="1:7" ht="15.6">
      <c r="A1836" s="657"/>
      <c r="B1836" s="658"/>
      <c r="C1836" s="658"/>
      <c r="D1836" s="658"/>
      <c r="E1836" s="658"/>
      <c r="F1836" s="517" t="s">
        <v>1025</v>
      </c>
      <c r="G1836" s="518">
        <f>SUM(G1833:G1835)</f>
        <v>119.91999999999999</v>
      </c>
    </row>
    <row r="1837" spans="1:7" ht="15.6">
      <c r="A1837" s="652" t="s">
        <v>2651</v>
      </c>
      <c r="B1837" s="653"/>
      <c r="C1837" s="653"/>
      <c r="D1837" s="653"/>
      <c r="E1837" s="653"/>
      <c r="F1837" s="653"/>
      <c r="G1837" s="654"/>
    </row>
    <row r="1838" spans="1:7" ht="15.6">
      <c r="A1838" s="655" t="s">
        <v>1013</v>
      </c>
      <c r="B1838" s="656"/>
      <c r="C1838" s="497" t="s">
        <v>1014</v>
      </c>
      <c r="D1838" s="497" t="s">
        <v>1015</v>
      </c>
      <c r="E1838" s="497" t="s">
        <v>1016</v>
      </c>
      <c r="F1838" s="497" t="s">
        <v>1017</v>
      </c>
      <c r="G1838" s="498" t="s">
        <v>1018</v>
      </c>
    </row>
    <row r="1839" spans="1:7" ht="15.6">
      <c r="A1839" s="506" t="s">
        <v>2652</v>
      </c>
      <c r="B1839" s="507" t="s">
        <v>2653</v>
      </c>
      <c r="C1839" s="501" t="s">
        <v>73</v>
      </c>
      <c r="D1839" s="501" t="s">
        <v>1020</v>
      </c>
      <c r="E1839" s="521">
        <v>1</v>
      </c>
      <c r="F1839" s="521">
        <v>6.99</v>
      </c>
      <c r="G1839" s="502">
        <v>6.99</v>
      </c>
    </row>
    <row r="1840" spans="1:7" ht="15.6">
      <c r="A1840" s="506" t="s">
        <v>905</v>
      </c>
      <c r="B1840" s="507" t="s">
        <v>906</v>
      </c>
      <c r="C1840" s="501" t="s">
        <v>73</v>
      </c>
      <c r="D1840" s="501" t="s">
        <v>84</v>
      </c>
      <c r="E1840" s="521">
        <v>0.15640000000000001</v>
      </c>
      <c r="F1840" s="521">
        <v>17.09</v>
      </c>
      <c r="G1840" s="502">
        <v>2.67</v>
      </c>
    </row>
    <row r="1841" spans="1:7" ht="15.6">
      <c r="A1841" s="506" t="s">
        <v>1119</v>
      </c>
      <c r="B1841" s="507" t="s">
        <v>1120</v>
      </c>
      <c r="C1841" s="501" t="s">
        <v>73</v>
      </c>
      <c r="D1841" s="501" t="s">
        <v>84</v>
      </c>
      <c r="E1841" s="521">
        <v>3.9100000000000003E-2</v>
      </c>
      <c r="F1841" s="521">
        <v>20.62</v>
      </c>
      <c r="G1841" s="502">
        <v>0.8</v>
      </c>
    </row>
    <row r="1842" spans="1:7" ht="15.6">
      <c r="A1842" s="657"/>
      <c r="B1842" s="658"/>
      <c r="C1842" s="658"/>
      <c r="D1842" s="658"/>
      <c r="E1842" s="658"/>
      <c r="F1842" s="517" t="s">
        <v>1025</v>
      </c>
      <c r="G1842" s="518">
        <f>SUM(G1839:G1841)</f>
        <v>10.46</v>
      </c>
    </row>
    <row r="1843" spans="1:7" ht="15.6">
      <c r="A1843" s="652" t="s">
        <v>2654</v>
      </c>
      <c r="B1843" s="653"/>
      <c r="C1843" s="653"/>
      <c r="D1843" s="653"/>
      <c r="E1843" s="653"/>
      <c r="F1843" s="653"/>
      <c r="G1843" s="654"/>
    </row>
    <row r="1844" spans="1:7" ht="15.6">
      <c r="A1844" s="655" t="s">
        <v>1013</v>
      </c>
      <c r="B1844" s="656"/>
      <c r="C1844" s="497" t="s">
        <v>1014</v>
      </c>
      <c r="D1844" s="497" t="s">
        <v>1015</v>
      </c>
      <c r="E1844" s="497" t="s">
        <v>1016</v>
      </c>
      <c r="F1844" s="497" t="s">
        <v>1017</v>
      </c>
      <c r="G1844" s="498" t="s">
        <v>1018</v>
      </c>
    </row>
    <row r="1845" spans="1:7" ht="15.6">
      <c r="A1845" s="506">
        <v>10269</v>
      </c>
      <c r="B1845" s="507" t="s">
        <v>2655</v>
      </c>
      <c r="C1845" s="501" t="s">
        <v>99</v>
      </c>
      <c r="D1845" s="501" t="s">
        <v>2578</v>
      </c>
      <c r="E1845" s="521">
        <v>1</v>
      </c>
      <c r="F1845" s="521">
        <v>1.75</v>
      </c>
      <c r="G1845" s="502">
        <v>1.75</v>
      </c>
    </row>
    <row r="1846" spans="1:7" ht="15.6">
      <c r="A1846" s="506">
        <v>20174</v>
      </c>
      <c r="B1846" s="507" t="s">
        <v>2639</v>
      </c>
      <c r="C1846" s="501" t="s">
        <v>99</v>
      </c>
      <c r="D1846" s="501" t="s">
        <v>2568</v>
      </c>
      <c r="E1846" s="521">
        <v>0.09</v>
      </c>
      <c r="F1846" s="521">
        <v>91.02</v>
      </c>
      <c r="G1846" s="502">
        <v>8.19</v>
      </c>
    </row>
    <row r="1847" spans="1:7" ht="15.6">
      <c r="A1847" s="506">
        <v>30010</v>
      </c>
      <c r="B1847" s="507" t="s">
        <v>2640</v>
      </c>
      <c r="C1847" s="501" t="s">
        <v>99</v>
      </c>
      <c r="D1847" s="501" t="s">
        <v>2568</v>
      </c>
      <c r="E1847" s="521">
        <v>0.09</v>
      </c>
      <c r="F1847" s="521">
        <v>48.06</v>
      </c>
      <c r="G1847" s="502">
        <v>4.33</v>
      </c>
    </row>
    <row r="1848" spans="1:7" ht="15.6">
      <c r="A1848" s="506">
        <v>40025</v>
      </c>
      <c r="B1848" s="507" t="s">
        <v>2641</v>
      </c>
      <c r="C1848" s="501" t="s">
        <v>99</v>
      </c>
      <c r="D1848" s="501" t="s">
        <v>2568</v>
      </c>
      <c r="E1848" s="521">
        <v>0.09</v>
      </c>
      <c r="F1848" s="521">
        <v>513.66999999999996</v>
      </c>
      <c r="G1848" s="502">
        <v>46.23</v>
      </c>
    </row>
    <row r="1849" spans="1:7" ht="15.6">
      <c r="A1849" s="506">
        <v>40026</v>
      </c>
      <c r="B1849" s="507" t="s">
        <v>2656</v>
      </c>
      <c r="C1849" s="501" t="s">
        <v>99</v>
      </c>
      <c r="D1849" s="501" t="s">
        <v>2568</v>
      </c>
      <c r="E1849" s="521">
        <v>2.3E-2</v>
      </c>
      <c r="F1849" s="521">
        <v>1117.53</v>
      </c>
      <c r="G1849" s="502">
        <v>25.7</v>
      </c>
    </row>
    <row r="1850" spans="1:7" ht="15.6">
      <c r="A1850" s="506">
        <v>50729</v>
      </c>
      <c r="B1850" s="507" t="s">
        <v>2657</v>
      </c>
      <c r="C1850" s="501" t="s">
        <v>99</v>
      </c>
      <c r="D1850" s="501" t="s">
        <v>2568</v>
      </c>
      <c r="E1850" s="521">
        <v>2.1999999999999999E-2</v>
      </c>
      <c r="F1850" s="521">
        <v>3045.25</v>
      </c>
      <c r="G1850" s="502">
        <v>67</v>
      </c>
    </row>
    <row r="1851" spans="1:7" ht="15.6">
      <c r="A1851" s="506">
        <v>60046</v>
      </c>
      <c r="B1851" s="507" t="s">
        <v>2643</v>
      </c>
      <c r="C1851" s="501" t="s">
        <v>99</v>
      </c>
      <c r="D1851" s="501" t="s">
        <v>2644</v>
      </c>
      <c r="E1851" s="521">
        <v>2.5</v>
      </c>
      <c r="F1851" s="521">
        <v>65.709999999999994</v>
      </c>
      <c r="G1851" s="502">
        <v>164.28</v>
      </c>
    </row>
    <row r="1852" spans="1:7" ht="15.6">
      <c r="A1852" s="506">
        <v>110143</v>
      </c>
      <c r="B1852" s="507" t="s">
        <v>2645</v>
      </c>
      <c r="C1852" s="501" t="s">
        <v>99</v>
      </c>
      <c r="D1852" s="501" t="s">
        <v>2644</v>
      </c>
      <c r="E1852" s="521">
        <v>5.0999999999999996</v>
      </c>
      <c r="F1852" s="521">
        <v>10.19</v>
      </c>
      <c r="G1852" s="502">
        <v>51.97</v>
      </c>
    </row>
    <row r="1853" spans="1:7" ht="15.6">
      <c r="A1853" s="506">
        <v>110763</v>
      </c>
      <c r="B1853" s="507" t="s">
        <v>2646</v>
      </c>
      <c r="C1853" s="501" t="s">
        <v>99</v>
      </c>
      <c r="D1853" s="501" t="s">
        <v>2644</v>
      </c>
      <c r="E1853" s="521">
        <v>5.0999999999999996</v>
      </c>
      <c r="F1853" s="521">
        <v>41.46</v>
      </c>
      <c r="G1853" s="502">
        <v>211.45</v>
      </c>
    </row>
    <row r="1854" spans="1:7" ht="15.6">
      <c r="A1854" s="506">
        <v>150125</v>
      </c>
      <c r="B1854" s="507" t="s">
        <v>2658</v>
      </c>
      <c r="C1854" s="501" t="s">
        <v>99</v>
      </c>
      <c r="D1854" s="501" t="s">
        <v>2644</v>
      </c>
      <c r="E1854" s="521">
        <v>5.0999999999999996</v>
      </c>
      <c r="F1854" s="521">
        <v>14.31</v>
      </c>
      <c r="G1854" s="502">
        <v>72.98</v>
      </c>
    </row>
    <row r="1855" spans="1:7" ht="15.6">
      <c r="A1855" s="657"/>
      <c r="B1855" s="658"/>
      <c r="C1855" s="658"/>
      <c r="D1855" s="658"/>
      <c r="E1855" s="658"/>
      <c r="F1855" s="517" t="s">
        <v>1025</v>
      </c>
      <c r="G1855" s="518">
        <f>SUM(G1845:G1854)</f>
        <v>653.88000000000011</v>
      </c>
    </row>
    <row r="1856" spans="1:7" ht="15.6">
      <c r="A1856" s="652" t="s">
        <v>2659</v>
      </c>
      <c r="B1856" s="653"/>
      <c r="C1856" s="653"/>
      <c r="D1856" s="653"/>
      <c r="E1856" s="653"/>
      <c r="F1856" s="653"/>
      <c r="G1856" s="654"/>
    </row>
    <row r="1857" spans="1:7" ht="15.6">
      <c r="A1857" s="655" t="s">
        <v>1013</v>
      </c>
      <c r="B1857" s="656"/>
      <c r="C1857" s="497" t="s">
        <v>1014</v>
      </c>
      <c r="D1857" s="497" t="s">
        <v>1015</v>
      </c>
      <c r="E1857" s="497" t="s">
        <v>1016</v>
      </c>
      <c r="F1857" s="497" t="s">
        <v>1017</v>
      </c>
      <c r="G1857" s="498" t="s">
        <v>1018</v>
      </c>
    </row>
    <row r="1858" spans="1:7" ht="15.6">
      <c r="A1858" s="506">
        <v>280026</v>
      </c>
      <c r="B1858" s="507" t="s">
        <v>2660</v>
      </c>
      <c r="C1858" s="501" t="s">
        <v>99</v>
      </c>
      <c r="D1858" s="501" t="s">
        <v>84</v>
      </c>
      <c r="E1858" s="521">
        <v>0.4</v>
      </c>
      <c r="F1858" s="521">
        <v>16.02</v>
      </c>
      <c r="G1858" s="502">
        <v>6.41</v>
      </c>
    </row>
    <row r="1859" spans="1:7" ht="15.6">
      <c r="A1859" s="657"/>
      <c r="B1859" s="658"/>
      <c r="C1859" s="658"/>
      <c r="D1859" s="658"/>
      <c r="E1859" s="658"/>
      <c r="F1859" s="517" t="s">
        <v>1025</v>
      </c>
      <c r="G1859" s="518">
        <f>SUM(G1858:G1858)</f>
        <v>6.41</v>
      </c>
    </row>
    <row r="1860" spans="1:7" ht="15.6">
      <c r="A1860" s="652" t="s">
        <v>2661</v>
      </c>
      <c r="B1860" s="653"/>
      <c r="C1860" s="653"/>
      <c r="D1860" s="653"/>
      <c r="E1860" s="653"/>
      <c r="F1860" s="653"/>
      <c r="G1860" s="654"/>
    </row>
    <row r="1861" spans="1:7" ht="15.6">
      <c r="A1861" s="655" t="s">
        <v>1013</v>
      </c>
      <c r="B1861" s="656"/>
      <c r="C1861" s="497" t="s">
        <v>1014</v>
      </c>
      <c r="D1861" s="497" t="s">
        <v>1015</v>
      </c>
      <c r="E1861" s="497" t="s">
        <v>1016</v>
      </c>
      <c r="F1861" s="497" t="s">
        <v>1017</v>
      </c>
      <c r="G1861" s="498" t="s">
        <v>1018</v>
      </c>
    </row>
    <row r="1862" spans="1:7" ht="15.6">
      <c r="A1862" s="506" t="s">
        <v>2662</v>
      </c>
      <c r="B1862" s="507" t="s">
        <v>2663</v>
      </c>
      <c r="C1862" s="501" t="s">
        <v>99</v>
      </c>
      <c r="D1862" s="501" t="s">
        <v>2578</v>
      </c>
      <c r="E1862" s="521">
        <v>1</v>
      </c>
      <c r="F1862" s="521">
        <v>772.5</v>
      </c>
      <c r="G1862" s="502">
        <v>772.5</v>
      </c>
    </row>
    <row r="1863" spans="1:7" ht="15.6">
      <c r="A1863" s="506">
        <v>280004</v>
      </c>
      <c r="B1863" s="507" t="s">
        <v>2664</v>
      </c>
      <c r="C1863" s="501" t="s">
        <v>99</v>
      </c>
      <c r="D1863" s="501" t="s">
        <v>2568</v>
      </c>
      <c r="E1863" s="521">
        <v>0.5</v>
      </c>
      <c r="F1863" s="521">
        <v>16.079999999999998</v>
      </c>
      <c r="G1863" s="502">
        <v>8.0399999999999991</v>
      </c>
    </row>
    <row r="1864" spans="1:7" ht="15.6">
      <c r="A1864" s="506">
        <v>280023</v>
      </c>
      <c r="B1864" s="507" t="s">
        <v>2665</v>
      </c>
      <c r="C1864" s="501" t="s">
        <v>99</v>
      </c>
      <c r="D1864" s="501" t="s">
        <v>2568</v>
      </c>
      <c r="E1864" s="521">
        <v>0.5</v>
      </c>
      <c r="F1864" s="521">
        <v>20.21</v>
      </c>
      <c r="G1864" s="502">
        <v>10.11</v>
      </c>
    </row>
    <row r="1865" spans="1:7" ht="15.6">
      <c r="A1865" s="657"/>
      <c r="B1865" s="658"/>
      <c r="C1865" s="658"/>
      <c r="D1865" s="658"/>
      <c r="E1865" s="658"/>
      <c r="F1865" s="517" t="s">
        <v>1025</v>
      </c>
      <c r="G1865" s="518">
        <f>SUM(G1862:G1864)</f>
        <v>790.65</v>
      </c>
    </row>
    <row r="1866" spans="1:7" ht="15.6">
      <c r="A1866" s="652" t="s">
        <v>2666</v>
      </c>
      <c r="B1866" s="653"/>
      <c r="C1866" s="653"/>
      <c r="D1866" s="653"/>
      <c r="E1866" s="653"/>
      <c r="F1866" s="653"/>
      <c r="G1866" s="654"/>
    </row>
    <row r="1867" spans="1:7" ht="15.6">
      <c r="A1867" s="655" t="s">
        <v>1013</v>
      </c>
      <c r="B1867" s="656"/>
      <c r="C1867" s="497" t="s">
        <v>1014</v>
      </c>
      <c r="D1867" s="497" t="s">
        <v>1015</v>
      </c>
      <c r="E1867" s="497" t="s">
        <v>1016</v>
      </c>
      <c r="F1867" s="497" t="s">
        <v>1017</v>
      </c>
      <c r="G1867" s="498" t="s">
        <v>1018</v>
      </c>
    </row>
    <row r="1868" spans="1:7" ht="15.6">
      <c r="A1868" s="506" t="s">
        <v>1099</v>
      </c>
      <c r="B1868" s="507" t="s">
        <v>2667</v>
      </c>
      <c r="C1868" s="501" t="s">
        <v>99</v>
      </c>
      <c r="D1868" s="501" t="s">
        <v>2668</v>
      </c>
      <c r="E1868" s="521">
        <v>3.0000000000000001E-3</v>
      </c>
      <c r="F1868" s="521">
        <v>12.43</v>
      </c>
      <c r="G1868" s="502">
        <v>0.04</v>
      </c>
    </row>
    <row r="1869" spans="1:7" ht="15.6">
      <c r="A1869" s="506" t="s">
        <v>1115</v>
      </c>
      <c r="B1869" s="507" t="s">
        <v>1113</v>
      </c>
      <c r="C1869" s="501" t="s">
        <v>99</v>
      </c>
      <c r="D1869" s="501" t="s">
        <v>2668</v>
      </c>
      <c r="E1869" s="521">
        <v>2E-3</v>
      </c>
      <c r="F1869" s="521">
        <v>13.5</v>
      </c>
      <c r="G1869" s="502">
        <v>0.03</v>
      </c>
    </row>
    <row r="1870" spans="1:7" ht="15.6">
      <c r="A1870" s="506" t="s">
        <v>1100</v>
      </c>
      <c r="B1870" s="507" t="s">
        <v>1075</v>
      </c>
      <c r="C1870" s="501" t="s">
        <v>99</v>
      </c>
      <c r="D1870" s="501" t="s">
        <v>2669</v>
      </c>
      <c r="E1870" s="521">
        <v>0.01</v>
      </c>
      <c r="F1870" s="521">
        <v>75</v>
      </c>
      <c r="G1870" s="502">
        <v>0.75</v>
      </c>
    </row>
    <row r="1871" spans="1:7" ht="15.6">
      <c r="A1871" s="506" t="s">
        <v>1052</v>
      </c>
      <c r="B1871" s="507" t="s">
        <v>1048</v>
      </c>
      <c r="C1871" s="501" t="s">
        <v>99</v>
      </c>
      <c r="D1871" s="501" t="s">
        <v>2669</v>
      </c>
      <c r="E1871" s="521">
        <v>0.01</v>
      </c>
      <c r="F1871" s="521">
        <v>150</v>
      </c>
      <c r="G1871" s="502">
        <v>1.5</v>
      </c>
    </row>
    <row r="1872" spans="1:7" ht="15.6">
      <c r="A1872" s="506" t="s">
        <v>1116</v>
      </c>
      <c r="B1872" s="507" t="s">
        <v>1114</v>
      </c>
      <c r="C1872" s="501" t="s">
        <v>99</v>
      </c>
      <c r="D1872" s="501" t="s">
        <v>2670</v>
      </c>
      <c r="E1872" s="521">
        <v>0.01</v>
      </c>
      <c r="F1872" s="521">
        <v>8.4499999999999993</v>
      </c>
      <c r="G1872" s="502">
        <v>0.08</v>
      </c>
    </row>
    <row r="1873" spans="1:7" ht="15.6">
      <c r="A1873" s="506">
        <v>280013</v>
      </c>
      <c r="B1873" s="507" t="s">
        <v>2628</v>
      </c>
      <c r="C1873" s="501" t="s">
        <v>99</v>
      </c>
      <c r="D1873" s="501" t="s">
        <v>2671</v>
      </c>
      <c r="E1873" s="521">
        <v>7.0000000000000007E-2</v>
      </c>
      <c r="F1873" s="521">
        <v>20.04</v>
      </c>
      <c r="G1873" s="502">
        <v>1.4</v>
      </c>
    </row>
    <row r="1874" spans="1:7" ht="15.6">
      <c r="A1874" s="506">
        <v>280026</v>
      </c>
      <c r="B1874" s="507" t="s">
        <v>906</v>
      </c>
      <c r="C1874" s="501" t="s">
        <v>99</v>
      </c>
      <c r="D1874" s="501" t="s">
        <v>2671</v>
      </c>
      <c r="E1874" s="521">
        <v>0.05</v>
      </c>
      <c r="F1874" s="521">
        <v>16.02</v>
      </c>
      <c r="G1874" s="502">
        <v>0.8</v>
      </c>
    </row>
    <row r="1875" spans="1:7" ht="15.6">
      <c r="A1875" s="657"/>
      <c r="B1875" s="658"/>
      <c r="C1875" s="658"/>
      <c r="D1875" s="658"/>
      <c r="E1875" s="658"/>
      <c r="F1875" s="517" t="s">
        <v>1025</v>
      </c>
      <c r="G1875" s="518">
        <f>SUM(G1868:G1874)</f>
        <v>4.6000000000000005</v>
      </c>
    </row>
    <row r="1876" spans="1:7" ht="15.6">
      <c r="A1876" s="652" t="s">
        <v>2672</v>
      </c>
      <c r="B1876" s="653"/>
      <c r="C1876" s="653"/>
      <c r="D1876" s="653"/>
      <c r="E1876" s="653"/>
      <c r="F1876" s="653"/>
      <c r="G1876" s="654"/>
    </row>
    <row r="1877" spans="1:7" ht="15.6">
      <c r="A1877" s="655" t="s">
        <v>1013</v>
      </c>
      <c r="B1877" s="656"/>
      <c r="C1877" s="497" t="s">
        <v>1014</v>
      </c>
      <c r="D1877" s="497" t="s">
        <v>1015</v>
      </c>
      <c r="E1877" s="497" t="s">
        <v>1016</v>
      </c>
      <c r="F1877" s="497" t="s">
        <v>1017</v>
      </c>
      <c r="G1877" s="498" t="s">
        <v>1018</v>
      </c>
    </row>
    <row r="1878" spans="1:7" ht="15.6">
      <c r="A1878" s="506" t="s">
        <v>905</v>
      </c>
      <c r="B1878" s="507" t="s">
        <v>906</v>
      </c>
      <c r="C1878" s="501" t="s">
        <v>73</v>
      </c>
      <c r="D1878" s="501" t="s">
        <v>84</v>
      </c>
      <c r="E1878" s="521">
        <v>3.956</v>
      </c>
      <c r="F1878" s="521">
        <v>17.09</v>
      </c>
      <c r="G1878" s="502">
        <v>67.599999999999994</v>
      </c>
    </row>
    <row r="1879" spans="1:7" ht="15.6">
      <c r="A1879" s="657"/>
      <c r="B1879" s="658"/>
      <c r="C1879" s="658"/>
      <c r="D1879" s="658"/>
      <c r="E1879" s="658"/>
      <c r="F1879" s="517" t="s">
        <v>1025</v>
      </c>
      <c r="G1879" s="518">
        <f>SUM(G1878:G1878)</f>
        <v>67.599999999999994</v>
      </c>
    </row>
    <row r="1880" spans="1:7" ht="15.6">
      <c r="A1880" s="652" t="s">
        <v>2673</v>
      </c>
      <c r="B1880" s="653"/>
      <c r="C1880" s="653"/>
      <c r="D1880" s="653"/>
      <c r="E1880" s="653"/>
      <c r="F1880" s="653"/>
      <c r="G1880" s="654"/>
    </row>
    <row r="1881" spans="1:7" ht="15.6">
      <c r="A1881" s="655" t="s">
        <v>1013</v>
      </c>
      <c r="B1881" s="656"/>
      <c r="C1881" s="497" t="s">
        <v>1014</v>
      </c>
      <c r="D1881" s="497" t="s">
        <v>1015</v>
      </c>
      <c r="E1881" s="497" t="s">
        <v>1016</v>
      </c>
      <c r="F1881" s="497" t="s">
        <v>1017</v>
      </c>
      <c r="G1881" s="498" t="s">
        <v>1018</v>
      </c>
    </row>
    <row r="1882" spans="1:7" ht="15.6">
      <c r="A1882" s="506" t="s">
        <v>1030</v>
      </c>
      <c r="B1882" s="507" t="s">
        <v>1031</v>
      </c>
      <c r="C1882" s="501" t="s">
        <v>73</v>
      </c>
      <c r="D1882" s="501" t="s">
        <v>84</v>
      </c>
      <c r="E1882" s="521">
        <v>5.0700000000000002E-2</v>
      </c>
      <c r="F1882" s="521">
        <v>21.31</v>
      </c>
      <c r="G1882" s="502">
        <v>1.08</v>
      </c>
    </row>
    <row r="1883" spans="1:7" ht="15.6">
      <c r="A1883" s="506" t="s">
        <v>905</v>
      </c>
      <c r="B1883" s="507" t="s">
        <v>906</v>
      </c>
      <c r="C1883" s="501" t="s">
        <v>73</v>
      </c>
      <c r="D1883" s="501" t="s">
        <v>84</v>
      </c>
      <c r="E1883" s="521">
        <v>7.5999999999999998E-2</v>
      </c>
      <c r="F1883" s="521">
        <v>17.09</v>
      </c>
      <c r="G1883" s="502">
        <v>1.29</v>
      </c>
    </row>
    <row r="1884" spans="1:7" ht="46.8">
      <c r="A1884" s="506" t="s">
        <v>1179</v>
      </c>
      <c r="B1884" s="507" t="s">
        <v>1180</v>
      </c>
      <c r="C1884" s="501" t="s">
        <v>73</v>
      </c>
      <c r="D1884" s="501" t="s">
        <v>911</v>
      </c>
      <c r="E1884" s="521">
        <v>1.6000000000000001E-3</v>
      </c>
      <c r="F1884" s="521">
        <v>29.08</v>
      </c>
      <c r="G1884" s="502">
        <v>0.04</v>
      </c>
    </row>
    <row r="1885" spans="1:7" ht="46.8">
      <c r="A1885" s="506" t="s">
        <v>1181</v>
      </c>
      <c r="B1885" s="507" t="s">
        <v>1182</v>
      </c>
      <c r="C1885" s="501" t="s">
        <v>73</v>
      </c>
      <c r="D1885" s="501" t="s">
        <v>1026</v>
      </c>
      <c r="E1885" s="521">
        <v>1.6000000000000001E-3</v>
      </c>
      <c r="F1885" s="521">
        <v>21.67</v>
      </c>
      <c r="G1885" s="502">
        <v>0.03</v>
      </c>
    </row>
    <row r="1886" spans="1:7" ht="15.6">
      <c r="A1886" s="657"/>
      <c r="B1886" s="658"/>
      <c r="C1886" s="658"/>
      <c r="D1886" s="658"/>
      <c r="E1886" s="658"/>
      <c r="F1886" s="517" t="s">
        <v>1025</v>
      </c>
      <c r="G1886" s="518">
        <f>SUM(G1882:G1885)</f>
        <v>2.44</v>
      </c>
    </row>
    <row r="1887" spans="1:7" ht="15.6">
      <c r="A1887" s="652" t="s">
        <v>2674</v>
      </c>
      <c r="B1887" s="653"/>
      <c r="C1887" s="653"/>
      <c r="D1887" s="653"/>
      <c r="E1887" s="653"/>
      <c r="F1887" s="653"/>
      <c r="G1887" s="654"/>
    </row>
    <row r="1888" spans="1:7" ht="15.6">
      <c r="A1888" s="655" t="s">
        <v>1013</v>
      </c>
      <c r="B1888" s="656"/>
      <c r="C1888" s="497" t="s">
        <v>1014</v>
      </c>
      <c r="D1888" s="497" t="s">
        <v>1015</v>
      </c>
      <c r="E1888" s="497" t="s">
        <v>1016</v>
      </c>
      <c r="F1888" s="497" t="s">
        <v>1017</v>
      </c>
      <c r="G1888" s="498" t="s">
        <v>1018</v>
      </c>
    </row>
    <row r="1889" spans="1:7" ht="15.6">
      <c r="A1889" s="506" t="s">
        <v>905</v>
      </c>
      <c r="B1889" s="507" t="s">
        <v>906</v>
      </c>
      <c r="C1889" s="501" t="s">
        <v>73</v>
      </c>
      <c r="D1889" s="501" t="s">
        <v>84</v>
      </c>
      <c r="E1889" s="521">
        <v>0.65</v>
      </c>
      <c r="F1889" s="521">
        <v>17.09</v>
      </c>
      <c r="G1889" s="502">
        <v>11.1</v>
      </c>
    </row>
    <row r="1890" spans="1:7" ht="46.8">
      <c r="A1890" s="506" t="s">
        <v>1179</v>
      </c>
      <c r="B1890" s="507" t="s">
        <v>1180</v>
      </c>
      <c r="C1890" s="501" t="s">
        <v>73</v>
      </c>
      <c r="D1890" s="501" t="s">
        <v>911</v>
      </c>
      <c r="E1890" s="521">
        <v>0.27400000000000002</v>
      </c>
      <c r="F1890" s="521">
        <v>29.08</v>
      </c>
      <c r="G1890" s="502">
        <v>7.96</v>
      </c>
    </row>
    <row r="1891" spans="1:7" ht="46.8">
      <c r="A1891" s="506" t="s">
        <v>1181</v>
      </c>
      <c r="B1891" s="507" t="s">
        <v>1182</v>
      </c>
      <c r="C1891" s="501" t="s">
        <v>73</v>
      </c>
      <c r="D1891" s="501" t="s">
        <v>1026</v>
      </c>
      <c r="E1891" s="521">
        <v>0.254</v>
      </c>
      <c r="F1891" s="521">
        <v>21.67</v>
      </c>
      <c r="G1891" s="502">
        <v>5.5</v>
      </c>
    </row>
    <row r="1892" spans="1:7" ht="31.2">
      <c r="A1892" s="506" t="s">
        <v>1190</v>
      </c>
      <c r="B1892" s="507" t="s">
        <v>1191</v>
      </c>
      <c r="C1892" s="501" t="s">
        <v>73</v>
      </c>
      <c r="D1892" s="501" t="s">
        <v>1023</v>
      </c>
      <c r="E1892" s="521">
        <v>1</v>
      </c>
      <c r="F1892" s="521">
        <v>1.8</v>
      </c>
      <c r="G1892" s="502">
        <v>1.8</v>
      </c>
    </row>
    <row r="1893" spans="1:7" ht="15.6">
      <c r="A1893" s="657"/>
      <c r="B1893" s="658"/>
      <c r="C1893" s="658"/>
      <c r="D1893" s="658"/>
      <c r="E1893" s="658"/>
      <c r="F1893" s="517" t="s">
        <v>1025</v>
      </c>
      <c r="G1893" s="518">
        <f>SUM(G1889:G1892)</f>
        <v>26.36</v>
      </c>
    </row>
    <row r="1894" spans="1:7" ht="15.6">
      <c r="A1894" s="652" t="s">
        <v>2675</v>
      </c>
      <c r="B1894" s="653"/>
      <c r="C1894" s="653"/>
      <c r="D1894" s="653"/>
      <c r="E1894" s="653"/>
      <c r="F1894" s="653"/>
      <c r="G1894" s="654"/>
    </row>
    <row r="1895" spans="1:7" ht="15.6">
      <c r="A1895" s="655" t="s">
        <v>1013</v>
      </c>
      <c r="B1895" s="656"/>
      <c r="C1895" s="497" t="s">
        <v>1014</v>
      </c>
      <c r="D1895" s="497" t="s">
        <v>1015</v>
      </c>
      <c r="E1895" s="497" t="s">
        <v>1016</v>
      </c>
      <c r="F1895" s="497" t="s">
        <v>1017</v>
      </c>
      <c r="G1895" s="498" t="s">
        <v>1018</v>
      </c>
    </row>
    <row r="1896" spans="1:7" ht="15.6">
      <c r="A1896" s="506" t="s">
        <v>1030</v>
      </c>
      <c r="B1896" s="507" t="s">
        <v>1031</v>
      </c>
      <c r="C1896" s="501" t="s">
        <v>73</v>
      </c>
      <c r="D1896" s="501" t="s">
        <v>84</v>
      </c>
      <c r="E1896" s="521">
        <v>0.31059999999999999</v>
      </c>
      <c r="F1896" s="521">
        <v>21.31</v>
      </c>
      <c r="G1896" s="502">
        <v>6.61</v>
      </c>
    </row>
    <row r="1897" spans="1:7" ht="15.6">
      <c r="A1897" s="506" t="s">
        <v>905</v>
      </c>
      <c r="B1897" s="507" t="s">
        <v>906</v>
      </c>
      <c r="C1897" s="501" t="s">
        <v>73</v>
      </c>
      <c r="D1897" s="501" t="s">
        <v>84</v>
      </c>
      <c r="E1897" s="521">
        <v>8.4699999999999998E-2</v>
      </c>
      <c r="F1897" s="521">
        <v>17.09</v>
      </c>
      <c r="G1897" s="502">
        <v>1.44</v>
      </c>
    </row>
    <row r="1898" spans="1:7" ht="62.4">
      <c r="A1898" s="506" t="s">
        <v>1037</v>
      </c>
      <c r="B1898" s="507" t="s">
        <v>1197</v>
      </c>
      <c r="C1898" s="501" t="s">
        <v>73</v>
      </c>
      <c r="D1898" s="501" t="s">
        <v>1023</v>
      </c>
      <c r="E1898" s="521">
        <v>5.6500000000000002E-2</v>
      </c>
      <c r="F1898" s="521">
        <v>358.79</v>
      </c>
      <c r="G1898" s="502">
        <v>20.27</v>
      </c>
    </row>
    <row r="1899" spans="1:7" ht="15.6">
      <c r="A1899" s="657"/>
      <c r="B1899" s="658"/>
      <c r="C1899" s="658"/>
      <c r="D1899" s="658"/>
      <c r="E1899" s="658"/>
      <c r="F1899" s="517" t="s">
        <v>1025</v>
      </c>
      <c r="G1899" s="518">
        <f>SUM(G1896:G1898)</f>
        <v>28.32</v>
      </c>
    </row>
    <row r="1900" spans="1:7" ht="15.6">
      <c r="A1900" s="652" t="s">
        <v>2676</v>
      </c>
      <c r="B1900" s="653"/>
      <c r="C1900" s="653"/>
      <c r="D1900" s="653"/>
      <c r="E1900" s="653"/>
      <c r="F1900" s="653"/>
      <c r="G1900" s="654"/>
    </row>
    <row r="1901" spans="1:7" ht="15.6">
      <c r="A1901" s="655" t="s">
        <v>1013</v>
      </c>
      <c r="B1901" s="656"/>
      <c r="C1901" s="497" t="s">
        <v>1014</v>
      </c>
      <c r="D1901" s="497" t="s">
        <v>1015</v>
      </c>
      <c r="E1901" s="497" t="s">
        <v>1016</v>
      </c>
      <c r="F1901" s="497" t="s">
        <v>1017</v>
      </c>
      <c r="G1901" s="498" t="s">
        <v>1018</v>
      </c>
    </row>
    <row r="1902" spans="1:7" ht="15.6">
      <c r="A1902" s="506">
        <v>50036</v>
      </c>
      <c r="B1902" s="507" t="s">
        <v>2677</v>
      </c>
      <c r="C1902" s="501" t="s">
        <v>99</v>
      </c>
      <c r="D1902" s="501" t="s">
        <v>2668</v>
      </c>
      <c r="E1902" s="521">
        <v>12</v>
      </c>
      <c r="F1902" s="521">
        <v>91.8</v>
      </c>
      <c r="G1902" s="502">
        <v>1101.5999999999999</v>
      </c>
    </row>
    <row r="1903" spans="1:7" ht="15.6">
      <c r="A1903" s="506">
        <v>50037</v>
      </c>
      <c r="B1903" s="507" t="s">
        <v>2678</v>
      </c>
      <c r="C1903" s="501" t="s">
        <v>99</v>
      </c>
      <c r="D1903" s="501" t="s">
        <v>2668</v>
      </c>
      <c r="E1903" s="521">
        <v>12</v>
      </c>
      <c r="F1903" s="521">
        <v>4.8099999999999996</v>
      </c>
      <c r="G1903" s="502">
        <v>57.72</v>
      </c>
    </row>
    <row r="1904" spans="1:7" ht="15.6">
      <c r="A1904" s="506">
        <v>50038</v>
      </c>
      <c r="B1904" s="507" t="s">
        <v>2679</v>
      </c>
      <c r="C1904" s="501" t="s">
        <v>99</v>
      </c>
      <c r="D1904" s="501" t="s">
        <v>2669</v>
      </c>
      <c r="E1904" s="521">
        <v>60</v>
      </c>
      <c r="F1904" s="521">
        <v>14.55</v>
      </c>
      <c r="G1904" s="502">
        <v>873</v>
      </c>
    </row>
    <row r="1905" spans="1:7" ht="15.6">
      <c r="A1905" s="506">
        <v>50259</v>
      </c>
      <c r="B1905" s="507" t="s">
        <v>2680</v>
      </c>
      <c r="C1905" s="501" t="s">
        <v>99</v>
      </c>
      <c r="D1905" s="501" t="s">
        <v>2669</v>
      </c>
      <c r="E1905" s="521">
        <v>1</v>
      </c>
      <c r="F1905" s="521">
        <v>721.93</v>
      </c>
      <c r="G1905" s="502">
        <v>721.93</v>
      </c>
    </row>
    <row r="1906" spans="1:7" ht="15.6">
      <c r="A1906" s="657"/>
      <c r="B1906" s="658"/>
      <c r="C1906" s="658"/>
      <c r="D1906" s="658"/>
      <c r="E1906" s="658"/>
      <c r="F1906" s="517" t="s">
        <v>1025</v>
      </c>
      <c r="G1906" s="518">
        <f>SUM(G1902:G1905)</f>
        <v>2754.25</v>
      </c>
    </row>
    <row r="1907" spans="1:7" ht="15.6">
      <c r="A1907" s="652" t="s">
        <v>2681</v>
      </c>
      <c r="B1907" s="653"/>
      <c r="C1907" s="653"/>
      <c r="D1907" s="653"/>
      <c r="E1907" s="653"/>
      <c r="F1907" s="653"/>
      <c r="G1907" s="654"/>
    </row>
    <row r="1908" spans="1:7" ht="15.6">
      <c r="A1908" s="655" t="s">
        <v>1013</v>
      </c>
      <c r="B1908" s="656"/>
      <c r="C1908" s="497" t="s">
        <v>1014</v>
      </c>
      <c r="D1908" s="497" t="s">
        <v>1015</v>
      </c>
      <c r="E1908" s="497" t="s">
        <v>1016</v>
      </c>
      <c r="F1908" s="497" t="s">
        <v>1017</v>
      </c>
      <c r="G1908" s="498" t="s">
        <v>1018</v>
      </c>
    </row>
    <row r="1909" spans="1:7" ht="15.6">
      <c r="A1909" s="506">
        <v>50036</v>
      </c>
      <c r="B1909" s="507" t="s">
        <v>2677</v>
      </c>
      <c r="C1909" s="501" t="s">
        <v>99</v>
      </c>
      <c r="D1909" s="501" t="s">
        <v>2644</v>
      </c>
      <c r="E1909" s="521">
        <v>12</v>
      </c>
      <c r="F1909" s="521">
        <v>91.8</v>
      </c>
      <c r="G1909" s="502">
        <v>1101.5999999999999</v>
      </c>
    </row>
    <row r="1910" spans="1:7" ht="15.6">
      <c r="A1910" s="506">
        <v>50037</v>
      </c>
      <c r="B1910" s="507" t="s">
        <v>2678</v>
      </c>
      <c r="C1910" s="501" t="s">
        <v>99</v>
      </c>
      <c r="D1910" s="501" t="s">
        <v>2644</v>
      </c>
      <c r="E1910" s="521">
        <v>12</v>
      </c>
      <c r="F1910" s="521">
        <v>4.8099999999999996</v>
      </c>
      <c r="G1910" s="502">
        <v>57.72</v>
      </c>
    </row>
    <row r="1911" spans="1:7" ht="15.6">
      <c r="A1911" s="506">
        <v>50038</v>
      </c>
      <c r="B1911" s="507" t="s">
        <v>2679</v>
      </c>
      <c r="C1911" s="501" t="s">
        <v>99</v>
      </c>
      <c r="D1911" s="501" t="s">
        <v>2668</v>
      </c>
      <c r="E1911" s="521">
        <v>45</v>
      </c>
      <c r="F1911" s="521">
        <v>14.55</v>
      </c>
      <c r="G1911" s="502">
        <v>654.75</v>
      </c>
    </row>
    <row r="1912" spans="1:7" ht="15.6">
      <c r="A1912" s="506">
        <v>50259</v>
      </c>
      <c r="B1912" s="507" t="s">
        <v>2680</v>
      </c>
      <c r="C1912" s="501" t="s">
        <v>99</v>
      </c>
      <c r="D1912" s="501" t="s">
        <v>1023</v>
      </c>
      <c r="E1912" s="521">
        <v>1</v>
      </c>
      <c r="F1912" s="521">
        <v>721.93</v>
      </c>
      <c r="G1912" s="502">
        <v>721.93</v>
      </c>
    </row>
    <row r="1913" spans="1:7" ht="15.6">
      <c r="A1913" s="657"/>
      <c r="B1913" s="658"/>
      <c r="C1913" s="658"/>
      <c r="D1913" s="658"/>
      <c r="E1913" s="658"/>
      <c r="F1913" s="517" t="s">
        <v>1025</v>
      </c>
      <c r="G1913" s="518">
        <f>SUM(G1909:G1912)</f>
        <v>2536</v>
      </c>
    </row>
    <row r="1914" spans="1:7" ht="15.6">
      <c r="A1914" s="652" t="s">
        <v>2682</v>
      </c>
      <c r="B1914" s="653"/>
      <c r="C1914" s="653"/>
      <c r="D1914" s="653"/>
      <c r="E1914" s="653"/>
      <c r="F1914" s="653"/>
      <c r="G1914" s="654"/>
    </row>
    <row r="1915" spans="1:7" ht="15.6">
      <c r="A1915" s="655" t="s">
        <v>1013</v>
      </c>
      <c r="B1915" s="656"/>
      <c r="C1915" s="497" t="s">
        <v>1014</v>
      </c>
      <c r="D1915" s="497" t="s">
        <v>1015</v>
      </c>
      <c r="E1915" s="497" t="s">
        <v>1016</v>
      </c>
      <c r="F1915" s="497" t="s">
        <v>1017</v>
      </c>
      <c r="G1915" s="498" t="s">
        <v>1018</v>
      </c>
    </row>
    <row r="1916" spans="1:7" ht="15.6">
      <c r="A1916" s="506">
        <v>50036</v>
      </c>
      <c r="B1916" s="507" t="s">
        <v>2677</v>
      </c>
      <c r="C1916" s="501" t="s">
        <v>99</v>
      </c>
      <c r="D1916" s="501" t="s">
        <v>2644</v>
      </c>
      <c r="E1916" s="521">
        <v>12</v>
      </c>
      <c r="F1916" s="521">
        <v>91.8</v>
      </c>
      <c r="G1916" s="502">
        <v>1101.5999999999999</v>
      </c>
    </row>
    <row r="1917" spans="1:7" ht="15.6">
      <c r="A1917" s="506">
        <v>50037</v>
      </c>
      <c r="B1917" s="507" t="s">
        <v>2678</v>
      </c>
      <c r="C1917" s="501" t="s">
        <v>99</v>
      </c>
      <c r="D1917" s="501" t="s">
        <v>2644</v>
      </c>
      <c r="E1917" s="521">
        <v>12</v>
      </c>
      <c r="F1917" s="521">
        <v>4.8099999999999996</v>
      </c>
      <c r="G1917" s="502">
        <v>57.72</v>
      </c>
    </row>
    <row r="1918" spans="1:7" ht="15.6">
      <c r="A1918" s="506">
        <v>50038</v>
      </c>
      <c r="B1918" s="507" t="s">
        <v>2679</v>
      </c>
      <c r="C1918" s="501" t="s">
        <v>99</v>
      </c>
      <c r="D1918" s="501" t="s">
        <v>2668</v>
      </c>
      <c r="E1918" s="521">
        <v>80</v>
      </c>
      <c r="F1918" s="521">
        <v>14.55</v>
      </c>
      <c r="G1918" s="502">
        <f>F1918*E1918</f>
        <v>1164</v>
      </c>
    </row>
    <row r="1919" spans="1:7" ht="15.6">
      <c r="A1919" s="506">
        <v>50740</v>
      </c>
      <c r="B1919" s="507" t="s">
        <v>2683</v>
      </c>
      <c r="C1919" s="501" t="s">
        <v>99</v>
      </c>
      <c r="D1919" s="501" t="s">
        <v>2568</v>
      </c>
      <c r="E1919" s="521">
        <v>1</v>
      </c>
      <c r="F1919" s="521">
        <v>743.35</v>
      </c>
      <c r="G1919" s="502">
        <v>743.35</v>
      </c>
    </row>
    <row r="1920" spans="1:7" ht="15.6">
      <c r="A1920" s="657"/>
      <c r="B1920" s="658"/>
      <c r="C1920" s="658"/>
      <c r="D1920" s="658"/>
      <c r="E1920" s="658"/>
      <c r="F1920" s="517" t="s">
        <v>1025</v>
      </c>
      <c r="G1920" s="518">
        <f>SUM(G1916:G1919)</f>
        <v>3066.6699999999996</v>
      </c>
    </row>
    <row r="1921" spans="1:7" ht="15.6">
      <c r="A1921" s="652" t="s">
        <v>2684</v>
      </c>
      <c r="B1921" s="653"/>
      <c r="C1921" s="653"/>
      <c r="D1921" s="653"/>
      <c r="E1921" s="653"/>
      <c r="F1921" s="653"/>
      <c r="G1921" s="654"/>
    </row>
    <row r="1922" spans="1:7" ht="15.6">
      <c r="A1922" s="655" t="s">
        <v>1013</v>
      </c>
      <c r="B1922" s="656"/>
      <c r="C1922" s="497" t="s">
        <v>1014</v>
      </c>
      <c r="D1922" s="497" t="s">
        <v>1015</v>
      </c>
      <c r="E1922" s="497" t="s">
        <v>1016</v>
      </c>
      <c r="F1922" s="497" t="s">
        <v>1017</v>
      </c>
      <c r="G1922" s="498" t="s">
        <v>1018</v>
      </c>
    </row>
    <row r="1923" spans="1:7" ht="15.6">
      <c r="A1923" s="506" t="s">
        <v>1469</v>
      </c>
      <c r="B1923" s="507" t="s">
        <v>1466</v>
      </c>
      <c r="C1923" s="501" t="s">
        <v>99</v>
      </c>
      <c r="D1923" s="501" t="s">
        <v>2568</v>
      </c>
      <c r="E1923" s="521">
        <v>7.0000000000000007E-2</v>
      </c>
      <c r="F1923" s="521">
        <v>63.04</v>
      </c>
      <c r="G1923" s="502">
        <v>4.41</v>
      </c>
    </row>
    <row r="1924" spans="1:7" ht="15.6">
      <c r="A1924" s="506" t="s">
        <v>2564</v>
      </c>
      <c r="B1924" s="507" t="s">
        <v>1467</v>
      </c>
      <c r="C1924" s="501" t="s">
        <v>99</v>
      </c>
      <c r="D1924" s="501" t="s">
        <v>1472</v>
      </c>
      <c r="E1924" s="521">
        <v>0.4</v>
      </c>
      <c r="F1924" s="521">
        <v>41.13</v>
      </c>
      <c r="G1924" s="502">
        <v>16.45</v>
      </c>
    </row>
    <row r="1925" spans="1:7" ht="15.6">
      <c r="A1925" s="506" t="s">
        <v>2566</v>
      </c>
      <c r="B1925" s="507" t="s">
        <v>2567</v>
      </c>
      <c r="C1925" s="501" t="s">
        <v>99</v>
      </c>
      <c r="D1925" s="501" t="s">
        <v>2568</v>
      </c>
      <c r="E1925" s="521">
        <v>0.11</v>
      </c>
      <c r="F1925" s="521">
        <v>146.54</v>
      </c>
      <c r="G1925" s="502">
        <v>16.12</v>
      </c>
    </row>
    <row r="1926" spans="1:7" ht="15.6">
      <c r="A1926" s="506">
        <v>280023</v>
      </c>
      <c r="B1926" s="507" t="s">
        <v>1031</v>
      </c>
      <c r="C1926" s="501" t="s">
        <v>99</v>
      </c>
      <c r="D1926" s="501" t="s">
        <v>84</v>
      </c>
      <c r="E1926" s="521">
        <v>0.4</v>
      </c>
      <c r="F1926" s="521">
        <v>20.21</v>
      </c>
      <c r="G1926" s="502">
        <v>8.08</v>
      </c>
    </row>
    <row r="1927" spans="1:7" ht="15.6">
      <c r="A1927" s="506">
        <v>280026</v>
      </c>
      <c r="B1927" s="507" t="s">
        <v>906</v>
      </c>
      <c r="C1927" s="501" t="s">
        <v>99</v>
      </c>
      <c r="D1927" s="501" t="s">
        <v>84</v>
      </c>
      <c r="E1927" s="521">
        <v>0.8</v>
      </c>
      <c r="F1927" s="521">
        <v>16.02</v>
      </c>
      <c r="G1927" s="502">
        <v>12.82</v>
      </c>
    </row>
    <row r="1928" spans="1:7" ht="15.6">
      <c r="A1928" s="657"/>
      <c r="B1928" s="658"/>
      <c r="C1928" s="658"/>
      <c r="D1928" s="658"/>
      <c r="E1928" s="658"/>
      <c r="F1928" s="517" t="s">
        <v>1025</v>
      </c>
      <c r="G1928" s="518">
        <f>SUM(G1923:G1927)</f>
        <v>57.88</v>
      </c>
    </row>
    <row r="1929" spans="1:7" ht="15.6">
      <c r="A1929" s="652" t="s">
        <v>2685</v>
      </c>
      <c r="B1929" s="653"/>
      <c r="C1929" s="653"/>
      <c r="D1929" s="653"/>
      <c r="E1929" s="653"/>
      <c r="F1929" s="653"/>
      <c r="G1929" s="654"/>
    </row>
    <row r="1930" spans="1:7" ht="15.6">
      <c r="A1930" s="655" t="s">
        <v>1013</v>
      </c>
      <c r="B1930" s="656"/>
      <c r="C1930" s="497" t="s">
        <v>1014</v>
      </c>
      <c r="D1930" s="497" t="s">
        <v>1015</v>
      </c>
      <c r="E1930" s="497" t="s">
        <v>1016</v>
      </c>
      <c r="F1930" s="497" t="s">
        <v>1017</v>
      </c>
      <c r="G1930" s="498" t="s">
        <v>1018</v>
      </c>
    </row>
    <row r="1931" spans="1:7" ht="15.6">
      <c r="A1931" s="506" t="s">
        <v>2686</v>
      </c>
      <c r="B1931" s="507" t="s">
        <v>2687</v>
      </c>
      <c r="C1931" s="501" t="s">
        <v>99</v>
      </c>
      <c r="D1931" s="501" t="s">
        <v>2565</v>
      </c>
      <c r="E1931" s="521">
        <v>0.7</v>
      </c>
      <c r="F1931" s="521">
        <v>41.13</v>
      </c>
      <c r="G1931" s="502">
        <v>28.79</v>
      </c>
    </row>
    <row r="1932" spans="1:7" ht="15.6">
      <c r="A1932" s="506" t="s">
        <v>2688</v>
      </c>
      <c r="B1932" s="507" t="s">
        <v>2689</v>
      </c>
      <c r="C1932" s="501" t="s">
        <v>99</v>
      </c>
      <c r="D1932" s="501" t="s">
        <v>2671</v>
      </c>
      <c r="E1932" s="521">
        <v>0.13</v>
      </c>
      <c r="F1932" s="521">
        <v>5.2</v>
      </c>
      <c r="G1932" s="502">
        <v>0.68</v>
      </c>
    </row>
    <row r="1933" spans="1:7" ht="15.6">
      <c r="A1933" s="506" t="s">
        <v>2690</v>
      </c>
      <c r="B1933" s="507" t="s">
        <v>2691</v>
      </c>
      <c r="C1933" s="501" t="s">
        <v>99</v>
      </c>
      <c r="D1933" s="501" t="s">
        <v>2668</v>
      </c>
      <c r="E1933" s="521">
        <v>14</v>
      </c>
      <c r="F1933" s="521">
        <v>0.8</v>
      </c>
      <c r="G1933" s="502">
        <v>11.2</v>
      </c>
    </row>
    <row r="1934" spans="1:7" ht="15.6">
      <c r="A1934" s="506" t="s">
        <v>2692</v>
      </c>
      <c r="B1934" s="507" t="s">
        <v>2693</v>
      </c>
      <c r="C1934" s="501" t="s">
        <v>99</v>
      </c>
      <c r="D1934" s="501" t="s">
        <v>2578</v>
      </c>
      <c r="E1934" s="521">
        <v>2.0499999999999998</v>
      </c>
      <c r="F1934" s="521">
        <v>2.2999999999999998</v>
      </c>
      <c r="G1934" s="502">
        <v>4.72</v>
      </c>
    </row>
    <row r="1935" spans="1:7" ht="15.6">
      <c r="A1935" s="506" t="s">
        <v>2694</v>
      </c>
      <c r="B1935" s="507" t="s">
        <v>2695</v>
      </c>
      <c r="C1935" s="501" t="s">
        <v>99</v>
      </c>
      <c r="D1935" s="501" t="s">
        <v>2568</v>
      </c>
      <c r="E1935" s="521">
        <v>7.0000000000000007E-2</v>
      </c>
      <c r="F1935" s="521">
        <v>63.04</v>
      </c>
      <c r="G1935" s="502">
        <v>4.41</v>
      </c>
    </row>
    <row r="1936" spans="1:7" ht="15.6">
      <c r="A1936" s="506">
        <v>270768</v>
      </c>
      <c r="B1936" s="507" t="s">
        <v>2696</v>
      </c>
      <c r="C1936" s="501" t="s">
        <v>99</v>
      </c>
      <c r="D1936" s="501" t="s">
        <v>2644</v>
      </c>
      <c r="E1936" s="521">
        <v>1</v>
      </c>
      <c r="F1936" s="521">
        <v>22.62</v>
      </c>
      <c r="G1936" s="502">
        <v>22.62</v>
      </c>
    </row>
    <row r="1937" spans="1:7" ht="15.6">
      <c r="A1937" s="506">
        <v>280004</v>
      </c>
      <c r="B1937" s="507" t="s">
        <v>2664</v>
      </c>
      <c r="C1937" s="501" t="s">
        <v>99</v>
      </c>
      <c r="D1937" s="501" t="s">
        <v>2671</v>
      </c>
      <c r="E1937" s="521">
        <v>1.2</v>
      </c>
      <c r="F1937" s="521">
        <v>16.079999999999998</v>
      </c>
      <c r="G1937" s="502">
        <v>19.3</v>
      </c>
    </row>
    <row r="1938" spans="1:7" ht="15.6">
      <c r="A1938" s="506">
        <v>280023</v>
      </c>
      <c r="B1938" s="507" t="s">
        <v>1031</v>
      </c>
      <c r="C1938" s="501" t="s">
        <v>99</v>
      </c>
      <c r="D1938" s="501" t="s">
        <v>84</v>
      </c>
      <c r="E1938" s="521">
        <v>0.6</v>
      </c>
      <c r="F1938" s="521">
        <v>20.21</v>
      </c>
      <c r="G1938" s="502">
        <f>F1938*E1938</f>
        <v>12.125999999999999</v>
      </c>
    </row>
    <row r="1939" spans="1:7" ht="15.6">
      <c r="A1939" s="657"/>
      <c r="B1939" s="658"/>
      <c r="C1939" s="658"/>
      <c r="D1939" s="658"/>
      <c r="E1939" s="658"/>
      <c r="F1939" s="517" t="s">
        <v>1025</v>
      </c>
      <c r="G1939" s="518">
        <f>SUM(G1931:G1938)</f>
        <v>103.846</v>
      </c>
    </row>
    <row r="1940" spans="1:7" ht="15.6">
      <c r="A1940" s="652" t="s">
        <v>2697</v>
      </c>
      <c r="B1940" s="653"/>
      <c r="C1940" s="653"/>
      <c r="D1940" s="653"/>
      <c r="E1940" s="653"/>
      <c r="F1940" s="653"/>
      <c r="G1940" s="654"/>
    </row>
    <row r="1941" spans="1:7" ht="15.6">
      <c r="A1941" s="655" t="s">
        <v>1013</v>
      </c>
      <c r="B1941" s="656"/>
      <c r="C1941" s="497" t="s">
        <v>1014</v>
      </c>
      <c r="D1941" s="497" t="s">
        <v>1015</v>
      </c>
      <c r="E1941" s="497" t="s">
        <v>1016</v>
      </c>
      <c r="F1941" s="497" t="s">
        <v>1017</v>
      </c>
      <c r="G1941" s="498" t="s">
        <v>1018</v>
      </c>
    </row>
    <row r="1942" spans="1:7" ht="46.8">
      <c r="A1942" s="506" t="s">
        <v>1248</v>
      </c>
      <c r="B1942" s="507" t="s">
        <v>1249</v>
      </c>
      <c r="C1942" s="501" t="s">
        <v>73</v>
      </c>
      <c r="D1942" s="501" t="s">
        <v>434</v>
      </c>
      <c r="E1942" s="521">
        <v>0.42</v>
      </c>
      <c r="F1942" s="521">
        <v>3.33</v>
      </c>
      <c r="G1942" s="502">
        <v>1.39</v>
      </c>
    </row>
    <row r="1943" spans="1:7" ht="31.2">
      <c r="A1943" s="506" t="s">
        <v>1250</v>
      </c>
      <c r="B1943" s="507" t="s">
        <v>1251</v>
      </c>
      <c r="C1943" s="501" t="s">
        <v>73</v>
      </c>
      <c r="D1943" s="501" t="s">
        <v>1265</v>
      </c>
      <c r="E1943" s="521">
        <v>5.0000000000000001E-3</v>
      </c>
      <c r="F1943" s="521">
        <v>40.21</v>
      </c>
      <c r="G1943" s="502">
        <v>0.2</v>
      </c>
    </row>
    <row r="1944" spans="1:7" ht="46.8">
      <c r="A1944" s="506" t="s">
        <v>1252</v>
      </c>
      <c r="B1944" s="507" t="s">
        <v>1253</v>
      </c>
      <c r="C1944" s="501" t="s">
        <v>73</v>
      </c>
      <c r="D1944" s="501" t="s">
        <v>909</v>
      </c>
      <c r="E1944" s="521">
        <v>13.6</v>
      </c>
      <c r="F1944" s="521">
        <v>2.15</v>
      </c>
      <c r="G1944" s="502">
        <v>29.24</v>
      </c>
    </row>
    <row r="1945" spans="1:7" ht="78">
      <c r="A1945" s="506" t="s">
        <v>1254</v>
      </c>
      <c r="B1945" s="507" t="s">
        <v>1255</v>
      </c>
      <c r="C1945" s="501" t="s">
        <v>73</v>
      </c>
      <c r="D1945" s="501" t="s">
        <v>1023</v>
      </c>
      <c r="E1945" s="521">
        <v>1.04E-2</v>
      </c>
      <c r="F1945" s="521">
        <v>671.88</v>
      </c>
      <c r="G1945" s="502">
        <v>6.98</v>
      </c>
    </row>
    <row r="1946" spans="1:7" ht="15.6">
      <c r="A1946" s="506" t="s">
        <v>1030</v>
      </c>
      <c r="B1946" s="507" t="s">
        <v>1031</v>
      </c>
      <c r="C1946" s="501" t="s">
        <v>73</v>
      </c>
      <c r="D1946" s="501" t="s">
        <v>84</v>
      </c>
      <c r="E1946" s="521">
        <v>0.59</v>
      </c>
      <c r="F1946" s="521">
        <v>21.31</v>
      </c>
      <c r="G1946" s="502">
        <v>12.57</v>
      </c>
    </row>
    <row r="1947" spans="1:7" ht="15.6">
      <c r="A1947" s="506" t="s">
        <v>905</v>
      </c>
      <c r="B1947" s="507" t="s">
        <v>906</v>
      </c>
      <c r="C1947" s="501" t="s">
        <v>73</v>
      </c>
      <c r="D1947" s="501" t="s">
        <v>84</v>
      </c>
      <c r="E1947" s="521">
        <v>0.29499999999999998</v>
      </c>
      <c r="F1947" s="521">
        <v>17.09</v>
      </c>
      <c r="G1947" s="502">
        <v>5.04</v>
      </c>
    </row>
    <row r="1948" spans="1:7" ht="15.6">
      <c r="A1948" s="657"/>
      <c r="B1948" s="658"/>
      <c r="C1948" s="658"/>
      <c r="D1948" s="658"/>
      <c r="E1948" s="658"/>
      <c r="F1948" s="517" t="s">
        <v>1025</v>
      </c>
      <c r="G1948" s="518">
        <f>SUM(G1942:G1947)</f>
        <v>55.42</v>
      </c>
    </row>
    <row r="1949" spans="1:7" ht="15.6">
      <c r="A1949" s="652" t="s">
        <v>2698</v>
      </c>
      <c r="B1949" s="653"/>
      <c r="C1949" s="653"/>
      <c r="D1949" s="653"/>
      <c r="E1949" s="653"/>
      <c r="F1949" s="653"/>
      <c r="G1949" s="654"/>
    </row>
    <row r="1950" spans="1:7" ht="15.6">
      <c r="A1950" s="655" t="s">
        <v>1013</v>
      </c>
      <c r="B1950" s="656"/>
      <c r="C1950" s="497" t="s">
        <v>1014</v>
      </c>
      <c r="D1950" s="497" t="s">
        <v>1015</v>
      </c>
      <c r="E1950" s="497" t="s">
        <v>1016</v>
      </c>
      <c r="F1950" s="497" t="s">
        <v>1017</v>
      </c>
      <c r="G1950" s="498" t="s">
        <v>1018</v>
      </c>
    </row>
    <row r="1951" spans="1:7" ht="31.2">
      <c r="A1951" s="506" t="s">
        <v>1239</v>
      </c>
      <c r="B1951" s="507" t="s">
        <v>1240</v>
      </c>
      <c r="C1951" s="501" t="s">
        <v>73</v>
      </c>
      <c r="D1951" s="501" t="s">
        <v>909</v>
      </c>
      <c r="E1951" s="521" t="s">
        <v>1243</v>
      </c>
      <c r="F1951" s="521" t="s">
        <v>1244</v>
      </c>
      <c r="G1951" s="502">
        <v>108.9</v>
      </c>
    </row>
    <row r="1952" spans="1:7" ht="15.6">
      <c r="A1952" s="506" t="s">
        <v>1030</v>
      </c>
      <c r="B1952" s="507" t="s">
        <v>1031</v>
      </c>
      <c r="C1952" s="501" t="str">
        <f>C1951</f>
        <v>SINAPI</v>
      </c>
      <c r="D1952" s="501" t="s">
        <v>84</v>
      </c>
      <c r="E1952" s="521" t="s">
        <v>1245</v>
      </c>
      <c r="F1952" s="521" t="s">
        <v>1184</v>
      </c>
      <c r="G1952" s="502">
        <v>43.79</v>
      </c>
    </row>
    <row r="1953" spans="1:7" ht="15.6">
      <c r="A1953" s="506" t="s">
        <v>905</v>
      </c>
      <c r="B1953" s="507" t="s">
        <v>906</v>
      </c>
      <c r="C1953" s="501" t="str">
        <f>C1952</f>
        <v>SINAPI</v>
      </c>
      <c r="D1953" s="501" t="s">
        <v>84</v>
      </c>
      <c r="E1953" s="521" t="s">
        <v>1246</v>
      </c>
      <c r="F1953" s="521" t="s">
        <v>1034</v>
      </c>
      <c r="G1953" s="502">
        <v>17.559999999999999</v>
      </c>
    </row>
    <row r="1954" spans="1:7" ht="46.8">
      <c r="A1954" s="506" t="s">
        <v>1241</v>
      </c>
      <c r="B1954" s="507" t="s">
        <v>1242</v>
      </c>
      <c r="C1954" s="501" t="str">
        <f t="shared" ref="C1954" si="35">C1953</f>
        <v>SINAPI</v>
      </c>
      <c r="D1954" s="501" t="s">
        <v>1023</v>
      </c>
      <c r="E1954" s="521" t="s">
        <v>1024</v>
      </c>
      <c r="F1954" s="521" t="s">
        <v>1247</v>
      </c>
      <c r="G1954" s="502">
        <v>5.45</v>
      </c>
    </row>
    <row r="1955" spans="1:7" ht="15.6">
      <c r="A1955" s="662"/>
      <c r="B1955" s="663"/>
      <c r="C1955" s="663"/>
      <c r="D1955" s="663"/>
      <c r="E1955" s="664"/>
      <c r="F1955" s="517" t="s">
        <v>1025</v>
      </c>
      <c r="G1955" s="518">
        <f>SUM(G1951:G1954)</f>
        <v>175.7</v>
      </c>
    </row>
    <row r="1956" spans="1:7" ht="15.6">
      <c r="A1956" s="652" t="s">
        <v>2699</v>
      </c>
      <c r="B1956" s="653"/>
      <c r="C1956" s="653"/>
      <c r="D1956" s="653"/>
      <c r="E1956" s="653"/>
      <c r="F1956" s="653"/>
      <c r="G1956" s="654"/>
    </row>
    <row r="1957" spans="1:7" ht="15.6">
      <c r="A1957" s="655" t="s">
        <v>1013</v>
      </c>
      <c r="B1957" s="656"/>
      <c r="C1957" s="497" t="s">
        <v>1014</v>
      </c>
      <c r="D1957" s="497" t="s">
        <v>1015</v>
      </c>
      <c r="E1957" s="497" t="s">
        <v>1016</v>
      </c>
      <c r="F1957" s="497" t="s">
        <v>1017</v>
      </c>
      <c r="G1957" s="498" t="s">
        <v>1018</v>
      </c>
    </row>
    <row r="1958" spans="1:7" ht="46.8">
      <c r="A1958" s="506" t="s">
        <v>1248</v>
      </c>
      <c r="B1958" s="507" t="s">
        <v>1249</v>
      </c>
      <c r="C1958" s="501" t="s">
        <v>73</v>
      </c>
      <c r="D1958" s="501" t="s">
        <v>434</v>
      </c>
      <c r="E1958" s="521" t="s">
        <v>1256</v>
      </c>
      <c r="F1958" s="521" t="s">
        <v>1257</v>
      </c>
      <c r="G1958" s="502">
        <v>1.39</v>
      </c>
    </row>
    <row r="1959" spans="1:7" ht="31.2">
      <c r="A1959" s="506" t="s">
        <v>1250</v>
      </c>
      <c r="B1959" s="507" t="s">
        <v>1251</v>
      </c>
      <c r="C1959" s="501" t="str">
        <f>C1958</f>
        <v>SINAPI</v>
      </c>
      <c r="D1959" s="501" t="s">
        <v>1265</v>
      </c>
      <c r="E1959" s="521" t="s">
        <v>1029</v>
      </c>
      <c r="F1959" s="521" t="s">
        <v>1258</v>
      </c>
      <c r="G1959" s="502">
        <v>0.2</v>
      </c>
    </row>
    <row r="1960" spans="1:7" ht="46.8">
      <c r="A1960" s="506" t="s">
        <v>1252</v>
      </c>
      <c r="B1960" s="507" t="s">
        <v>1253</v>
      </c>
      <c r="C1960" s="501" t="str">
        <f>C1959</f>
        <v>SINAPI</v>
      </c>
      <c r="D1960" s="501" t="s">
        <v>909</v>
      </c>
      <c r="E1960" s="521" t="s">
        <v>1259</v>
      </c>
      <c r="F1960" s="521" t="s">
        <v>1260</v>
      </c>
      <c r="G1960" s="502">
        <v>29.24</v>
      </c>
    </row>
    <row r="1961" spans="1:7" ht="78">
      <c r="A1961" s="506" t="s">
        <v>1254</v>
      </c>
      <c r="B1961" s="507" t="s">
        <v>1255</v>
      </c>
      <c r="C1961" s="501" t="str">
        <f t="shared" ref="C1961:C1963" si="36">C1960</f>
        <v>SINAPI</v>
      </c>
      <c r="D1961" s="501" t="s">
        <v>1023</v>
      </c>
      <c r="E1961" s="521" t="s">
        <v>1261</v>
      </c>
      <c r="F1961" s="521" t="s">
        <v>1262</v>
      </c>
      <c r="G1961" s="502">
        <v>6.98</v>
      </c>
    </row>
    <row r="1962" spans="1:7" ht="15.6">
      <c r="A1962" s="506" t="s">
        <v>1030</v>
      </c>
      <c r="B1962" s="507" t="s">
        <v>1031</v>
      </c>
      <c r="C1962" s="501" t="str">
        <f t="shared" si="36"/>
        <v>SINAPI</v>
      </c>
      <c r="D1962" s="501" t="s">
        <v>84</v>
      </c>
      <c r="E1962" s="521" t="s">
        <v>1263</v>
      </c>
      <c r="F1962" s="521" t="s">
        <v>1184</v>
      </c>
      <c r="G1962" s="502">
        <v>12.57</v>
      </c>
    </row>
    <row r="1963" spans="1:7" ht="15.6">
      <c r="A1963" s="506" t="s">
        <v>905</v>
      </c>
      <c r="B1963" s="507" t="s">
        <v>906</v>
      </c>
      <c r="C1963" s="501" t="str">
        <f t="shared" si="36"/>
        <v>SINAPI</v>
      </c>
      <c r="D1963" s="501" t="s">
        <v>84</v>
      </c>
      <c r="E1963" s="521" t="s">
        <v>1264</v>
      </c>
      <c r="F1963" s="521" t="s">
        <v>1034</v>
      </c>
      <c r="G1963" s="502">
        <v>5.04</v>
      </c>
    </row>
    <row r="1964" spans="1:7" ht="15.6">
      <c r="A1964" s="662"/>
      <c r="B1964" s="663"/>
      <c r="C1964" s="663"/>
      <c r="D1964" s="663"/>
      <c r="E1964" s="664"/>
      <c r="F1964" s="517" t="s">
        <v>1025</v>
      </c>
      <c r="G1964" s="518">
        <f>SUM(G1958:G1963)</f>
        <v>55.42</v>
      </c>
    </row>
    <row r="1965" spans="1:7" ht="15.6">
      <c r="A1965" s="652" t="s">
        <v>2700</v>
      </c>
      <c r="B1965" s="653"/>
      <c r="C1965" s="653"/>
      <c r="D1965" s="653"/>
      <c r="E1965" s="653"/>
      <c r="F1965" s="653"/>
      <c r="G1965" s="654"/>
    </row>
    <row r="1966" spans="1:7" ht="15.6">
      <c r="A1966" s="655" t="s">
        <v>1013</v>
      </c>
      <c r="B1966" s="656"/>
      <c r="C1966" s="497" t="s">
        <v>1014</v>
      </c>
      <c r="D1966" s="497" t="s">
        <v>1015</v>
      </c>
      <c r="E1966" s="497" t="s">
        <v>1016</v>
      </c>
      <c r="F1966" s="497" t="s">
        <v>1017</v>
      </c>
      <c r="G1966" s="498" t="s">
        <v>1018</v>
      </c>
    </row>
    <row r="1967" spans="1:7" ht="31.2">
      <c r="A1967" s="506" t="s">
        <v>2701</v>
      </c>
      <c r="B1967" s="507" t="s">
        <v>2702</v>
      </c>
      <c r="C1967" s="501" t="s">
        <v>73</v>
      </c>
      <c r="D1967" s="501" t="s">
        <v>590</v>
      </c>
      <c r="E1967" s="501">
        <v>4</v>
      </c>
      <c r="F1967" s="501">
        <v>9.65</v>
      </c>
      <c r="G1967" s="502">
        <v>38.6</v>
      </c>
    </row>
    <row r="1968" spans="1:7" ht="15.6">
      <c r="A1968" s="506" t="s">
        <v>1030</v>
      </c>
      <c r="B1968" s="507" t="s">
        <v>1031</v>
      </c>
      <c r="C1968" s="501" t="s">
        <v>73</v>
      </c>
      <c r="D1968" s="501" t="s">
        <v>84</v>
      </c>
      <c r="E1968" s="501">
        <v>0.1119</v>
      </c>
      <c r="F1968" s="501">
        <v>21.31</v>
      </c>
      <c r="G1968" s="502">
        <v>2.38</v>
      </c>
    </row>
    <row r="1969" spans="1:7" ht="15.6">
      <c r="A1969" s="506" t="s">
        <v>905</v>
      </c>
      <c r="B1969" s="507" t="s">
        <v>906</v>
      </c>
      <c r="C1969" s="501" t="s">
        <v>73</v>
      </c>
      <c r="D1969" s="501" t="s">
        <v>84</v>
      </c>
      <c r="E1969" s="501">
        <v>4.6600000000000003E-2</v>
      </c>
      <c r="F1969" s="501">
        <v>17.09</v>
      </c>
      <c r="G1969" s="502">
        <v>0.79</v>
      </c>
    </row>
    <row r="1970" spans="1:7" ht="46.8">
      <c r="A1970" s="506" t="s">
        <v>2703</v>
      </c>
      <c r="B1970" s="507" t="s">
        <v>2704</v>
      </c>
      <c r="C1970" s="501" t="s">
        <v>73</v>
      </c>
      <c r="D1970" s="501" t="s">
        <v>911</v>
      </c>
      <c r="E1970" s="501">
        <v>7.0000000000000001E-3</v>
      </c>
      <c r="F1970" s="501">
        <v>9.9600000000000009</v>
      </c>
      <c r="G1970" s="502">
        <v>0.06</v>
      </c>
    </row>
    <row r="1971" spans="1:7" ht="15.6">
      <c r="A1971" s="535"/>
      <c r="B1971" s="536"/>
      <c r="C1971" s="537"/>
      <c r="D1971" s="537"/>
      <c r="E1971" s="557"/>
      <c r="F1971" s="501"/>
      <c r="G1971" s="502"/>
    </row>
    <row r="1972" spans="1:7" ht="15.6">
      <c r="A1972" s="662"/>
      <c r="B1972" s="663"/>
      <c r="C1972" s="663"/>
      <c r="D1972" s="663"/>
      <c r="E1972" s="664"/>
      <c r="F1972" s="517" t="s">
        <v>1025</v>
      </c>
      <c r="G1972" s="518">
        <f>SUM(G1967:G1970)</f>
        <v>41.830000000000005</v>
      </c>
    </row>
    <row r="1973" spans="1:7" ht="15.6">
      <c r="A1973" s="652" t="s">
        <v>2705</v>
      </c>
      <c r="B1973" s="653"/>
      <c r="C1973" s="653"/>
      <c r="D1973" s="653"/>
      <c r="E1973" s="653"/>
      <c r="F1973" s="653"/>
      <c r="G1973" s="654"/>
    </row>
    <row r="1974" spans="1:7" ht="15.6">
      <c r="A1974" s="655" t="s">
        <v>1013</v>
      </c>
      <c r="B1974" s="656"/>
      <c r="C1974" s="497" t="s">
        <v>1014</v>
      </c>
      <c r="D1974" s="497" t="s">
        <v>1015</v>
      </c>
      <c r="E1974" s="497" t="s">
        <v>1016</v>
      </c>
      <c r="F1974" s="497" t="s">
        <v>1017</v>
      </c>
      <c r="G1974" s="498" t="s">
        <v>1018</v>
      </c>
    </row>
    <row r="1975" spans="1:7" ht="46.8">
      <c r="A1975" s="506" t="s">
        <v>2706</v>
      </c>
      <c r="B1975" s="507" t="s">
        <v>1388</v>
      </c>
      <c r="C1975" s="501" t="s">
        <v>73</v>
      </c>
      <c r="D1975" s="501" t="s">
        <v>1020</v>
      </c>
      <c r="E1975" s="501">
        <v>1.1659999999999999</v>
      </c>
      <c r="F1975" s="501">
        <v>71.08</v>
      </c>
      <c r="G1975" s="502">
        <v>82.87</v>
      </c>
    </row>
    <row r="1976" spans="1:7" ht="46.8">
      <c r="A1976" s="506" t="s">
        <v>2707</v>
      </c>
      <c r="B1976" s="507" t="s">
        <v>2708</v>
      </c>
      <c r="C1976" s="501" t="s">
        <v>73</v>
      </c>
      <c r="D1976" s="501" t="s">
        <v>1066</v>
      </c>
      <c r="E1976" s="501">
        <v>4.1500000000000004</v>
      </c>
      <c r="F1976" s="501">
        <v>1.97</v>
      </c>
      <c r="G1976" s="502">
        <v>8.17</v>
      </c>
    </row>
    <row r="1977" spans="1:7" ht="15.6">
      <c r="A1977" s="506" t="s">
        <v>905</v>
      </c>
      <c r="B1977" s="507" t="s">
        <v>906</v>
      </c>
      <c r="C1977" s="501" t="s">
        <v>73</v>
      </c>
      <c r="D1977" s="501" t="s">
        <v>84</v>
      </c>
      <c r="E1977" s="501">
        <v>9.7000000000000003E-2</v>
      </c>
      <c r="F1977" s="501">
        <v>17.09</v>
      </c>
      <c r="G1977" s="502">
        <v>1.65</v>
      </c>
    </row>
    <row r="1978" spans="1:7" ht="15.6">
      <c r="A1978" s="506" t="s">
        <v>1402</v>
      </c>
      <c r="B1978" s="507" t="s">
        <v>1392</v>
      </c>
      <c r="C1978" s="501" t="s">
        <v>73</v>
      </c>
      <c r="D1978" s="501" t="s">
        <v>84</v>
      </c>
      <c r="E1978" s="501">
        <v>9.0999999999999998E-2</v>
      </c>
      <c r="F1978" s="501">
        <v>21.05</v>
      </c>
      <c r="G1978" s="502">
        <v>1.91</v>
      </c>
    </row>
    <row r="1979" spans="1:7" ht="46.8">
      <c r="A1979" s="506" t="s">
        <v>1403</v>
      </c>
      <c r="B1979" s="507" t="s">
        <v>1404</v>
      </c>
      <c r="C1979" s="501" t="s">
        <v>73</v>
      </c>
      <c r="D1979" s="501" t="s">
        <v>911</v>
      </c>
      <c r="E1979" s="501">
        <v>8.9999999999999998E-4</v>
      </c>
      <c r="F1979" s="501">
        <v>19.52</v>
      </c>
      <c r="G1979" s="502">
        <v>0.01</v>
      </c>
    </row>
    <row r="1980" spans="1:7" ht="46.8">
      <c r="A1980" s="506" t="s">
        <v>1405</v>
      </c>
      <c r="B1980" s="507" t="s">
        <v>1406</v>
      </c>
      <c r="C1980" s="501" t="s">
        <v>73</v>
      </c>
      <c r="D1980" s="501" t="s">
        <v>1026</v>
      </c>
      <c r="E1980" s="501">
        <v>1.2999999999999999E-3</v>
      </c>
      <c r="F1980" s="501">
        <v>18.41</v>
      </c>
      <c r="G1980" s="502">
        <v>0.02</v>
      </c>
    </row>
    <row r="1981" spans="1:7" ht="15.6">
      <c r="A1981" s="662"/>
      <c r="B1981" s="663"/>
      <c r="C1981" s="663"/>
      <c r="D1981" s="663"/>
      <c r="E1981" s="664"/>
      <c r="F1981" s="517" t="s">
        <v>1025</v>
      </c>
      <c r="G1981" s="518">
        <f>SUM(G1975:G1980)</f>
        <v>94.63000000000001</v>
      </c>
    </row>
    <row r="1982" spans="1:7" ht="15.6">
      <c r="A1982" s="652" t="s">
        <v>2709</v>
      </c>
      <c r="B1982" s="653"/>
      <c r="C1982" s="653"/>
      <c r="D1982" s="653"/>
      <c r="E1982" s="653"/>
      <c r="F1982" s="653"/>
      <c r="G1982" s="654"/>
    </row>
    <row r="1983" spans="1:7" ht="15.6">
      <c r="A1983" s="655" t="s">
        <v>1013</v>
      </c>
      <c r="B1983" s="656"/>
      <c r="C1983" s="497" t="s">
        <v>1014</v>
      </c>
      <c r="D1983" s="497" t="s">
        <v>1015</v>
      </c>
      <c r="E1983" s="497" t="s">
        <v>1016</v>
      </c>
      <c r="F1983" s="497" t="s">
        <v>1017</v>
      </c>
      <c r="G1983" s="498" t="s">
        <v>1018</v>
      </c>
    </row>
    <row r="1984" spans="1:7" ht="15.6">
      <c r="A1984" s="506" t="s">
        <v>2710</v>
      </c>
      <c r="B1984" s="507" t="s">
        <v>2711</v>
      </c>
      <c r="C1984" s="501" t="s">
        <v>99</v>
      </c>
      <c r="D1984" s="501" t="s">
        <v>1066</v>
      </c>
      <c r="E1984" s="501">
        <v>1</v>
      </c>
      <c r="F1984" s="501">
        <v>2.58</v>
      </c>
      <c r="G1984" s="502">
        <v>2.58</v>
      </c>
    </row>
    <row r="1985" spans="1:7" ht="15.6">
      <c r="A1985" s="506" t="s">
        <v>2712</v>
      </c>
      <c r="B1985" s="507" t="s">
        <v>2713</v>
      </c>
      <c r="C1985" s="501" t="s">
        <v>99</v>
      </c>
      <c r="D1985" s="501" t="s">
        <v>434</v>
      </c>
      <c r="E1985" s="501">
        <v>1.1000000000000001</v>
      </c>
      <c r="F1985" s="501">
        <v>26.25</v>
      </c>
      <c r="G1985" s="502">
        <v>28.88</v>
      </c>
    </row>
    <row r="1986" spans="1:7" ht="15.6">
      <c r="A1986" s="506">
        <v>280020</v>
      </c>
      <c r="B1986" s="507" t="s">
        <v>1300</v>
      </c>
      <c r="C1986" s="501" t="s">
        <v>99</v>
      </c>
      <c r="D1986" s="501" t="s">
        <v>84</v>
      </c>
      <c r="E1986" s="501">
        <v>0.15</v>
      </c>
      <c r="F1986" s="501">
        <v>19.22</v>
      </c>
      <c r="G1986" s="502">
        <v>2.88</v>
      </c>
    </row>
    <row r="1987" spans="1:7" ht="15.6">
      <c r="A1987" s="506">
        <v>280026</v>
      </c>
      <c r="B1987" s="507" t="s">
        <v>906</v>
      </c>
      <c r="C1987" s="501" t="s">
        <v>99</v>
      </c>
      <c r="D1987" s="501" t="s">
        <v>84</v>
      </c>
      <c r="E1987" s="501">
        <v>0.15</v>
      </c>
      <c r="F1987" s="501">
        <v>16.02</v>
      </c>
      <c r="G1987" s="502">
        <v>2.4</v>
      </c>
    </row>
    <row r="1988" spans="1:7" ht="15.6">
      <c r="A1988" s="657"/>
      <c r="B1988" s="658"/>
      <c r="C1988" s="658"/>
      <c r="D1988" s="658"/>
      <c r="E1988" s="658"/>
      <c r="F1988" s="517" t="s">
        <v>1025</v>
      </c>
      <c r="G1988" s="518">
        <f>SUM(G1984:G1987)</f>
        <v>36.74</v>
      </c>
    </row>
    <row r="1989" spans="1:7" ht="15.6">
      <c r="A1989" s="652" t="s">
        <v>2714</v>
      </c>
      <c r="B1989" s="653"/>
      <c r="C1989" s="653"/>
      <c r="D1989" s="653"/>
      <c r="E1989" s="653"/>
      <c r="F1989" s="653"/>
      <c r="G1989" s="654"/>
    </row>
    <row r="1990" spans="1:7" ht="15.6">
      <c r="A1990" s="655" t="s">
        <v>1013</v>
      </c>
      <c r="B1990" s="656"/>
      <c r="C1990" s="497" t="s">
        <v>1014</v>
      </c>
      <c r="D1990" s="497" t="s">
        <v>1015</v>
      </c>
      <c r="E1990" s="497" t="s">
        <v>1016</v>
      </c>
      <c r="F1990" s="497" t="s">
        <v>1017</v>
      </c>
      <c r="G1990" s="498" t="s">
        <v>1018</v>
      </c>
    </row>
    <row r="1991" spans="1:7" ht="46.8">
      <c r="A1991" s="506" t="s">
        <v>2706</v>
      </c>
      <c r="B1991" s="507" t="s">
        <v>1388</v>
      </c>
      <c r="C1991" s="501" t="s">
        <v>73</v>
      </c>
      <c r="D1991" s="501" t="s">
        <v>1020</v>
      </c>
      <c r="E1991" s="501">
        <v>1.1659999999999999</v>
      </c>
      <c r="F1991" s="501">
        <v>71.08</v>
      </c>
      <c r="G1991" s="502">
        <v>82.87</v>
      </c>
    </row>
    <row r="1992" spans="1:7" ht="46.8">
      <c r="A1992" s="506" t="s">
        <v>2707</v>
      </c>
      <c r="B1992" s="507" t="s">
        <v>2708</v>
      </c>
      <c r="C1992" s="501" t="s">
        <v>73</v>
      </c>
      <c r="D1992" s="501" t="s">
        <v>1066</v>
      </c>
      <c r="E1992" s="501">
        <v>4.1500000000000004</v>
      </c>
      <c r="F1992" s="501">
        <v>1.97</v>
      </c>
      <c r="G1992" s="502">
        <v>8.17</v>
      </c>
    </row>
    <row r="1993" spans="1:7" ht="15.6">
      <c r="A1993" s="506" t="s">
        <v>905</v>
      </c>
      <c r="B1993" s="507" t="s">
        <v>906</v>
      </c>
      <c r="C1993" s="501" t="s">
        <v>73</v>
      </c>
      <c r="D1993" s="501" t="s">
        <v>84</v>
      </c>
      <c r="E1993" s="501">
        <v>9.7000000000000003E-2</v>
      </c>
      <c r="F1993" s="501">
        <v>17.09</v>
      </c>
      <c r="G1993" s="502">
        <v>1.65</v>
      </c>
    </row>
    <row r="1994" spans="1:7" ht="15.6">
      <c r="A1994" s="506" t="s">
        <v>1402</v>
      </c>
      <c r="B1994" s="507" t="s">
        <v>1392</v>
      </c>
      <c r="C1994" s="501" t="s">
        <v>73</v>
      </c>
      <c r="D1994" s="501" t="s">
        <v>84</v>
      </c>
      <c r="E1994" s="501">
        <v>9.0999999999999998E-2</v>
      </c>
      <c r="F1994" s="501">
        <v>21.05</v>
      </c>
      <c r="G1994" s="502">
        <v>1.91</v>
      </c>
    </row>
    <row r="1995" spans="1:7" ht="46.8">
      <c r="A1995" s="506" t="s">
        <v>1403</v>
      </c>
      <c r="B1995" s="507" t="s">
        <v>1404</v>
      </c>
      <c r="C1995" s="501" t="s">
        <v>73</v>
      </c>
      <c r="D1995" s="501" t="s">
        <v>911</v>
      </c>
      <c r="E1995" s="501">
        <v>8.9999999999999998E-4</v>
      </c>
      <c r="F1995" s="501">
        <v>19.52</v>
      </c>
      <c r="G1995" s="502">
        <v>0.01</v>
      </c>
    </row>
    <row r="1996" spans="1:7" ht="46.8">
      <c r="A1996" s="506" t="s">
        <v>1405</v>
      </c>
      <c r="B1996" s="507" t="s">
        <v>1406</v>
      </c>
      <c r="C1996" s="501" t="s">
        <v>73</v>
      </c>
      <c r="D1996" s="501" t="s">
        <v>1026</v>
      </c>
      <c r="E1996" s="501">
        <v>1.2999999999999999E-3</v>
      </c>
      <c r="F1996" s="501">
        <v>18.41</v>
      </c>
      <c r="G1996" s="502">
        <v>0.02</v>
      </c>
    </row>
    <row r="1997" spans="1:7" ht="15.6">
      <c r="A1997" s="662"/>
      <c r="B1997" s="663"/>
      <c r="C1997" s="663"/>
      <c r="D1997" s="663"/>
      <c r="E1997" s="664"/>
      <c r="F1997" s="517" t="s">
        <v>1025</v>
      </c>
      <c r="G1997" s="518">
        <f>SUM(G1991:G1996)</f>
        <v>94.63000000000001</v>
      </c>
    </row>
    <row r="1998" spans="1:7" ht="15.6">
      <c r="A1998" s="652" t="s">
        <v>2715</v>
      </c>
      <c r="B1998" s="653"/>
      <c r="C1998" s="653"/>
      <c r="D1998" s="653"/>
      <c r="E1998" s="653"/>
      <c r="F1998" s="653"/>
      <c r="G1998" s="654"/>
    </row>
    <row r="1999" spans="1:7" ht="15.6">
      <c r="A1999" s="655" t="s">
        <v>1013</v>
      </c>
      <c r="B1999" s="656"/>
      <c r="C1999" s="497" t="s">
        <v>1014</v>
      </c>
      <c r="D1999" s="497" t="s">
        <v>1015</v>
      </c>
      <c r="E1999" s="497" t="s">
        <v>1016</v>
      </c>
      <c r="F1999" s="497" t="s">
        <v>1017</v>
      </c>
      <c r="G1999" s="498" t="s">
        <v>1018</v>
      </c>
    </row>
    <row r="2000" spans="1:7" ht="15.6">
      <c r="A2000" s="506" t="s">
        <v>2716</v>
      </c>
      <c r="B2000" s="507" t="s">
        <v>1070</v>
      </c>
      <c r="C2000" s="501" t="s">
        <v>99</v>
      </c>
      <c r="D2000" s="501" t="s">
        <v>2571</v>
      </c>
      <c r="E2000" s="501">
        <v>1.4</v>
      </c>
      <c r="F2000" s="501">
        <v>1.43</v>
      </c>
      <c r="G2000" s="502">
        <v>2</v>
      </c>
    </row>
    <row r="2001" spans="1:7" ht="15.6">
      <c r="A2001" s="506" t="s">
        <v>2717</v>
      </c>
      <c r="B2001" s="507" t="s">
        <v>2718</v>
      </c>
      <c r="C2001" s="501" t="s">
        <v>99</v>
      </c>
      <c r="D2001" s="501" t="s">
        <v>2571</v>
      </c>
      <c r="E2001" s="501">
        <v>1.4</v>
      </c>
      <c r="F2001" s="501">
        <v>0.6</v>
      </c>
      <c r="G2001" s="502">
        <v>0.84</v>
      </c>
    </row>
    <row r="2002" spans="1:7" ht="15.6">
      <c r="A2002" s="506" t="s">
        <v>2719</v>
      </c>
      <c r="B2002" s="507" t="s">
        <v>1077</v>
      </c>
      <c r="C2002" s="501" t="s">
        <v>99</v>
      </c>
      <c r="D2002" s="501" t="s">
        <v>2668</v>
      </c>
      <c r="E2002" s="501">
        <v>0.01</v>
      </c>
      <c r="F2002" s="501">
        <v>12.5</v>
      </c>
      <c r="G2002" s="502">
        <v>0.13</v>
      </c>
    </row>
    <row r="2003" spans="1:7" ht="15.6">
      <c r="A2003" s="506" t="s">
        <v>2720</v>
      </c>
      <c r="B2003" s="507" t="s">
        <v>2721</v>
      </c>
      <c r="C2003" s="501" t="s">
        <v>99</v>
      </c>
      <c r="D2003" s="501" t="s">
        <v>2571</v>
      </c>
      <c r="E2003" s="501">
        <v>1.4</v>
      </c>
      <c r="F2003" s="501">
        <v>2.3199999999999998</v>
      </c>
      <c r="G2003" s="502">
        <v>3.25</v>
      </c>
    </row>
    <row r="2004" spans="1:7" ht="31.2">
      <c r="A2004" s="506" t="s">
        <v>2722</v>
      </c>
      <c r="B2004" s="507" t="s">
        <v>2723</v>
      </c>
      <c r="C2004" s="501" t="s">
        <v>99</v>
      </c>
      <c r="D2004" s="501" t="s">
        <v>2571</v>
      </c>
      <c r="E2004" s="501">
        <v>0.56000000000000005</v>
      </c>
      <c r="F2004" s="501">
        <v>97</v>
      </c>
      <c r="G2004" s="502">
        <v>54.32</v>
      </c>
    </row>
    <row r="2005" spans="1:7" ht="15.6">
      <c r="A2005" s="506">
        <v>280026</v>
      </c>
      <c r="B2005" s="507" t="s">
        <v>906</v>
      </c>
      <c r="C2005" s="501" t="s">
        <v>99</v>
      </c>
      <c r="D2005" s="501" t="s">
        <v>84</v>
      </c>
      <c r="E2005" s="501">
        <v>0.5</v>
      </c>
      <c r="F2005" s="501">
        <v>16.02</v>
      </c>
      <c r="G2005" s="502">
        <v>8.01</v>
      </c>
    </row>
    <row r="2006" spans="1:7" ht="15.6">
      <c r="A2006" s="506">
        <v>280028</v>
      </c>
      <c r="B2006" s="507" t="s">
        <v>1392</v>
      </c>
      <c r="C2006" s="501" t="s">
        <v>99</v>
      </c>
      <c r="D2006" s="501" t="s">
        <v>84</v>
      </c>
      <c r="E2006" s="501">
        <v>0.5</v>
      </c>
      <c r="F2006" s="501">
        <v>20.010000000000002</v>
      </c>
      <c r="G2006" s="502">
        <v>10.01</v>
      </c>
    </row>
    <row r="2007" spans="1:7" ht="15.6">
      <c r="A2007" s="657"/>
      <c r="B2007" s="658"/>
      <c r="C2007" s="658"/>
      <c r="D2007" s="658"/>
      <c r="E2007" s="658"/>
      <c r="F2007" s="517" t="s">
        <v>1025</v>
      </c>
      <c r="G2007" s="518">
        <f>SUM(G2000:G2006)</f>
        <v>78.56</v>
      </c>
    </row>
    <row r="2008" spans="1:7" ht="15.6">
      <c r="A2008" s="652" t="s">
        <v>2724</v>
      </c>
      <c r="B2008" s="653"/>
      <c r="C2008" s="653"/>
      <c r="D2008" s="653"/>
      <c r="E2008" s="653"/>
      <c r="F2008" s="653"/>
      <c r="G2008" s="654"/>
    </row>
    <row r="2009" spans="1:7" ht="15.6">
      <c r="A2009" s="655" t="s">
        <v>1013</v>
      </c>
      <c r="B2009" s="656"/>
      <c r="C2009" s="497" t="s">
        <v>1014</v>
      </c>
      <c r="D2009" s="497" t="s">
        <v>1015</v>
      </c>
      <c r="E2009" s="497" t="s">
        <v>1016</v>
      </c>
      <c r="F2009" s="497" t="s">
        <v>1017</v>
      </c>
      <c r="G2009" s="498" t="s">
        <v>1018</v>
      </c>
    </row>
    <row r="2010" spans="1:7" ht="31.2">
      <c r="A2010" s="506" t="s">
        <v>2725</v>
      </c>
      <c r="B2010" s="507" t="s">
        <v>1382</v>
      </c>
      <c r="C2010" s="501" t="s">
        <v>99</v>
      </c>
      <c r="D2010" s="501" t="s">
        <v>434</v>
      </c>
      <c r="E2010" s="501">
        <v>0.15129999999999999</v>
      </c>
      <c r="F2010" s="501">
        <v>127.12</v>
      </c>
      <c r="G2010" s="502">
        <v>19.23</v>
      </c>
    </row>
    <row r="2011" spans="1:7" ht="15.6">
      <c r="A2011" s="506" t="s">
        <v>2726</v>
      </c>
      <c r="B2011" s="507" t="s">
        <v>2727</v>
      </c>
      <c r="C2011" s="501" t="s">
        <v>99</v>
      </c>
      <c r="D2011" s="501" t="s">
        <v>590</v>
      </c>
      <c r="E2011" s="501">
        <v>15.13</v>
      </c>
      <c r="F2011" s="501">
        <v>12.54</v>
      </c>
      <c r="G2011" s="502">
        <v>189.73</v>
      </c>
    </row>
    <row r="2012" spans="1:7" ht="15.6">
      <c r="A2012" s="506">
        <v>280009</v>
      </c>
      <c r="B2012" s="507" t="s">
        <v>2728</v>
      </c>
      <c r="C2012" s="501" t="s">
        <v>99</v>
      </c>
      <c r="D2012" s="501" t="s">
        <v>84</v>
      </c>
      <c r="E2012" s="501">
        <v>1.7</v>
      </c>
      <c r="F2012" s="501">
        <v>16.059999999999999</v>
      </c>
      <c r="G2012" s="502">
        <v>27.3</v>
      </c>
    </row>
    <row r="2013" spans="1:7" ht="15.6">
      <c r="A2013" s="506">
        <v>280025</v>
      </c>
      <c r="B2013" s="507" t="s">
        <v>2729</v>
      </c>
      <c r="C2013" s="501" t="s">
        <v>99</v>
      </c>
      <c r="D2013" s="501" t="s">
        <v>84</v>
      </c>
      <c r="E2013" s="501">
        <v>2</v>
      </c>
      <c r="F2013" s="501">
        <v>20.11</v>
      </c>
      <c r="G2013" s="502">
        <v>40.22</v>
      </c>
    </row>
    <row r="2014" spans="1:7" ht="15.6">
      <c r="A2014" s="657"/>
      <c r="B2014" s="658"/>
      <c r="C2014" s="658"/>
      <c r="D2014" s="658"/>
      <c r="E2014" s="658"/>
      <c r="F2014" s="517" t="s">
        <v>1025</v>
      </c>
      <c r="G2014" s="518">
        <f>SUM(G2010:G2013)</f>
        <v>276.48</v>
      </c>
    </row>
    <row r="2015" spans="1:7" ht="15.6">
      <c r="A2015" s="652" t="s">
        <v>2730</v>
      </c>
      <c r="B2015" s="653"/>
      <c r="C2015" s="653"/>
      <c r="D2015" s="653"/>
      <c r="E2015" s="653"/>
      <c r="F2015" s="653"/>
      <c r="G2015" s="654"/>
    </row>
    <row r="2016" spans="1:7" ht="15.6">
      <c r="A2016" s="655" t="s">
        <v>1013</v>
      </c>
      <c r="B2016" s="656"/>
      <c r="C2016" s="497" t="s">
        <v>1014</v>
      </c>
      <c r="D2016" s="497" t="s">
        <v>1015</v>
      </c>
      <c r="E2016" s="497" t="s">
        <v>1016</v>
      </c>
      <c r="F2016" s="497" t="s">
        <v>1017</v>
      </c>
      <c r="G2016" s="498" t="s">
        <v>1018</v>
      </c>
    </row>
    <row r="2017" spans="1:7" ht="62.4">
      <c r="A2017" s="506" t="s">
        <v>2731</v>
      </c>
      <c r="B2017" s="507" t="s">
        <v>2732</v>
      </c>
      <c r="C2017" s="501" t="s">
        <v>73</v>
      </c>
      <c r="D2017" s="501" t="s">
        <v>590</v>
      </c>
      <c r="E2017" s="501">
        <v>1.5</v>
      </c>
      <c r="F2017" s="501">
        <v>14.7</v>
      </c>
      <c r="G2017" s="502">
        <v>22.05</v>
      </c>
    </row>
    <row r="2018" spans="1:7" ht="31.2">
      <c r="A2018" s="506" t="s">
        <v>1542</v>
      </c>
      <c r="B2018" s="507" t="s">
        <v>1543</v>
      </c>
      <c r="C2018" s="501" t="s">
        <v>73</v>
      </c>
      <c r="D2018" s="501" t="s">
        <v>84</v>
      </c>
      <c r="E2018" s="501">
        <v>8.5000000000000006E-2</v>
      </c>
      <c r="F2018" s="501">
        <v>20.18</v>
      </c>
      <c r="G2018" s="502">
        <v>1.71</v>
      </c>
    </row>
    <row r="2019" spans="1:7" ht="31.2">
      <c r="A2019" s="506" t="s">
        <v>2733</v>
      </c>
      <c r="B2019" s="507" t="s">
        <v>2734</v>
      </c>
      <c r="C2019" s="501" t="s">
        <v>73</v>
      </c>
      <c r="D2019" s="501" t="s">
        <v>84</v>
      </c>
      <c r="E2019" s="501">
        <v>0.42199999999999999</v>
      </c>
      <c r="F2019" s="501">
        <v>21.31</v>
      </c>
      <c r="G2019" s="502">
        <v>8.99</v>
      </c>
    </row>
    <row r="2020" spans="1:7" ht="15.6">
      <c r="A2020" s="662"/>
      <c r="B2020" s="663"/>
      <c r="C2020" s="663"/>
      <c r="D2020" s="663"/>
      <c r="E2020" s="664"/>
      <c r="F2020" s="517" t="s">
        <v>1025</v>
      </c>
      <c r="G2020" s="518">
        <f>SUM(G2017:G2019)</f>
        <v>32.75</v>
      </c>
    </row>
    <row r="2021" spans="1:7" ht="15.6">
      <c r="A2021" s="652" t="s">
        <v>2735</v>
      </c>
      <c r="B2021" s="653"/>
      <c r="C2021" s="653"/>
      <c r="D2021" s="653"/>
      <c r="E2021" s="653"/>
      <c r="F2021" s="653"/>
      <c r="G2021" s="654"/>
    </row>
    <row r="2022" spans="1:7" ht="15.6">
      <c r="A2022" s="655" t="s">
        <v>1013</v>
      </c>
      <c r="B2022" s="656"/>
      <c r="C2022" s="497" t="s">
        <v>1014</v>
      </c>
      <c r="D2022" s="497" t="s">
        <v>1015</v>
      </c>
      <c r="E2022" s="497" t="s">
        <v>1016</v>
      </c>
      <c r="F2022" s="497" t="s">
        <v>1017</v>
      </c>
      <c r="G2022" s="498" t="s">
        <v>1018</v>
      </c>
    </row>
    <row r="2023" spans="1:7" ht="46.8">
      <c r="A2023" s="506" t="s">
        <v>1427</v>
      </c>
      <c r="B2023" s="507" t="s">
        <v>1428</v>
      </c>
      <c r="C2023" s="501" t="s">
        <v>73</v>
      </c>
      <c r="D2023" s="501" t="s">
        <v>1023</v>
      </c>
      <c r="E2023" s="501">
        <v>4.1999999999999997E-3</v>
      </c>
      <c r="F2023" s="501">
        <v>608.19000000000005</v>
      </c>
      <c r="G2023" s="502">
        <v>2.5499999999999998</v>
      </c>
    </row>
    <row r="2024" spans="1:7" ht="15.6">
      <c r="A2024" s="506" t="s">
        <v>1030</v>
      </c>
      <c r="B2024" s="507" t="s">
        <v>1031</v>
      </c>
      <c r="C2024" s="501" t="s">
        <v>73</v>
      </c>
      <c r="D2024" s="501" t="s">
        <v>84</v>
      </c>
      <c r="E2024" s="501">
        <v>7.0000000000000007E-2</v>
      </c>
      <c r="F2024" s="501">
        <v>21.31</v>
      </c>
      <c r="G2024" s="502">
        <v>1.49</v>
      </c>
    </row>
    <row r="2025" spans="1:7" ht="15.6">
      <c r="A2025" s="506" t="s">
        <v>905</v>
      </c>
      <c r="B2025" s="507" t="s">
        <v>906</v>
      </c>
      <c r="C2025" s="501" t="s">
        <v>73</v>
      </c>
      <c r="D2025" s="501" t="s">
        <v>84</v>
      </c>
      <c r="E2025" s="501">
        <v>7.0000000000000001E-3</v>
      </c>
      <c r="F2025" s="501">
        <v>17.09</v>
      </c>
      <c r="G2025" s="502">
        <v>0.11</v>
      </c>
    </row>
    <row r="2026" spans="1:7" ht="15.6">
      <c r="A2026" s="662"/>
      <c r="B2026" s="663"/>
      <c r="C2026" s="663"/>
      <c r="D2026" s="663"/>
      <c r="E2026" s="664"/>
      <c r="F2026" s="517" t="s">
        <v>1025</v>
      </c>
      <c r="G2026" s="518">
        <f>SUM(G2023:G2025)</f>
        <v>4.1500000000000004</v>
      </c>
    </row>
    <row r="2027" spans="1:7" ht="15.6">
      <c r="A2027" s="652" t="s">
        <v>2736</v>
      </c>
      <c r="B2027" s="653"/>
      <c r="C2027" s="653"/>
      <c r="D2027" s="653"/>
      <c r="E2027" s="653"/>
      <c r="F2027" s="653"/>
      <c r="G2027" s="654"/>
    </row>
    <row r="2028" spans="1:7" ht="15.6">
      <c r="A2028" s="655" t="s">
        <v>1013</v>
      </c>
      <c r="B2028" s="656"/>
      <c r="C2028" s="497" t="s">
        <v>1014</v>
      </c>
      <c r="D2028" s="497" t="s">
        <v>1015</v>
      </c>
      <c r="E2028" s="497" t="s">
        <v>1016</v>
      </c>
      <c r="F2028" s="497" t="s">
        <v>1017</v>
      </c>
      <c r="G2028" s="498" t="s">
        <v>1018</v>
      </c>
    </row>
    <row r="2029" spans="1:7" ht="46.8">
      <c r="A2029" s="506" t="s">
        <v>1441</v>
      </c>
      <c r="B2029" s="507" t="s">
        <v>1442</v>
      </c>
      <c r="C2029" s="501" t="s">
        <v>73</v>
      </c>
      <c r="D2029" s="501" t="s">
        <v>1023</v>
      </c>
      <c r="E2029" s="501">
        <v>1.1299999999999999E-2</v>
      </c>
      <c r="F2029" s="534">
        <v>1571.06</v>
      </c>
      <c r="G2029" s="502">
        <v>17.75</v>
      </c>
    </row>
    <row r="2030" spans="1:7" ht="15.6">
      <c r="A2030" s="506" t="s">
        <v>1030</v>
      </c>
      <c r="B2030" s="507" t="s">
        <v>1031</v>
      </c>
      <c r="C2030" s="501" t="s">
        <v>73</v>
      </c>
      <c r="D2030" s="501" t="s">
        <v>84</v>
      </c>
      <c r="E2030" s="501">
        <v>0.2</v>
      </c>
      <c r="F2030" s="501">
        <v>21.31</v>
      </c>
      <c r="G2030" s="502">
        <v>4.26</v>
      </c>
    </row>
    <row r="2031" spans="1:7" ht="15.6">
      <c r="A2031" s="506" t="s">
        <v>905</v>
      </c>
      <c r="B2031" s="507" t="s">
        <v>906</v>
      </c>
      <c r="C2031" s="501" t="s">
        <v>73</v>
      </c>
      <c r="D2031" s="501" t="s">
        <v>84</v>
      </c>
      <c r="E2031" s="501">
        <v>2.5000000000000001E-2</v>
      </c>
      <c r="F2031" s="501">
        <v>17.09</v>
      </c>
      <c r="G2031" s="502">
        <v>0.42</v>
      </c>
    </row>
    <row r="2032" spans="1:7" ht="15.6">
      <c r="A2032" s="662"/>
      <c r="B2032" s="663"/>
      <c r="C2032" s="663"/>
      <c r="D2032" s="663"/>
      <c r="E2032" s="664"/>
      <c r="F2032" s="517" t="s">
        <v>1025</v>
      </c>
      <c r="G2032" s="518">
        <f>SUM(G2029:G2031)</f>
        <v>22.43</v>
      </c>
    </row>
    <row r="2033" spans="1:7" ht="33.75" customHeight="1">
      <c r="A2033" s="652" t="s">
        <v>2212</v>
      </c>
      <c r="B2033" s="653"/>
      <c r="C2033" s="653"/>
      <c r="D2033" s="653"/>
      <c r="E2033" s="653"/>
      <c r="F2033" s="653"/>
      <c r="G2033" s="654"/>
    </row>
    <row r="2034" spans="1:7" ht="15.6">
      <c r="A2034" s="655" t="s">
        <v>1013</v>
      </c>
      <c r="B2034" s="656"/>
      <c r="C2034" s="497" t="s">
        <v>1014</v>
      </c>
      <c r="D2034" s="497" t="s">
        <v>1015</v>
      </c>
      <c r="E2034" s="497" t="s">
        <v>1016</v>
      </c>
      <c r="F2034" s="497" t="s">
        <v>1017</v>
      </c>
      <c r="G2034" s="498" t="s">
        <v>1018</v>
      </c>
    </row>
    <row r="2035" spans="1:7" ht="15.6">
      <c r="A2035" s="506" t="s">
        <v>1629</v>
      </c>
      <c r="B2035" s="507" t="s">
        <v>1630</v>
      </c>
      <c r="C2035" s="501" t="s">
        <v>73</v>
      </c>
      <c r="D2035" s="501" t="s">
        <v>25</v>
      </c>
      <c r="E2035" s="522" t="s">
        <v>1631</v>
      </c>
      <c r="F2035" s="521" t="s">
        <v>1632</v>
      </c>
      <c r="G2035" s="502">
        <v>7.17</v>
      </c>
    </row>
    <row r="2036" spans="1:7" ht="15.6">
      <c r="A2036" s="506" t="s">
        <v>1607</v>
      </c>
      <c r="B2036" s="507" t="s">
        <v>1109</v>
      </c>
      <c r="C2036" s="501" t="s">
        <v>73</v>
      </c>
      <c r="D2036" s="501" t="s">
        <v>84</v>
      </c>
      <c r="E2036" s="522" t="s">
        <v>1633</v>
      </c>
      <c r="F2036" s="521" t="s">
        <v>1613</v>
      </c>
      <c r="G2036" s="502">
        <v>4.18</v>
      </c>
    </row>
    <row r="2037" spans="1:7" ht="15.6">
      <c r="A2037" s="506" t="s">
        <v>905</v>
      </c>
      <c r="B2037" s="507" t="s">
        <v>906</v>
      </c>
      <c r="C2037" s="501" t="s">
        <v>73</v>
      </c>
      <c r="D2037" s="501" t="s">
        <v>84</v>
      </c>
      <c r="E2037" s="522" t="s">
        <v>1634</v>
      </c>
      <c r="F2037" s="521" t="s">
        <v>1034</v>
      </c>
      <c r="G2037" s="502">
        <v>1.17</v>
      </c>
    </row>
    <row r="2038" spans="1:7" ht="15.6">
      <c r="A2038" s="657"/>
      <c r="B2038" s="658"/>
      <c r="C2038" s="658"/>
      <c r="D2038" s="658"/>
      <c r="E2038" s="658"/>
      <c r="F2038" s="517" t="s">
        <v>1025</v>
      </c>
      <c r="G2038" s="518">
        <f>SUM(G2035:G2037)</f>
        <v>12.52</v>
      </c>
    </row>
    <row r="2039" spans="1:7" ht="30.75" customHeight="1">
      <c r="A2039" s="652" t="s">
        <v>2213</v>
      </c>
      <c r="B2039" s="653"/>
      <c r="C2039" s="653"/>
      <c r="D2039" s="653"/>
      <c r="E2039" s="653"/>
      <c r="F2039" s="653"/>
      <c r="G2039" s="654"/>
    </row>
    <row r="2040" spans="1:7" ht="15.6">
      <c r="A2040" s="655" t="s">
        <v>1013</v>
      </c>
      <c r="B2040" s="656"/>
      <c r="C2040" s="497" t="s">
        <v>1014</v>
      </c>
      <c r="D2040" s="497" t="s">
        <v>1015</v>
      </c>
      <c r="E2040" s="497" t="s">
        <v>1016</v>
      </c>
      <c r="F2040" s="497" t="s">
        <v>1017</v>
      </c>
      <c r="G2040" s="498" t="s">
        <v>1018</v>
      </c>
    </row>
    <row r="2041" spans="1:7" ht="15.6">
      <c r="A2041" s="506" t="s">
        <v>2214</v>
      </c>
      <c r="B2041" s="507" t="s">
        <v>2215</v>
      </c>
      <c r="C2041" s="501" t="s">
        <v>73</v>
      </c>
      <c r="D2041" s="501" t="s">
        <v>25</v>
      </c>
      <c r="E2041" s="522" t="s">
        <v>1933</v>
      </c>
      <c r="F2041" s="521" t="s">
        <v>2222</v>
      </c>
      <c r="G2041" s="502">
        <v>2.12</v>
      </c>
    </row>
    <row r="2042" spans="1:7" ht="15.6">
      <c r="A2042" s="506" t="s">
        <v>2216</v>
      </c>
      <c r="B2042" s="507" t="s">
        <v>2217</v>
      </c>
      <c r="C2042" s="501" t="s">
        <v>73</v>
      </c>
      <c r="D2042" s="501" t="s">
        <v>25</v>
      </c>
      <c r="E2042" s="522" t="s">
        <v>2223</v>
      </c>
      <c r="F2042" s="521" t="s">
        <v>2224</v>
      </c>
      <c r="G2042" s="502">
        <v>20.3</v>
      </c>
    </row>
    <row r="2043" spans="1:7" ht="15.6">
      <c r="A2043" s="506" t="s">
        <v>2218</v>
      </c>
      <c r="B2043" s="507" t="s">
        <v>2219</v>
      </c>
      <c r="C2043" s="501" t="s">
        <v>73</v>
      </c>
      <c r="D2043" s="501" t="s">
        <v>909</v>
      </c>
      <c r="E2043" s="522" t="s">
        <v>1024</v>
      </c>
      <c r="F2043" s="521" t="s">
        <v>2225</v>
      </c>
      <c r="G2043" s="502">
        <v>0.06</v>
      </c>
    </row>
    <row r="2044" spans="1:7" ht="15.6">
      <c r="A2044" s="506" t="s">
        <v>2220</v>
      </c>
      <c r="B2044" s="507" t="s">
        <v>2221</v>
      </c>
      <c r="C2044" s="501" t="s">
        <v>73</v>
      </c>
      <c r="D2044" s="501" t="s">
        <v>25</v>
      </c>
      <c r="E2044" s="522" t="s">
        <v>2226</v>
      </c>
      <c r="F2044" s="521" t="s">
        <v>2227</v>
      </c>
      <c r="G2044" s="502">
        <v>19.13</v>
      </c>
    </row>
    <row r="2045" spans="1:7" ht="15.6">
      <c r="A2045" s="506" t="s">
        <v>1607</v>
      </c>
      <c r="B2045" s="507" t="s">
        <v>1109</v>
      </c>
      <c r="C2045" s="501" t="s">
        <v>73</v>
      </c>
      <c r="D2045" s="501" t="s">
        <v>84</v>
      </c>
      <c r="E2045" s="522" t="s">
        <v>2228</v>
      </c>
      <c r="F2045" s="521" t="s">
        <v>1613</v>
      </c>
      <c r="G2045" s="502">
        <v>6.15</v>
      </c>
    </row>
    <row r="2046" spans="1:7" ht="15.6">
      <c r="A2046" s="506" t="s">
        <v>905</v>
      </c>
      <c r="B2046" s="507" t="s">
        <v>906</v>
      </c>
      <c r="C2046" s="501" t="s">
        <v>73</v>
      </c>
      <c r="D2046" s="501" t="s">
        <v>84</v>
      </c>
      <c r="E2046" s="522" t="s">
        <v>2229</v>
      </c>
      <c r="F2046" s="521" t="s">
        <v>1034</v>
      </c>
      <c r="G2046" s="502">
        <v>1.96</v>
      </c>
    </row>
    <row r="2047" spans="1:7" ht="15.6">
      <c r="A2047" s="657"/>
      <c r="B2047" s="658"/>
      <c r="C2047" s="658"/>
      <c r="D2047" s="658"/>
      <c r="E2047" s="658"/>
      <c r="F2047" s="517" t="s">
        <v>1025</v>
      </c>
      <c r="G2047" s="518">
        <f>SUM(G2041:G2046)</f>
        <v>49.72</v>
      </c>
    </row>
    <row r="2048" spans="1:7" ht="15.6">
      <c r="A2048" s="652" t="s">
        <v>2230</v>
      </c>
      <c r="B2048" s="653"/>
      <c r="C2048" s="653"/>
      <c r="D2048" s="653"/>
      <c r="E2048" s="653"/>
      <c r="F2048" s="653"/>
      <c r="G2048" s="654"/>
    </row>
    <row r="2049" spans="1:7" ht="15.6">
      <c r="A2049" s="655" t="s">
        <v>1013</v>
      </c>
      <c r="B2049" s="656"/>
      <c r="C2049" s="497" t="s">
        <v>1014</v>
      </c>
      <c r="D2049" s="497" t="s">
        <v>1015</v>
      </c>
      <c r="E2049" s="497" t="s">
        <v>1016</v>
      </c>
      <c r="F2049" s="497" t="s">
        <v>1017</v>
      </c>
      <c r="G2049" s="498" t="s">
        <v>1018</v>
      </c>
    </row>
    <row r="2050" spans="1:7" ht="15.6">
      <c r="A2050" s="506" t="s">
        <v>2233</v>
      </c>
      <c r="B2050" s="507" t="s">
        <v>2231</v>
      </c>
      <c r="C2050" s="501" t="s">
        <v>56</v>
      </c>
      <c r="D2050" s="501" t="s">
        <v>1615</v>
      </c>
      <c r="E2050" s="522">
        <v>0.05</v>
      </c>
      <c r="F2050" s="521">
        <v>57.7</v>
      </c>
      <c r="G2050" s="502">
        <v>2.89</v>
      </c>
    </row>
    <row r="2051" spans="1:7" ht="15.6">
      <c r="A2051" s="506" t="s">
        <v>2234</v>
      </c>
      <c r="B2051" s="507" t="s">
        <v>2232</v>
      </c>
      <c r="C2051" s="501" t="s">
        <v>56</v>
      </c>
      <c r="D2051" s="501" t="s">
        <v>1615</v>
      </c>
      <c r="E2051" s="522">
        <v>1.4999999999999999E-2</v>
      </c>
      <c r="F2051" s="521">
        <v>68</v>
      </c>
      <c r="G2051" s="502">
        <v>1.02</v>
      </c>
    </row>
    <row r="2052" spans="1:7" ht="15.6">
      <c r="A2052" s="506">
        <v>280024</v>
      </c>
      <c r="B2052" s="507" t="s">
        <v>1109</v>
      </c>
      <c r="C2052" s="501" t="s">
        <v>56</v>
      </c>
      <c r="D2052" s="501" t="s">
        <v>84</v>
      </c>
      <c r="E2052" s="522">
        <v>0.4</v>
      </c>
      <c r="F2052" s="521">
        <v>21.21</v>
      </c>
      <c r="G2052" s="502">
        <v>8.48</v>
      </c>
    </row>
    <row r="2053" spans="1:7" ht="15.6">
      <c r="A2053" s="506">
        <v>280026</v>
      </c>
      <c r="B2053" s="507" t="s">
        <v>906</v>
      </c>
      <c r="C2053" s="501" t="s">
        <v>56</v>
      </c>
      <c r="D2053" s="501" t="s">
        <v>84</v>
      </c>
      <c r="E2053" s="522">
        <v>0.3</v>
      </c>
      <c r="F2053" s="521">
        <v>16.02</v>
      </c>
      <c r="G2053" s="502">
        <v>4.8099999999999996</v>
      </c>
    </row>
    <row r="2054" spans="1:7" ht="15.6">
      <c r="A2054" s="657"/>
      <c r="B2054" s="658"/>
      <c r="C2054" s="658"/>
      <c r="D2054" s="658"/>
      <c r="E2054" s="658"/>
      <c r="F2054" s="517" t="s">
        <v>1025</v>
      </c>
      <c r="G2054" s="518">
        <f>SUM(G2050:G2053)</f>
        <v>17.2</v>
      </c>
    </row>
    <row r="2055" spans="1:7" ht="40.5" customHeight="1">
      <c r="A2055" s="652" t="s">
        <v>2249</v>
      </c>
      <c r="B2055" s="653"/>
      <c r="C2055" s="653"/>
      <c r="D2055" s="653"/>
      <c r="E2055" s="653"/>
      <c r="F2055" s="653"/>
      <c r="G2055" s="654"/>
    </row>
    <row r="2056" spans="1:7" ht="15.6">
      <c r="A2056" s="655" t="s">
        <v>1013</v>
      </c>
      <c r="B2056" s="656"/>
      <c r="C2056" s="497" t="s">
        <v>1014</v>
      </c>
      <c r="D2056" s="497" t="s">
        <v>1015</v>
      </c>
      <c r="E2056" s="497" t="s">
        <v>1016</v>
      </c>
      <c r="F2056" s="497" t="s">
        <v>1017</v>
      </c>
      <c r="G2056" s="498" t="s">
        <v>1018</v>
      </c>
    </row>
    <row r="2057" spans="1:7" ht="46.8">
      <c r="A2057" s="506" t="s">
        <v>2235</v>
      </c>
      <c r="B2057" s="507" t="s">
        <v>2236</v>
      </c>
      <c r="C2057" s="501" t="s">
        <v>73</v>
      </c>
      <c r="D2057" s="501" t="s">
        <v>909</v>
      </c>
      <c r="E2057" s="522" t="s">
        <v>1019</v>
      </c>
      <c r="F2057" s="521" t="s">
        <v>2243</v>
      </c>
      <c r="G2057" s="502">
        <v>45.71</v>
      </c>
    </row>
    <row r="2058" spans="1:7" ht="62.4">
      <c r="A2058" s="506" t="s">
        <v>2237</v>
      </c>
      <c r="B2058" s="507" t="s">
        <v>2238</v>
      </c>
      <c r="C2058" s="501" t="s">
        <v>73</v>
      </c>
      <c r="D2058" s="501" t="s">
        <v>1023</v>
      </c>
      <c r="E2058" s="522" t="s">
        <v>2244</v>
      </c>
      <c r="F2058" s="521" t="s">
        <v>2245</v>
      </c>
      <c r="G2058" s="502">
        <v>3.19</v>
      </c>
    </row>
    <row r="2059" spans="1:7" ht="31.2">
      <c r="A2059" s="506" t="s">
        <v>2239</v>
      </c>
      <c r="B2059" s="507" t="s">
        <v>2240</v>
      </c>
      <c r="C2059" s="501" t="s">
        <v>73</v>
      </c>
      <c r="D2059" s="501" t="s">
        <v>84</v>
      </c>
      <c r="E2059" s="522" t="s">
        <v>2246</v>
      </c>
      <c r="F2059" s="521" t="s">
        <v>2247</v>
      </c>
      <c r="G2059" s="502">
        <v>5.55</v>
      </c>
    </row>
    <row r="2060" spans="1:7" ht="15.6">
      <c r="A2060" s="506" t="s">
        <v>2241</v>
      </c>
      <c r="B2060" s="507" t="s">
        <v>2242</v>
      </c>
      <c r="C2060" s="501" t="s">
        <v>73</v>
      </c>
      <c r="D2060" s="501" t="s">
        <v>84</v>
      </c>
      <c r="E2060" s="522" t="s">
        <v>2246</v>
      </c>
      <c r="F2060" s="521" t="s">
        <v>2248</v>
      </c>
      <c r="G2060" s="502">
        <v>7.01</v>
      </c>
    </row>
    <row r="2061" spans="1:7" ht="15.6">
      <c r="A2061" s="657"/>
      <c r="B2061" s="658"/>
      <c r="C2061" s="658"/>
      <c r="D2061" s="658"/>
      <c r="E2061" s="658"/>
      <c r="F2061" s="517" t="s">
        <v>1025</v>
      </c>
      <c r="G2061" s="518">
        <f>SUM(G2057:G2060)</f>
        <v>61.459999999999994</v>
      </c>
    </row>
    <row r="2062" spans="1:7" ht="27" customHeight="1">
      <c r="A2062" s="652" t="s">
        <v>2250</v>
      </c>
      <c r="B2062" s="653"/>
      <c r="C2062" s="653"/>
      <c r="D2062" s="653"/>
      <c r="E2062" s="653"/>
      <c r="F2062" s="653"/>
      <c r="G2062" s="654"/>
    </row>
    <row r="2063" spans="1:7" ht="15.6">
      <c r="A2063" s="655" t="s">
        <v>1013</v>
      </c>
      <c r="B2063" s="656"/>
      <c r="C2063" s="497" t="s">
        <v>1014</v>
      </c>
      <c r="D2063" s="497" t="s">
        <v>1015</v>
      </c>
      <c r="E2063" s="497" t="s">
        <v>1016</v>
      </c>
      <c r="F2063" s="497" t="s">
        <v>1017</v>
      </c>
      <c r="G2063" s="498" t="s">
        <v>1018</v>
      </c>
    </row>
    <row r="2064" spans="1:7" ht="46.8">
      <c r="A2064" s="506" t="s">
        <v>2251</v>
      </c>
      <c r="B2064" s="507" t="s">
        <v>2252</v>
      </c>
      <c r="C2064" s="501" t="s">
        <v>73</v>
      </c>
      <c r="D2064" s="501" t="s">
        <v>909</v>
      </c>
      <c r="E2064" s="522" t="s">
        <v>2255</v>
      </c>
      <c r="F2064" s="521" t="s">
        <v>1315</v>
      </c>
      <c r="G2064" s="502">
        <v>3.12</v>
      </c>
    </row>
    <row r="2065" spans="1:7" ht="15.6">
      <c r="A2065" s="506" t="s">
        <v>2253</v>
      </c>
      <c r="B2065" s="507" t="s">
        <v>2254</v>
      </c>
      <c r="C2065" s="501" t="s">
        <v>73</v>
      </c>
      <c r="D2065" s="501" t="s">
        <v>909</v>
      </c>
      <c r="E2065" s="522" t="s">
        <v>1019</v>
      </c>
      <c r="F2065" s="521" t="s">
        <v>2256</v>
      </c>
      <c r="G2065" s="502">
        <v>62.63</v>
      </c>
    </row>
    <row r="2066" spans="1:7" ht="31.2">
      <c r="A2066" s="506" t="s">
        <v>2239</v>
      </c>
      <c r="B2066" s="507" t="s">
        <v>2240</v>
      </c>
      <c r="C2066" s="501" t="s">
        <v>73</v>
      </c>
      <c r="D2066" s="501" t="s">
        <v>84</v>
      </c>
      <c r="E2066" s="522" t="s">
        <v>2257</v>
      </c>
      <c r="F2066" s="521" t="s">
        <v>2247</v>
      </c>
      <c r="G2066" s="502">
        <v>4.6500000000000004</v>
      </c>
    </row>
    <row r="2067" spans="1:7" ht="15.6">
      <c r="A2067" s="506" t="s">
        <v>2241</v>
      </c>
      <c r="B2067" s="507" t="s">
        <v>2242</v>
      </c>
      <c r="C2067" s="501" t="s">
        <v>73</v>
      </c>
      <c r="D2067" s="501" t="s">
        <v>84</v>
      </c>
      <c r="E2067" s="522" t="s">
        <v>2257</v>
      </c>
      <c r="F2067" s="521" t="s">
        <v>2248</v>
      </c>
      <c r="G2067" s="502">
        <v>5.88</v>
      </c>
    </row>
    <row r="2068" spans="1:7" ht="15.6">
      <c r="A2068" s="657"/>
      <c r="B2068" s="658"/>
      <c r="C2068" s="658"/>
      <c r="D2068" s="658"/>
      <c r="E2068" s="658"/>
      <c r="F2068" s="517" t="s">
        <v>1025</v>
      </c>
      <c r="G2068" s="518">
        <f>SUM(G2064:G2067)</f>
        <v>76.28</v>
      </c>
    </row>
    <row r="2069" spans="1:7" ht="30.75" customHeight="1">
      <c r="A2069" s="652" t="s">
        <v>2258</v>
      </c>
      <c r="B2069" s="653"/>
      <c r="C2069" s="653"/>
      <c r="D2069" s="653"/>
      <c r="E2069" s="653"/>
      <c r="F2069" s="653"/>
      <c r="G2069" s="654"/>
    </row>
    <row r="2070" spans="1:7" ht="15.6">
      <c r="A2070" s="655" t="s">
        <v>1013</v>
      </c>
      <c r="B2070" s="656"/>
      <c r="C2070" s="497" t="s">
        <v>1014</v>
      </c>
      <c r="D2070" s="497" t="s">
        <v>1015</v>
      </c>
      <c r="E2070" s="497" t="s">
        <v>1016</v>
      </c>
      <c r="F2070" s="497" t="s">
        <v>1017</v>
      </c>
      <c r="G2070" s="498" t="s">
        <v>1018</v>
      </c>
    </row>
    <row r="2071" spans="1:7" ht="46.8">
      <c r="A2071" s="506" t="s">
        <v>2259</v>
      </c>
      <c r="B2071" s="507" t="s">
        <v>2260</v>
      </c>
      <c r="C2071" s="501" t="s">
        <v>73</v>
      </c>
      <c r="D2071" s="501" t="s">
        <v>909</v>
      </c>
      <c r="E2071" s="522" t="s">
        <v>1019</v>
      </c>
      <c r="F2071" s="521" t="s">
        <v>1600</v>
      </c>
      <c r="G2071" s="502">
        <v>0.87</v>
      </c>
    </row>
    <row r="2072" spans="1:7" ht="15.6">
      <c r="A2072" s="506" t="s">
        <v>2261</v>
      </c>
      <c r="B2072" s="507" t="s">
        <v>2262</v>
      </c>
      <c r="C2072" s="501" t="s">
        <v>73</v>
      </c>
      <c r="D2072" s="501" t="s">
        <v>909</v>
      </c>
      <c r="E2072" s="522" t="s">
        <v>1019</v>
      </c>
      <c r="F2072" s="521" t="s">
        <v>2263</v>
      </c>
      <c r="G2072" s="502">
        <v>8.92</v>
      </c>
    </row>
    <row r="2073" spans="1:7" ht="31.2">
      <c r="A2073" s="506" t="s">
        <v>2239</v>
      </c>
      <c r="B2073" s="507" t="s">
        <v>2240</v>
      </c>
      <c r="C2073" s="501" t="s">
        <v>73</v>
      </c>
      <c r="D2073" s="501" t="s">
        <v>84</v>
      </c>
      <c r="E2073" s="522" t="s">
        <v>2264</v>
      </c>
      <c r="F2073" s="521" t="s">
        <v>2247</v>
      </c>
      <c r="G2073" s="502">
        <v>1.1200000000000001</v>
      </c>
    </row>
    <row r="2074" spans="1:7" ht="15.6">
      <c r="A2074" s="506" t="s">
        <v>2241</v>
      </c>
      <c r="B2074" s="507" t="s">
        <v>2242</v>
      </c>
      <c r="C2074" s="501" t="s">
        <v>73</v>
      </c>
      <c r="D2074" s="501" t="s">
        <v>84</v>
      </c>
      <c r="E2074" s="522" t="s">
        <v>2264</v>
      </c>
      <c r="F2074" s="521" t="s">
        <v>2248</v>
      </c>
      <c r="G2074" s="502">
        <v>1.42</v>
      </c>
    </row>
    <row r="2075" spans="1:7" ht="15.6">
      <c r="A2075" s="657"/>
      <c r="B2075" s="658"/>
      <c r="C2075" s="658"/>
      <c r="D2075" s="658"/>
      <c r="E2075" s="658"/>
      <c r="F2075" s="517" t="s">
        <v>1025</v>
      </c>
      <c r="G2075" s="518">
        <f>SUM(G2071:G2074)</f>
        <v>12.33</v>
      </c>
    </row>
    <row r="2076" spans="1:7" ht="31.5" customHeight="1">
      <c r="A2076" s="652" t="s">
        <v>2265</v>
      </c>
      <c r="B2076" s="653"/>
      <c r="C2076" s="653"/>
      <c r="D2076" s="653"/>
      <c r="E2076" s="653"/>
      <c r="F2076" s="653"/>
      <c r="G2076" s="654"/>
    </row>
    <row r="2077" spans="1:7" ht="15.6">
      <c r="A2077" s="655" t="s">
        <v>1013</v>
      </c>
      <c r="B2077" s="656"/>
      <c r="C2077" s="497" t="s">
        <v>1014</v>
      </c>
      <c r="D2077" s="497" t="s">
        <v>1015</v>
      </c>
      <c r="E2077" s="497" t="s">
        <v>1016</v>
      </c>
      <c r="F2077" s="497" t="s">
        <v>1017</v>
      </c>
      <c r="G2077" s="498" t="s">
        <v>1018</v>
      </c>
    </row>
    <row r="2078" spans="1:7" ht="31.2">
      <c r="A2078" s="506" t="s">
        <v>2266</v>
      </c>
      <c r="B2078" s="507" t="s">
        <v>2267</v>
      </c>
      <c r="C2078" s="501" t="s">
        <v>73</v>
      </c>
      <c r="D2078" s="501" t="s">
        <v>434</v>
      </c>
      <c r="E2078" s="522" t="s">
        <v>2270</v>
      </c>
      <c r="F2078" s="521" t="s">
        <v>2271</v>
      </c>
      <c r="G2078" s="502">
        <v>4.22</v>
      </c>
    </row>
    <row r="2079" spans="1:7" ht="31.2">
      <c r="A2079" s="506" t="s">
        <v>2239</v>
      </c>
      <c r="B2079" s="507" t="s">
        <v>2240</v>
      </c>
      <c r="C2079" s="501" t="s">
        <v>73</v>
      </c>
      <c r="D2079" s="501" t="s">
        <v>84</v>
      </c>
      <c r="E2079" s="522" t="s">
        <v>2272</v>
      </c>
      <c r="F2079" s="521" t="s">
        <v>2247</v>
      </c>
      <c r="G2079" s="502">
        <v>1.53</v>
      </c>
    </row>
    <row r="2080" spans="1:7" ht="15.6">
      <c r="A2080" s="506" t="s">
        <v>2241</v>
      </c>
      <c r="B2080" s="507" t="s">
        <v>2242</v>
      </c>
      <c r="C2080" s="501" t="s">
        <v>73</v>
      </c>
      <c r="D2080" s="501" t="s">
        <v>84</v>
      </c>
      <c r="E2080" s="522" t="s">
        <v>2272</v>
      </c>
      <c r="F2080" s="521" t="s">
        <v>2248</v>
      </c>
      <c r="G2080" s="502">
        <v>1.93</v>
      </c>
    </row>
    <row r="2081" spans="1:7" ht="78">
      <c r="A2081" s="506" t="s">
        <v>2268</v>
      </c>
      <c r="B2081" s="507" t="s">
        <v>2269</v>
      </c>
      <c r="C2081" s="501" t="s">
        <v>73</v>
      </c>
      <c r="D2081" s="501" t="s">
        <v>434</v>
      </c>
      <c r="E2081" s="522" t="s">
        <v>1019</v>
      </c>
      <c r="F2081" s="521" t="s">
        <v>2273</v>
      </c>
      <c r="G2081" s="502">
        <v>2.41</v>
      </c>
    </row>
    <row r="2082" spans="1:7" ht="15.6">
      <c r="A2082" s="657"/>
      <c r="B2082" s="658"/>
      <c r="C2082" s="658"/>
      <c r="D2082" s="658"/>
      <c r="E2082" s="658"/>
      <c r="F2082" s="517" t="s">
        <v>1025</v>
      </c>
      <c r="G2082" s="518">
        <f>SUM(G2078:G2081)</f>
        <v>10.09</v>
      </c>
    </row>
    <row r="2083" spans="1:7" ht="30" customHeight="1">
      <c r="A2083" s="652" t="s">
        <v>2279</v>
      </c>
      <c r="B2083" s="653"/>
      <c r="C2083" s="653"/>
      <c r="D2083" s="653"/>
      <c r="E2083" s="653"/>
      <c r="F2083" s="653"/>
      <c r="G2083" s="654"/>
    </row>
    <row r="2084" spans="1:7" ht="15.6">
      <c r="A2084" s="655" t="s">
        <v>1013</v>
      </c>
      <c r="B2084" s="656"/>
      <c r="C2084" s="497" t="s">
        <v>1014</v>
      </c>
      <c r="D2084" s="497" t="s">
        <v>1015</v>
      </c>
      <c r="E2084" s="497" t="s">
        <v>1016</v>
      </c>
      <c r="F2084" s="497" t="s">
        <v>1017</v>
      </c>
      <c r="G2084" s="498" t="s">
        <v>1018</v>
      </c>
    </row>
    <row r="2085" spans="1:7" ht="31.2">
      <c r="A2085" s="506" t="s">
        <v>2274</v>
      </c>
      <c r="B2085" s="507" t="s">
        <v>2275</v>
      </c>
      <c r="C2085" s="501" t="s">
        <v>73</v>
      </c>
      <c r="D2085" s="501" t="s">
        <v>434</v>
      </c>
      <c r="E2085" s="522" t="s">
        <v>2276</v>
      </c>
      <c r="F2085" s="521" t="s">
        <v>2277</v>
      </c>
      <c r="G2085" s="502">
        <v>6.78</v>
      </c>
    </row>
    <row r="2086" spans="1:7" ht="31.2">
      <c r="A2086" s="506" t="s">
        <v>2239</v>
      </c>
      <c r="B2086" s="507" t="s">
        <v>2240</v>
      </c>
      <c r="C2086" s="501" t="s">
        <v>73</v>
      </c>
      <c r="D2086" s="501" t="s">
        <v>84</v>
      </c>
      <c r="E2086" s="522" t="s">
        <v>2278</v>
      </c>
      <c r="F2086" s="521" t="s">
        <v>2247</v>
      </c>
      <c r="G2086" s="502">
        <v>1.8</v>
      </c>
    </row>
    <row r="2087" spans="1:7" ht="15.6">
      <c r="A2087" s="506" t="s">
        <v>2241</v>
      </c>
      <c r="B2087" s="507" t="s">
        <v>2242</v>
      </c>
      <c r="C2087" s="501" t="s">
        <v>73</v>
      </c>
      <c r="D2087" s="501" t="s">
        <v>84</v>
      </c>
      <c r="E2087" s="522" t="s">
        <v>2278</v>
      </c>
      <c r="F2087" s="521" t="s">
        <v>2248</v>
      </c>
      <c r="G2087" s="502">
        <v>2.2799999999999998</v>
      </c>
    </row>
    <row r="2088" spans="1:7" ht="78">
      <c r="A2088" s="506" t="s">
        <v>2268</v>
      </c>
      <c r="B2088" s="507" t="s">
        <v>2269</v>
      </c>
      <c r="C2088" s="501" t="s">
        <v>73</v>
      </c>
      <c r="D2088" s="501" t="s">
        <v>434</v>
      </c>
      <c r="E2088" s="522" t="s">
        <v>1019</v>
      </c>
      <c r="F2088" s="521" t="s">
        <v>2273</v>
      </c>
      <c r="G2088" s="502">
        <v>2.41</v>
      </c>
    </row>
    <row r="2089" spans="1:7" ht="15.6">
      <c r="A2089" s="657"/>
      <c r="B2089" s="658"/>
      <c r="C2089" s="658"/>
      <c r="D2089" s="658"/>
      <c r="E2089" s="658"/>
      <c r="F2089" s="517" t="s">
        <v>1025</v>
      </c>
      <c r="G2089" s="518">
        <f>SUM(G2085:G2088)</f>
        <v>13.27</v>
      </c>
    </row>
    <row r="2090" spans="1:7" ht="36.75" customHeight="1">
      <c r="A2090" s="652" t="s">
        <v>2280</v>
      </c>
      <c r="B2090" s="653"/>
      <c r="C2090" s="653"/>
      <c r="D2090" s="653"/>
      <c r="E2090" s="653"/>
      <c r="F2090" s="653"/>
      <c r="G2090" s="654"/>
    </row>
    <row r="2091" spans="1:7" ht="15.6">
      <c r="A2091" s="655" t="s">
        <v>1013</v>
      </c>
      <c r="B2091" s="656"/>
      <c r="C2091" s="497" t="s">
        <v>1014</v>
      </c>
      <c r="D2091" s="497" t="s">
        <v>1015</v>
      </c>
      <c r="E2091" s="497" t="s">
        <v>1016</v>
      </c>
      <c r="F2091" s="497" t="s">
        <v>1017</v>
      </c>
      <c r="G2091" s="498" t="s">
        <v>1018</v>
      </c>
    </row>
    <row r="2092" spans="1:7" ht="46.8">
      <c r="A2092" s="506" t="s">
        <v>2281</v>
      </c>
      <c r="B2092" s="507" t="s">
        <v>2282</v>
      </c>
      <c r="C2092" s="501" t="s">
        <v>73</v>
      </c>
      <c r="D2092" s="501" t="s">
        <v>909</v>
      </c>
      <c r="E2092" s="522" t="s">
        <v>1908</v>
      </c>
      <c r="F2092" s="521" t="s">
        <v>2285</v>
      </c>
      <c r="G2092" s="502">
        <v>0.7</v>
      </c>
    </row>
    <row r="2093" spans="1:7" ht="31.2">
      <c r="A2093" s="506" t="s">
        <v>2283</v>
      </c>
      <c r="B2093" s="507" t="s">
        <v>2284</v>
      </c>
      <c r="C2093" s="501" t="s">
        <v>73</v>
      </c>
      <c r="D2093" s="501" t="s">
        <v>909</v>
      </c>
      <c r="E2093" s="522" t="s">
        <v>1019</v>
      </c>
      <c r="F2093" s="521" t="s">
        <v>2286</v>
      </c>
      <c r="G2093" s="502">
        <v>9.5500000000000007</v>
      </c>
    </row>
    <row r="2094" spans="1:7" ht="31.2">
      <c r="A2094" s="506" t="s">
        <v>2239</v>
      </c>
      <c r="B2094" s="507" t="s">
        <v>2240</v>
      </c>
      <c r="C2094" s="501" t="s">
        <v>73</v>
      </c>
      <c r="D2094" s="501" t="s">
        <v>84</v>
      </c>
      <c r="E2094" s="522" t="s">
        <v>2287</v>
      </c>
      <c r="F2094" s="521" t="s">
        <v>2247</v>
      </c>
      <c r="G2094" s="502">
        <v>4.92</v>
      </c>
    </row>
    <row r="2095" spans="1:7" ht="15.6">
      <c r="A2095" s="506" t="s">
        <v>2241</v>
      </c>
      <c r="B2095" s="507" t="s">
        <v>2242</v>
      </c>
      <c r="C2095" s="501" t="s">
        <v>73</v>
      </c>
      <c r="D2095" s="501" t="s">
        <v>84</v>
      </c>
      <c r="E2095" s="522" t="s">
        <v>2287</v>
      </c>
      <c r="F2095" s="521" t="s">
        <v>2248</v>
      </c>
      <c r="G2095" s="502">
        <v>6.21</v>
      </c>
    </row>
    <row r="2096" spans="1:7" ht="15.6">
      <c r="A2096" s="657"/>
      <c r="B2096" s="658"/>
      <c r="C2096" s="658"/>
      <c r="D2096" s="658"/>
      <c r="E2096" s="658"/>
      <c r="F2096" s="517" t="s">
        <v>1025</v>
      </c>
      <c r="G2096" s="518">
        <f>SUM(G2092:G2095)</f>
        <v>21.38</v>
      </c>
    </row>
    <row r="2097" spans="1:7" ht="33" customHeight="1">
      <c r="A2097" s="652" t="s">
        <v>2295</v>
      </c>
      <c r="B2097" s="653"/>
      <c r="C2097" s="653"/>
      <c r="D2097" s="653"/>
      <c r="E2097" s="653"/>
      <c r="F2097" s="653"/>
      <c r="G2097" s="654"/>
    </row>
    <row r="2098" spans="1:7" ht="15.6">
      <c r="A2098" s="655" t="s">
        <v>1013</v>
      </c>
      <c r="B2098" s="656"/>
      <c r="C2098" s="497" t="s">
        <v>1014</v>
      </c>
      <c r="D2098" s="497" t="s">
        <v>1015</v>
      </c>
      <c r="E2098" s="497" t="s">
        <v>1016</v>
      </c>
      <c r="F2098" s="497" t="s">
        <v>1017</v>
      </c>
      <c r="G2098" s="498" t="s">
        <v>1018</v>
      </c>
    </row>
    <row r="2099" spans="1:7" ht="46.8">
      <c r="A2099" s="506" t="s">
        <v>2288</v>
      </c>
      <c r="B2099" s="507" t="s">
        <v>2289</v>
      </c>
      <c r="C2099" s="501" t="s">
        <v>73</v>
      </c>
      <c r="D2099" s="501" t="s">
        <v>434</v>
      </c>
      <c r="E2099" s="522" t="s">
        <v>2292</v>
      </c>
      <c r="F2099" s="521" t="s">
        <v>2293</v>
      </c>
      <c r="G2099" s="502">
        <v>3.04</v>
      </c>
    </row>
    <row r="2100" spans="1:7" ht="31.2">
      <c r="A2100" s="506" t="s">
        <v>2290</v>
      </c>
      <c r="B2100" s="507" t="s">
        <v>2291</v>
      </c>
      <c r="C2100" s="501" t="s">
        <v>73</v>
      </c>
      <c r="D2100" s="501" t="s">
        <v>909</v>
      </c>
      <c r="E2100" s="522" t="s">
        <v>1711</v>
      </c>
      <c r="F2100" s="521" t="s">
        <v>2294</v>
      </c>
      <c r="G2100" s="502">
        <v>0.04</v>
      </c>
    </row>
    <row r="2101" spans="1:7" ht="31.2">
      <c r="A2101" s="506" t="s">
        <v>2239</v>
      </c>
      <c r="B2101" s="507" t="s">
        <v>2240</v>
      </c>
      <c r="C2101" s="501" t="s">
        <v>73</v>
      </c>
      <c r="D2101" s="501" t="s">
        <v>84</v>
      </c>
      <c r="E2101" s="522" t="s">
        <v>1551</v>
      </c>
      <c r="F2101" s="521" t="s">
        <v>2247</v>
      </c>
      <c r="G2101" s="502">
        <v>0.51</v>
      </c>
    </row>
    <row r="2102" spans="1:7" ht="15.6">
      <c r="A2102" s="506" t="s">
        <v>2241</v>
      </c>
      <c r="B2102" s="507" t="s">
        <v>2242</v>
      </c>
      <c r="C2102" s="501" t="s">
        <v>73</v>
      </c>
      <c r="D2102" s="501" t="s">
        <v>84</v>
      </c>
      <c r="E2102" s="522" t="s">
        <v>1551</v>
      </c>
      <c r="F2102" s="521" t="s">
        <v>2248</v>
      </c>
      <c r="G2102" s="502">
        <v>0.64</v>
      </c>
    </row>
    <row r="2103" spans="1:7" ht="15.6">
      <c r="A2103" s="657"/>
      <c r="B2103" s="658"/>
      <c r="C2103" s="658"/>
      <c r="D2103" s="658"/>
      <c r="E2103" s="658"/>
      <c r="F2103" s="517" t="s">
        <v>1025</v>
      </c>
      <c r="G2103" s="518">
        <f>SUM(G2099:G2102)</f>
        <v>4.2299999999999995</v>
      </c>
    </row>
    <row r="2104" spans="1:7" ht="36" customHeight="1">
      <c r="A2104" s="652" t="s">
        <v>2296</v>
      </c>
      <c r="B2104" s="653"/>
      <c r="C2104" s="653"/>
      <c r="D2104" s="653"/>
      <c r="E2104" s="653"/>
      <c r="F2104" s="653"/>
      <c r="G2104" s="654"/>
    </row>
    <row r="2105" spans="1:7" ht="15.6">
      <c r="A2105" s="655" t="s">
        <v>1013</v>
      </c>
      <c r="B2105" s="656"/>
      <c r="C2105" s="497" t="s">
        <v>1014</v>
      </c>
      <c r="D2105" s="497" t="s">
        <v>1015</v>
      </c>
      <c r="E2105" s="497" t="s">
        <v>1016</v>
      </c>
      <c r="F2105" s="497" t="s">
        <v>1017</v>
      </c>
      <c r="G2105" s="498" t="s">
        <v>1018</v>
      </c>
    </row>
    <row r="2106" spans="1:7" ht="46.8">
      <c r="A2106" s="506">
        <v>982</v>
      </c>
      <c r="B2106" s="507" t="s">
        <v>2289</v>
      </c>
      <c r="C2106" s="501" t="s">
        <v>73</v>
      </c>
      <c r="D2106" s="501" t="s">
        <v>434</v>
      </c>
      <c r="E2106" s="522" t="s">
        <v>2292</v>
      </c>
      <c r="F2106" s="521" t="s">
        <v>2297</v>
      </c>
      <c r="G2106" s="502">
        <v>7.62</v>
      </c>
    </row>
    <row r="2107" spans="1:7" ht="31.2">
      <c r="A2107" s="506" t="s">
        <v>2290</v>
      </c>
      <c r="B2107" s="507" t="s">
        <v>2291</v>
      </c>
      <c r="C2107" s="501" t="s">
        <v>73</v>
      </c>
      <c r="D2107" s="501" t="s">
        <v>909</v>
      </c>
      <c r="E2107" s="522" t="s">
        <v>1711</v>
      </c>
      <c r="F2107" s="521" t="s">
        <v>2294</v>
      </c>
      <c r="G2107" s="502">
        <v>0.04</v>
      </c>
    </row>
    <row r="2108" spans="1:7" ht="31.2">
      <c r="A2108" s="506" t="s">
        <v>2239</v>
      </c>
      <c r="B2108" s="507" t="s">
        <v>2240</v>
      </c>
      <c r="C2108" s="501" t="s">
        <v>73</v>
      </c>
      <c r="D2108" s="501" t="s">
        <v>84</v>
      </c>
      <c r="E2108" s="522" t="s">
        <v>1731</v>
      </c>
      <c r="F2108" s="521" t="s">
        <v>2247</v>
      </c>
      <c r="G2108" s="502">
        <v>0.88</v>
      </c>
    </row>
    <row r="2109" spans="1:7" ht="15.6">
      <c r="A2109" s="506" t="s">
        <v>2241</v>
      </c>
      <c r="B2109" s="507" t="s">
        <v>2242</v>
      </c>
      <c r="C2109" s="501" t="s">
        <v>73</v>
      </c>
      <c r="D2109" s="501" t="s">
        <v>84</v>
      </c>
      <c r="E2109" s="522" t="s">
        <v>1731</v>
      </c>
      <c r="F2109" s="521" t="s">
        <v>2248</v>
      </c>
      <c r="G2109" s="502">
        <v>1.1100000000000001</v>
      </c>
    </row>
    <row r="2110" spans="1:7" ht="15.6">
      <c r="A2110" s="657"/>
      <c r="B2110" s="658"/>
      <c r="C2110" s="658"/>
      <c r="D2110" s="658"/>
      <c r="E2110" s="658"/>
      <c r="F2110" s="517" t="s">
        <v>1025</v>
      </c>
      <c r="G2110" s="518">
        <f>SUM(G2106:G2109)</f>
        <v>9.65</v>
      </c>
    </row>
    <row r="2111" spans="1:7" ht="34.5" customHeight="1">
      <c r="A2111" s="652" t="s">
        <v>2298</v>
      </c>
      <c r="B2111" s="653"/>
      <c r="C2111" s="653"/>
      <c r="D2111" s="653"/>
      <c r="E2111" s="653"/>
      <c r="F2111" s="653"/>
      <c r="G2111" s="654"/>
    </row>
    <row r="2112" spans="1:7" ht="15.6">
      <c r="A2112" s="655" t="s">
        <v>1013</v>
      </c>
      <c r="B2112" s="656"/>
      <c r="C2112" s="497" t="s">
        <v>1014</v>
      </c>
      <c r="D2112" s="497" t="s">
        <v>1015</v>
      </c>
      <c r="E2112" s="497" t="s">
        <v>1016</v>
      </c>
      <c r="F2112" s="497" t="s">
        <v>1017</v>
      </c>
      <c r="G2112" s="498" t="s">
        <v>1018</v>
      </c>
    </row>
    <row r="2113" spans="1:7" ht="15.6">
      <c r="A2113" s="506" t="s">
        <v>2299</v>
      </c>
      <c r="B2113" s="507" t="s">
        <v>2300</v>
      </c>
      <c r="C2113" s="501" t="s">
        <v>73</v>
      </c>
      <c r="D2113" s="501" t="s">
        <v>909</v>
      </c>
      <c r="E2113" s="522" t="s">
        <v>1019</v>
      </c>
      <c r="F2113" s="521" t="s">
        <v>2305</v>
      </c>
      <c r="G2113" s="502">
        <v>38.22</v>
      </c>
    </row>
    <row r="2114" spans="1:7" ht="78">
      <c r="A2114" s="506" t="s">
        <v>2301</v>
      </c>
      <c r="B2114" s="507" t="s">
        <v>2302</v>
      </c>
      <c r="C2114" s="501" t="s">
        <v>73</v>
      </c>
      <c r="D2114" s="501" t="s">
        <v>909</v>
      </c>
      <c r="E2114" s="522" t="s">
        <v>1019</v>
      </c>
      <c r="F2114" s="521" t="s">
        <v>2306</v>
      </c>
      <c r="G2114" s="502">
        <v>103.89</v>
      </c>
    </row>
    <row r="2115" spans="1:7" ht="31.2">
      <c r="A2115" s="506" t="s">
        <v>2303</v>
      </c>
      <c r="B2115" s="507" t="s">
        <v>2304</v>
      </c>
      <c r="C2115" s="501" t="s">
        <v>73</v>
      </c>
      <c r="D2115" s="501" t="s">
        <v>909</v>
      </c>
      <c r="E2115" s="522" t="s">
        <v>1019</v>
      </c>
      <c r="F2115" s="521" t="s">
        <v>2307</v>
      </c>
      <c r="G2115" s="502">
        <v>144.96</v>
      </c>
    </row>
    <row r="2116" spans="1:7" ht="31.2">
      <c r="A2116" s="506" t="s">
        <v>2239</v>
      </c>
      <c r="B2116" s="507" t="s">
        <v>2240</v>
      </c>
      <c r="C2116" s="501" t="s">
        <v>73</v>
      </c>
      <c r="D2116" s="501" t="s">
        <v>84</v>
      </c>
      <c r="E2116" s="522" t="s">
        <v>2308</v>
      </c>
      <c r="F2116" s="521" t="s">
        <v>2247</v>
      </c>
      <c r="G2116" s="502">
        <v>2.95</v>
      </c>
    </row>
    <row r="2117" spans="1:7" ht="15.6">
      <c r="A2117" s="506" t="s">
        <v>2241</v>
      </c>
      <c r="B2117" s="507" t="s">
        <v>2242</v>
      </c>
      <c r="C2117" s="501" t="s">
        <v>73</v>
      </c>
      <c r="D2117" s="501" t="s">
        <v>84</v>
      </c>
      <c r="E2117" s="522" t="s">
        <v>2309</v>
      </c>
      <c r="F2117" s="521" t="s">
        <v>2248</v>
      </c>
      <c r="G2117" s="502">
        <v>8.9600000000000009</v>
      </c>
    </row>
    <row r="2118" spans="1:7" ht="15.6">
      <c r="A2118" s="657"/>
      <c r="B2118" s="658"/>
      <c r="C2118" s="658"/>
      <c r="D2118" s="658"/>
      <c r="E2118" s="658"/>
      <c r="F2118" s="517" t="s">
        <v>1025</v>
      </c>
      <c r="G2118" s="518">
        <f>SUM(G2113:G2117)</f>
        <v>298.98</v>
      </c>
    </row>
    <row r="2119" spans="1:7" ht="32.25" customHeight="1">
      <c r="A2119" s="652" t="s">
        <v>2310</v>
      </c>
      <c r="B2119" s="653"/>
      <c r="C2119" s="653"/>
      <c r="D2119" s="653"/>
      <c r="E2119" s="653"/>
      <c r="F2119" s="653"/>
      <c r="G2119" s="654"/>
    </row>
    <row r="2120" spans="1:7" ht="15.6">
      <c r="A2120" s="655" t="s">
        <v>1013</v>
      </c>
      <c r="B2120" s="656"/>
      <c r="C2120" s="497" t="s">
        <v>1014</v>
      </c>
      <c r="D2120" s="497" t="s">
        <v>1015</v>
      </c>
      <c r="E2120" s="497" t="s">
        <v>1016</v>
      </c>
      <c r="F2120" s="497" t="s">
        <v>1017</v>
      </c>
      <c r="G2120" s="498" t="s">
        <v>1018</v>
      </c>
    </row>
    <row r="2121" spans="1:7" ht="46.8">
      <c r="A2121" s="506" t="s">
        <v>2311</v>
      </c>
      <c r="B2121" s="507" t="s">
        <v>2312</v>
      </c>
      <c r="C2121" s="501" t="s">
        <v>73</v>
      </c>
      <c r="D2121" s="501" t="s">
        <v>909</v>
      </c>
      <c r="E2121" s="522" t="s">
        <v>1019</v>
      </c>
      <c r="F2121" s="521" t="s">
        <v>2315</v>
      </c>
      <c r="G2121" s="502">
        <v>7.05</v>
      </c>
    </row>
    <row r="2122" spans="1:7" ht="46.8">
      <c r="A2122" s="506" t="s">
        <v>2313</v>
      </c>
      <c r="B2122" s="507" t="s">
        <v>2314</v>
      </c>
      <c r="C2122" s="501" t="s">
        <v>73</v>
      </c>
      <c r="D2122" s="501" t="s">
        <v>909</v>
      </c>
      <c r="E2122" s="522" t="s">
        <v>1019</v>
      </c>
      <c r="F2122" s="521" t="s">
        <v>2316</v>
      </c>
      <c r="G2122" s="502">
        <v>19.63</v>
      </c>
    </row>
    <row r="2123" spans="1:7" ht="15.6">
      <c r="A2123" s="657"/>
      <c r="B2123" s="658"/>
      <c r="C2123" s="658"/>
      <c r="D2123" s="658"/>
      <c r="E2123" s="658"/>
      <c r="F2123" s="517" t="s">
        <v>1025</v>
      </c>
      <c r="G2123" s="518">
        <f>SUM(G2121:G2122)</f>
        <v>26.68</v>
      </c>
    </row>
    <row r="2124" spans="1:7" ht="15.6">
      <c r="A2124" s="652" t="s">
        <v>2317</v>
      </c>
      <c r="B2124" s="653"/>
      <c r="C2124" s="653"/>
      <c r="D2124" s="653"/>
      <c r="E2124" s="653"/>
      <c r="F2124" s="653"/>
      <c r="G2124" s="654"/>
    </row>
    <row r="2125" spans="1:7" ht="15.6">
      <c r="A2125" s="655" t="s">
        <v>1013</v>
      </c>
      <c r="B2125" s="656"/>
      <c r="C2125" s="497" t="s">
        <v>1014</v>
      </c>
      <c r="D2125" s="497" t="s">
        <v>1015</v>
      </c>
      <c r="E2125" s="497" t="s">
        <v>1016</v>
      </c>
      <c r="F2125" s="497" t="s">
        <v>1017</v>
      </c>
      <c r="G2125" s="498" t="s">
        <v>1018</v>
      </c>
    </row>
    <row r="2126" spans="1:7" ht="62.4">
      <c r="A2126" s="506" t="s">
        <v>2318</v>
      </c>
      <c r="B2126" s="507" t="s">
        <v>2319</v>
      </c>
      <c r="C2126" s="501" t="s">
        <v>73</v>
      </c>
      <c r="D2126" s="501" t="s">
        <v>909</v>
      </c>
      <c r="E2126" s="522" t="s">
        <v>1019</v>
      </c>
      <c r="F2126" s="521" t="s">
        <v>2320</v>
      </c>
      <c r="G2126" s="502">
        <v>89.79</v>
      </c>
    </row>
    <row r="2127" spans="1:7" ht="31.2">
      <c r="A2127" s="506" t="s">
        <v>2239</v>
      </c>
      <c r="B2127" s="507" t="s">
        <v>2240</v>
      </c>
      <c r="C2127" s="501" t="s">
        <v>73</v>
      </c>
      <c r="D2127" s="501" t="s">
        <v>84</v>
      </c>
      <c r="E2127" s="522" t="s">
        <v>2321</v>
      </c>
      <c r="F2127" s="521" t="s">
        <v>2247</v>
      </c>
      <c r="G2127" s="502">
        <v>4.3099999999999996</v>
      </c>
    </row>
    <row r="2128" spans="1:7" ht="15.6">
      <c r="A2128" s="506" t="s">
        <v>2241</v>
      </c>
      <c r="B2128" s="507" t="s">
        <v>2242</v>
      </c>
      <c r="C2128" s="501" t="s">
        <v>73</v>
      </c>
      <c r="D2128" s="501" t="s">
        <v>84</v>
      </c>
      <c r="E2128" s="522" t="s">
        <v>2321</v>
      </c>
      <c r="F2128" s="521" t="s">
        <v>2248</v>
      </c>
      <c r="G2128" s="502">
        <v>5.44</v>
      </c>
    </row>
    <row r="2129" spans="1:7" ht="15.6">
      <c r="A2129" s="657"/>
      <c r="B2129" s="658"/>
      <c r="C2129" s="658"/>
      <c r="D2129" s="658"/>
      <c r="E2129" s="658"/>
      <c r="F2129" s="517" t="s">
        <v>1025</v>
      </c>
      <c r="G2129" s="518">
        <f>SUM(G2126:G2128)</f>
        <v>99.54</v>
      </c>
    </row>
    <row r="2130" spans="1:7" ht="33.75" customHeight="1">
      <c r="A2130" s="652" t="s">
        <v>2330</v>
      </c>
      <c r="B2130" s="653"/>
      <c r="C2130" s="653"/>
      <c r="D2130" s="653"/>
      <c r="E2130" s="653"/>
      <c r="F2130" s="653"/>
      <c r="G2130" s="654"/>
    </row>
    <row r="2131" spans="1:7" ht="15.6">
      <c r="A2131" s="655" t="s">
        <v>1013</v>
      </c>
      <c r="B2131" s="656"/>
      <c r="C2131" s="497" t="s">
        <v>1014</v>
      </c>
      <c r="D2131" s="497" t="s">
        <v>1015</v>
      </c>
      <c r="E2131" s="497" t="s">
        <v>1016</v>
      </c>
      <c r="F2131" s="497" t="s">
        <v>1017</v>
      </c>
      <c r="G2131" s="498" t="s">
        <v>1018</v>
      </c>
    </row>
    <row r="2132" spans="1:7" ht="15.6">
      <c r="A2132" s="506" t="s">
        <v>2322</v>
      </c>
      <c r="B2132" s="507" t="s">
        <v>2323</v>
      </c>
      <c r="C2132" s="501" t="s">
        <v>73</v>
      </c>
      <c r="D2132" s="501" t="s">
        <v>434</v>
      </c>
      <c r="E2132" s="522" t="s">
        <v>1414</v>
      </c>
      <c r="F2132" s="521" t="s">
        <v>2326</v>
      </c>
      <c r="G2132" s="502">
        <v>26.88</v>
      </c>
    </row>
    <row r="2133" spans="1:7" ht="31.2">
      <c r="A2133" s="506" t="s">
        <v>2239</v>
      </c>
      <c r="B2133" s="507" t="s">
        <v>2240</v>
      </c>
      <c r="C2133" s="501" t="s">
        <v>73</v>
      </c>
      <c r="D2133" s="501" t="s">
        <v>84</v>
      </c>
      <c r="E2133" s="522" t="s">
        <v>2327</v>
      </c>
      <c r="F2133" s="521" t="s">
        <v>2247</v>
      </c>
      <c r="G2133" s="502">
        <v>4.3099999999999996</v>
      </c>
    </row>
    <row r="2134" spans="1:7" ht="15.6">
      <c r="A2134" s="506" t="s">
        <v>2241</v>
      </c>
      <c r="B2134" s="507" t="s">
        <v>2242</v>
      </c>
      <c r="C2134" s="501" t="s">
        <v>73</v>
      </c>
      <c r="D2134" s="501" t="s">
        <v>84</v>
      </c>
      <c r="E2134" s="522" t="s">
        <v>2327</v>
      </c>
      <c r="F2134" s="521" t="s">
        <v>2248</v>
      </c>
      <c r="G2134" s="502">
        <v>5.45</v>
      </c>
    </row>
    <row r="2135" spans="1:7" ht="31.2">
      <c r="A2135" s="506" t="s">
        <v>2324</v>
      </c>
      <c r="B2135" s="507" t="s">
        <v>2325</v>
      </c>
      <c r="C2135" s="501" t="s">
        <v>73</v>
      </c>
      <c r="D2135" s="501" t="s">
        <v>909</v>
      </c>
      <c r="E2135" s="522" t="s">
        <v>2328</v>
      </c>
      <c r="F2135" s="521" t="s">
        <v>2329</v>
      </c>
      <c r="G2135" s="502">
        <v>10.25</v>
      </c>
    </row>
    <row r="2136" spans="1:7" ht="15.6">
      <c r="A2136" s="657"/>
      <c r="B2136" s="658"/>
      <c r="C2136" s="658"/>
      <c r="D2136" s="658"/>
      <c r="E2136" s="658"/>
      <c r="F2136" s="517" t="s">
        <v>1025</v>
      </c>
      <c r="G2136" s="518">
        <f>SUM(G2132:G2135)</f>
        <v>46.89</v>
      </c>
    </row>
    <row r="2137" spans="1:7" ht="27.75" customHeight="1">
      <c r="A2137" s="652" t="s">
        <v>2331</v>
      </c>
      <c r="B2137" s="653"/>
      <c r="C2137" s="653"/>
      <c r="D2137" s="653"/>
      <c r="E2137" s="653"/>
      <c r="F2137" s="653"/>
      <c r="G2137" s="654"/>
    </row>
    <row r="2138" spans="1:7" ht="15.6">
      <c r="A2138" s="655" t="s">
        <v>1013</v>
      </c>
      <c r="B2138" s="656"/>
      <c r="C2138" s="497" t="s">
        <v>1014</v>
      </c>
      <c r="D2138" s="497" t="s">
        <v>1015</v>
      </c>
      <c r="E2138" s="497" t="s">
        <v>1016</v>
      </c>
      <c r="F2138" s="497" t="s">
        <v>1017</v>
      </c>
      <c r="G2138" s="498" t="s">
        <v>1018</v>
      </c>
    </row>
    <row r="2139" spans="1:7" ht="15.6">
      <c r="A2139" s="506" t="s">
        <v>2332</v>
      </c>
      <c r="B2139" s="507" t="s">
        <v>2333</v>
      </c>
      <c r="C2139" s="501" t="s">
        <v>73</v>
      </c>
      <c r="D2139" s="501" t="s">
        <v>434</v>
      </c>
      <c r="E2139" s="522" t="s">
        <v>1414</v>
      </c>
      <c r="F2139" s="521" t="s">
        <v>2334</v>
      </c>
      <c r="G2139" s="502">
        <v>37.44</v>
      </c>
    </row>
    <row r="2140" spans="1:7" ht="31.2">
      <c r="A2140" s="506" t="s">
        <v>2239</v>
      </c>
      <c r="B2140" s="507" t="s">
        <v>2240</v>
      </c>
      <c r="C2140" s="501" t="s">
        <v>73</v>
      </c>
      <c r="D2140" s="501" t="s">
        <v>84</v>
      </c>
      <c r="E2140" s="522" t="s">
        <v>2335</v>
      </c>
      <c r="F2140" s="521" t="s">
        <v>2247</v>
      </c>
      <c r="G2140" s="502">
        <v>5.53</v>
      </c>
    </row>
    <row r="2141" spans="1:7" ht="15.6">
      <c r="A2141" s="506" t="s">
        <v>2241</v>
      </c>
      <c r="B2141" s="507" t="s">
        <v>2242</v>
      </c>
      <c r="C2141" s="501" t="s">
        <v>73</v>
      </c>
      <c r="D2141" s="501" t="s">
        <v>84</v>
      </c>
      <c r="E2141" s="522" t="s">
        <v>2335</v>
      </c>
      <c r="F2141" s="521" t="s">
        <v>2248</v>
      </c>
      <c r="G2141" s="502">
        <v>6.99</v>
      </c>
    </row>
    <row r="2142" spans="1:7" ht="31.2">
      <c r="A2142" s="506" t="s">
        <v>2324</v>
      </c>
      <c r="B2142" s="507" t="s">
        <v>2325</v>
      </c>
      <c r="C2142" s="501" t="s">
        <v>73</v>
      </c>
      <c r="D2142" s="501" t="s">
        <v>909</v>
      </c>
      <c r="E2142" s="522" t="s">
        <v>2328</v>
      </c>
      <c r="F2142" s="521" t="s">
        <v>2329</v>
      </c>
      <c r="G2142" s="502">
        <v>10.25</v>
      </c>
    </row>
    <row r="2143" spans="1:7" ht="15.6">
      <c r="A2143" s="657"/>
      <c r="B2143" s="658"/>
      <c r="C2143" s="658"/>
      <c r="D2143" s="658"/>
      <c r="E2143" s="658"/>
      <c r="F2143" s="517" t="s">
        <v>1025</v>
      </c>
      <c r="G2143" s="518">
        <f>SUM(G2139:G2142)</f>
        <v>60.21</v>
      </c>
    </row>
    <row r="2144" spans="1:7" ht="31.5" customHeight="1">
      <c r="A2144" s="652" t="s">
        <v>2336</v>
      </c>
      <c r="B2144" s="653"/>
      <c r="C2144" s="653"/>
      <c r="D2144" s="653"/>
      <c r="E2144" s="653"/>
      <c r="F2144" s="653"/>
      <c r="G2144" s="654"/>
    </row>
    <row r="2145" spans="1:7" ht="15.6">
      <c r="A2145" s="655" t="s">
        <v>1013</v>
      </c>
      <c r="B2145" s="656"/>
      <c r="C2145" s="497" t="s">
        <v>1014</v>
      </c>
      <c r="D2145" s="497" t="s">
        <v>1015</v>
      </c>
      <c r="E2145" s="497" t="s">
        <v>1016</v>
      </c>
      <c r="F2145" s="497" t="s">
        <v>1017</v>
      </c>
      <c r="G2145" s="498" t="s">
        <v>1018</v>
      </c>
    </row>
    <row r="2146" spans="1:7" ht="46.8">
      <c r="A2146" s="506" t="s">
        <v>2337</v>
      </c>
      <c r="B2146" s="507" t="s">
        <v>2338</v>
      </c>
      <c r="C2146" s="501" t="s">
        <v>73</v>
      </c>
      <c r="D2146" s="501" t="s">
        <v>909</v>
      </c>
      <c r="E2146" s="522" t="s">
        <v>1019</v>
      </c>
      <c r="F2146" s="521" t="s">
        <v>2341</v>
      </c>
      <c r="G2146" s="502">
        <v>39.47</v>
      </c>
    </row>
    <row r="2147" spans="1:7" ht="15.6">
      <c r="A2147" s="506" t="s">
        <v>1030</v>
      </c>
      <c r="B2147" s="507" t="s">
        <v>1031</v>
      </c>
      <c r="C2147" s="501" t="s">
        <v>73</v>
      </c>
      <c r="D2147" s="501" t="s">
        <v>84</v>
      </c>
      <c r="E2147" s="522" t="s">
        <v>2342</v>
      </c>
      <c r="F2147" s="521" t="s">
        <v>1184</v>
      </c>
      <c r="G2147" s="502">
        <v>3.6</v>
      </c>
    </row>
    <row r="2148" spans="1:7" ht="15.6">
      <c r="A2148" s="506" t="s">
        <v>905</v>
      </c>
      <c r="B2148" s="507" t="s">
        <v>906</v>
      </c>
      <c r="C2148" s="501" t="s">
        <v>73</v>
      </c>
      <c r="D2148" s="501" t="s">
        <v>84</v>
      </c>
      <c r="E2148" s="522" t="s">
        <v>2342</v>
      </c>
      <c r="F2148" s="521" t="s">
        <v>1034</v>
      </c>
      <c r="G2148" s="502">
        <v>2.89</v>
      </c>
    </row>
    <row r="2149" spans="1:7" ht="46.8">
      <c r="A2149" s="506" t="s">
        <v>2339</v>
      </c>
      <c r="B2149" s="507" t="s">
        <v>2340</v>
      </c>
      <c r="C2149" s="501" t="s">
        <v>73</v>
      </c>
      <c r="D2149" s="501" t="s">
        <v>1023</v>
      </c>
      <c r="E2149" s="522" t="s">
        <v>2343</v>
      </c>
      <c r="F2149" s="521" t="s">
        <v>2344</v>
      </c>
      <c r="G2149" s="502">
        <v>2.39</v>
      </c>
    </row>
    <row r="2150" spans="1:7" ht="15.6">
      <c r="A2150" s="657"/>
      <c r="B2150" s="658"/>
      <c r="C2150" s="658"/>
      <c r="D2150" s="658"/>
      <c r="E2150" s="658"/>
      <c r="F2150" s="517" t="s">
        <v>1025</v>
      </c>
      <c r="G2150" s="518">
        <f>SUM(G2146:G2149)</f>
        <v>48.35</v>
      </c>
    </row>
    <row r="2151" spans="1:7" ht="15.6">
      <c r="A2151" s="652" t="s">
        <v>2345</v>
      </c>
      <c r="B2151" s="653"/>
      <c r="C2151" s="653"/>
      <c r="D2151" s="653"/>
      <c r="E2151" s="653"/>
      <c r="F2151" s="653"/>
      <c r="G2151" s="654"/>
    </row>
    <row r="2152" spans="1:7" ht="15.6">
      <c r="A2152" s="655" t="s">
        <v>1013</v>
      </c>
      <c r="B2152" s="656"/>
      <c r="C2152" s="497" t="s">
        <v>1014</v>
      </c>
      <c r="D2152" s="497" t="s">
        <v>1015</v>
      </c>
      <c r="E2152" s="497" t="s">
        <v>1016</v>
      </c>
      <c r="F2152" s="497" t="s">
        <v>1017</v>
      </c>
      <c r="G2152" s="498" t="s">
        <v>1018</v>
      </c>
    </row>
    <row r="2153" spans="1:7" ht="46.8">
      <c r="A2153" s="506" t="s">
        <v>2346</v>
      </c>
      <c r="B2153" s="507" t="s">
        <v>2347</v>
      </c>
      <c r="C2153" s="501" t="s">
        <v>73</v>
      </c>
      <c r="D2153" s="501" t="s">
        <v>909</v>
      </c>
      <c r="E2153" s="522" t="s">
        <v>1908</v>
      </c>
      <c r="F2153" s="521" t="s">
        <v>2350</v>
      </c>
      <c r="G2153" s="502">
        <v>0.4</v>
      </c>
    </row>
    <row r="2154" spans="1:7" ht="31.2">
      <c r="A2154" s="506" t="s">
        <v>2348</v>
      </c>
      <c r="B2154" s="507" t="s">
        <v>2349</v>
      </c>
      <c r="C2154" s="501" t="s">
        <v>73</v>
      </c>
      <c r="D2154" s="501" t="s">
        <v>909</v>
      </c>
      <c r="E2154" s="522" t="s">
        <v>1019</v>
      </c>
      <c r="F2154" s="521" t="s">
        <v>2351</v>
      </c>
      <c r="G2154" s="502">
        <v>7.91</v>
      </c>
    </row>
    <row r="2155" spans="1:7" ht="31.2">
      <c r="A2155" s="506" t="s">
        <v>2239</v>
      </c>
      <c r="B2155" s="507" t="s">
        <v>2240</v>
      </c>
      <c r="C2155" s="501" t="s">
        <v>73</v>
      </c>
      <c r="D2155" s="501" t="s">
        <v>84</v>
      </c>
      <c r="E2155" s="522" t="s">
        <v>2352</v>
      </c>
      <c r="F2155" s="521" t="s">
        <v>2247</v>
      </c>
      <c r="G2155" s="502">
        <v>5.39</v>
      </c>
    </row>
    <row r="2156" spans="1:7" ht="15.6">
      <c r="A2156" s="506" t="s">
        <v>2241</v>
      </c>
      <c r="B2156" s="507" t="s">
        <v>2242</v>
      </c>
      <c r="C2156" s="501" t="s">
        <v>73</v>
      </c>
      <c r="D2156" s="501" t="s">
        <v>84</v>
      </c>
      <c r="E2156" s="522" t="s">
        <v>2352</v>
      </c>
      <c r="F2156" s="521" t="s">
        <v>2248</v>
      </c>
      <c r="G2156" s="502">
        <v>6.8</v>
      </c>
    </row>
    <row r="2157" spans="1:7" ht="15.6">
      <c r="A2157" s="657"/>
      <c r="B2157" s="658"/>
      <c r="C2157" s="658"/>
      <c r="D2157" s="658"/>
      <c r="E2157" s="658"/>
      <c r="F2157" s="517" t="s">
        <v>1025</v>
      </c>
      <c r="G2157" s="518">
        <f>SUM(G2153:G2156)</f>
        <v>20.5</v>
      </c>
    </row>
    <row r="2158" spans="1:7" ht="15.6">
      <c r="A2158" s="652" t="s">
        <v>2353</v>
      </c>
      <c r="B2158" s="653"/>
      <c r="C2158" s="653"/>
      <c r="D2158" s="653"/>
      <c r="E2158" s="653"/>
      <c r="F2158" s="653"/>
      <c r="G2158" s="654"/>
    </row>
    <row r="2159" spans="1:7" ht="15.6">
      <c r="A2159" s="655" t="s">
        <v>1013</v>
      </c>
      <c r="B2159" s="656"/>
      <c r="C2159" s="497" t="s">
        <v>1014</v>
      </c>
      <c r="D2159" s="497" t="s">
        <v>1015</v>
      </c>
      <c r="E2159" s="497" t="s">
        <v>1016</v>
      </c>
      <c r="F2159" s="497" t="s">
        <v>1017</v>
      </c>
      <c r="G2159" s="498" t="s">
        <v>1018</v>
      </c>
    </row>
    <row r="2160" spans="1:7" ht="15.6">
      <c r="A2160" s="506" t="s">
        <v>2358</v>
      </c>
      <c r="B2160" s="507" t="s">
        <v>2354</v>
      </c>
      <c r="C2160" s="501" t="s">
        <v>56</v>
      </c>
      <c r="D2160" s="501" t="s">
        <v>909</v>
      </c>
      <c r="E2160" s="522">
        <v>4</v>
      </c>
      <c r="F2160" s="521">
        <v>5</v>
      </c>
      <c r="G2160" s="502">
        <v>20</v>
      </c>
    </row>
    <row r="2161" spans="1:7" ht="15.6">
      <c r="A2161" s="506" t="s">
        <v>2357</v>
      </c>
      <c r="B2161" s="507" t="s">
        <v>2355</v>
      </c>
      <c r="C2161" s="501" t="s">
        <v>56</v>
      </c>
      <c r="D2161" s="501" t="s">
        <v>1020</v>
      </c>
      <c r="E2161" s="522">
        <v>2.16</v>
      </c>
      <c r="F2161" s="521">
        <v>379.62</v>
      </c>
      <c r="G2161" s="502">
        <v>819.98</v>
      </c>
    </row>
    <row r="2162" spans="1:7" ht="15.6">
      <c r="A2162" s="506">
        <v>150377</v>
      </c>
      <c r="B2162" s="507" t="s">
        <v>2356</v>
      </c>
      <c r="C2162" s="501" t="s">
        <v>56</v>
      </c>
      <c r="D2162" s="501" t="s">
        <v>1020</v>
      </c>
      <c r="E2162" s="522">
        <v>4.32</v>
      </c>
      <c r="F2162" s="521">
        <v>23.71</v>
      </c>
      <c r="G2162" s="502">
        <v>102.43</v>
      </c>
    </row>
    <row r="2163" spans="1:7" ht="15.6">
      <c r="A2163" s="506">
        <v>280002</v>
      </c>
      <c r="B2163" s="507" t="s">
        <v>1275</v>
      </c>
      <c r="C2163" s="501" t="s">
        <v>56</v>
      </c>
      <c r="D2163" s="501" t="s">
        <v>84</v>
      </c>
      <c r="E2163" s="522">
        <v>4</v>
      </c>
      <c r="F2163" s="521">
        <v>15.98</v>
      </c>
      <c r="G2163" s="502">
        <v>63.92</v>
      </c>
    </row>
    <row r="2164" spans="1:7" ht="15.6">
      <c r="A2164" s="506">
        <v>280013</v>
      </c>
      <c r="B2164" s="507" t="s">
        <v>1049</v>
      </c>
      <c r="C2164" s="501" t="s">
        <v>56</v>
      </c>
      <c r="D2164" s="501" t="s">
        <v>84</v>
      </c>
      <c r="E2164" s="522">
        <v>4</v>
      </c>
      <c r="F2164" s="521">
        <v>20.04</v>
      </c>
      <c r="G2164" s="502">
        <v>80.16</v>
      </c>
    </row>
    <row r="2165" spans="1:7" ht="15.6">
      <c r="A2165" s="657"/>
      <c r="B2165" s="658"/>
      <c r="C2165" s="658"/>
      <c r="D2165" s="658"/>
      <c r="E2165" s="658"/>
      <c r="F2165" s="517" t="s">
        <v>1025</v>
      </c>
      <c r="G2165" s="518">
        <f>SUM(G2160:G2164)</f>
        <v>1086.49</v>
      </c>
    </row>
    <row r="2166" spans="1:7" ht="31.5" customHeight="1">
      <c r="A2166" s="652" t="s">
        <v>2360</v>
      </c>
      <c r="B2166" s="653"/>
      <c r="C2166" s="653"/>
      <c r="D2166" s="653"/>
      <c r="E2166" s="653"/>
      <c r="F2166" s="653"/>
      <c r="G2166" s="654"/>
    </row>
    <row r="2167" spans="1:7" ht="15.6">
      <c r="A2167" s="655" t="s">
        <v>1013</v>
      </c>
      <c r="B2167" s="656"/>
      <c r="C2167" s="497" t="s">
        <v>1014</v>
      </c>
      <c r="D2167" s="497" t="s">
        <v>1015</v>
      </c>
      <c r="E2167" s="497" t="s">
        <v>1016</v>
      </c>
      <c r="F2167" s="497" t="s">
        <v>1017</v>
      </c>
      <c r="G2167" s="498" t="s">
        <v>1018</v>
      </c>
    </row>
    <row r="2168" spans="1:7" ht="78">
      <c r="A2168" s="506">
        <v>25398</v>
      </c>
      <c r="B2168" s="507" t="s">
        <v>2359</v>
      </c>
      <c r="C2168" s="501" t="s">
        <v>73</v>
      </c>
      <c r="D2168" s="501" t="s">
        <v>909</v>
      </c>
      <c r="E2168" s="522">
        <v>1</v>
      </c>
      <c r="F2168" s="521">
        <v>5066.97</v>
      </c>
      <c r="G2168" s="525">
        <f>F2168</f>
        <v>5066.97</v>
      </c>
    </row>
    <row r="2169" spans="1:7" ht="15.6">
      <c r="A2169" s="657"/>
      <c r="B2169" s="658"/>
      <c r="C2169" s="658"/>
      <c r="D2169" s="658"/>
      <c r="E2169" s="658"/>
      <c r="F2169" s="517" t="s">
        <v>1025</v>
      </c>
      <c r="G2169" s="518">
        <f>SUM(G2168)</f>
        <v>5066.97</v>
      </c>
    </row>
    <row r="2170" spans="1:7" ht="33.75" customHeight="1">
      <c r="A2170" s="652" t="s">
        <v>2361</v>
      </c>
      <c r="B2170" s="653"/>
      <c r="C2170" s="653"/>
      <c r="D2170" s="653"/>
      <c r="E2170" s="653"/>
      <c r="F2170" s="653"/>
      <c r="G2170" s="654"/>
    </row>
    <row r="2171" spans="1:7" ht="15.6">
      <c r="A2171" s="655" t="s">
        <v>1013</v>
      </c>
      <c r="B2171" s="656"/>
      <c r="C2171" s="497" t="s">
        <v>1014</v>
      </c>
      <c r="D2171" s="497" t="s">
        <v>1015</v>
      </c>
      <c r="E2171" s="497" t="s">
        <v>1016</v>
      </c>
      <c r="F2171" s="497" t="s">
        <v>1017</v>
      </c>
      <c r="G2171" s="498" t="s">
        <v>1018</v>
      </c>
    </row>
    <row r="2172" spans="1:7" ht="78">
      <c r="A2172" s="506">
        <v>25399</v>
      </c>
      <c r="B2172" s="507" t="s">
        <v>2362</v>
      </c>
      <c r="C2172" s="501" t="s">
        <v>73</v>
      </c>
      <c r="D2172" s="501" t="s">
        <v>909</v>
      </c>
      <c r="E2172" s="522">
        <v>1</v>
      </c>
      <c r="F2172" s="521">
        <v>3076.09</v>
      </c>
      <c r="G2172" s="525">
        <f>F2172</f>
        <v>3076.09</v>
      </c>
    </row>
    <row r="2173" spans="1:7" ht="15.6">
      <c r="A2173" s="657"/>
      <c r="B2173" s="658"/>
      <c r="C2173" s="658"/>
      <c r="D2173" s="658"/>
      <c r="E2173" s="658"/>
      <c r="F2173" s="517" t="s">
        <v>1025</v>
      </c>
      <c r="G2173" s="518">
        <f>SUM(G2172)</f>
        <v>3076.09</v>
      </c>
    </row>
    <row r="2174" spans="1:7" ht="15.6">
      <c r="A2174" s="652" t="s">
        <v>2389</v>
      </c>
      <c r="B2174" s="653"/>
      <c r="C2174" s="653"/>
      <c r="D2174" s="653"/>
      <c r="E2174" s="653"/>
      <c r="F2174" s="653"/>
      <c r="G2174" s="654"/>
    </row>
    <row r="2175" spans="1:7" ht="15.6">
      <c r="A2175" s="655" t="s">
        <v>1013</v>
      </c>
      <c r="B2175" s="656"/>
      <c r="C2175" s="497" t="s">
        <v>1014</v>
      </c>
      <c r="D2175" s="497" t="s">
        <v>1015</v>
      </c>
      <c r="E2175" s="497" t="s">
        <v>1016</v>
      </c>
      <c r="F2175" s="497" t="s">
        <v>1017</v>
      </c>
      <c r="G2175" s="498" t="s">
        <v>1018</v>
      </c>
    </row>
    <row r="2176" spans="1:7" ht="46.8">
      <c r="A2176" s="506" t="s">
        <v>2363</v>
      </c>
      <c r="B2176" s="507" t="s">
        <v>2364</v>
      </c>
      <c r="C2176" s="501" t="s">
        <v>73</v>
      </c>
      <c r="D2176" s="501" t="s">
        <v>1020</v>
      </c>
      <c r="E2176" s="522" t="s">
        <v>2375</v>
      </c>
      <c r="F2176" s="521" t="s">
        <v>2376</v>
      </c>
      <c r="G2176" s="525">
        <v>61.65</v>
      </c>
    </row>
    <row r="2177" spans="1:7" ht="46.8">
      <c r="A2177" s="506" t="s">
        <v>2365</v>
      </c>
      <c r="B2177" s="507" t="s">
        <v>2366</v>
      </c>
      <c r="C2177" s="501" t="s">
        <v>73</v>
      </c>
      <c r="D2177" s="501" t="s">
        <v>434</v>
      </c>
      <c r="E2177" s="522" t="s">
        <v>2377</v>
      </c>
      <c r="F2177" s="521" t="s">
        <v>2378</v>
      </c>
      <c r="G2177" s="525">
        <v>62.2</v>
      </c>
    </row>
    <row r="2178" spans="1:7" ht="46.8">
      <c r="A2178" s="506" t="s">
        <v>2367</v>
      </c>
      <c r="B2178" s="507" t="s">
        <v>2368</v>
      </c>
      <c r="C2178" s="501" t="s">
        <v>73</v>
      </c>
      <c r="D2178" s="501" t="s">
        <v>434</v>
      </c>
      <c r="E2178" s="522" t="s">
        <v>2379</v>
      </c>
      <c r="F2178" s="521" t="s">
        <v>2380</v>
      </c>
      <c r="G2178" s="525">
        <v>52.92</v>
      </c>
    </row>
    <row r="2179" spans="1:7" ht="31.2">
      <c r="A2179" s="506" t="s">
        <v>2369</v>
      </c>
      <c r="B2179" s="507" t="s">
        <v>2370</v>
      </c>
      <c r="C2179" s="501" t="s">
        <v>73</v>
      </c>
      <c r="D2179" s="501" t="s">
        <v>590</v>
      </c>
      <c r="E2179" s="522" t="s">
        <v>2381</v>
      </c>
      <c r="F2179" s="521" t="s">
        <v>2382</v>
      </c>
      <c r="G2179" s="525">
        <v>7.0000000000000007E-2</v>
      </c>
    </row>
    <row r="2180" spans="1:7" ht="31.2">
      <c r="A2180" s="506" t="s">
        <v>2371</v>
      </c>
      <c r="B2180" s="507" t="s">
        <v>2372</v>
      </c>
      <c r="C2180" s="501" t="s">
        <v>73</v>
      </c>
      <c r="D2180" s="501" t="s">
        <v>590</v>
      </c>
      <c r="E2180" s="522" t="s">
        <v>2383</v>
      </c>
      <c r="F2180" s="521" t="s">
        <v>2384</v>
      </c>
      <c r="G2180" s="525">
        <v>1.51</v>
      </c>
    </row>
    <row r="2181" spans="1:7" ht="15.6">
      <c r="A2181" s="506" t="s">
        <v>903</v>
      </c>
      <c r="B2181" s="507" t="s">
        <v>904</v>
      </c>
      <c r="C2181" s="501" t="s">
        <v>73</v>
      </c>
      <c r="D2181" s="501" t="s">
        <v>84</v>
      </c>
      <c r="E2181" s="522" t="s">
        <v>2385</v>
      </c>
      <c r="F2181" s="521" t="s">
        <v>2386</v>
      </c>
      <c r="G2181" s="525">
        <v>20.71</v>
      </c>
    </row>
    <row r="2182" spans="1:7" ht="15.6">
      <c r="A2182" s="506" t="s">
        <v>905</v>
      </c>
      <c r="B2182" s="507" t="s">
        <v>906</v>
      </c>
      <c r="C2182" s="501" t="s">
        <v>73</v>
      </c>
      <c r="D2182" s="501" t="s">
        <v>84</v>
      </c>
      <c r="E2182" s="522" t="s">
        <v>2385</v>
      </c>
      <c r="F2182" s="521" t="s">
        <v>1034</v>
      </c>
      <c r="G2182" s="525">
        <v>16.7</v>
      </c>
    </row>
    <row r="2183" spans="1:7" ht="62.4">
      <c r="A2183" s="506" t="s">
        <v>2373</v>
      </c>
      <c r="B2183" s="507" t="s">
        <v>2374</v>
      </c>
      <c r="C2183" s="501" t="s">
        <v>73</v>
      </c>
      <c r="D2183" s="501" t="s">
        <v>1023</v>
      </c>
      <c r="E2183" s="522" t="s">
        <v>2387</v>
      </c>
      <c r="F2183" s="521" t="s">
        <v>2388</v>
      </c>
      <c r="G2183" s="525">
        <v>1.62</v>
      </c>
    </row>
    <row r="2184" spans="1:7" ht="16.2" thickBot="1">
      <c r="A2184" s="691"/>
      <c r="B2184" s="692"/>
      <c r="C2184" s="692"/>
      <c r="D2184" s="692"/>
      <c r="E2184" s="692"/>
      <c r="F2184" s="562" t="s">
        <v>1025</v>
      </c>
      <c r="G2184" s="563">
        <f>SUM(G2176:G2183)</f>
        <v>217.37999999999997</v>
      </c>
    </row>
    <row r="2185" spans="1:7" ht="13.8" thickTop="1"/>
  </sheetData>
  <mergeCells count="849">
    <mergeCell ref="A2021:G2021"/>
    <mergeCell ref="A2022:B2022"/>
    <mergeCell ref="A2026:E2026"/>
    <mergeCell ref="A2027:G2027"/>
    <mergeCell ref="A2028:B2028"/>
    <mergeCell ref="A2032:E2032"/>
    <mergeCell ref="A1998:G1998"/>
    <mergeCell ref="A1999:B1999"/>
    <mergeCell ref="A2007:E2007"/>
    <mergeCell ref="A2008:G2008"/>
    <mergeCell ref="A2009:B2009"/>
    <mergeCell ref="A2014:E2014"/>
    <mergeCell ref="A2015:G2015"/>
    <mergeCell ref="A2016:B2016"/>
    <mergeCell ref="A2020:E2020"/>
    <mergeCell ref="A1973:G1973"/>
    <mergeCell ref="A1974:B1974"/>
    <mergeCell ref="A1981:E1981"/>
    <mergeCell ref="A1982:G1982"/>
    <mergeCell ref="A1983:B1983"/>
    <mergeCell ref="A1988:E1988"/>
    <mergeCell ref="A1989:G1989"/>
    <mergeCell ref="A1990:B1990"/>
    <mergeCell ref="A1997:E1997"/>
    <mergeCell ref="A1949:G1949"/>
    <mergeCell ref="A1950:B1950"/>
    <mergeCell ref="A1955:E1955"/>
    <mergeCell ref="A1956:G1956"/>
    <mergeCell ref="A1957:B1957"/>
    <mergeCell ref="A1964:E1964"/>
    <mergeCell ref="A1965:G1965"/>
    <mergeCell ref="A1966:B1966"/>
    <mergeCell ref="A1972:E1972"/>
    <mergeCell ref="A1921:G1921"/>
    <mergeCell ref="A1922:B1922"/>
    <mergeCell ref="A1928:E1928"/>
    <mergeCell ref="A1929:G1929"/>
    <mergeCell ref="A1930:B1930"/>
    <mergeCell ref="A1939:E1939"/>
    <mergeCell ref="A1940:G1940"/>
    <mergeCell ref="A1941:B1941"/>
    <mergeCell ref="A1948:E1948"/>
    <mergeCell ref="A1900:G1900"/>
    <mergeCell ref="A1901:B1901"/>
    <mergeCell ref="A1906:E1906"/>
    <mergeCell ref="A1907:G1907"/>
    <mergeCell ref="A1908:B1908"/>
    <mergeCell ref="A1913:E1913"/>
    <mergeCell ref="A1914:G1914"/>
    <mergeCell ref="A1915:B1915"/>
    <mergeCell ref="A1920:E1920"/>
    <mergeCell ref="A1880:G1880"/>
    <mergeCell ref="A1881:B1881"/>
    <mergeCell ref="A1886:E1886"/>
    <mergeCell ref="A1887:G1887"/>
    <mergeCell ref="A1888:B1888"/>
    <mergeCell ref="A1893:E1893"/>
    <mergeCell ref="A1894:G1894"/>
    <mergeCell ref="A1895:B1895"/>
    <mergeCell ref="A1899:E1899"/>
    <mergeCell ref="A1860:G1860"/>
    <mergeCell ref="A1861:B1861"/>
    <mergeCell ref="A1865:E1865"/>
    <mergeCell ref="A1866:G1866"/>
    <mergeCell ref="A1867:B1867"/>
    <mergeCell ref="A1875:E1875"/>
    <mergeCell ref="A1876:G1876"/>
    <mergeCell ref="A1877:B1877"/>
    <mergeCell ref="A1879:E1879"/>
    <mergeCell ref="A1837:G1837"/>
    <mergeCell ref="A1838:B1838"/>
    <mergeCell ref="A1842:E1842"/>
    <mergeCell ref="A1843:G1843"/>
    <mergeCell ref="A1844:B1844"/>
    <mergeCell ref="A1855:E1855"/>
    <mergeCell ref="A1856:G1856"/>
    <mergeCell ref="A1857:B1857"/>
    <mergeCell ref="A1859:E1859"/>
    <mergeCell ref="A1813:G1813"/>
    <mergeCell ref="A1814:B1814"/>
    <mergeCell ref="A1820:E1820"/>
    <mergeCell ref="A1821:G1821"/>
    <mergeCell ref="A1822:B1822"/>
    <mergeCell ref="A1830:E1830"/>
    <mergeCell ref="A1831:G1831"/>
    <mergeCell ref="A1832:B1832"/>
    <mergeCell ref="A1836:E1836"/>
    <mergeCell ref="A1790:G1790"/>
    <mergeCell ref="A1791:B1791"/>
    <mergeCell ref="A1797:E1797"/>
    <mergeCell ref="A1798:G1798"/>
    <mergeCell ref="A1799:B1799"/>
    <mergeCell ref="A1806:E1806"/>
    <mergeCell ref="A1807:G1807"/>
    <mergeCell ref="A1808:B1808"/>
    <mergeCell ref="A1812:E1812"/>
    <mergeCell ref="A1771:G1771"/>
    <mergeCell ref="A1772:B1772"/>
    <mergeCell ref="A1777:E1777"/>
    <mergeCell ref="A1778:G1778"/>
    <mergeCell ref="A1779:B1779"/>
    <mergeCell ref="A1781:E1781"/>
    <mergeCell ref="A1782:G1782"/>
    <mergeCell ref="A1783:B1783"/>
    <mergeCell ref="A1789:E1789"/>
    <mergeCell ref="A1752:G1752"/>
    <mergeCell ref="A1753:B1753"/>
    <mergeCell ref="A1757:E1757"/>
    <mergeCell ref="A1758:G1758"/>
    <mergeCell ref="A1759:B1759"/>
    <mergeCell ref="A1764:E1764"/>
    <mergeCell ref="A1765:G1765"/>
    <mergeCell ref="A1766:B1766"/>
    <mergeCell ref="A1770:E1770"/>
    <mergeCell ref="A1735:G1735"/>
    <mergeCell ref="A1736:B1736"/>
    <mergeCell ref="A1740:E1740"/>
    <mergeCell ref="A1741:G1741"/>
    <mergeCell ref="A1742:B1742"/>
    <mergeCell ref="A1744:E1744"/>
    <mergeCell ref="A1745:G1745"/>
    <mergeCell ref="A1746:B1746"/>
    <mergeCell ref="A1751:E1751"/>
    <mergeCell ref="A1706:G1706"/>
    <mergeCell ref="A1707:B1707"/>
    <mergeCell ref="A1719:E1719"/>
    <mergeCell ref="A1720:G1720"/>
    <mergeCell ref="A1721:B1721"/>
    <mergeCell ref="A1725:E1725"/>
    <mergeCell ref="A1726:G1726"/>
    <mergeCell ref="A1727:B1727"/>
    <mergeCell ref="A1734:E1734"/>
    <mergeCell ref="A1681:G1681"/>
    <mergeCell ref="A1682:B1682"/>
    <mergeCell ref="A1690:E1690"/>
    <mergeCell ref="A1691:G1691"/>
    <mergeCell ref="A1692:B1692"/>
    <mergeCell ref="A1697:E1697"/>
    <mergeCell ref="A1698:G1698"/>
    <mergeCell ref="A1699:B1699"/>
    <mergeCell ref="A1705:E1705"/>
    <mergeCell ref="A1658:G1658"/>
    <mergeCell ref="A1659:B1659"/>
    <mergeCell ref="A1667:E1667"/>
    <mergeCell ref="A1668:G1668"/>
    <mergeCell ref="A1669:B1669"/>
    <mergeCell ref="A1673:E1673"/>
    <mergeCell ref="A1674:G1674"/>
    <mergeCell ref="A1675:B1675"/>
    <mergeCell ref="A1680:E1680"/>
    <mergeCell ref="A1643:G1643"/>
    <mergeCell ref="A1644:B1644"/>
    <mergeCell ref="A1647:E1647"/>
    <mergeCell ref="A1648:G1648"/>
    <mergeCell ref="A1649:B1649"/>
    <mergeCell ref="A1652:E1652"/>
    <mergeCell ref="A1653:G1653"/>
    <mergeCell ref="A1654:B1654"/>
    <mergeCell ref="A1657:E1657"/>
    <mergeCell ref="A1628:G1628"/>
    <mergeCell ref="A1629:B1629"/>
    <mergeCell ref="A1632:E1632"/>
    <mergeCell ref="A1633:G1633"/>
    <mergeCell ref="A1634:B1634"/>
    <mergeCell ref="A1637:E1637"/>
    <mergeCell ref="A1638:G1638"/>
    <mergeCell ref="A1639:B1639"/>
    <mergeCell ref="A1642:E1642"/>
    <mergeCell ref="A1613:G1613"/>
    <mergeCell ref="A1614:B1614"/>
    <mergeCell ref="A1617:E1617"/>
    <mergeCell ref="A1618:G1618"/>
    <mergeCell ref="A1619:B1619"/>
    <mergeCell ref="A1622:E1622"/>
    <mergeCell ref="A1623:G1623"/>
    <mergeCell ref="A1624:B1624"/>
    <mergeCell ref="A1627:E1627"/>
    <mergeCell ref="A1596:G1596"/>
    <mergeCell ref="A1597:B1597"/>
    <mergeCell ref="A1601:E1601"/>
    <mergeCell ref="A1602:G1602"/>
    <mergeCell ref="A1603:B1603"/>
    <mergeCell ref="A1607:E1607"/>
    <mergeCell ref="A1608:G1608"/>
    <mergeCell ref="A1609:B1609"/>
    <mergeCell ref="A1612:E1612"/>
    <mergeCell ref="A1576:G1576"/>
    <mergeCell ref="A1577:B1577"/>
    <mergeCell ref="A1582:E1582"/>
    <mergeCell ref="A1583:G1583"/>
    <mergeCell ref="A1584:B1584"/>
    <mergeCell ref="A1589:E1589"/>
    <mergeCell ref="A1590:G1590"/>
    <mergeCell ref="A1591:B1591"/>
    <mergeCell ref="A1595:E1595"/>
    <mergeCell ref="A1555:G1555"/>
    <mergeCell ref="A1556:B1556"/>
    <mergeCell ref="A1561:E1561"/>
    <mergeCell ref="A1562:G1562"/>
    <mergeCell ref="A1563:B1563"/>
    <mergeCell ref="A1568:E1568"/>
    <mergeCell ref="A1569:G1569"/>
    <mergeCell ref="A1570:B1570"/>
    <mergeCell ref="A1575:E1575"/>
    <mergeCell ref="A1534:G1534"/>
    <mergeCell ref="A1535:B1535"/>
    <mergeCell ref="A1540:E1540"/>
    <mergeCell ref="A1541:G1541"/>
    <mergeCell ref="A1542:B1542"/>
    <mergeCell ref="A1547:E1547"/>
    <mergeCell ref="A1548:G1548"/>
    <mergeCell ref="A1549:B1549"/>
    <mergeCell ref="A1554:E1554"/>
    <mergeCell ref="A1515:G1515"/>
    <mergeCell ref="A1516:B1516"/>
    <mergeCell ref="A1520:E1520"/>
    <mergeCell ref="A1521:G1521"/>
    <mergeCell ref="A1522:B1522"/>
    <mergeCell ref="A1526:E1526"/>
    <mergeCell ref="A1527:G1527"/>
    <mergeCell ref="A1528:B1528"/>
    <mergeCell ref="A1533:E1533"/>
    <mergeCell ref="A1495:G1495"/>
    <mergeCell ref="A1496:B1496"/>
    <mergeCell ref="A1501:E1501"/>
    <mergeCell ref="A1502:G1502"/>
    <mergeCell ref="A1503:B1503"/>
    <mergeCell ref="A1508:E1508"/>
    <mergeCell ref="A1509:G1509"/>
    <mergeCell ref="A1510:B1510"/>
    <mergeCell ref="A1514:E1514"/>
    <mergeCell ref="A1474:G1474"/>
    <mergeCell ref="A1475:B1475"/>
    <mergeCell ref="A1480:E1480"/>
    <mergeCell ref="A1481:G1481"/>
    <mergeCell ref="A1482:B1482"/>
    <mergeCell ref="A1487:E1487"/>
    <mergeCell ref="A1488:G1488"/>
    <mergeCell ref="A1489:B1489"/>
    <mergeCell ref="A1494:E1494"/>
    <mergeCell ref="A1453:G1453"/>
    <mergeCell ref="A1454:B1454"/>
    <mergeCell ref="A1459:E1459"/>
    <mergeCell ref="A1460:G1460"/>
    <mergeCell ref="A1461:B1461"/>
    <mergeCell ref="A1466:E1466"/>
    <mergeCell ref="A1467:G1467"/>
    <mergeCell ref="A1468:B1468"/>
    <mergeCell ref="A1473:E1473"/>
    <mergeCell ref="A1432:G1432"/>
    <mergeCell ref="A1433:B1433"/>
    <mergeCell ref="A1438:E1438"/>
    <mergeCell ref="A1439:G1439"/>
    <mergeCell ref="A1440:B1440"/>
    <mergeCell ref="A1445:E1445"/>
    <mergeCell ref="A1446:G1446"/>
    <mergeCell ref="A1447:B1447"/>
    <mergeCell ref="A1452:E1452"/>
    <mergeCell ref="A1411:G1411"/>
    <mergeCell ref="A1412:B1412"/>
    <mergeCell ref="A1417:E1417"/>
    <mergeCell ref="A1418:G1418"/>
    <mergeCell ref="A1419:B1419"/>
    <mergeCell ref="A1424:E1424"/>
    <mergeCell ref="A1425:G1425"/>
    <mergeCell ref="A1426:B1426"/>
    <mergeCell ref="A1431:E1431"/>
    <mergeCell ref="A1390:G1390"/>
    <mergeCell ref="A1391:B1391"/>
    <mergeCell ref="A1399:E1399"/>
    <mergeCell ref="A1400:G1400"/>
    <mergeCell ref="A1401:B1401"/>
    <mergeCell ref="A1403:E1403"/>
    <mergeCell ref="A1404:G1404"/>
    <mergeCell ref="A1405:B1405"/>
    <mergeCell ref="A1410:E1410"/>
    <mergeCell ref="A1373:G1373"/>
    <mergeCell ref="A1374:B1374"/>
    <mergeCell ref="A1376:E1376"/>
    <mergeCell ref="A1377:G1377"/>
    <mergeCell ref="A1378:B1378"/>
    <mergeCell ref="A1383:E1383"/>
    <mergeCell ref="A1384:G1384"/>
    <mergeCell ref="A1385:B1385"/>
    <mergeCell ref="A1389:E1389"/>
    <mergeCell ref="A2170:G2170"/>
    <mergeCell ref="A2171:B2171"/>
    <mergeCell ref="A2173:E2173"/>
    <mergeCell ref="A2174:G2174"/>
    <mergeCell ref="A2175:B2175"/>
    <mergeCell ref="A2184:E2184"/>
    <mergeCell ref="A1336:G1336"/>
    <mergeCell ref="A1337:B1337"/>
    <mergeCell ref="A1343:E1343"/>
    <mergeCell ref="A1344:G1344"/>
    <mergeCell ref="A1345:B1345"/>
    <mergeCell ref="A1347:E1347"/>
    <mergeCell ref="A1348:G1348"/>
    <mergeCell ref="A1349:B1349"/>
    <mergeCell ref="A1357:E1357"/>
    <mergeCell ref="A1358:G1358"/>
    <mergeCell ref="A1359:B1359"/>
    <mergeCell ref="A1364:E1364"/>
    <mergeCell ref="A1365:G1365"/>
    <mergeCell ref="A1366:B1366"/>
    <mergeCell ref="A1368:E1368"/>
    <mergeCell ref="A1369:G1369"/>
    <mergeCell ref="A1370:B1370"/>
    <mergeCell ref="A1372:E1372"/>
    <mergeCell ref="A2151:G2151"/>
    <mergeCell ref="A2152:B2152"/>
    <mergeCell ref="A2157:E2157"/>
    <mergeCell ref="A2158:G2158"/>
    <mergeCell ref="A2159:B2159"/>
    <mergeCell ref="A2165:E2165"/>
    <mergeCell ref="A2166:G2166"/>
    <mergeCell ref="A2167:B2167"/>
    <mergeCell ref="A2169:E2169"/>
    <mergeCell ref="A2130:G2130"/>
    <mergeCell ref="A2131:B2131"/>
    <mergeCell ref="A2136:E2136"/>
    <mergeCell ref="A2137:G2137"/>
    <mergeCell ref="A2138:B2138"/>
    <mergeCell ref="A2143:E2143"/>
    <mergeCell ref="A2144:G2144"/>
    <mergeCell ref="A2145:B2145"/>
    <mergeCell ref="A2150:E2150"/>
    <mergeCell ref="A2111:G2111"/>
    <mergeCell ref="A2112:B2112"/>
    <mergeCell ref="A2118:E2118"/>
    <mergeCell ref="A2119:G2119"/>
    <mergeCell ref="A2120:B2120"/>
    <mergeCell ref="A2123:E2123"/>
    <mergeCell ref="A2124:G2124"/>
    <mergeCell ref="A2125:B2125"/>
    <mergeCell ref="A2129:E2129"/>
    <mergeCell ref="A2090:G2090"/>
    <mergeCell ref="A2091:B2091"/>
    <mergeCell ref="A2096:E2096"/>
    <mergeCell ref="A2097:G2097"/>
    <mergeCell ref="A2098:B2098"/>
    <mergeCell ref="A2103:E2103"/>
    <mergeCell ref="A2104:G2104"/>
    <mergeCell ref="A2105:B2105"/>
    <mergeCell ref="A2110:E2110"/>
    <mergeCell ref="A2069:G2069"/>
    <mergeCell ref="A2070:B2070"/>
    <mergeCell ref="A2075:E2075"/>
    <mergeCell ref="A2076:G2076"/>
    <mergeCell ref="A2077:B2077"/>
    <mergeCell ref="A2082:E2082"/>
    <mergeCell ref="A2083:G2083"/>
    <mergeCell ref="A2084:B2084"/>
    <mergeCell ref="A2089:E2089"/>
    <mergeCell ref="A1330:G1330"/>
    <mergeCell ref="A1331:B1331"/>
    <mergeCell ref="A1335:E1335"/>
    <mergeCell ref="A1311:G1311"/>
    <mergeCell ref="A1312:B1312"/>
    <mergeCell ref="A1317:E1317"/>
    <mergeCell ref="A1318:G1318"/>
    <mergeCell ref="A1319:B1319"/>
    <mergeCell ref="A1323:E1323"/>
    <mergeCell ref="A1324:G1324"/>
    <mergeCell ref="A1325:B1325"/>
    <mergeCell ref="A1329:E1329"/>
    <mergeCell ref="A1290:B1290"/>
    <mergeCell ref="A1296:G1296"/>
    <mergeCell ref="A1297:B1297"/>
    <mergeCell ref="A1295:E1295"/>
    <mergeCell ref="A1302:E1302"/>
    <mergeCell ref="A1303:G1303"/>
    <mergeCell ref="A1304:B1304"/>
    <mergeCell ref="A1310:E1310"/>
    <mergeCell ref="A1279:G1279"/>
    <mergeCell ref="A1280:B1280"/>
    <mergeCell ref="A1284:E1284"/>
    <mergeCell ref="A1285:G1285"/>
    <mergeCell ref="A1286:B1286"/>
    <mergeCell ref="A1288:E1288"/>
    <mergeCell ref="A1289:G1289"/>
    <mergeCell ref="A1259:G1259"/>
    <mergeCell ref="A1260:B1260"/>
    <mergeCell ref="A1265:E1265"/>
    <mergeCell ref="A1266:G1266"/>
    <mergeCell ref="A1267:B1267"/>
    <mergeCell ref="A1271:E1271"/>
    <mergeCell ref="A1272:G1272"/>
    <mergeCell ref="A1273:B1273"/>
    <mergeCell ref="A986:B986"/>
    <mergeCell ref="A992:E992"/>
    <mergeCell ref="A1017:G1017"/>
    <mergeCell ref="A1018:B1018"/>
    <mergeCell ref="A1024:E1024"/>
    <mergeCell ref="A1025:G1025"/>
    <mergeCell ref="A1026:B1026"/>
    <mergeCell ref="A1032:E1032"/>
    <mergeCell ref="A993:G993"/>
    <mergeCell ref="A994:B994"/>
    <mergeCell ref="A1000:E1000"/>
    <mergeCell ref="A1001:G1001"/>
    <mergeCell ref="A1002:B1002"/>
    <mergeCell ref="A1008:E1008"/>
    <mergeCell ref="A1009:G1009"/>
    <mergeCell ref="A1010:B1010"/>
    <mergeCell ref="A1016:E1016"/>
    <mergeCell ref="A961:B961"/>
    <mergeCell ref="A967:E967"/>
    <mergeCell ref="A968:G968"/>
    <mergeCell ref="A969:B969"/>
    <mergeCell ref="A976:E976"/>
    <mergeCell ref="A977:G977"/>
    <mergeCell ref="A978:B978"/>
    <mergeCell ref="A984:E984"/>
    <mergeCell ref="A985:G985"/>
    <mergeCell ref="A937:B937"/>
    <mergeCell ref="A943:E943"/>
    <mergeCell ref="A944:G944"/>
    <mergeCell ref="A945:B945"/>
    <mergeCell ref="A951:E951"/>
    <mergeCell ref="A952:G952"/>
    <mergeCell ref="A953:B953"/>
    <mergeCell ref="A959:E959"/>
    <mergeCell ref="A960:G960"/>
    <mergeCell ref="A912:B912"/>
    <mergeCell ref="A919:E919"/>
    <mergeCell ref="A920:G920"/>
    <mergeCell ref="A921:B921"/>
    <mergeCell ref="A927:E927"/>
    <mergeCell ref="A928:G928"/>
    <mergeCell ref="A929:B929"/>
    <mergeCell ref="A935:E935"/>
    <mergeCell ref="A936:G936"/>
    <mergeCell ref="A888:B888"/>
    <mergeCell ref="A894:E894"/>
    <mergeCell ref="A895:G895"/>
    <mergeCell ref="A896:B896"/>
    <mergeCell ref="A902:E902"/>
    <mergeCell ref="A903:G903"/>
    <mergeCell ref="A904:B904"/>
    <mergeCell ref="A910:E910"/>
    <mergeCell ref="A911:G911"/>
    <mergeCell ref="A862:B862"/>
    <mergeCell ref="A869:E869"/>
    <mergeCell ref="A870:G870"/>
    <mergeCell ref="A871:B871"/>
    <mergeCell ref="A878:E878"/>
    <mergeCell ref="A879:G879"/>
    <mergeCell ref="A880:B880"/>
    <mergeCell ref="A886:E886"/>
    <mergeCell ref="A887:G887"/>
    <mergeCell ref="A566:E566"/>
    <mergeCell ref="A567:G567"/>
    <mergeCell ref="A568:B568"/>
    <mergeCell ref="A572:E572"/>
    <mergeCell ref="A546:E546"/>
    <mergeCell ref="A547:G547"/>
    <mergeCell ref="A548:B548"/>
    <mergeCell ref="A553:E553"/>
    <mergeCell ref="A554:G554"/>
    <mergeCell ref="A555:B555"/>
    <mergeCell ref="A560:E560"/>
    <mergeCell ref="A561:G561"/>
    <mergeCell ref="A562:B562"/>
    <mergeCell ref="A514:E514"/>
    <mergeCell ref="A515:G515"/>
    <mergeCell ref="A516:B516"/>
    <mergeCell ref="A525:E525"/>
    <mergeCell ref="A526:G526"/>
    <mergeCell ref="A527:B527"/>
    <mergeCell ref="A534:E534"/>
    <mergeCell ref="A535:G535"/>
    <mergeCell ref="A536:B536"/>
    <mergeCell ref="A481:E481"/>
    <mergeCell ref="A482:G482"/>
    <mergeCell ref="A483:B483"/>
    <mergeCell ref="A492:E492"/>
    <mergeCell ref="A493:G493"/>
    <mergeCell ref="A494:B494"/>
    <mergeCell ref="A503:E503"/>
    <mergeCell ref="A504:G504"/>
    <mergeCell ref="A505:B505"/>
    <mergeCell ref="A459:E459"/>
    <mergeCell ref="A460:G460"/>
    <mergeCell ref="A461:B461"/>
    <mergeCell ref="A466:E466"/>
    <mergeCell ref="A467:G467"/>
    <mergeCell ref="A468:B468"/>
    <mergeCell ref="A474:E474"/>
    <mergeCell ref="A475:G475"/>
    <mergeCell ref="A476:B476"/>
    <mergeCell ref="A433:E433"/>
    <mergeCell ref="A434:G434"/>
    <mergeCell ref="A435:B435"/>
    <mergeCell ref="A440:E440"/>
    <mergeCell ref="A441:G441"/>
    <mergeCell ref="A442:B442"/>
    <mergeCell ref="A448:E448"/>
    <mergeCell ref="A449:G449"/>
    <mergeCell ref="A450:B450"/>
    <mergeCell ref="A425:E425"/>
    <mergeCell ref="A426:G426"/>
    <mergeCell ref="A427:B427"/>
    <mergeCell ref="A7:E7"/>
    <mergeCell ref="A8:E8"/>
    <mergeCell ref="F9:G9"/>
    <mergeCell ref="D9:E9"/>
    <mergeCell ref="A9:C9"/>
    <mergeCell ref="A411:E411"/>
    <mergeCell ref="A412:G412"/>
    <mergeCell ref="A413:B413"/>
    <mergeCell ref="A418:G418"/>
    <mergeCell ref="A419:B419"/>
    <mergeCell ref="A398:E398"/>
    <mergeCell ref="A399:G399"/>
    <mergeCell ref="A400:B400"/>
    <mergeCell ref="A404:E404"/>
    <mergeCell ref="A405:G405"/>
    <mergeCell ref="A406:B406"/>
    <mergeCell ref="A375:B375"/>
    <mergeCell ref="A381:E381"/>
    <mergeCell ref="A382:G382"/>
    <mergeCell ref="A383:B383"/>
    <mergeCell ref="A346:G346"/>
    <mergeCell ref="A394:G394"/>
    <mergeCell ref="A395:B395"/>
    <mergeCell ref="A364:B364"/>
    <mergeCell ref="A369:E369"/>
    <mergeCell ref="A370:G370"/>
    <mergeCell ref="A371:B371"/>
    <mergeCell ref="A373:E373"/>
    <mergeCell ref="A374:G374"/>
    <mergeCell ref="A347:B347"/>
    <mergeCell ref="A355:E355"/>
    <mergeCell ref="A356:G356"/>
    <mergeCell ref="A357:B357"/>
    <mergeCell ref="A362:E362"/>
    <mergeCell ref="A363:G363"/>
    <mergeCell ref="A317:E317"/>
    <mergeCell ref="A318:G318"/>
    <mergeCell ref="A319:B319"/>
    <mergeCell ref="A326:E326"/>
    <mergeCell ref="A335:G335"/>
    <mergeCell ref="A336:B336"/>
    <mergeCell ref="A339:G339"/>
    <mergeCell ref="A340:B340"/>
    <mergeCell ref="A345:E345"/>
    <mergeCell ref="A327:G327"/>
    <mergeCell ref="A328:B328"/>
    <mergeCell ref="A334:E334"/>
    <mergeCell ref="A338:E338"/>
    <mergeCell ref="A309:G309"/>
    <mergeCell ref="A310:B310"/>
    <mergeCell ref="A294:E294"/>
    <mergeCell ref="A295:G295"/>
    <mergeCell ref="A296:B296"/>
    <mergeCell ref="A302:G302"/>
    <mergeCell ref="A303:B303"/>
    <mergeCell ref="A308:E308"/>
    <mergeCell ref="A301:E301"/>
    <mergeCell ref="A281:E281"/>
    <mergeCell ref="A282:G282"/>
    <mergeCell ref="A283:B283"/>
    <mergeCell ref="A287:E287"/>
    <mergeCell ref="A288:G288"/>
    <mergeCell ref="A289:B289"/>
    <mergeCell ref="A264:E264"/>
    <mergeCell ref="A265:G265"/>
    <mergeCell ref="A266:B266"/>
    <mergeCell ref="A272:E272"/>
    <mergeCell ref="A273:G273"/>
    <mergeCell ref="A274:B274"/>
    <mergeCell ref="A249:B249"/>
    <mergeCell ref="A253:G253"/>
    <mergeCell ref="A254:B254"/>
    <mergeCell ref="A258:E258"/>
    <mergeCell ref="A259:G259"/>
    <mergeCell ref="A260:B260"/>
    <mergeCell ref="A233:B233"/>
    <mergeCell ref="A240:E240"/>
    <mergeCell ref="A241:G241"/>
    <mergeCell ref="A242:B242"/>
    <mergeCell ref="A247:E247"/>
    <mergeCell ref="A248:G248"/>
    <mergeCell ref="A219:B219"/>
    <mergeCell ref="A224:E224"/>
    <mergeCell ref="A225:G225"/>
    <mergeCell ref="A226:B226"/>
    <mergeCell ref="A231:E231"/>
    <mergeCell ref="A232:G232"/>
    <mergeCell ref="A203:B203"/>
    <mergeCell ref="A208:E208"/>
    <mergeCell ref="A209:G209"/>
    <mergeCell ref="A210:B210"/>
    <mergeCell ref="A217:E217"/>
    <mergeCell ref="A218:G218"/>
    <mergeCell ref="A185:B185"/>
    <mergeCell ref="A191:G191"/>
    <mergeCell ref="A192:B192"/>
    <mergeCell ref="A201:E201"/>
    <mergeCell ref="A202:G202"/>
    <mergeCell ref="A171:B171"/>
    <mergeCell ref="A176:E176"/>
    <mergeCell ref="A177:G177"/>
    <mergeCell ref="A178:B178"/>
    <mergeCell ref="A183:E183"/>
    <mergeCell ref="A184:G184"/>
    <mergeCell ref="A190:E190"/>
    <mergeCell ref="A157:B157"/>
    <mergeCell ref="A162:E162"/>
    <mergeCell ref="A163:G163"/>
    <mergeCell ref="A164:B164"/>
    <mergeCell ref="A169:E169"/>
    <mergeCell ref="A170:G170"/>
    <mergeCell ref="A150:G150"/>
    <mergeCell ref="A151:B151"/>
    <mergeCell ref="A155:E155"/>
    <mergeCell ref="A156:G156"/>
    <mergeCell ref="A136:G136"/>
    <mergeCell ref="A137:B137"/>
    <mergeCell ref="A142:E142"/>
    <mergeCell ref="A143:G143"/>
    <mergeCell ref="A144:B144"/>
    <mergeCell ref="A149:E149"/>
    <mergeCell ref="A121:G121"/>
    <mergeCell ref="A122:B122"/>
    <mergeCell ref="A131:E131"/>
    <mergeCell ref="A132:G132"/>
    <mergeCell ref="A133:B133"/>
    <mergeCell ref="A135:E135"/>
    <mergeCell ref="A104:B104"/>
    <mergeCell ref="A111:E111"/>
    <mergeCell ref="A112:G112"/>
    <mergeCell ref="A113:B113"/>
    <mergeCell ref="A120:E120"/>
    <mergeCell ref="A86:G86"/>
    <mergeCell ref="A87:B87"/>
    <mergeCell ref="A95:E95"/>
    <mergeCell ref="A96:G96"/>
    <mergeCell ref="A97:B97"/>
    <mergeCell ref="A102:E102"/>
    <mergeCell ref="A59:B59"/>
    <mergeCell ref="A75:E75"/>
    <mergeCell ref="A76:G76"/>
    <mergeCell ref="A77:B77"/>
    <mergeCell ref="A85:E85"/>
    <mergeCell ref="A27:G27"/>
    <mergeCell ref="A28:B28"/>
    <mergeCell ref="A57:E57"/>
    <mergeCell ref="A103:G103"/>
    <mergeCell ref="A11:G11"/>
    <mergeCell ref="A12:B12"/>
    <mergeCell ref="A18:E18"/>
    <mergeCell ref="A19:G19"/>
    <mergeCell ref="A20:B20"/>
    <mergeCell ref="A26:E26"/>
    <mergeCell ref="A1:G6"/>
    <mergeCell ref="F8:G8"/>
    <mergeCell ref="A58:G58"/>
    <mergeCell ref="A573:G573"/>
    <mergeCell ref="A574:B574"/>
    <mergeCell ref="A578:E578"/>
    <mergeCell ref="A579:G579"/>
    <mergeCell ref="A580:B580"/>
    <mergeCell ref="A584:E584"/>
    <mergeCell ref="A585:G585"/>
    <mergeCell ref="A586:B586"/>
    <mergeCell ref="A591:E591"/>
    <mergeCell ref="A592:G592"/>
    <mergeCell ref="A593:B593"/>
    <mergeCell ref="A598:E598"/>
    <mergeCell ref="A599:G599"/>
    <mergeCell ref="A600:B600"/>
    <mergeCell ref="A605:E605"/>
    <mergeCell ref="A606:G606"/>
    <mergeCell ref="A607:B607"/>
    <mergeCell ref="A612:E612"/>
    <mergeCell ref="A613:G613"/>
    <mergeCell ref="A614:B614"/>
    <mergeCell ref="A619:E619"/>
    <mergeCell ref="A620:G620"/>
    <mergeCell ref="A621:B621"/>
    <mergeCell ref="A626:E626"/>
    <mergeCell ref="A627:G627"/>
    <mergeCell ref="A628:B628"/>
    <mergeCell ref="A635:E635"/>
    <mergeCell ref="A636:G636"/>
    <mergeCell ref="A637:B637"/>
    <mergeCell ref="A644:E644"/>
    <mergeCell ref="A645:G645"/>
    <mergeCell ref="A646:B646"/>
    <mergeCell ref="A653:E653"/>
    <mergeCell ref="A654:G654"/>
    <mergeCell ref="A655:B655"/>
    <mergeCell ref="A662:E662"/>
    <mergeCell ref="A663:G663"/>
    <mergeCell ref="A664:B664"/>
    <mergeCell ref="A671:E671"/>
    <mergeCell ref="A672:G672"/>
    <mergeCell ref="A673:B673"/>
    <mergeCell ref="A680:E680"/>
    <mergeCell ref="A681:G681"/>
    <mergeCell ref="A682:B682"/>
    <mergeCell ref="A689:E689"/>
    <mergeCell ref="A690:G690"/>
    <mergeCell ref="A691:B691"/>
    <mergeCell ref="A698:E698"/>
    <mergeCell ref="A699:G699"/>
    <mergeCell ref="A700:B700"/>
    <mergeCell ref="A707:E707"/>
    <mergeCell ref="A708:G708"/>
    <mergeCell ref="A709:B709"/>
    <mergeCell ref="A716:E716"/>
    <mergeCell ref="A717:G717"/>
    <mergeCell ref="A718:B718"/>
    <mergeCell ref="A725:E725"/>
    <mergeCell ref="A726:G726"/>
    <mergeCell ref="A727:B727"/>
    <mergeCell ref="A734:E734"/>
    <mergeCell ref="A735:G735"/>
    <mergeCell ref="A736:B736"/>
    <mergeCell ref="A743:E743"/>
    <mergeCell ref="A744:G744"/>
    <mergeCell ref="A745:B745"/>
    <mergeCell ref="A752:E752"/>
    <mergeCell ref="A753:G753"/>
    <mergeCell ref="A754:B754"/>
    <mergeCell ref="A761:E761"/>
    <mergeCell ref="A762:G762"/>
    <mergeCell ref="A763:B763"/>
    <mergeCell ref="A770:E770"/>
    <mergeCell ref="A771:G771"/>
    <mergeCell ref="A772:B772"/>
    <mergeCell ref="A779:E779"/>
    <mergeCell ref="A780:G780"/>
    <mergeCell ref="A781:B781"/>
    <mergeCell ref="A788:E788"/>
    <mergeCell ref="A789:G789"/>
    <mergeCell ref="A790:B790"/>
    <mergeCell ref="A795:E795"/>
    <mergeCell ref="A1033:G1033"/>
    <mergeCell ref="A1034:B1034"/>
    <mergeCell ref="A1040:E1040"/>
    <mergeCell ref="A1041:G1041"/>
    <mergeCell ref="A1042:B1042"/>
    <mergeCell ref="A1051:E1051"/>
    <mergeCell ref="A1052:G1052"/>
    <mergeCell ref="A1053:B1053"/>
    <mergeCell ref="A796:G796"/>
    <mergeCell ref="A797:B797"/>
    <mergeCell ref="A802:E802"/>
    <mergeCell ref="A803:G803"/>
    <mergeCell ref="A804:B804"/>
    <mergeCell ref="A831:E831"/>
    <mergeCell ref="A832:G832"/>
    <mergeCell ref="A833:B833"/>
    <mergeCell ref="A844:E844"/>
    <mergeCell ref="A845:G845"/>
    <mergeCell ref="A846:B846"/>
    <mergeCell ref="A851:E851"/>
    <mergeCell ref="A852:G852"/>
    <mergeCell ref="A853:B853"/>
    <mergeCell ref="A860:E860"/>
    <mergeCell ref="A861:G861"/>
    <mergeCell ref="A1062:E1062"/>
    <mergeCell ref="A1063:G1063"/>
    <mergeCell ref="A1064:B1064"/>
    <mergeCell ref="A1075:E1075"/>
    <mergeCell ref="A1076:G1076"/>
    <mergeCell ref="A1077:B1077"/>
    <mergeCell ref="A1088:E1088"/>
    <mergeCell ref="A1089:G1089"/>
    <mergeCell ref="A1090:B1090"/>
    <mergeCell ref="A1097:E1097"/>
    <mergeCell ref="A1098:G1098"/>
    <mergeCell ref="A1099:B1099"/>
    <mergeCell ref="A1101:E1101"/>
    <mergeCell ref="A1102:G1102"/>
    <mergeCell ref="A1103:B1103"/>
    <mergeCell ref="A1111:E1111"/>
    <mergeCell ref="A1112:G1112"/>
    <mergeCell ref="A1113:B1113"/>
    <mergeCell ref="A1125:E1125"/>
    <mergeCell ref="A1126:G1126"/>
    <mergeCell ref="A1127:B1127"/>
    <mergeCell ref="A1142:E1142"/>
    <mergeCell ref="A1143:G1143"/>
    <mergeCell ref="A1144:B1144"/>
    <mergeCell ref="A1159:E1159"/>
    <mergeCell ref="A1160:G1160"/>
    <mergeCell ref="A1161:B1161"/>
    <mergeCell ref="A1167:E1167"/>
    <mergeCell ref="A1168:G1168"/>
    <mergeCell ref="A1169:B1169"/>
    <mergeCell ref="A1173:E1173"/>
    <mergeCell ref="A1174:G1174"/>
    <mergeCell ref="A1175:B1175"/>
    <mergeCell ref="A1177:E1177"/>
    <mergeCell ref="A1178:G1178"/>
    <mergeCell ref="A1179:B1179"/>
    <mergeCell ref="A1182:E1182"/>
    <mergeCell ref="A1183:G1183"/>
    <mergeCell ref="A1184:B1184"/>
    <mergeCell ref="A1189:E1189"/>
    <mergeCell ref="A1190:G1190"/>
    <mergeCell ref="A1191:B1191"/>
    <mergeCell ref="A1194:E1194"/>
    <mergeCell ref="A1195:G1195"/>
    <mergeCell ref="A1196:B1196"/>
    <mergeCell ref="A1204:E1204"/>
    <mergeCell ref="A1205:G1205"/>
    <mergeCell ref="A1206:B1206"/>
    <mergeCell ref="A1212:E1212"/>
    <mergeCell ref="A1213:G1213"/>
    <mergeCell ref="A1214:B1214"/>
    <mergeCell ref="A1219:E1219"/>
    <mergeCell ref="A1220:G1220"/>
    <mergeCell ref="A1221:B1221"/>
    <mergeCell ref="A1246:E1246"/>
    <mergeCell ref="A1247:G1247"/>
    <mergeCell ref="A1248:B1248"/>
    <mergeCell ref="A1252:E1252"/>
    <mergeCell ref="A1253:G1253"/>
    <mergeCell ref="A1254:B1254"/>
    <mergeCell ref="A1258:E1258"/>
    <mergeCell ref="A1226:E1226"/>
    <mergeCell ref="A1227:G1227"/>
    <mergeCell ref="A1228:B1228"/>
    <mergeCell ref="A1232:E1232"/>
    <mergeCell ref="A1233:G1233"/>
    <mergeCell ref="A1234:B1234"/>
    <mergeCell ref="A1239:E1239"/>
    <mergeCell ref="A1240:G1240"/>
    <mergeCell ref="A1241:B1241"/>
    <mergeCell ref="A2055:G2055"/>
    <mergeCell ref="A2056:B2056"/>
    <mergeCell ref="A2061:E2061"/>
    <mergeCell ref="A2062:G2062"/>
    <mergeCell ref="A2063:B2063"/>
    <mergeCell ref="A2068:E2068"/>
    <mergeCell ref="A2033:G2033"/>
    <mergeCell ref="A2034:B2034"/>
    <mergeCell ref="A2038:E2038"/>
    <mergeCell ref="A2039:G2039"/>
    <mergeCell ref="A2040:B2040"/>
    <mergeCell ref="A2047:E2047"/>
    <mergeCell ref="A2048:G2048"/>
    <mergeCell ref="A2049:B2049"/>
    <mergeCell ref="A2054:E2054"/>
  </mergeCells>
  <pageMargins left="0.51181102362204722" right="0.31496062992125984" top="0.39370078740157483" bottom="0.39370078740157483" header="0.31496062992125984" footer="0.31496062992125984"/>
  <pageSetup paperSize="9" scale="59" orientation="portrait" horizontalDpi="360" verticalDpi="360" r:id="rId1"/>
  <colBreaks count="1" manualBreakCount="1">
    <brk id="7"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72"/>
  <sheetViews>
    <sheetView view="pageBreakPreview" topLeftCell="A363" zoomScaleNormal="85" zoomScaleSheetLayoutView="100" workbookViewId="0">
      <selection activeCell="F13" sqref="F13"/>
    </sheetView>
  </sheetViews>
  <sheetFormatPr defaultColWidth="9" defaultRowHeight="13.2"/>
  <cols>
    <col min="1" max="1" width="8.6640625" bestFit="1" customWidth="1"/>
    <col min="2" max="2" width="1.33203125" customWidth="1"/>
    <col min="3" max="3" width="68" customWidth="1"/>
    <col min="4" max="4" width="9.33203125" customWidth="1"/>
    <col min="5" max="5" width="13.109375" style="100" customWidth="1"/>
    <col min="6" max="6" width="58.6640625" customWidth="1"/>
    <col min="7" max="7" width="52" bestFit="1" customWidth="1"/>
    <col min="8" max="8" width="20.44140625" customWidth="1"/>
    <col min="9" max="9" width="10.6640625" customWidth="1"/>
    <col min="10" max="10" width="11" customWidth="1"/>
    <col min="11" max="11" width="51.44140625" customWidth="1"/>
  </cols>
  <sheetData>
    <row r="1" spans="1:6">
      <c r="A1" s="599"/>
      <c r="B1" s="600"/>
      <c r="C1" s="600"/>
      <c r="D1" s="600"/>
      <c r="E1" s="600"/>
      <c r="F1" s="601"/>
    </row>
    <row r="2" spans="1:6">
      <c r="A2" s="602"/>
      <c r="B2" s="603"/>
      <c r="C2" s="603"/>
      <c r="D2" s="603"/>
      <c r="E2" s="603"/>
      <c r="F2" s="604"/>
    </row>
    <row r="3" spans="1:6">
      <c r="A3" s="602"/>
      <c r="B3" s="603"/>
      <c r="C3" s="603"/>
      <c r="D3" s="603"/>
      <c r="E3" s="603"/>
      <c r="F3" s="604"/>
    </row>
    <row r="4" spans="1:6" ht="25.5" customHeight="1">
      <c r="A4" s="602"/>
      <c r="B4" s="603"/>
      <c r="C4" s="603"/>
      <c r="D4" s="603"/>
      <c r="E4" s="603"/>
      <c r="F4" s="604"/>
    </row>
    <row r="5" spans="1:6" ht="18.75" customHeight="1">
      <c r="A5" s="602"/>
      <c r="B5" s="603"/>
      <c r="C5" s="603"/>
      <c r="D5" s="603"/>
      <c r="E5" s="603"/>
      <c r="F5" s="604"/>
    </row>
    <row r="6" spans="1:6" ht="14.4">
      <c r="A6" s="709" t="str">
        <f>'12 SALAS - 127V_BLOCOS'!A6:D6</f>
        <v>PROPRIETÁRIO: MUNICÍPIO DE ITAITUBA - PARÁ</v>
      </c>
      <c r="B6" s="710"/>
      <c r="C6" s="711"/>
      <c r="D6" s="711"/>
      <c r="E6" s="711"/>
      <c r="F6" s="101" t="s">
        <v>709</v>
      </c>
    </row>
    <row r="7" spans="1:6" ht="14.4">
      <c r="A7" s="712" t="str">
        <f>'12 SALAS - 127V_BLOCOS'!A7:D7</f>
        <v>OBRA:  CONSTRUÇÃO DE UMA ESCOLA DE 12 SALAS DE AULAS E UMA QUADRA POLIESPORTIVA COBERTA</v>
      </c>
      <c r="B7" s="713"/>
      <c r="C7" s="714"/>
      <c r="D7" s="714"/>
      <c r="E7" s="714"/>
      <c r="F7" s="696">
        <v>44543</v>
      </c>
    </row>
    <row r="8" spans="1:6" ht="14.4">
      <c r="A8" s="712" t="str">
        <f>'12 SALAS - 127V_BLOCOS'!A8:D8</f>
        <v>LOCAL DA OBRA: NO DISTRITO DE MORAES ALMEIDA, CIDADE DE ITAITUBA-PARÁ</v>
      </c>
      <c r="B8" s="713"/>
      <c r="C8" s="714"/>
      <c r="D8" s="714"/>
      <c r="E8" s="714"/>
      <c r="F8" s="697"/>
    </row>
    <row r="9" spans="1:6" ht="12" customHeight="1">
      <c r="A9" s="715"/>
      <c r="B9" s="716"/>
      <c r="C9" s="717"/>
      <c r="D9" s="717"/>
      <c r="E9" s="718"/>
      <c r="F9" s="719"/>
    </row>
    <row r="10" spans="1:6" ht="12" customHeight="1" thickBot="1">
      <c r="A10" s="102" t="s">
        <v>43</v>
      </c>
      <c r="B10" s="103"/>
      <c r="C10" s="104" t="s">
        <v>710</v>
      </c>
      <c r="D10" s="104" t="s">
        <v>711</v>
      </c>
      <c r="E10" s="105" t="s">
        <v>712</v>
      </c>
      <c r="F10" s="106" t="s">
        <v>713</v>
      </c>
    </row>
    <row r="11" spans="1:6" ht="14.4">
      <c r="A11" s="107">
        <f>'12 SALAS - 127V_BLOCOS'!A13</f>
        <v>1</v>
      </c>
      <c r="B11" s="108"/>
      <c r="C11" s="109" t="str">
        <f>'12 SALAS - 127V_BLOCOS'!D13</f>
        <v xml:space="preserve">SERVIÇOS PRELIMINARES </v>
      </c>
      <c r="D11" s="720"/>
      <c r="E11" s="721"/>
      <c r="F11" s="722"/>
    </row>
    <row r="12" spans="1:6">
      <c r="A12" s="110" t="str">
        <f>'12 SALAS - 127V_BLOCOS'!A14</f>
        <v>1.1</v>
      </c>
      <c r="B12" s="111"/>
      <c r="C12" s="112" t="str">
        <f>'12 SALAS - 127V_BLOCOS'!D14</f>
        <v>Placa de obra em lona com plotagem de gráfica</v>
      </c>
      <c r="D12" s="5" t="str">
        <f>'12 SALAS - 127V_BLOCOS'!E14</f>
        <v>m²</v>
      </c>
      <c r="E12" s="113">
        <f>'12 SALAS - 127V_BLOCOS'!F14</f>
        <v>12</v>
      </c>
      <c r="F12" s="114" t="s">
        <v>714</v>
      </c>
    </row>
    <row r="13" spans="1:6">
      <c r="A13" s="110" t="str">
        <f>'12 SALAS - 127V_BLOCOS'!A15</f>
        <v>1.2</v>
      </c>
      <c r="B13" s="111"/>
      <c r="C13" s="112" t="str">
        <f>'12 SALAS - 127V_BLOCOS'!D15</f>
        <v>Licenças e taxas da obra (acima de 500m2)</v>
      </c>
      <c r="D13" s="5" t="str">
        <f>'12 SALAS - 127V_BLOCOS'!E15</f>
        <v>un</v>
      </c>
      <c r="E13" s="113">
        <f>'12 SALAS - 127V_BLOCOS'!F15</f>
        <v>1</v>
      </c>
      <c r="F13" s="114" t="s">
        <v>715</v>
      </c>
    </row>
    <row r="14" spans="1:6">
      <c r="A14" s="110" t="str">
        <f>'12 SALAS - 127V_BLOCOS'!A16</f>
        <v>1.3</v>
      </c>
      <c r="B14" s="111"/>
      <c r="C14" s="112" t="str">
        <f>'12 SALAS - 127V_BLOCOS'!D16</f>
        <v>Barracão de madeira (incl. instalações)</v>
      </c>
      <c r="D14" s="5" t="str">
        <f>'12 SALAS - 127V_BLOCOS'!E16</f>
        <v>m²</v>
      </c>
      <c r="E14" s="113">
        <f>'12 SALAS - 127V_BLOCOS'!F16</f>
        <v>12</v>
      </c>
      <c r="F14" s="114" t="s">
        <v>716</v>
      </c>
    </row>
    <row r="15" spans="1:6">
      <c r="A15" s="110" t="str">
        <f>'12 SALAS - 127V_BLOCOS'!A17</f>
        <v>1.4</v>
      </c>
      <c r="B15" s="111"/>
      <c r="C15" s="112" t="str">
        <f>'12 SALAS - 127V_BLOCOS'!D17</f>
        <v>Barracão de madeira/Almoxarifado</v>
      </c>
      <c r="D15" s="5" t="str">
        <f>'12 SALAS - 127V_BLOCOS'!E17</f>
        <v>m²</v>
      </c>
      <c r="E15" s="113">
        <f>'12 SALAS - 127V_BLOCOS'!F17</f>
        <v>20</v>
      </c>
      <c r="F15" s="114" t="s">
        <v>717</v>
      </c>
    </row>
    <row r="16" spans="1:6">
      <c r="A16" s="110" t="str">
        <f>'12 SALAS - 127V_BLOCOS'!A18</f>
        <v>1.5</v>
      </c>
      <c r="B16" s="111"/>
      <c r="C16" s="112" t="str">
        <f>'12 SALAS - 127V_BLOCOS'!D18</f>
        <v>Tapume c/ chapa de madeirit e=10mm (h=2.20m)</v>
      </c>
      <c r="D16" s="5" t="str">
        <f>'12 SALAS - 127V_BLOCOS'!E18</f>
        <v>m²</v>
      </c>
      <c r="E16" s="113">
        <f>'12 SALAS - 127V_BLOCOS'!F18</f>
        <v>165</v>
      </c>
      <c r="F16" s="481" t="s">
        <v>967</v>
      </c>
    </row>
    <row r="17" spans="1:11" ht="118.8">
      <c r="A17" s="110" t="str">
        <f>'12 SALAS - 127V_BLOCOS'!A19</f>
        <v>1.6</v>
      </c>
      <c r="B17" s="111"/>
      <c r="C17" s="112" t="str">
        <f>'12 SALAS - 127V_BLOCOS'!D19</f>
        <v xml:space="preserve">Locação da obra (execução de gabarito) </v>
      </c>
      <c r="D17" s="5" t="str">
        <f>'12 SALAS - 127V_BLOCOS'!E19</f>
        <v>m²</v>
      </c>
      <c r="E17" s="113">
        <f>'12 SALAS - 127V_BLOCOS'!F19</f>
        <v>2929.11</v>
      </c>
      <c r="F17" s="482" t="s">
        <v>969</v>
      </c>
    </row>
    <row r="18" spans="1:11" ht="39.6">
      <c r="A18" s="110" t="str">
        <f>'12 SALAS - 127V_BLOCOS'!A20</f>
        <v>1.7</v>
      </c>
      <c r="B18" s="111"/>
      <c r="C18" s="112" t="str">
        <f>'12 SALAS - 127V_BLOCOS'!D20</f>
        <v>LIMPEZA MECANIZADA DE CAMADA VEGETAL, VEGETAÇÃO E PEQUENAS ÁRVORES (DIÂMETRO DE TRONCO MENOR QUE 0,20 M), COM TRATOR DE ESTEIRAS.AF_05/2018</v>
      </c>
      <c r="D18" s="5" t="str">
        <f>'12 SALAS - 127V_BLOCOS'!E20</f>
        <v>m²</v>
      </c>
      <c r="E18" s="113">
        <f>'12 SALAS - 127V_BLOCOS'!F20</f>
        <v>10000</v>
      </c>
      <c r="F18" s="114" t="s">
        <v>718</v>
      </c>
    </row>
    <row r="19" spans="1:11" ht="14.4">
      <c r="A19" s="115">
        <f>'12 SALAS - 127V_BLOCOS'!A22</f>
        <v>2</v>
      </c>
      <c r="B19" s="116"/>
      <c r="C19" s="116" t="str">
        <f>'12 SALAS - 127V_BLOCOS'!D22</f>
        <v>ADMINISTRAÇÃO LOCAL DA OBRA</v>
      </c>
      <c r="D19" s="704"/>
      <c r="E19" s="704"/>
      <c r="F19" s="705"/>
    </row>
    <row r="20" spans="1:11">
      <c r="A20" s="110" t="str">
        <f>'12 SALAS - 127V_BLOCOS'!A23</f>
        <v>2.1</v>
      </c>
      <c r="B20" s="111"/>
      <c r="C20" s="112" t="str">
        <f>'12 SALAS - 127V_BLOCOS'!D23</f>
        <v>Engenheiro civil de obras junior com encargos complementares</v>
      </c>
      <c r="D20" s="117" t="str">
        <f>'12 SALAS - 127V_BLOCOS'!E23</f>
        <v>Mês</v>
      </c>
      <c r="E20" s="113">
        <f>'12 SALAS - 127V_BLOCOS'!F23</f>
        <v>12</v>
      </c>
      <c r="F20" s="118" t="s">
        <v>719</v>
      </c>
    </row>
    <row r="21" spans="1:11">
      <c r="A21" s="110" t="str">
        <f>'12 SALAS - 127V_BLOCOS'!A24</f>
        <v>2.2</v>
      </c>
      <c r="B21" s="111"/>
      <c r="C21" s="112" t="str">
        <f>'12 SALAS - 127V_BLOCOS'!D24</f>
        <v>Encarregado de obras com encargos complementares</v>
      </c>
      <c r="D21" s="117" t="str">
        <f>'12 SALAS - 127V_BLOCOS'!E24</f>
        <v>Mês</v>
      </c>
      <c r="E21" s="113">
        <f>'12 SALAS - 127V_BLOCOS'!F24</f>
        <v>12</v>
      </c>
      <c r="F21" s="118" t="s">
        <v>719</v>
      </c>
    </row>
    <row r="22" spans="1:11">
      <c r="A22" s="110" t="str">
        <f>'12 SALAS - 127V_BLOCOS'!A25</f>
        <v>2.3</v>
      </c>
      <c r="B22" s="111"/>
      <c r="C22" s="112" t="str">
        <f>'12 SALAS - 127V_BLOCOS'!D25</f>
        <v>Vigia noturno com encargos compelemtares</v>
      </c>
      <c r="D22" s="117" t="str">
        <f>'12 SALAS - 127V_BLOCOS'!E25</f>
        <v>H</v>
      </c>
      <c r="E22" s="113">
        <f>'12 SALAS - 127V_BLOCOS'!F25</f>
        <v>2112</v>
      </c>
      <c r="F22" s="118" t="s">
        <v>720</v>
      </c>
    </row>
    <row r="23" spans="1:11" ht="14.4">
      <c r="A23" s="119">
        <f>'12 SALAS - 127V_BLOCOS'!A27</f>
        <v>3</v>
      </c>
      <c r="B23" s="120"/>
      <c r="C23" s="121" t="str">
        <f>'12 SALAS - 127V_BLOCOS'!D27</f>
        <v>MOVIMENTO DE TERRAS PARA FUNDAÇÕES</v>
      </c>
      <c r="D23" s="706"/>
      <c r="E23" s="707"/>
      <c r="F23" s="708"/>
    </row>
    <row r="24" spans="1:11" ht="118.8">
      <c r="A24" s="110" t="str">
        <f>'12 SALAS - 127V_BLOCOS'!A28</f>
        <v>3.1</v>
      </c>
      <c r="B24" s="111"/>
      <c r="C24" s="112" t="str">
        <f>'12 SALAS - 127V_BLOCOS'!D28</f>
        <v>ESCAVAÇÃO MANUAL DE VALA COM PROFUNDIDADE MENOR OU IGUAL A 1,30 M. AF_02/2021</v>
      </c>
      <c r="D24" s="117" t="str">
        <f>'12 SALAS - 127V_BLOCOS'!E28</f>
        <v>m³</v>
      </c>
      <c r="E24" s="113">
        <v>373.5</v>
      </c>
      <c r="F24" s="122" t="s">
        <v>721</v>
      </c>
      <c r="G24">
        <f>1*0.5*0.5*1.3</f>
        <v>0.32500000000000001</v>
      </c>
      <c r="H24" s="123">
        <f>4*0.6*0.6*1.3</f>
        <v>1.8719999999999999</v>
      </c>
      <c r="I24">
        <f>19*0.8*0.8*1.3</f>
        <v>15.808000000000003</v>
      </c>
      <c r="J24">
        <f>SUM(G24:I24)</f>
        <v>18.005000000000003</v>
      </c>
      <c r="K24" s="155"/>
    </row>
    <row r="25" spans="1:11" ht="118.8">
      <c r="A25" s="110" t="str">
        <f>'12 SALAS - 127V_BLOCOS'!A29</f>
        <v>3.2</v>
      </c>
      <c r="B25" s="111"/>
      <c r="C25" s="112" t="str">
        <f>'12 SALAS - 127V_BLOCOS'!D29</f>
        <v>PREPARO DE FUNDO DE VALA COM LARGURA MAIOR OU IGUAL A 1,5 M E MENOR QUE 2,5 M (ACERTO DO SOLO NATURAL). AF_08/2020</v>
      </c>
      <c r="D25" s="117" t="str">
        <f>'12 SALAS - 127V_BLOCOS'!E29</f>
        <v>m²</v>
      </c>
      <c r="E25" s="113">
        <v>256.2</v>
      </c>
      <c r="F25" s="124" t="s">
        <v>722</v>
      </c>
      <c r="G25">
        <f>13*0.7*0.7*1.3</f>
        <v>8.2809999999999988</v>
      </c>
      <c r="H25">
        <f>3*0.8*0.8*1.3</f>
        <v>2.4960000000000004</v>
      </c>
    </row>
    <row r="26" spans="1:11" ht="26.4">
      <c r="A26" s="110" t="str">
        <f>'12 SALAS - 127V_BLOCOS'!A30</f>
        <v>3.3</v>
      </c>
      <c r="B26" s="111"/>
      <c r="C26" s="112" t="str">
        <f>'12 SALAS - 127V_BLOCOS'!D30</f>
        <v>REATERRO MANUAL DE VALAS COM COMPACTAÇÃO MECANIZADA. AF_04/2016</v>
      </c>
      <c r="D26" s="117" t="str">
        <f>'12 SALAS - 127V_BLOCOS'!E30</f>
        <v>m³</v>
      </c>
      <c r="E26" s="113">
        <v>271.02</v>
      </c>
      <c r="F26" s="480" t="s">
        <v>966</v>
      </c>
      <c r="H26" s="99"/>
    </row>
    <row r="27" spans="1:11" ht="14.4">
      <c r="A27" s="119">
        <f>'12 SALAS - 127V_BLOCOS'!A32</f>
        <v>4</v>
      </c>
      <c r="B27" s="120"/>
      <c r="C27" s="126" t="str">
        <f>'12 SALAS - 127V_BLOCOS'!D32</f>
        <v xml:space="preserve">FUNDAÇÕES </v>
      </c>
      <c r="D27" s="693"/>
      <c r="E27" s="694"/>
      <c r="F27" s="695"/>
    </row>
    <row r="28" spans="1:11" ht="14.4">
      <c r="A28" s="119" t="str">
        <f>'12 SALAS - 127V_BLOCOS'!A33</f>
        <v>4.1</v>
      </c>
      <c r="B28" s="120"/>
      <c r="C28" s="126" t="str">
        <f>'12 SALAS - 127V_BLOCOS'!D33</f>
        <v xml:space="preserve">CONCRETO ARMADO PARA FUNDAÇÕES </v>
      </c>
      <c r="D28" s="693"/>
      <c r="E28" s="694"/>
      <c r="F28" s="695"/>
    </row>
    <row r="29" spans="1:11" ht="118.8">
      <c r="A29" s="127" t="str">
        <f>'12 SALAS - 127V_BLOCOS'!A34</f>
        <v>4.1.1</v>
      </c>
      <c r="B29" s="111"/>
      <c r="C29" s="112" t="str">
        <f>'12 SALAS - 127V_BLOCOS'!D34</f>
        <v>LASTRO DE CONCRETO MAGRO, APLICADO EM BLOCOS DE COROAMENTO OU SAPATAS, ESPESSURA DE 5 CM. AF_08/2017.</v>
      </c>
      <c r="D29" s="113" t="str">
        <f>'12 SALAS - 127V_BLOCOS'!E34</f>
        <v>m²</v>
      </c>
      <c r="E29" s="113">
        <v>256.2</v>
      </c>
      <c r="F29" s="128" t="s">
        <v>722</v>
      </c>
    </row>
    <row r="30" spans="1:11" ht="118.8">
      <c r="A30" s="127" t="str">
        <f>'12 SALAS - 127V_BLOCOS'!A35</f>
        <v>4.1.2</v>
      </c>
      <c r="B30" s="129"/>
      <c r="C30" s="18" t="str">
        <f>'12 SALAS - 127V_BLOCOS'!D35</f>
        <v>Bloco em concreto armado p/ fundaçao (incl. forma)</v>
      </c>
      <c r="D30" s="113" t="str">
        <f>'12 SALAS - 127V_BLOCOS'!E35</f>
        <v>m³</v>
      </c>
      <c r="E30" s="113">
        <v>102.48</v>
      </c>
      <c r="F30" s="128" t="s">
        <v>723</v>
      </c>
      <c r="H30" s="130" t="e">
        <f>#REF!</f>
        <v>#REF!</v>
      </c>
    </row>
    <row r="31" spans="1:11" ht="118.8">
      <c r="A31" s="127" t="str">
        <f>'12 SALAS - 127V_BLOCOS'!A36</f>
        <v>4.1.3</v>
      </c>
      <c r="B31" s="129"/>
      <c r="C31" s="18" t="str">
        <f>'12 SALAS - 127V_BLOCOS'!D36</f>
        <v>Baldrame em concreto armado c/ cinta de amarração</v>
      </c>
      <c r="D31" s="113" t="str">
        <f>'12 SALAS - 127V_BLOCOS'!E36</f>
        <v>m³</v>
      </c>
      <c r="E31" s="113">
        <v>39.44</v>
      </c>
      <c r="F31" s="475" t="s">
        <v>971</v>
      </c>
      <c r="H31" s="130" t="e">
        <f>#REF!</f>
        <v>#REF!</v>
      </c>
      <c r="I31">
        <f>38.31+1.13</f>
        <v>39.440000000000005</v>
      </c>
    </row>
    <row r="32" spans="1:11" ht="14.4">
      <c r="A32" s="119">
        <f>'12 SALAS - 127V_BLOCOS'!A38</f>
        <v>5</v>
      </c>
      <c r="B32" s="120"/>
      <c r="C32" s="126" t="str">
        <f>'12 SALAS - 127V_BLOCOS'!D38</f>
        <v xml:space="preserve">SUPERESTRUTURA </v>
      </c>
      <c r="D32" s="693"/>
      <c r="E32" s="694"/>
      <c r="F32" s="695"/>
    </row>
    <row r="33" spans="1:9">
      <c r="A33" s="131" t="str">
        <f>'12 SALAS - 127V_BLOCOS'!A39</f>
        <v>5.1</v>
      </c>
      <c r="B33" s="132"/>
      <c r="C33" s="133" t="str">
        <f>'12 SALAS - 127V_BLOCOS'!D39</f>
        <v>CONCRETO ARMADO  - VIGAS</v>
      </c>
      <c r="D33" s="693"/>
      <c r="E33" s="694"/>
      <c r="F33" s="695"/>
    </row>
    <row r="34" spans="1:9" ht="105.6">
      <c r="A34" s="127" t="str">
        <f>'12 SALAS - 127V_BLOCOS'!A40</f>
        <v>5.1.1</v>
      </c>
      <c r="B34" s="129"/>
      <c r="C34" s="18" t="str">
        <f>'12 SALAS - 127V_BLOCOS'!D40</f>
        <v>Concreto armado fck=25MPA c/ forma mad. branca (incl. lançamento e adensamento)</v>
      </c>
      <c r="D34" s="113" t="str">
        <f>'12 SALAS - 127V_BLOCOS'!E40</f>
        <v>m³</v>
      </c>
      <c r="E34" s="113">
        <v>107.48</v>
      </c>
      <c r="F34" s="128" t="s">
        <v>724</v>
      </c>
      <c r="G34" s="99"/>
    </row>
    <row r="35" spans="1:9">
      <c r="A35" s="131" t="str">
        <f>'12 SALAS - 127V_BLOCOS'!A41</f>
        <v>5.2</v>
      </c>
      <c r="B35" s="132"/>
      <c r="C35" s="133" t="str">
        <f>'12 SALAS - 127V_BLOCOS'!D41</f>
        <v>CONCRETO ARMADO - LAJE</v>
      </c>
      <c r="D35" s="693"/>
      <c r="E35" s="694"/>
      <c r="F35" s="695"/>
    </row>
    <row r="36" spans="1:9" ht="26.4">
      <c r="A36" s="127" t="str">
        <f>'12 SALAS - 127V_BLOCOS'!A42</f>
        <v>5.2.1</v>
      </c>
      <c r="B36" s="129"/>
      <c r="C36" s="18" t="str">
        <f>'12 SALAS - 127V_BLOCOS'!D42</f>
        <v>Laje pré-moldada (incl. capeamento)</v>
      </c>
      <c r="D36" s="113" t="str">
        <f>'12 SALAS - 127V_BLOCOS'!E42</f>
        <v>m²</v>
      </c>
      <c r="E36" s="113">
        <v>67.45</v>
      </c>
      <c r="F36" s="473" t="s">
        <v>956</v>
      </c>
    </row>
    <row r="37" spans="1:9">
      <c r="A37" s="131" t="str">
        <f>'12 SALAS - 127V_BLOCOS'!A43</f>
        <v>5.3</v>
      </c>
      <c r="B37" s="132"/>
      <c r="C37" s="133" t="str">
        <f>'12 SALAS - 127V_BLOCOS'!D43</f>
        <v>CONCRETO ARMADO - PILARES</v>
      </c>
      <c r="D37" s="693"/>
      <c r="E37" s="694"/>
      <c r="F37" s="695"/>
    </row>
    <row r="38" spans="1:9" ht="105.6">
      <c r="A38" s="127" t="str">
        <f>'12 SALAS - 127V_BLOCOS'!A44</f>
        <v>5.3.1</v>
      </c>
      <c r="B38" s="129"/>
      <c r="C38" s="18" t="str">
        <f>'12 SALAS - 127V_BLOCOS'!D44</f>
        <v>Concreto armado fck=25MPA c/ forma mad. branca (incl. lançamento e adensamento)</v>
      </c>
      <c r="D38" s="113" t="str">
        <f>'12 SALAS - 127V_BLOCOS'!E44</f>
        <v>m³</v>
      </c>
      <c r="E38" s="113">
        <v>102.44</v>
      </c>
      <c r="F38" s="134" t="s">
        <v>725</v>
      </c>
    </row>
    <row r="39" spans="1:9">
      <c r="A39" s="131" t="str">
        <f>'12 SALAS - 127V_BLOCOS'!A45</f>
        <v>5.4</v>
      </c>
      <c r="B39" s="132"/>
      <c r="C39" s="133" t="str">
        <f>'12 SALAS - 127V_BLOCOS'!D45</f>
        <v>CONCRETO ARMADO - VERGAS E CONTRAVERGAS</v>
      </c>
      <c r="D39" s="693"/>
      <c r="E39" s="694"/>
      <c r="F39" s="695"/>
    </row>
    <row r="40" spans="1:9">
      <c r="A40" s="127" t="str">
        <f>'12 SALAS - 127V_BLOCOS'!A46</f>
        <v>5.4.1</v>
      </c>
      <c r="B40" s="129"/>
      <c r="C40" s="18" t="str">
        <f>'12 SALAS - 127V_BLOCOS'!D46</f>
        <v>VERGA PRÉ-MOLDADA PARA PORTAS COM ATÉ 1,5 M DE VÃO. AF_03/2016</v>
      </c>
      <c r="D40" s="113" t="str">
        <f>'12 SALAS - 127V_BLOCOS'!E46</f>
        <v>m</v>
      </c>
      <c r="E40" s="113">
        <v>633.85</v>
      </c>
      <c r="F40" s="473" t="s">
        <v>957</v>
      </c>
      <c r="G40">
        <v>134.09</v>
      </c>
      <c r="H40">
        <f>G40/2</f>
        <v>67.045000000000002</v>
      </c>
      <c r="I40">
        <f>566.8+H40</f>
        <v>633.84499999999991</v>
      </c>
    </row>
    <row r="41" spans="1:9">
      <c r="A41" s="131">
        <f>'12 SALAS - 127V_BLOCOS'!A48</f>
        <v>6</v>
      </c>
      <c r="B41" s="132"/>
      <c r="C41" s="133" t="str">
        <f>'12 SALAS - 127V_BLOCOS'!D48</f>
        <v>SISTEMA DE VEDAÇÃO VERTICAL</v>
      </c>
      <c r="D41" s="693"/>
      <c r="E41" s="694"/>
      <c r="F41" s="695"/>
    </row>
    <row r="42" spans="1:9">
      <c r="A42" s="131" t="str">
        <f>'12 SALAS - 127V_BLOCOS'!A49</f>
        <v>6.1</v>
      </c>
      <c r="B42" s="132"/>
      <c r="C42" s="133" t="str">
        <f>'12 SALAS - 127V_BLOCOS'!D49</f>
        <v>ELEMENTOS VAZADOS</v>
      </c>
      <c r="D42" s="135" t="str">
        <f>'12 SALAS - 127V_BLOCOS'!E50</f>
        <v>m²</v>
      </c>
      <c r="E42" s="135">
        <f>'12 SALAS - 127V_BLOCOS'!F50</f>
        <v>24.72</v>
      </c>
      <c r="F42" s="136"/>
    </row>
    <row r="43" spans="1:9" ht="39.6">
      <c r="A43" s="137" t="str">
        <f>'12 SALAS - 127V_BLOCOS'!A50</f>
        <v>6.1.1</v>
      </c>
      <c r="B43" s="138"/>
      <c r="C43" s="139" t="str">
        <f>'12 SALAS - 127V_BLOCOS'!D50</f>
        <v>ALVENARIA DE VEDAÇÃO COM ELEMENTO VAZADO DE CONCRETO (COBOGÓ) DE 7X50X50CM E ARGAMASSA DE ASSENTAMENTO COM PREPARO EM BETONEIRA. AF_05/2020</v>
      </c>
      <c r="D43" s="140" t="str">
        <f>'12 SALAS - 127V_BLOCOS'!E50</f>
        <v>m²</v>
      </c>
      <c r="E43" s="140">
        <f>'12 SALAS - 127V_BLOCOS'!F50</f>
        <v>24.72</v>
      </c>
      <c r="F43" s="141" t="s">
        <v>726</v>
      </c>
    </row>
    <row r="44" spans="1:9">
      <c r="A44" s="142" t="str">
        <f>'12 SALAS - 127V_BLOCOS'!A51</f>
        <v>6.2</v>
      </c>
      <c r="B44" s="143"/>
      <c r="C44" s="144" t="str">
        <f>'12 SALAS - 127V_BLOCOS'!D51</f>
        <v>ALVENARIA DE VEDAÇÃO</v>
      </c>
      <c r="D44" s="701"/>
      <c r="E44" s="702"/>
      <c r="F44" s="703"/>
    </row>
    <row r="45" spans="1:9" ht="52.8">
      <c r="A45" s="127" t="str">
        <f>'12 SALAS - 127V_BLOCOS'!A52</f>
        <v>6.2.1</v>
      </c>
      <c r="B45" s="129"/>
      <c r="C45" s="18" t="str">
        <f>'12 SALAS - 127V_BLOCOS'!D52</f>
        <v>ALVENARIA DE VEDAÇÃO DE BLOCOS CERÂMICOS FURADOS NA VERTICAL DE 9X19X39CM (ESPESSURA 9CM) DE PAREDES COM ÁREA LÍQUIDA MAIOR OU IGUAL A 6M² COM VÃOS E ARGAMASSA DE ASSENTAMENTO COM PREPARO EM BETONEIRA. AF_06/2014</v>
      </c>
      <c r="D45" s="113" t="str">
        <f>'12 SALAS - 127V_BLOCOS'!E52</f>
        <v>m²</v>
      </c>
      <c r="E45" s="113">
        <v>2087.25</v>
      </c>
      <c r="F45" s="134" t="s">
        <v>727</v>
      </c>
      <c r="G45">
        <v>136.31</v>
      </c>
      <c r="H45">
        <v>194.51</v>
      </c>
      <c r="I45" s="123">
        <v>364.95</v>
      </c>
    </row>
    <row r="46" spans="1:9" ht="39.6">
      <c r="A46" s="127" t="str">
        <f>'12 SALAS - 127V_BLOCOS'!A53</f>
        <v>6.2.2</v>
      </c>
      <c r="B46" s="129"/>
      <c r="C46" s="18" t="str">
        <f>'12 SALAS - 127V_BLOCOS'!D53</f>
        <v>Divisória em granito cinza - incl. ferrag. de fixação</v>
      </c>
      <c r="D46" s="113" t="str">
        <f>'12 SALAS - 127V_BLOCOS'!E53</f>
        <v>m²</v>
      </c>
      <c r="E46" s="113">
        <v>69.92</v>
      </c>
      <c r="F46" s="134" t="s">
        <v>728</v>
      </c>
    </row>
    <row r="47" spans="1:9">
      <c r="A47" s="131">
        <f>'12 SALAS - 127V_BLOCOS'!A55</f>
        <v>7</v>
      </c>
      <c r="B47" s="132"/>
      <c r="C47" s="133" t="str">
        <f>'12 SALAS - 127V_BLOCOS'!D55</f>
        <v>ESQUADRIAS</v>
      </c>
      <c r="D47" s="693"/>
      <c r="E47" s="694"/>
      <c r="F47" s="695"/>
    </row>
    <row r="48" spans="1:9">
      <c r="A48" s="131" t="str">
        <f>'12 SALAS - 127V_BLOCOS'!A56</f>
        <v>7.1</v>
      </c>
      <c r="B48" s="132"/>
      <c r="C48" s="133" t="str">
        <f>'12 SALAS - 127V_BLOCOS'!D56</f>
        <v>PORTAS DE MADEIRA</v>
      </c>
      <c r="D48" s="135">
        <f>'12 SALAS - 127V_BLOCOS'!E56</f>
        <v>0</v>
      </c>
      <c r="E48" s="135">
        <f>'12 SALAS - 127V_BLOCOS'!F56</f>
        <v>0</v>
      </c>
      <c r="F48" s="136"/>
    </row>
    <row r="49" spans="1:9" ht="52.8">
      <c r="A49" s="127" t="str">
        <f>'12 SALAS - 127V_BLOCOS'!A57</f>
        <v>7.1.1</v>
      </c>
      <c r="B49" s="129"/>
      <c r="C49" s="18" t="str">
        <f>'12 SALAS - 127V_BLOCOS'!D57</f>
        <v>Esquadria mad. e=3cm c/ caix. aduela e alizar</v>
      </c>
      <c r="D49" s="113" t="str">
        <f>'12 SALAS - 127V_BLOCOS'!E57</f>
        <v>m²</v>
      </c>
      <c r="E49" s="113">
        <f>'12 SALAS - 127V_BLOCOS'!F57</f>
        <v>36.96</v>
      </c>
      <c r="F49" s="484" t="s">
        <v>973</v>
      </c>
    </row>
    <row r="50" spans="1:9" ht="26.4">
      <c r="A50" s="127" t="str">
        <f>'12 SALAS - 127V_BLOCOS'!A58</f>
        <v>7.1.2</v>
      </c>
      <c r="B50" s="129"/>
      <c r="C50" s="18" t="str">
        <f>'12 SALAS - 127V_BLOCOS'!D58</f>
        <v>Porta mad. trabalhada c/ caix. aduela e alizar (COM VISOR DE VIDRO)</v>
      </c>
      <c r="D50" s="113" t="str">
        <f>'12 SALAS - 127V_BLOCOS'!E58</f>
        <v>m²</v>
      </c>
      <c r="E50" s="113">
        <f>'12 SALAS - 127V_BLOCOS'!F58</f>
        <v>30.24</v>
      </c>
      <c r="F50" s="473" t="s">
        <v>972</v>
      </c>
    </row>
    <row r="51" spans="1:9">
      <c r="A51" s="131" t="str">
        <f>'12 SALAS - 127V_BLOCOS'!A59</f>
        <v>7.2</v>
      </c>
      <c r="B51" s="132"/>
      <c r="C51" s="133" t="str">
        <f>'12 SALAS - 127V_BLOCOS'!D59</f>
        <v>FERRAGENS E ACESSÓRIOS</v>
      </c>
      <c r="D51" s="693"/>
      <c r="E51" s="694"/>
      <c r="F51" s="695"/>
    </row>
    <row r="52" spans="1:9" ht="39.6">
      <c r="A52" s="127" t="str">
        <f>'12 SALAS - 127V_BLOCOS'!A60</f>
        <v>7.2.1</v>
      </c>
      <c r="B52" s="129"/>
      <c r="C52" s="18" t="str">
        <f>'12 SALAS - 127V_BLOCOS'!D60</f>
        <v>Barra de apoio 40 cm, aço inox polido, Deca ou equivalente - PM3 e PM5. PUXADOR PARA PCD, FIXADO NA PORTA - FORNECIMENTO E INSTALAÇÃO. AF_01/2020.</v>
      </c>
      <c r="D52" s="113" t="str">
        <f>'12 SALAS - 127V_BLOCOS'!E60</f>
        <v>un</v>
      </c>
      <c r="E52" s="113">
        <f>'12 SALAS - 127V_BLOCOS'!F60</f>
        <v>14</v>
      </c>
      <c r="F52" s="145" t="s">
        <v>729</v>
      </c>
    </row>
    <row r="53" spans="1:9">
      <c r="A53" s="127" t="str">
        <f>'12 SALAS - 127V_BLOCOS'!A62</f>
        <v>7.2.3</v>
      </c>
      <c r="B53" s="129"/>
      <c r="C53" s="18" t="str">
        <f>'12 SALAS - 127V_BLOCOS'!D62</f>
        <v>Mola p/ porta de vidro</v>
      </c>
      <c r="D53" s="113" t="str">
        <f>'12 SALAS - 127V_BLOCOS'!E62</f>
        <v>un</v>
      </c>
      <c r="E53" s="113">
        <f>'12 SALAS - 127V_BLOCOS'!F62</f>
        <v>4</v>
      </c>
      <c r="F53" s="134" t="s">
        <v>730</v>
      </c>
    </row>
    <row r="54" spans="1:9">
      <c r="A54" s="131" t="str">
        <f>'12 SALAS - 127V_BLOCOS'!A63</f>
        <v>7.3</v>
      </c>
      <c r="B54" s="132"/>
      <c r="C54" s="133" t="str">
        <f>'12 SALAS - 127V_BLOCOS'!D63</f>
        <v>PORTAS DE ALUMÍNIO</v>
      </c>
      <c r="D54" s="693"/>
      <c r="E54" s="694"/>
      <c r="F54" s="695"/>
    </row>
    <row r="55" spans="1:9" s="97" customFormat="1" ht="26.4">
      <c r="A55" s="146" t="str">
        <f>'12 SALAS - 127V_BLOCOS'!A64</f>
        <v>7.3.1</v>
      </c>
      <c r="B55" s="147"/>
      <c r="C55" s="148" t="str">
        <f>'12 SALAS - 127V_BLOCOS'!D64</f>
        <v>Esquadria c/ venezianas de aluminio natural c/ ferragens</v>
      </c>
      <c r="D55" s="149" t="str">
        <f>'12 SALAS - 127V_BLOCOS'!E64</f>
        <v>m²</v>
      </c>
      <c r="E55" s="149">
        <v>22.71</v>
      </c>
      <c r="F55" s="483" t="s">
        <v>970</v>
      </c>
      <c r="G55" s="97">
        <f>5*0.7*2.1</f>
        <v>7.3500000000000005</v>
      </c>
      <c r="H55" s="97" t="e">
        <f>#REF!</f>
        <v>#REF!</v>
      </c>
      <c r="I55" s="97" t="e">
        <f>G55+H55</f>
        <v>#REF!</v>
      </c>
    </row>
    <row r="56" spans="1:9" ht="66">
      <c r="A56" s="127" t="str">
        <f>'12 SALAS - 127V_BLOCOS'!A65</f>
        <v>7.3.2</v>
      </c>
      <c r="B56" s="129"/>
      <c r="C56" s="18" t="str">
        <f>'12 SALAS - 127V_BLOCOS'!D65</f>
        <v>PA2 - Porta de abrir - 80x210 em chapa de alumínio com veneziana e vidro mini boreal- conforme projeto de esquadrias, inclusive ferragens e vidro. PORTA DE ALUMÍNIO DE ABRIR PARA VIDRO SEM GUARNIÇÃO, 87X210CM, FIXAÇÃO COM PARAFUSOS, INCLUSIVE VIDROS - FORNECIMENTO E INSTALAÇÃO. AF_12/2019.</v>
      </c>
      <c r="D56" s="113" t="str">
        <f>'12 SALAS - 127V_BLOCOS'!E65</f>
        <v>un</v>
      </c>
      <c r="E56" s="113">
        <f>'12 SALAS - 127V_BLOCOS'!F65</f>
        <v>2</v>
      </c>
      <c r="F56" s="134" t="s">
        <v>731</v>
      </c>
    </row>
    <row r="57" spans="1:9" ht="52.8">
      <c r="A57" s="127" t="str">
        <f>'12 SALAS - 127V_BLOCOS'!A66</f>
        <v>7.3.3</v>
      </c>
      <c r="B57" s="129"/>
      <c r="C57" s="18" t="str">
        <f>'12 SALAS - 127V_BLOCOS'!D66</f>
        <v>PA3 - Porta de abrir - 120x210 em chapa de alumínio com veneziana e vidro mini boreal- conforme projeto de esquadrias, inclusive ferragens e vidro. PORTA EM ALUMÍNIO DE ABRIR TIPO VENEZIANA COM GUARNIÇÃO, FIXAÇÃO COM PARAFUSOS - FORNECIMENTO E INSTALAÇÃO. AF_12/2019.</v>
      </c>
      <c r="D57" s="113" t="str">
        <f>'12 SALAS - 127V_BLOCOS'!E66</f>
        <v>un</v>
      </c>
      <c r="E57" s="113">
        <f>'12 SALAS - 127V_BLOCOS'!F66</f>
        <v>2</v>
      </c>
      <c r="F57" s="134" t="s">
        <v>732</v>
      </c>
    </row>
    <row r="58" spans="1:9">
      <c r="A58" s="151" t="str">
        <f>'12 SALAS - 127V_BLOCOS'!A67</f>
        <v>7.4</v>
      </c>
      <c r="B58" s="152"/>
      <c r="C58" s="153" t="str">
        <f>'12 SALAS - 127V_BLOCOS'!D67</f>
        <v>PORTAS DE VIDRO</v>
      </c>
      <c r="D58" s="694"/>
      <c r="E58" s="694"/>
      <c r="F58" s="695"/>
    </row>
    <row r="59" spans="1:9">
      <c r="A59" s="127" t="str">
        <f>'12 SALAS - 127V_BLOCOS'!A68</f>
        <v>7.4.1</v>
      </c>
      <c r="B59" s="129"/>
      <c r="C59" s="18" t="str">
        <f>'12 SALAS - 127V_BLOCOS'!D68</f>
        <v>PV1 - Porta em vidro temperado c/ ferragens -(sem mola)</v>
      </c>
      <c r="D59" s="113" t="str">
        <f>'12 SALAS - 127V_BLOCOS'!E68</f>
        <v>m²</v>
      </c>
      <c r="E59" s="113">
        <f>'12 SALAS - 127V_BLOCOS'!F68</f>
        <v>7.5600000000000005</v>
      </c>
      <c r="F59" s="473" t="s">
        <v>974</v>
      </c>
    </row>
    <row r="60" spans="1:9">
      <c r="A60" s="131" t="str">
        <f>'12 SALAS - 127V_BLOCOS'!A69</f>
        <v>7.5</v>
      </c>
      <c r="B60" s="132"/>
      <c r="C60" s="133" t="str">
        <f>'12 SALAS - 127V_BLOCOS'!D69</f>
        <v>JANELAS</v>
      </c>
      <c r="D60" s="693"/>
      <c r="E60" s="694"/>
      <c r="F60" s="695"/>
    </row>
    <row r="61" spans="1:9" ht="264">
      <c r="A61" s="127" t="str">
        <f>'12 SALAS - 127V_BLOCOS'!A70</f>
        <v>7.5.1</v>
      </c>
      <c r="B61" s="129"/>
      <c r="C61" s="18" t="str">
        <f>'12 SALAS - 127V_BLOCOS'!D70</f>
        <v>Esquadria de correr em vidro temperado de 8mm</v>
      </c>
      <c r="D61" s="113" t="str">
        <f>'12 SALAS - 127V_BLOCOS'!E70</f>
        <v>m²</v>
      </c>
      <c r="E61" s="113">
        <v>204.28</v>
      </c>
      <c r="F61" s="473" t="s">
        <v>975</v>
      </c>
      <c r="G61" s="100"/>
      <c r="H61" s="154"/>
    </row>
    <row r="62" spans="1:9">
      <c r="A62" s="127" t="str">
        <f>'12 SALAS - 127V_BLOCOS'!A71</f>
        <v>7.5.2</v>
      </c>
      <c r="B62" s="129"/>
      <c r="C62" s="18" t="str">
        <f>'12 SALAS - 127V_BLOCOS'!D71</f>
        <v>Tela de nylon de proteção - fixada na esquadria.Tela de nylon.</v>
      </c>
      <c r="D62" s="113" t="str">
        <f>'12 SALAS - 127V_BLOCOS'!E71</f>
        <v>m²</v>
      </c>
      <c r="E62" s="113">
        <f>'12 SALAS - 127V_BLOCOS'!F71</f>
        <v>4.2</v>
      </c>
      <c r="F62" s="134" t="s">
        <v>733</v>
      </c>
      <c r="G62" s="100"/>
    </row>
    <row r="63" spans="1:9">
      <c r="A63" s="131" t="str">
        <f>'12 SALAS - 127V_BLOCOS'!A72</f>
        <v>7.6</v>
      </c>
      <c r="B63" s="132"/>
      <c r="C63" s="133" t="str">
        <f>'12 SALAS - 127V_BLOCOS'!D72</f>
        <v>PORTÕES METÁLICOS</v>
      </c>
      <c r="D63" s="693"/>
      <c r="E63" s="694"/>
      <c r="F63" s="695"/>
    </row>
    <row r="64" spans="1:9" ht="39.6">
      <c r="A64" s="127" t="str">
        <f>'12 SALAS - 127V_BLOCOS'!A73</f>
        <v>7.6.1</v>
      </c>
      <c r="B64" s="129"/>
      <c r="C64" s="18" t="str">
        <f>'12 SALAS - 127V_BLOCOS'!D73</f>
        <v>PT1 - Portão de abrir 2,05x1,80m, em gradil metálico belgo ou similar, conforme projeto de esquadrias, inclusive ferragens. PORTA DE FERRO, DE ABRIR, TIPO GRADE COM CHAPA, COM GUARNIÇÕES. AF_12/2019.</v>
      </c>
      <c r="D64" s="113" t="str">
        <f>'12 SALAS - 127V_BLOCOS'!E73</f>
        <v>m²</v>
      </c>
      <c r="E64" s="113">
        <f>'12 SALAS - 127V_BLOCOS'!F73</f>
        <v>3.69</v>
      </c>
      <c r="F64" s="134" t="s">
        <v>734</v>
      </c>
      <c r="G64">
        <f>1*2.05*1.8</f>
        <v>3.69</v>
      </c>
    </row>
    <row r="65" spans="1:9" ht="52.8">
      <c r="A65" s="127" t="str">
        <f>'12 SALAS - 127V_BLOCOS'!A74</f>
        <v>7.6.2</v>
      </c>
      <c r="B65" s="129"/>
      <c r="C65" s="18" t="str">
        <f>'12 SALAS - 127V_BLOCOS'!D74</f>
        <v>PT2 - PORTA EM ALUMÍNIO DE ABRIR TIPO VENEZIANA COM GUARNIÇÃO DE 180X180, FIXAÇÃO COM PARAFUSOS - FORNECIMENTO E INSTALAÇÃO. AF_12/2019. Conforme projeto de esquadrias, inclusive ferragens</v>
      </c>
      <c r="D65" s="113" t="str">
        <f>'12 SALAS - 127V_BLOCOS'!E74</f>
        <v>m²</v>
      </c>
      <c r="E65" s="113">
        <f>'12 SALAS - 127V_BLOCOS'!F74</f>
        <v>3.24</v>
      </c>
      <c r="F65" s="134" t="s">
        <v>735</v>
      </c>
      <c r="G65">
        <f>1.8*1.8</f>
        <v>3.24</v>
      </c>
    </row>
    <row r="66" spans="1:9" ht="52.8">
      <c r="A66" s="127" t="str">
        <f>'12 SALAS - 127V_BLOCOS'!A75</f>
        <v>7.6.3</v>
      </c>
      <c r="B66" s="129"/>
      <c r="C66" s="18" t="str">
        <f>'12 SALAS - 127V_BLOCOS'!D75</f>
        <v>PT3 -  PORTA EM ALUMÍNIO DE ABRIR TIPO VENEZIANA COM GUARNIÇÃO DE 100X180, FIXAÇÃO COM PARAFUSOS - FORNECIMENTO E INSTALAÇÃO. AF_12/2019. Conforme projeto de esquadrias, inclusive ferragens</v>
      </c>
      <c r="D66" s="113" t="str">
        <f>'12 SALAS - 127V_BLOCOS'!E75</f>
        <v>m²</v>
      </c>
      <c r="E66" s="113">
        <f>'12 SALAS - 127V_BLOCOS'!F75</f>
        <v>3.6</v>
      </c>
      <c r="F66" s="134" t="s">
        <v>736</v>
      </c>
      <c r="G66">
        <f>2*1*1.8</f>
        <v>3.6</v>
      </c>
    </row>
    <row r="67" spans="1:9" ht="39.6">
      <c r="A67" s="127" t="str">
        <f>'12 SALAS - 127V_BLOCOS'!A76</f>
        <v>7.6.4</v>
      </c>
      <c r="B67" s="129"/>
      <c r="C67" s="18" t="str">
        <f>'12 SALAS - 127V_BLOCOS'!D76</f>
        <v>PT4 - Portão de abrir 1,20x1,80m, em gradil metálico belgo ou similar, conforme projeto de esquadrias, inclusive ferragens. Portão em grade c/ chapa de ferro 3/16" - incl. ferragens e pintura antiferruginosa.</v>
      </c>
      <c r="D67" s="113" t="str">
        <f>'12 SALAS - 127V_BLOCOS'!E76</f>
        <v>m²</v>
      </c>
      <c r="E67" s="113">
        <f>'12 SALAS - 127V_BLOCOS'!F76</f>
        <v>2.16</v>
      </c>
      <c r="F67" s="134" t="s">
        <v>737</v>
      </c>
      <c r="G67">
        <f>1*1.2*1.8</f>
        <v>2.16</v>
      </c>
    </row>
    <row r="68" spans="1:9" ht="66">
      <c r="A68" s="127" t="str">
        <f>'12 SALAS - 127V_BLOCOS'!A77</f>
        <v>7.6.5</v>
      </c>
      <c r="B68" s="129"/>
      <c r="C68" s="18" t="str">
        <f>'12 SALAS - 127V_BLOCOS'!D77</f>
        <v>PT5 - Portão de correr 3x1,80m, em gradil metálico belgo ou similar, conforme projeto de esquadrias, inclusive ferragens. PORTAO DE CORRER EM CHAPA TIPO PAINEL LAMBRIL QUADRADO, COM PORTA SOCIAL COMPLETA INCLUIDA, COM REQUADRO, ACABAMENTO NATURAL, COM TRILHOS E ROLDANAS.</v>
      </c>
      <c r="D68" s="113" t="str">
        <f>'12 SALAS - 127V_BLOCOS'!E77</f>
        <v>m²</v>
      </c>
      <c r="E68" s="113">
        <f>'12 SALAS - 127V_BLOCOS'!F77</f>
        <v>5.4</v>
      </c>
      <c r="F68" s="134" t="s">
        <v>738</v>
      </c>
      <c r="G68">
        <f>3*1.8</f>
        <v>5.4</v>
      </c>
    </row>
    <row r="69" spans="1:9">
      <c r="A69" s="151" t="str">
        <f>'12 SALAS - 127V_BLOCOS'!A78</f>
        <v>7.7</v>
      </c>
      <c r="B69" s="156"/>
      <c r="C69" s="153" t="str">
        <f>'12 SALAS - 127V_BLOCOS'!D78</f>
        <v>GRADES DE FERRO</v>
      </c>
      <c r="D69" s="694"/>
      <c r="E69" s="694"/>
      <c r="F69" s="695"/>
    </row>
    <row r="70" spans="1:9" ht="171.6">
      <c r="A70" s="137" t="str">
        <f>'12 SALAS - 127V_BLOCOS'!A79</f>
        <v>7.7.1</v>
      </c>
      <c r="B70" s="138"/>
      <c r="C70" s="139" t="str">
        <f>'12 SALAS - 127V_BLOCOS'!D79</f>
        <v>Grade de ferro 1/2" (incl. pint. anti-corrosiva)</v>
      </c>
      <c r="D70" s="157" t="str">
        <f>'12 SALAS - 127V_BLOCOS'!E79</f>
        <v>m²</v>
      </c>
      <c r="E70" s="140">
        <f>'12 SALAS - 127V_BLOCOS'!F79</f>
        <v>85.54</v>
      </c>
      <c r="F70" s="141" t="s">
        <v>739</v>
      </c>
    </row>
    <row r="71" spans="1:9">
      <c r="A71" s="142" t="str">
        <f>'12 SALAS - 127V_BLOCOS'!A80</f>
        <v>7.8</v>
      </c>
      <c r="B71" s="143"/>
      <c r="C71" s="144" t="str">
        <f>'12 SALAS - 127V_BLOCOS'!D80</f>
        <v>GRADIL METÁLICO</v>
      </c>
      <c r="D71" s="701"/>
      <c r="E71" s="702"/>
      <c r="F71" s="703"/>
    </row>
    <row r="72" spans="1:9" s="97" customFormat="1" ht="26.4">
      <c r="A72" s="146" t="str">
        <f>'12 SALAS - 127V_BLOCOS'!A81</f>
        <v>7.8.1</v>
      </c>
      <c r="B72" s="147"/>
      <c r="C72" s="148" t="str">
        <f>'12 SALAS - 127V_BLOCOS'!D81</f>
        <v>Gradil metálico em tela de arame galvanizado e malha quadrangular. Tela de arame galv.fio 12#2" fix.c/cant.de ferro(p/ muro).</v>
      </c>
      <c r="D72" s="149" t="str">
        <f>'12 SALAS - 127V_BLOCOS'!E81</f>
        <v>m²</v>
      </c>
      <c r="E72" s="149">
        <v>130.13999999999999</v>
      </c>
      <c r="F72" s="483" t="s">
        <v>976</v>
      </c>
    </row>
    <row r="73" spans="1:9">
      <c r="A73" s="131">
        <f>'12 SALAS - 127V_BLOCOS'!A83</f>
        <v>8</v>
      </c>
      <c r="B73" s="132"/>
      <c r="C73" s="133" t="str">
        <f>'12 SALAS - 127V_BLOCOS'!D83</f>
        <v>FORRO</v>
      </c>
      <c r="D73" s="693"/>
      <c r="E73" s="694"/>
      <c r="F73" s="695"/>
    </row>
    <row r="74" spans="1:9" ht="92.4">
      <c r="A74" s="127" t="str">
        <f>'12 SALAS - 127V_BLOCOS'!A84</f>
        <v>8.1</v>
      </c>
      <c r="B74" s="129"/>
      <c r="C74" s="18" t="str">
        <f>'12 SALAS - 127V_BLOCOS'!D84</f>
        <v>Forro em PVC 100mm entarugamento - metalico</v>
      </c>
      <c r="D74" s="113" t="str">
        <f>'12 SALAS - 127V_BLOCOS'!E84</f>
        <v>m²</v>
      </c>
      <c r="E74" s="113">
        <v>1087.4000000000001</v>
      </c>
      <c r="F74" s="473" t="s">
        <v>977</v>
      </c>
    </row>
    <row r="75" spans="1:9">
      <c r="A75" s="131">
        <f>'12 SALAS - 127V_BLOCOS'!A86</f>
        <v>9</v>
      </c>
      <c r="B75" s="132"/>
      <c r="C75" s="133" t="str">
        <f>'12 SALAS - 127V_BLOCOS'!D86</f>
        <v xml:space="preserve">SISTEMAS DE COBERTURA </v>
      </c>
      <c r="D75" s="693"/>
      <c r="E75" s="694"/>
      <c r="F75" s="695"/>
    </row>
    <row r="76" spans="1:9" ht="118.8">
      <c r="A76" s="146" t="str">
        <f>'12 SALAS - 127V_BLOCOS'!A87</f>
        <v>9.1</v>
      </c>
      <c r="B76" s="147"/>
      <c r="C76" s="148" t="str">
        <f>'12 SALAS - 127V_BLOCOS'!D87</f>
        <v>Estrutura metálica p/ cobertura - 2 águas-vão 20m</v>
      </c>
      <c r="D76" s="149" t="str">
        <f>'12 SALAS - 127V_BLOCOS'!E87</f>
        <v>m²</v>
      </c>
      <c r="E76" s="149">
        <v>2918.29</v>
      </c>
      <c r="F76" s="483" t="s">
        <v>740</v>
      </c>
      <c r="H76" s="100"/>
      <c r="I76" s="100"/>
    </row>
    <row r="77" spans="1:9" ht="39.6">
      <c r="A77" s="146" t="str">
        <f>'12 SALAS - 127V_BLOCOS'!A88</f>
        <v>9.2</v>
      </c>
      <c r="B77" s="147"/>
      <c r="C77" s="148" t="str">
        <f>'12 SALAS - 127V_BLOCOS'!D88</f>
        <v>TELHA TRAPEZOIDAL EM ACO ZINCADO, SEM PINTURA, ALTURA DE APROXIMADAMENTE 40 MM, ESPESSURA DE 0,50 MM E LARGURA UTIL DE 980 MM.</v>
      </c>
      <c r="D77" s="149" t="str">
        <f>'12 SALAS - 127V_BLOCOS'!E88</f>
        <v>m²</v>
      </c>
      <c r="E77" s="149">
        <v>330.78</v>
      </c>
      <c r="F77" s="150" t="s">
        <v>741</v>
      </c>
      <c r="G77" s="100"/>
      <c r="H77" s="100"/>
    </row>
    <row r="78" spans="1:9" ht="105.6">
      <c r="A78" s="146" t="str">
        <f>'12 SALAS - 127V_BLOCOS'!A89</f>
        <v>9.3</v>
      </c>
      <c r="B78" s="147"/>
      <c r="C78" s="148" t="str">
        <f>'12 SALAS - 127V_BLOCOS'!D89</f>
        <v>Cobertura -Telha termoacústica</v>
      </c>
      <c r="D78" s="149" t="str">
        <f>'12 SALAS - 127V_BLOCOS'!E89</f>
        <v>m²</v>
      </c>
      <c r="E78" s="149">
        <v>2587.5100000000002</v>
      </c>
      <c r="F78" s="150" t="s">
        <v>742</v>
      </c>
    </row>
    <row r="79" spans="1:9" ht="26.4">
      <c r="A79" s="127" t="str">
        <f>'12 SALAS - 127V_BLOCOS'!A90</f>
        <v>9.4</v>
      </c>
      <c r="B79" s="129"/>
      <c r="C79" s="18" t="str">
        <f>'12 SALAS - 127V_BLOCOS'!D90</f>
        <v>RUFO EM CHAPA DE AÇO GALVANIZADO NÚMERO 24, CORTE DE 25 CM, INCLUSO TRANSPORTE VERTICAL. AF_07/2019.</v>
      </c>
      <c r="D79" s="113" t="str">
        <f>'12 SALAS - 127V_BLOCOS'!E90</f>
        <v>m</v>
      </c>
      <c r="E79" s="113">
        <f>'12 SALAS - 127V_BLOCOS'!F90</f>
        <v>82.6</v>
      </c>
      <c r="F79" s="145" t="s">
        <v>743</v>
      </c>
    </row>
    <row r="80" spans="1:9">
      <c r="A80" s="131">
        <f>'12 SALAS - 127V_BLOCOS'!A92</f>
        <v>10</v>
      </c>
      <c r="B80" s="132"/>
      <c r="C80" s="133" t="str">
        <f>'12 SALAS - 127V_BLOCOS'!D92</f>
        <v xml:space="preserve">IMPERMEABILIZAÇÃO </v>
      </c>
      <c r="D80" s="693"/>
      <c r="E80" s="694"/>
      <c r="F80" s="695"/>
    </row>
    <row r="81" spans="1:11" ht="105.6">
      <c r="A81" s="146" t="str">
        <f>'12 SALAS - 127V_BLOCOS'!A93</f>
        <v>10.1</v>
      </c>
      <c r="B81" s="147"/>
      <c r="C81" s="148" t="str">
        <f>'12 SALAS - 127V_BLOCOS'!D93</f>
        <v>Impermeabilização asfáltica para concreto e alvenaria (3 demãos)</v>
      </c>
      <c r="D81" s="149" t="str">
        <f>'12 SALAS - 127V_BLOCOS'!E93</f>
        <v>m²</v>
      </c>
      <c r="E81" s="149">
        <v>737.04</v>
      </c>
      <c r="F81" s="150" t="s">
        <v>744</v>
      </c>
      <c r="G81" s="158" t="s">
        <v>744</v>
      </c>
      <c r="H81">
        <f>96.82+78.9+81+90.21+129.48+129.48+131.15</f>
        <v>737.04</v>
      </c>
    </row>
    <row r="82" spans="1:11">
      <c r="A82" s="131">
        <f>'12 SALAS - 127V_BLOCOS'!A95</f>
        <v>11</v>
      </c>
      <c r="B82" s="132"/>
      <c r="C82" s="133" t="str">
        <f>'12 SALAS - 127V_BLOCOS'!D95</f>
        <v>REVESTIMENTOS INTERNOS E EXTERNOS</v>
      </c>
      <c r="D82" s="693"/>
      <c r="E82" s="694"/>
      <c r="F82" s="695"/>
    </row>
    <row r="83" spans="1:11" ht="52.8">
      <c r="A83" s="127" t="str">
        <f>'12 SALAS - 127V_BLOCOS'!A96</f>
        <v>11.1</v>
      </c>
      <c r="B83" s="129"/>
      <c r="C83" s="18" t="str">
        <f>'12 SALAS - 127V_BLOCOS'!D96</f>
        <v>Chapisco em  parede com argamassa traço - 1:3 (cimento / areia). CHAPISCO APLICADO EM ALVENARIAS E ESTRUTURAS DE CONCRETO INTERNAS, COMCOLHER DE PEDREIRO. ARGAMASSA TRAÇO 1:3 COM PREPARO MANUAL. AF_06/2014.</v>
      </c>
      <c r="D83" s="113" t="str">
        <f>'12 SALAS - 127V_BLOCOS'!E96</f>
        <v>m²</v>
      </c>
      <c r="E83" s="113">
        <v>4174.5</v>
      </c>
      <c r="F83" s="134" t="s">
        <v>745</v>
      </c>
      <c r="G83">
        <f>2087.25*2</f>
        <v>4174.5</v>
      </c>
    </row>
    <row r="84" spans="1:11" ht="66">
      <c r="A84" s="127" t="str">
        <f>'12 SALAS - 127V_BLOCOS'!A97</f>
        <v>11.2</v>
      </c>
      <c r="B84" s="129"/>
      <c r="C84" s="18" t="str">
        <f>'12 SALAS - 127V_BLOCOS'!D97</f>
        <v>Emboço, com argamassa traço - 1:2:9 (cimento / cal / areia), espessura 2 cm. EMBOÇO OU MASSA ÚNICA EM ARGAMASSA TRAÇO 1:2:8, PREPARO MECÂNICO COM BETONEIRA 400 L, APLICADA MANUALMENTE EM PANOS CEGOS DE FACHADA (SEM PRESENÇA DE VÃOS), ESPESSURA DE 25 MM. AF_06/2014.</v>
      </c>
      <c r="D84" s="113" t="str">
        <f>'12 SALAS - 127V_BLOCOS'!E97</f>
        <v>m²</v>
      </c>
      <c r="E84" s="159">
        <v>990.77</v>
      </c>
      <c r="F84" s="473" t="s">
        <v>955</v>
      </c>
    </row>
    <row r="85" spans="1:11" ht="79.2">
      <c r="A85" s="127" t="str">
        <f>'12 SALAS - 127V_BLOCOS'!A98</f>
        <v>11.3</v>
      </c>
      <c r="B85" s="129"/>
      <c r="C85" s="18" t="str">
        <f>'12 SALAS - 127V_BLOCOS'!D98</f>
        <v>Reboco para paredes internas, externas, vigas, traço 1:4,5  - espessura 0,5 cm. MASSA ÚNICA, PARA RECEBIMENTO DE PINTURA OU CERÂMICA, ARGAMASSA INDUSTRIALIZADA, PREPARO MECÂNICO, APLICADO COM EQUIPAMENTO DE MISTURA E PROJEÇÃO DE 1,5 M3/H EM FACES INTERNAS DE PAREDES, ESPESSURA DE 5MM, SEMEXECUÇÃO DE TALISCAS. AF_06/2014.</v>
      </c>
      <c r="D85" s="113" t="str">
        <f>'12 SALAS - 127V_BLOCOS'!E98</f>
        <v>m²</v>
      </c>
      <c r="E85" s="159">
        <v>3183.73</v>
      </c>
      <c r="F85" s="134" t="s">
        <v>746</v>
      </c>
    </row>
    <row r="86" spans="1:11" ht="66">
      <c r="A86" s="127" t="str">
        <f>'12 SALAS - 127V_BLOCOS'!A99</f>
        <v>11.4</v>
      </c>
      <c r="B86" s="129"/>
      <c r="C86" s="18" t="str">
        <f>'12 SALAS - 127V_BLOCOS'!D99</f>
        <v xml:space="preserve">Revestimento cerâmico de paredes PEI IV- cerâmica 30 x 40 cm aplicado com argamassa industrializada- incl. rejunte - conforme projeto. REVESTIMENTO CERÂMICO PARA PAREDES INTERNAS COM PLACAS TIPO ESMALTADAEXTRA DE DIMENSÕES 33X45 CM APLICADAS EM AMBIENTES DE ÁREA MAIOR QUE 5M² NA ALTURA INTEIRA DAS PAREDES. AF_06/2014.   </v>
      </c>
      <c r="D86" s="113" t="str">
        <f>'12 SALAS - 127V_BLOCOS'!E99</f>
        <v>m²</v>
      </c>
      <c r="E86" s="159">
        <v>990.77</v>
      </c>
      <c r="F86" s="473" t="s">
        <v>955</v>
      </c>
      <c r="G86" s="160"/>
    </row>
    <row r="87" spans="1:11">
      <c r="A87" s="131">
        <f>'12 SALAS - 127V_BLOCOS'!A101</f>
        <v>12</v>
      </c>
      <c r="B87" s="132"/>
      <c r="C87" s="133" t="str">
        <f>'12 SALAS - 127V_BLOCOS'!D101</f>
        <v>SISTEMAS DE PISOS</v>
      </c>
      <c r="D87" s="693"/>
      <c r="E87" s="694"/>
      <c r="F87" s="695"/>
    </row>
    <row r="88" spans="1:11">
      <c r="A88" s="131" t="str">
        <f>'12 SALAS - 127V_BLOCOS'!A102</f>
        <v>12.1</v>
      </c>
      <c r="B88" s="132"/>
      <c r="C88" s="133" t="str">
        <f>'12 SALAS - 127V_BLOCOS'!D102</f>
        <v>PAVIMENTAÇÃO INTERNA</v>
      </c>
      <c r="D88" s="693"/>
      <c r="E88" s="694"/>
      <c r="F88" s="695"/>
    </row>
    <row r="89" spans="1:11">
      <c r="A89" s="127" t="str">
        <f>'12 SALAS - 127V_BLOCOS'!A103</f>
        <v>12.1.1</v>
      </c>
      <c r="B89" s="129"/>
      <c r="C89" s="18" t="str">
        <f>'12 SALAS - 127V_BLOCOS'!D103</f>
        <v>Camada impermeabilizadora e=10cm c/ seixo</v>
      </c>
      <c r="D89" s="113" t="str">
        <f>'12 SALAS - 127V_BLOCOS'!E103</f>
        <v>m²</v>
      </c>
      <c r="E89" s="113">
        <f>'12 SALAS - 127V_BLOCOS'!F103</f>
        <v>2863.27</v>
      </c>
      <c r="F89" s="134" t="s">
        <v>747</v>
      </c>
      <c r="G89" s="100">
        <f>E91+E92</f>
        <v>2863.27</v>
      </c>
    </row>
    <row r="90" spans="1:11" ht="92.4">
      <c r="A90" s="127" t="str">
        <f>'12 SALAS - 127V_BLOCOS'!A104</f>
        <v>12.1.2</v>
      </c>
      <c r="B90" s="129"/>
      <c r="C90" s="18" t="str">
        <f>'12 SALAS - 127V_BLOCOS'!D104</f>
        <v>Camada regularizadora no traço 1:4</v>
      </c>
      <c r="D90" s="113" t="str">
        <f>'12 SALAS - 127V_BLOCOS'!E104</f>
        <v>m²</v>
      </c>
      <c r="E90" s="113">
        <f>'12 SALAS - 127V_BLOCOS'!F104</f>
        <v>177.42</v>
      </c>
      <c r="F90" s="473" t="s">
        <v>981</v>
      </c>
      <c r="H90">
        <f>32.98+32.98+46.54+57.86+7.34</f>
        <v>177.70000000000002</v>
      </c>
    </row>
    <row r="91" spans="1:11" ht="92.4">
      <c r="A91" s="127" t="str">
        <f>'12 SALAS - 127V_BLOCOS'!A105</f>
        <v>12.1.3</v>
      </c>
      <c r="B91" s="129"/>
      <c r="C91" s="18" t="str">
        <f>'12 SALAS - 127V_BLOCOS'!D105</f>
        <v>Piso cerâmico esmaltado PEI V - 40 x 40 cm  aplicado com argamassa industrializada - incl. rejunte - Branco antiderrapante - conforme projeto. REVESTIMENTO CERÂMICO PARA PISO COM PLACAS TIPO ESMALTADA EXTRA DE DIMENSÕES 45X45 CM APLICADA EM AMBIENTES DE ÁREA MAIOR QUE 10 M2. AF_06/2014.</v>
      </c>
      <c r="D91" s="113" t="str">
        <f>'12 SALAS - 127V_BLOCOS'!E105</f>
        <v>m²</v>
      </c>
      <c r="E91" s="113">
        <f>'12 SALAS - 127V_BLOCOS'!F105</f>
        <v>177.42</v>
      </c>
      <c r="F91" s="473" t="s">
        <v>981</v>
      </c>
      <c r="G91" s="123" t="s">
        <v>748</v>
      </c>
      <c r="H91">
        <f>32.98+32.98+46.54+57.86+7.34</f>
        <v>177.70000000000002</v>
      </c>
      <c r="K91">
        <f>177.77*3</f>
        <v>533.31000000000006</v>
      </c>
    </row>
    <row r="92" spans="1:11" ht="92.4">
      <c r="A92" s="127" t="str">
        <f>'12 SALAS - 127V_BLOCOS'!A106</f>
        <v>12.1.4</v>
      </c>
      <c r="B92" s="129"/>
      <c r="C92" s="18" t="s">
        <v>220</v>
      </c>
      <c r="D92" s="113" t="str">
        <f>'12 SALAS - 127V_BLOCOS'!E106</f>
        <v>m²</v>
      </c>
      <c r="E92" s="113">
        <f>'12 SALAS - 127V_BLOCOS'!F106</f>
        <v>2685.85</v>
      </c>
      <c r="F92" s="473" t="s">
        <v>978</v>
      </c>
      <c r="G92">
        <f>603.96+87.65+150.89+151.29+224.56</f>
        <v>1218.3499999999999</v>
      </c>
      <c r="H92">
        <f>G92+1467.5</f>
        <v>2685.85</v>
      </c>
    </row>
    <row r="93" spans="1:11">
      <c r="A93" s="127" t="str">
        <f>'12 SALAS - 127V_BLOCOS'!A107</f>
        <v>12.1.5</v>
      </c>
      <c r="B93" s="129"/>
      <c r="C93" s="18" t="str">
        <f>'12 SALAS - 127V_BLOCOS'!D107</f>
        <v>Piso de borracha tátil (16 un) - Interno</v>
      </c>
      <c r="D93" s="113" t="str">
        <f>'12 SALAS - 127V_BLOCOS'!E107</f>
        <v>m²</v>
      </c>
      <c r="E93" s="113">
        <v>131.94</v>
      </c>
      <c r="F93" s="473" t="s">
        <v>980</v>
      </c>
      <c r="G93">
        <f>131.94+4.32+7.11</f>
        <v>143.37</v>
      </c>
    </row>
    <row r="94" spans="1:11">
      <c r="A94" s="127" t="str">
        <f>'12 SALAS - 127V_BLOCOS'!A108</f>
        <v>12.1.6</v>
      </c>
      <c r="B94" s="129"/>
      <c r="C94" s="18" t="str">
        <f>'12 SALAS - 127V_BLOCOS'!D108</f>
        <v>PisoTátil direcional na cor amarelo 25x25 premoldado (16 unidades). - Externo</v>
      </c>
      <c r="D94" s="113" t="str">
        <f>'12 SALAS - 127V_BLOCOS'!E108</f>
        <v>m²</v>
      </c>
      <c r="E94" s="113">
        <f>'12 SALAS - 127V_BLOCOS'!F108</f>
        <v>5.58</v>
      </c>
      <c r="F94" s="473" t="s">
        <v>979</v>
      </c>
    </row>
    <row r="95" spans="1:11">
      <c r="A95" s="127" t="str">
        <f>'12 SALAS - 127V_BLOCOS'!A109</f>
        <v>12.1.7</v>
      </c>
      <c r="B95" s="129"/>
      <c r="C95" s="18" t="str">
        <f>'12 SALAS - 127V_BLOCOS'!D109</f>
        <v xml:space="preserve">Soleira em granito cinza andorinha, L=15cm, E=2cm </v>
      </c>
      <c r="D95" s="113" t="str">
        <f>'12 SALAS - 127V_BLOCOS'!E109</f>
        <v>m</v>
      </c>
      <c r="E95" s="113">
        <f>'12 SALAS - 127V_BLOCOS'!F109</f>
        <v>30.9</v>
      </c>
      <c r="F95" s="145" t="s">
        <v>749</v>
      </c>
    </row>
    <row r="96" spans="1:11" ht="106.2" thickBot="1">
      <c r="A96" s="485" t="str">
        <f>'12 SALAS - 127V_BLOCOS'!A110</f>
        <v>12.1.8</v>
      </c>
      <c r="B96" s="486"/>
      <c r="C96" s="487" t="str">
        <f>'12 SALAS - 127V_BLOCOS'!D110</f>
        <v>Rodapé de alta resistência (incl. polimento)</v>
      </c>
      <c r="D96" s="157" t="str">
        <f>'12 SALAS - 127V_BLOCOS'!E110</f>
        <v>m</v>
      </c>
      <c r="E96" s="140">
        <f>'12 SALAS - 127V_BLOCOS'!F110</f>
        <v>815.72</v>
      </c>
      <c r="F96" s="483" t="s">
        <v>990</v>
      </c>
    </row>
    <row r="97" spans="1:9">
      <c r="A97" s="142" t="str">
        <f>'12 SALAS - 127V_BLOCOS'!A111</f>
        <v>12.2</v>
      </c>
      <c r="B97" s="143"/>
      <c r="C97" s="144" t="str">
        <f>'12 SALAS - 127V_BLOCOS'!D111</f>
        <v>PAVIMENTAÇÃO EXTERNA</v>
      </c>
      <c r="D97" s="701"/>
      <c r="E97" s="702"/>
      <c r="F97" s="703"/>
    </row>
    <row r="98" spans="1:9" ht="52.8">
      <c r="A98" s="127" t="str">
        <f>'12 SALAS - 127V_BLOCOS'!A112</f>
        <v>12.2.1</v>
      </c>
      <c r="B98" s="129"/>
      <c r="C98" s="18" t="str">
        <f>'12 SALAS - 127V_BLOCOS'!D112</f>
        <v>Passeio em concreto desempenado com junta plastica a cada 1,20m, e = 10cm. EXECUÇÃO DE PASSEIO (CALÇADA) OU PISO DE CONCRETO COM CONCRETO MOLDADO IN LOCO, FEITO EM OBRA, ACABAMENTO CONVENCIONAL, ESPESSURA 10 CM, ARMADO. AF_07/2016.</v>
      </c>
      <c r="D98" s="113" t="str">
        <f>'12 SALAS - 127V_BLOCOS'!E112</f>
        <v>m²</v>
      </c>
      <c r="E98" s="113">
        <f>'12 SALAS - 127V_BLOCOS'!F112</f>
        <v>435.79</v>
      </c>
      <c r="F98" s="145" t="s">
        <v>750</v>
      </c>
      <c r="G98">
        <f>61.45+61.45+85.62+94.58+12.39+12.39+50.99+56.92</f>
        <v>435.79</v>
      </c>
    </row>
    <row r="99" spans="1:9" ht="52.8">
      <c r="A99" s="127" t="str">
        <f>'12 SALAS - 127V_BLOCOS'!A113</f>
        <v>12.2.2</v>
      </c>
      <c r="B99" s="129"/>
      <c r="C99" s="18" t="str">
        <f>'12 SALAS - 127V_BLOCOS'!D113</f>
        <v>Rampa de acesso em concreto não estrutural. EXECUÇÃO DE PASSEIO (CALÇADA) OU PISO DE CONCRETO COM CONCRETO MOLDADO IN LOCO, FEITO EM OBRA, ACABAMENTO CONVENCIONAL, ESPESSURA 10 CM, ARMADO. AF_07/2016.</v>
      </c>
      <c r="D99" s="113" t="str">
        <f>'12 SALAS - 127V_BLOCOS'!E113</f>
        <v>m²</v>
      </c>
      <c r="E99" s="113">
        <f>'12 SALAS - 127V_BLOCOS'!F113</f>
        <v>63.05</v>
      </c>
      <c r="F99" s="145" t="s">
        <v>751</v>
      </c>
    </row>
    <row r="100" spans="1:9" ht="39.6">
      <c r="A100" s="127" t="str">
        <f>'12 SALAS - 127V_BLOCOS'!A114</f>
        <v>12.2.3</v>
      </c>
      <c r="B100" s="129"/>
      <c r="C100" s="18" t="str">
        <f>'12 SALAS - 127V_BLOCOS'!D114</f>
        <v>Meio-fio concreto, moldado in loco, 11,5cm base x 22cm altura. GUIA (MEIO-FIO) CONCRETO, MOLDADA IN LOCO EM TRECHO RETO COM EXTRUSORA, 13 CM BASE X 22 CM ALTURA. AF_06/2016.</v>
      </c>
      <c r="D100" s="113" t="str">
        <f>'12 SALAS - 127V_BLOCOS'!E114</f>
        <v>m</v>
      </c>
      <c r="E100" s="113">
        <f>'12 SALAS - 127V_BLOCOS'!F114</f>
        <v>241.96</v>
      </c>
      <c r="F100" s="145" t="s">
        <v>987</v>
      </c>
    </row>
    <row r="101" spans="1:9" ht="39.6">
      <c r="A101" s="127" t="str">
        <f>'12 SALAS - 127V_BLOCOS'!A115</f>
        <v>12.2.4</v>
      </c>
      <c r="B101" s="129"/>
      <c r="C101" s="18" t="str">
        <f>'12 SALAS - 127V_BLOCOS'!D115</f>
        <v>Lastro de brita para o estacionamento. LASTRO COM MATERIAL GRANULAR (PEDRA BRITADA N.1 E PEDRA BRITADA N.2),APLICADO EM PISOS OU LAJES SOBRE SOLO, ESPESSURA DE *10 CM*. AF_07/2019.</v>
      </c>
      <c r="D101" s="113" t="str">
        <f>'12 SALAS - 127V_BLOCOS'!E115</f>
        <v>m³</v>
      </c>
      <c r="E101" s="113">
        <f>'12 SALAS - 127V_BLOCOS'!F115</f>
        <v>16.38</v>
      </c>
      <c r="F101" s="145" t="s">
        <v>752</v>
      </c>
      <c r="H101">
        <f>131+125</f>
        <v>256</v>
      </c>
      <c r="I101">
        <f>H101*0.06</f>
        <v>15.36</v>
      </c>
    </row>
    <row r="102" spans="1:9" ht="52.8">
      <c r="A102" s="127" t="str">
        <f>'12 SALAS - 127V_BLOCOS'!A116</f>
        <v>12.2.5</v>
      </c>
      <c r="B102" s="129"/>
      <c r="C102" s="18" t="str">
        <f>'12 SALAS - 127V_BLOCOS'!D116</f>
        <v>Pavimetação em blocos intertravado de concreto, assentados sobre colchão de areia. EXECUÇÃO DE PASSEIO EM PISO INTERTRAVADO, COM BLOCO RETANGULAR COR NATURAL DE 20 X 10 CM, ESPESSURA 6 CM. AF_12/2015.</v>
      </c>
      <c r="D102" s="113" t="str">
        <f>'12 SALAS - 127V_BLOCOS'!E116</f>
        <v>m²</v>
      </c>
      <c r="E102" s="113">
        <f>'12 SALAS - 127V_BLOCOS'!F116</f>
        <v>1707.59</v>
      </c>
      <c r="F102" s="473" t="s">
        <v>982</v>
      </c>
    </row>
    <row r="103" spans="1:9">
      <c r="A103" s="131">
        <f>'12 SALAS - 127V_BLOCOS'!A118</f>
        <v>13</v>
      </c>
      <c r="B103" s="132"/>
      <c r="C103" s="133" t="str">
        <f>'12 SALAS - 127V_BLOCOS'!D118</f>
        <v>PINTURAS E ACABAMENTOS</v>
      </c>
      <c r="D103" s="693"/>
      <c r="E103" s="694"/>
      <c r="F103" s="695"/>
    </row>
    <row r="104" spans="1:9" ht="52.8">
      <c r="A104" s="127" t="str">
        <f>'12 SALAS - 127V_BLOCOS'!A119</f>
        <v>13.1</v>
      </c>
      <c r="B104" s="129"/>
      <c r="C104" s="18" t="str">
        <f>'12 SALAS - 127V_BLOCOS'!D119</f>
        <v>Emassamento de paredes internas com massa PVA - 02 demãos. APLICAÇÃO MANUAL DE MASSA ACRÍLICA EM PANOS DE FACHADA SEM PRESENÇA DEVÃOS, DE EDIFÍCIOS DE MÚLTIPLOS PAVIMENTOS, DUAS DEMÃOS. AF_05/2017.</v>
      </c>
      <c r="D104" s="113" t="str">
        <f>'12 SALAS - 127V_BLOCOS'!E119</f>
        <v>m²</v>
      </c>
      <c r="E104" s="113">
        <f>'12 SALAS - 127V_BLOCOS'!F119</f>
        <v>1321.54</v>
      </c>
      <c r="F104" s="473" t="s">
        <v>753</v>
      </c>
      <c r="G104" s="100">
        <v>1321.54</v>
      </c>
      <c r="I104" s="100">
        <f>G104/2</f>
        <v>660.77</v>
      </c>
    </row>
    <row r="105" spans="1:9" ht="52.8">
      <c r="A105" s="127" t="str">
        <f>'12 SALAS - 127V_BLOCOS'!A120</f>
        <v>13.2</v>
      </c>
      <c r="B105" s="129"/>
      <c r="C105" s="18" t="str">
        <f>'12 SALAS - 127V_BLOCOS'!D120</f>
        <v>Emassamento de paredes externas com massa ACRÍLICA - 02 demãos. APLICAÇÃO MANUAL DE MASSA ACRÍLICA EM PANOS DE FACHADA COM PRESENÇA DEVÃOS, DE EDIFÍCIOS DE MÚLTIPLOS PAVIMENTOS, DUAS DEMÃOS. AF_05/2017.</v>
      </c>
      <c r="D105" s="113" t="str">
        <f>'12 SALAS - 127V_BLOCOS'!E120</f>
        <v>m²</v>
      </c>
      <c r="E105" s="113">
        <f>'12 SALAS - 127V_BLOCOS'!F120</f>
        <v>1862.19</v>
      </c>
      <c r="F105" s="473" t="s">
        <v>983</v>
      </c>
      <c r="G105" s="100"/>
      <c r="I105" s="100"/>
    </row>
    <row r="106" spans="1:9">
      <c r="A106" s="127" t="str">
        <f>'12 SALAS - 127V_BLOCOS'!A121</f>
        <v>13.3</v>
      </c>
      <c r="B106" s="129"/>
      <c r="C106" s="18" t="str">
        <f>'12 SALAS - 127V_BLOCOS'!D121</f>
        <v>APLICAÇÃO DE FUNDO SELADOR ACRÍLICO EM PAREDES, UMA DEMÃO</v>
      </c>
      <c r="D106" s="113" t="str">
        <f>'12 SALAS - 127V_BLOCOS'!E121</f>
        <v>m²</v>
      </c>
      <c r="E106" s="113">
        <f>'12 SALAS - 127V_BLOCOS'!F121</f>
        <v>3183.73</v>
      </c>
      <c r="F106" s="473" t="s">
        <v>961</v>
      </c>
    </row>
    <row r="107" spans="1:9" s="98" customFormat="1" ht="39.6">
      <c r="A107" s="127" t="str">
        <f>'12 SALAS - 127V_BLOCOS'!A122</f>
        <v>13.4</v>
      </c>
      <c r="B107" s="129"/>
      <c r="C107" s="18" t="str">
        <f>'12 SALAS - 127V_BLOCOS'!D122</f>
        <v>Pintura em latex acrílico sobre paredes internas e externas, 2 demãos. APLICAÇÃO MANUAL DE PINTURA COM TINTA LÁTEX ACRÍLICA EM PAREDES, DUAS DEMÃOS. AF_06/2014</v>
      </c>
      <c r="D107" s="159" t="str">
        <f>'12 SALAS - 127V_BLOCOS'!E122</f>
        <v>m²</v>
      </c>
      <c r="E107" s="113">
        <f>'12 SALAS - 127V_BLOCOS'!F122</f>
        <v>3183.73</v>
      </c>
      <c r="F107" s="473" t="s">
        <v>962</v>
      </c>
    </row>
    <row r="108" spans="1:9" ht="66">
      <c r="A108" s="127" t="str">
        <f>'12 SALAS - 127V_BLOCOS'!A123</f>
        <v>13.5</v>
      </c>
      <c r="B108" s="129"/>
      <c r="C108" s="18" t="str">
        <f>'12 SALAS - 127V_BLOCOS'!D123</f>
        <v>Pintura em esmalte acetinado sobre superfície metálica, 2 demãos. PINTURA COM TINTA ALQUÍDICA DE ACABAMENTO (ESMALTE SINTÉTICO ACETINADO) APLICADA A ROLO OU PINCEL SOBRE SUPERFÍCIES METÁLICAS (EXCETO PERFIL) EXECUTADO EM OBRA (POR DEMÃO). AF_01/2020</v>
      </c>
      <c r="D108" s="113" t="str">
        <f>'12 SALAS - 127V_BLOCOS'!E123</f>
        <v>m²</v>
      </c>
      <c r="E108" s="113">
        <f>'12 SALAS - 127V_BLOCOS'!F123</f>
        <v>96.79</v>
      </c>
      <c r="F108" s="473" t="s">
        <v>963</v>
      </c>
    </row>
    <row r="109" spans="1:9" ht="39.6">
      <c r="A109" s="127" t="str">
        <f>'12 SALAS - 127V_BLOCOS'!A124</f>
        <v>13.6</v>
      </c>
      <c r="B109" s="129"/>
      <c r="C109" s="18" t="str">
        <f>'12 SALAS - 127V_BLOCOS'!D124</f>
        <v>Pintura em esmalte sintético em porta de madeira, 2 demãos.  PINTURA TINTA DE ACABAMENTO (PIGMENTADA) ESMALTE SINTÉTICO ACETINADO EM MADEIRA, 2 DEMÃOS. AF_01/2021.</v>
      </c>
      <c r="D109" s="113" t="str">
        <f>'12 SALAS - 127V_BLOCOS'!E124</f>
        <v>m²</v>
      </c>
      <c r="E109" s="149">
        <f>'12 SALAS - 127V_BLOCOS'!F124</f>
        <v>134.4</v>
      </c>
      <c r="F109" s="473" t="s">
        <v>954</v>
      </c>
    </row>
    <row r="110" spans="1:9">
      <c r="A110" s="131">
        <f>'12 SALAS - 127V_BLOCOS'!A126</f>
        <v>14</v>
      </c>
      <c r="B110" s="132"/>
      <c r="C110" s="133" t="str">
        <f>'12 SALAS - 127V_BLOCOS'!D126</f>
        <v>INSTALAÇÕES HIDRÁULICAS</v>
      </c>
      <c r="D110" s="693"/>
      <c r="E110" s="694"/>
      <c r="F110" s="695"/>
    </row>
    <row r="111" spans="1:9" ht="39.6">
      <c r="A111" s="127" t="str">
        <f>'12 SALAS - 127V_BLOCOS'!A127</f>
        <v>14.1</v>
      </c>
      <c r="B111" s="129"/>
      <c r="C111" s="18" t="str">
        <f>'12 SALAS - 127V_BLOCOS'!D127</f>
        <v>Tubo PVC soldável Ø 25 mm, inclusive conexões. TUBO, PVC, SOLDÁVEL, DN 25MM, INSTALADO EM RAMAL DE DISTRIBUIÇÃO DE ÁGUA - FORNECIMENTO E INSTALAÇÃO. AF_12/2014.</v>
      </c>
      <c r="D111" s="113" t="str">
        <f>'12 SALAS - 127V_BLOCOS'!E157</f>
        <v>m</v>
      </c>
      <c r="E111" s="113">
        <f>'12 SALAS - 127V_BLOCOS'!F127</f>
        <v>150</v>
      </c>
      <c r="F111" s="145" t="s">
        <v>754</v>
      </c>
    </row>
    <row r="112" spans="1:9" ht="39.6">
      <c r="A112" s="127" t="str">
        <f>'12 SALAS - 127V_BLOCOS'!A128</f>
        <v>14.2</v>
      </c>
      <c r="B112" s="129"/>
      <c r="C112" s="18" t="str">
        <f>'12 SALAS - 127V_BLOCOS'!D128</f>
        <v>Tubo PVC soldável Ø 32 mm, inclusive conexões. TUBO, PVC, SOLDÁVEL, DN 32MM, INSTALADO EM RAMAL OU SUB-RAMAL DE ÁGUA - FORNECIMENTO E INSTALAÇÃO. AF_12/2014.</v>
      </c>
      <c r="D112" s="113" t="str">
        <f>'12 SALAS - 127V_BLOCOS'!E128</f>
        <v>m</v>
      </c>
      <c r="E112" s="113">
        <f>'12 SALAS - 127V_BLOCOS'!F128</f>
        <v>135.30000000000001</v>
      </c>
      <c r="F112" s="145" t="s">
        <v>755</v>
      </c>
    </row>
    <row r="113" spans="1:6" ht="39.6">
      <c r="A113" s="127" t="str">
        <f>'12 SALAS - 127V_BLOCOS'!A129</f>
        <v>14.3</v>
      </c>
      <c r="B113" s="129"/>
      <c r="C113" s="18" t="str">
        <f>'12 SALAS - 127V_BLOCOS'!D129</f>
        <v>Tubo PVC soldável Ø 40 mm, inclusive conexões. TUBO, PVC, SOLDÁVEL, DN 40MM, INSTALADO EM PRUMADA DE ÁGUA - FORNECIMENTO E INSTALAÇÃO. AF_12/2014.</v>
      </c>
      <c r="D113" s="113" t="str">
        <f>'12 SALAS - 127V_BLOCOS'!E129</f>
        <v>m</v>
      </c>
      <c r="E113" s="113">
        <f>'12 SALAS - 127V_BLOCOS'!F129</f>
        <v>29</v>
      </c>
      <c r="F113" s="145" t="s">
        <v>756</v>
      </c>
    </row>
    <row r="114" spans="1:6" ht="39.6">
      <c r="A114" s="127" t="str">
        <f>'12 SALAS - 127V_BLOCOS'!A130</f>
        <v>14.4</v>
      </c>
      <c r="B114" s="129"/>
      <c r="C114" s="18" t="str">
        <f>'12 SALAS - 127V_BLOCOS'!D130</f>
        <v>Tubo PVC soldável Ø 50 mm, inclusive conexões. TUBO, PVC, SOLDÁVEL, DN 50MM, INSTALADO EM PRUMADA DE ÁGUA - FORNECIMENTO E INSTALAÇÃO. AF_12/2014.</v>
      </c>
      <c r="D114" s="113" t="str">
        <f>'12 SALAS - 127V_BLOCOS'!E130</f>
        <v>m</v>
      </c>
      <c r="E114" s="113">
        <f>'12 SALAS - 127V_BLOCOS'!F130</f>
        <v>98</v>
      </c>
      <c r="F114" s="145" t="s">
        <v>757</v>
      </c>
    </row>
    <row r="115" spans="1:6" ht="39.6">
      <c r="A115" s="127" t="str">
        <f>'12 SALAS - 127V_BLOCOS'!A131</f>
        <v>14.5</v>
      </c>
      <c r="B115" s="129"/>
      <c r="C115" s="18" t="str">
        <f>'12 SALAS - 127V_BLOCOS'!D131</f>
        <v>Tubo PVC soldável Ø 60 mm, inclusive conexões. TUBO, PVC, SOLDÁVEL, DN 60MM, INSTALADO EM PRUMADA DE ÁGUA - FORNECIMENTO E INSTALAÇÃO. AF_12/2014.</v>
      </c>
      <c r="D115" s="113" t="str">
        <f>'12 SALAS - 127V_BLOCOS'!E131</f>
        <v>m</v>
      </c>
      <c r="E115" s="113">
        <f>'12 SALAS - 127V_BLOCOS'!F131</f>
        <v>80.349999999999994</v>
      </c>
      <c r="F115" s="145" t="s">
        <v>758</v>
      </c>
    </row>
    <row r="116" spans="1:6" ht="39.6">
      <c r="A116" s="127" t="str">
        <f>'12 SALAS - 127V_BLOCOS'!A132</f>
        <v>14.6</v>
      </c>
      <c r="B116" s="129"/>
      <c r="C116" s="18" t="str">
        <f>'12 SALAS - 127V_BLOCOS'!D132</f>
        <v>Tubo PVC soldável Ø 75 mm, inclusive conexões. TUBO, PVC, SOLDÁVEL, DN 75MM, INSTALADO EM PRUMADA DE ÁGUA - FORNECIMENTO E INSTALAÇÃO. AF_12/2014.</v>
      </c>
      <c r="D116" s="113" t="str">
        <f>'12 SALAS - 127V_BLOCOS'!E132</f>
        <v>m</v>
      </c>
      <c r="E116" s="113">
        <f>'12 SALAS - 127V_BLOCOS'!F132</f>
        <v>91.3</v>
      </c>
      <c r="F116" s="145" t="s">
        <v>759</v>
      </c>
    </row>
    <row r="117" spans="1:6" ht="52.8">
      <c r="A117" s="127" t="str">
        <f>'12 SALAS - 127V_BLOCOS'!A133</f>
        <v>14.7</v>
      </c>
      <c r="B117" s="129"/>
      <c r="C117" s="18" t="str">
        <f>'12 SALAS - 127V_BLOCOS'!D133</f>
        <v>Adaptador de PVC com bolsa e rosca 25mm x 3/4". ADAPTADOR CURTO COM BOLSA E ROSCA PARA REGISTRO, PVC, SOLDÁVEL, DN 25MM X 3/4, INSTALADO EM RAMAL OU SUB-RAMAL DE ÁGUA - FORNECIMENTO E INSTALAÇÃO. AF_12/2014.</v>
      </c>
      <c r="D117" s="113" t="str">
        <f>'12 SALAS - 127V_BLOCOS'!E133</f>
        <v>un</v>
      </c>
      <c r="E117" s="113">
        <f>'12 SALAS - 127V_BLOCOS'!F133</f>
        <v>63</v>
      </c>
      <c r="F117" s="145" t="s">
        <v>760</v>
      </c>
    </row>
    <row r="118" spans="1:6" ht="52.8">
      <c r="A118" s="127" t="str">
        <f>'12 SALAS - 127V_BLOCOS'!A134</f>
        <v>14.8</v>
      </c>
      <c r="B118" s="129"/>
      <c r="C118" s="18" t="str">
        <f>'12 SALAS - 127V_BLOCOS'!D134</f>
        <v>Adaptador de PVC com bolsa e rosca 50mm x 1.1/2". ADAPTADOR CURTO COM BOLSA E ROSCA PARA REGISTRO, PVC, SOLDÁVEL, DN 50MM X 1.1/2, INSTALADO EM PRUMADA DE ÁGUA - FORNECIMENTO E INSTALAÇÃO. AF_12/2014.</v>
      </c>
      <c r="D118" s="113" t="str">
        <f>'12 SALAS - 127V_BLOCOS'!E134</f>
        <v>un</v>
      </c>
      <c r="E118" s="113">
        <f>'12 SALAS - 127V_BLOCOS'!F134</f>
        <v>39</v>
      </c>
      <c r="F118" s="145" t="s">
        <v>761</v>
      </c>
    </row>
    <row r="119" spans="1:6" ht="39.6">
      <c r="A119" s="127" t="str">
        <f>'12 SALAS - 127V_BLOCOS'!A135</f>
        <v>14.9</v>
      </c>
      <c r="B119" s="129"/>
      <c r="C119" s="18" t="str">
        <f>'12 SALAS - 127V_BLOCOS'!D135</f>
        <v>Joelho PVC soldavel 90º agua fria 25mm. JOELHO 90 GRAUS, PVC, SOLDÁVEL, DN 25MM, INSTALADO EM RAMAL OU SUB-RAMAL DE ÁGUA - FORNECIMENTO E INSTALAÇÃO. AF_12/2014.</v>
      </c>
      <c r="D119" s="113" t="str">
        <f>'12 SALAS - 127V_BLOCOS'!E135</f>
        <v>un</v>
      </c>
      <c r="E119" s="113">
        <f>'12 SALAS - 127V_BLOCOS'!F135</f>
        <v>58</v>
      </c>
      <c r="F119" s="145" t="s">
        <v>762</v>
      </c>
    </row>
    <row r="120" spans="1:6" ht="39.6">
      <c r="A120" s="127" t="str">
        <f>'12 SALAS - 127V_BLOCOS'!A136</f>
        <v>14.10</v>
      </c>
      <c r="B120" s="129"/>
      <c r="C120" s="18" t="str">
        <f>'12 SALAS - 127V_BLOCOS'!D136</f>
        <v>Joelho PVC soldavel 90º agua fria 32mm. JOELHO 90 GRAUS, PVC, SOLDÁVEL, DN 32MM, INSTALADO EM RAMAL DE DISTRIBUIÇÃO DE ÁGUA - FORNECIMENTO E INSTALAÇÃO. AF_12/2014.</v>
      </c>
      <c r="D120" s="113" t="str">
        <f>'12 SALAS - 127V_BLOCOS'!E136</f>
        <v>un</v>
      </c>
      <c r="E120" s="113">
        <f>'12 SALAS - 127V_BLOCOS'!F136</f>
        <v>7</v>
      </c>
      <c r="F120" s="145" t="s">
        <v>763</v>
      </c>
    </row>
    <row r="121" spans="1:6" ht="39.6">
      <c r="A121" s="127" t="str">
        <f>'12 SALAS - 127V_BLOCOS'!A137</f>
        <v>14.11</v>
      </c>
      <c r="B121" s="129"/>
      <c r="C121" s="18" t="str">
        <f>'12 SALAS - 127V_BLOCOS'!D137</f>
        <v>Joelho PVC soldavel 90º agua fria 40mm. JOELHO 90 GRAUS, PVC, SOLDÁVEL, DN 40MM, INSTALADO EM PRUMADA DE ÁGUA - FORNECIMENTO E INSTALAÇÃO. AF_12/2014.</v>
      </c>
      <c r="D121" s="113" t="str">
        <f>'12 SALAS - 127V_BLOCOS'!E137</f>
        <v>un</v>
      </c>
      <c r="E121" s="113">
        <f>'12 SALAS - 127V_BLOCOS'!F137</f>
        <v>8</v>
      </c>
      <c r="F121" s="145" t="s">
        <v>764</v>
      </c>
    </row>
    <row r="122" spans="1:6" ht="39.6">
      <c r="A122" s="127" t="str">
        <f>'12 SALAS - 127V_BLOCOS'!A138</f>
        <v>14.12</v>
      </c>
      <c r="B122" s="129"/>
      <c r="C122" s="18" t="str">
        <f>'12 SALAS - 127V_BLOCOS'!D138</f>
        <v>Joelho PVC soldavel 90º agua fria 50mm. JOELHO 90 GRAUS, PVC, SOLDÁVEL, DN 50MM, INSTALADO EM PRUMADA DE ÁGUA - FORNECIMENTO E INSTALAÇÃO. AF_12/2014</v>
      </c>
      <c r="D122" s="113" t="str">
        <f>'12 SALAS - 127V_BLOCOS'!E138</f>
        <v>un</v>
      </c>
      <c r="E122" s="113">
        <f>'12 SALAS - 127V_BLOCOS'!F138</f>
        <v>23</v>
      </c>
      <c r="F122" s="145" t="s">
        <v>765</v>
      </c>
    </row>
    <row r="123" spans="1:6" ht="39.6">
      <c r="A123" s="127" t="str">
        <f>'12 SALAS - 127V_BLOCOS'!A139</f>
        <v>14.13</v>
      </c>
      <c r="B123" s="129"/>
      <c r="C123" s="18" t="str">
        <f>'12 SALAS - 127V_BLOCOS'!D139</f>
        <v>Joelho PVC soldavel 90º agua fria 60mm. JOELHO 90 GRAUS, PVC, SOLDÁVEL, DN 60MM, INSTALADO EM PRUMADA DE ÁGUA - FORNECIMENTO E INSTALAÇÃO. AF_12/2014.</v>
      </c>
      <c r="D123" s="113" t="str">
        <f>'12 SALAS - 127V_BLOCOS'!E139</f>
        <v>un</v>
      </c>
      <c r="E123" s="113">
        <f>'12 SALAS - 127V_BLOCOS'!F139</f>
        <v>1</v>
      </c>
      <c r="F123" s="145" t="s">
        <v>766</v>
      </c>
    </row>
    <row r="124" spans="1:6" ht="39.6">
      <c r="A124" s="127" t="str">
        <f>'12 SALAS - 127V_BLOCOS'!A140</f>
        <v>14.14</v>
      </c>
      <c r="B124" s="129"/>
      <c r="C124" s="18" t="str">
        <f>'12 SALAS - 127V_BLOCOS'!D140</f>
        <v>Joelho PVC soldavel 90º agua fria 75mm. JOELHO 90 GRAUS, PVC, SOLDÁVEL, DN 75MM, INSTALADO EM PRUMADA DE ÁGUA - FORNECIMENTO E INSTALAÇÃO. AF_12/2014.</v>
      </c>
      <c r="D124" s="113" t="str">
        <f>'12 SALAS - 127V_BLOCOS'!E140</f>
        <v>un</v>
      </c>
      <c r="E124" s="113">
        <f>'12 SALAS - 127V_BLOCOS'!F140</f>
        <v>4</v>
      </c>
      <c r="F124" s="145" t="s">
        <v>767</v>
      </c>
    </row>
    <row r="125" spans="1:6" ht="39.6">
      <c r="A125" s="127" t="str">
        <f>'12 SALAS - 127V_BLOCOS'!A141</f>
        <v>14.15</v>
      </c>
      <c r="B125" s="129"/>
      <c r="C125" s="18" t="str">
        <f>'12 SALAS - 127V_BLOCOS'!D141</f>
        <v>Te PVC soldavel com rosca agua fria 32mmX25mmX32mm. TÊ DE REDUÇÃO, PVC, SOLDÁVEL, DN 32MM X 25MM, INSTALADO EM RAMAL OU SUB-RAMAL DE ÁGUA - FORNECIMENTO E INSTALAÇÃO. AF_12/2014.</v>
      </c>
      <c r="D125" s="113" t="str">
        <f>'12 SALAS - 127V_BLOCOS'!E141</f>
        <v>un</v>
      </c>
      <c r="E125" s="113">
        <f>'12 SALAS - 127V_BLOCOS'!F141</f>
        <v>8</v>
      </c>
      <c r="F125" s="145" t="s">
        <v>764</v>
      </c>
    </row>
    <row r="126" spans="1:6" ht="39.6">
      <c r="A126" s="127" t="str">
        <f>'12 SALAS - 127V_BLOCOS'!A142</f>
        <v>14.16</v>
      </c>
      <c r="B126" s="129"/>
      <c r="C126" s="18" t="str">
        <f>'12 SALAS - 127V_BLOCOS'!D142</f>
        <v>Te PVC soldavel com rosca agua fria 40mmX25mmX25mm. TÊ DE REDUÇÃO, PVC, SOLDÁVEL, DN 40MM X 32MM, INSTALADO EM PRUMADA DE ÁGUA - FORNECIMENTO E INSTALAÇÃO. AF_12/2014.</v>
      </c>
      <c r="D126" s="113" t="str">
        <f>'12 SALAS - 127V_BLOCOS'!E142</f>
        <v>un</v>
      </c>
      <c r="E126" s="113">
        <f>'12 SALAS - 127V_BLOCOS'!F142</f>
        <v>3</v>
      </c>
      <c r="F126" s="145" t="s">
        <v>768</v>
      </c>
    </row>
    <row r="127" spans="1:6" ht="39.6">
      <c r="A127" s="127" t="str">
        <f>'12 SALAS - 127V_BLOCOS'!A143</f>
        <v>14.17</v>
      </c>
      <c r="B127" s="129"/>
      <c r="C127" s="18" t="str">
        <f>'12 SALAS - 127V_BLOCOS'!D143</f>
        <v>Te PVC soldavel com rosca agua fria 40mmX40mmX32mm. TÊ DE REDUÇÃO, PVC, SOLDÁVEL, DN 40MM X 32MM, INSTALADO EM PRUMADA DE ÁGUA - FORNECIMENTO E INSTALAÇÃO. AF_12/2014.</v>
      </c>
      <c r="D127" s="113" t="str">
        <f>'12 SALAS - 127V_BLOCOS'!E143</f>
        <v>un</v>
      </c>
      <c r="E127" s="113">
        <f>'12 SALAS - 127V_BLOCOS'!F143</f>
        <v>3</v>
      </c>
      <c r="F127" s="145" t="s">
        <v>769</v>
      </c>
    </row>
    <row r="128" spans="1:6" ht="39.6">
      <c r="A128" s="127" t="str">
        <f>'12 SALAS - 127V_BLOCOS'!A144</f>
        <v>14.18</v>
      </c>
      <c r="B128" s="129"/>
      <c r="C128" s="18" t="str">
        <f>'12 SALAS - 127V_BLOCOS'!D144</f>
        <v>Te PVC soldavel com rosca agua fria 50mmX50mmX25mm. TÊ DE REDUÇÃO, PVC, SOLDÁVEL, DN 50MM X 25MM, INSTALADO EM PRUMADA DE ÁGUA - FORNECIMENTO E INSTALAÇÃO. AF_12/2014</v>
      </c>
      <c r="D128" s="113" t="str">
        <f>'12 SALAS - 127V_BLOCOS'!E144</f>
        <v>un</v>
      </c>
      <c r="E128" s="113">
        <f>'12 SALAS - 127V_BLOCOS'!F144</f>
        <v>5</v>
      </c>
      <c r="F128" s="145" t="s">
        <v>770</v>
      </c>
    </row>
    <row r="129" spans="1:6" ht="39.6">
      <c r="A129" s="127" t="str">
        <f>'12 SALAS - 127V_BLOCOS'!A145</f>
        <v>14.19</v>
      </c>
      <c r="B129" s="129"/>
      <c r="C129" s="18" t="str">
        <f>'12 SALAS - 127V_BLOCOS'!D145</f>
        <v>Te PVC soldavel com rosca agua fria 60mmX60mmX50mm. TE DE REDUÇÃO, PVC, SOLDÁVEL, DN 75MM X 50MM, INSTALADO EM PRUMADA DE ÁGUA - FORNECIMENTO E INSTALAÇÃO. AF_12/2014.</v>
      </c>
      <c r="D129" s="113" t="str">
        <f>'12 SALAS - 127V_BLOCOS'!E145</f>
        <v>un</v>
      </c>
      <c r="E129" s="113">
        <f>'12 SALAS - 127V_BLOCOS'!F145</f>
        <v>1</v>
      </c>
      <c r="F129" s="145" t="s">
        <v>766</v>
      </c>
    </row>
    <row r="130" spans="1:6" ht="39.6">
      <c r="A130" s="127" t="str">
        <f>'12 SALAS - 127V_BLOCOS'!A146</f>
        <v>14.20</v>
      </c>
      <c r="B130" s="129"/>
      <c r="C130" s="18" t="str">
        <f>'12 SALAS - 127V_BLOCOS'!D146</f>
        <v>Te PVC soldavel com rosca agua fria 75mmX75mmX60mm. TE DE REDUÇÃO, PVC, SOLDÁVEL, DN 75MM X 50MM, INSTALADO EM PRUMADA DE ÁGUA - FORNECIMENTO E INSTALAÇÃO. AF_12/2014.</v>
      </c>
      <c r="D130" s="113" t="str">
        <f>'12 SALAS - 127V_BLOCOS'!E146</f>
        <v>un</v>
      </c>
      <c r="E130" s="113">
        <f>'12 SALAS - 127V_BLOCOS'!F146</f>
        <v>9</v>
      </c>
      <c r="F130" s="145" t="s">
        <v>771</v>
      </c>
    </row>
    <row r="131" spans="1:6" ht="39.6">
      <c r="A131" s="127" t="str">
        <f>'12 SALAS - 127V_BLOCOS'!A147</f>
        <v>14.21</v>
      </c>
      <c r="B131" s="129"/>
      <c r="C131" s="18" t="str">
        <f>'12 SALAS - 127V_BLOCOS'!D147</f>
        <v>Te PVC soldável agua fria 25mm. TE, PVC, SOLDÁVEL, DN 25MM, INSTALADO EM RAMAL OU SUB-RAMAL DE ÁGUA - FORNECIMENTO E INSTALAÇÃO. AF_12/2014.</v>
      </c>
      <c r="D131" s="113" t="str">
        <f>'12 SALAS - 127V_BLOCOS'!E147</f>
        <v>un</v>
      </c>
      <c r="E131" s="113">
        <f>'12 SALAS - 127V_BLOCOS'!F147</f>
        <v>32</v>
      </c>
      <c r="F131" s="145" t="s">
        <v>772</v>
      </c>
    </row>
    <row r="132" spans="1:6" ht="39.6">
      <c r="A132" s="127" t="str">
        <f>'12 SALAS - 127V_BLOCOS'!A148</f>
        <v>14.22</v>
      </c>
      <c r="B132" s="129"/>
      <c r="C132" s="18" t="str">
        <f>'12 SALAS - 127V_BLOCOS'!D148</f>
        <v>Te PVC soldável agua fria 40mm. TE, PVC, SOLDÁVEL, DN 40MM, INSTALADO EM PRUMADA DE ÁGUA - FORNECIMENTO E INSTALAÇÃO. AF_12/2014.</v>
      </c>
      <c r="D132" s="113" t="str">
        <f>'12 SALAS - 127V_BLOCOS'!E148</f>
        <v>un</v>
      </c>
      <c r="E132" s="113">
        <f>'12 SALAS - 127V_BLOCOS'!F148</f>
        <v>1</v>
      </c>
      <c r="F132" s="145" t="s">
        <v>766</v>
      </c>
    </row>
    <row r="133" spans="1:6" ht="39.6">
      <c r="A133" s="137" t="str">
        <f>'12 SALAS - 127V_BLOCOS'!A149</f>
        <v>14.23</v>
      </c>
      <c r="B133" s="138"/>
      <c r="C133" s="139" t="str">
        <f>'12 SALAS - 127V_BLOCOS'!D149</f>
        <v>Te PVC soldável agua fria 50mm. TE, PVC, SOLDÁVEL, DN 50MM, INSTALADO EM PRUMADA DE ÁGUA - FORNECIMENTO E INSTALAÇÃO. AF_12/2014.</v>
      </c>
      <c r="D133" s="140" t="str">
        <f>'12 SALAS - 127V_BLOCOS'!E149</f>
        <v>un</v>
      </c>
      <c r="E133" s="140">
        <f>'12 SALAS - 127V_BLOCOS'!F149</f>
        <v>5</v>
      </c>
      <c r="F133" s="161" t="s">
        <v>770</v>
      </c>
    </row>
    <row r="134" spans="1:6" ht="39.6">
      <c r="A134" s="162" t="str">
        <f>'12 SALAS - 127V_BLOCOS'!A150</f>
        <v>14.24</v>
      </c>
      <c r="B134" s="163"/>
      <c r="C134" s="164" t="str">
        <f>'12 SALAS - 127V_BLOCOS'!D150</f>
        <v>Te PVC soldável agua fria 75mm. TE, PVC, SOLDÁVEL, DN 75MM, INSTALADO EM PRUMADA DE ÁGUA - FORNECIMENTO E INSTALAÇÃO. AF_12/2014.</v>
      </c>
      <c r="D134" s="165" t="str">
        <f>'12 SALAS - 127V_BLOCOS'!E150</f>
        <v>un</v>
      </c>
      <c r="E134" s="165">
        <f>'12 SALAS - 127V_BLOCOS'!F150</f>
        <v>2</v>
      </c>
      <c r="F134" s="166" t="s">
        <v>773</v>
      </c>
    </row>
    <row r="135" spans="1:6" ht="52.8">
      <c r="A135" s="127" t="str">
        <f>'12 SALAS - 127V_BLOCOS'!A151</f>
        <v>14.25</v>
      </c>
      <c r="B135" s="129"/>
      <c r="C135" s="18" t="str">
        <f>'12 SALAS - 127V_BLOCOS'!D151</f>
        <v>Registro de gaveta bruto, Ø 1 1/2". REGISTRO DE GAVETA BRUTO, LATÃO, ROSCÁVEL, 1 1/2, INSTALADO EM RESERVAÇÃO DE ÁGUA DE EDIFICAÇÃO QUE POSSUA RESERVATÓRIO DE FIBRA/FIBROCIMENTO FORNECIMENTO E INSTALAÇÃO. AF_06/2016.</v>
      </c>
      <c r="D135" s="113" t="str">
        <f>'12 SALAS - 127V_BLOCOS'!E151</f>
        <v>un</v>
      </c>
      <c r="E135" s="113">
        <f>'12 SALAS - 127V_BLOCOS'!F151</f>
        <v>34</v>
      </c>
      <c r="F135" s="145" t="s">
        <v>774</v>
      </c>
    </row>
    <row r="136" spans="1:6" ht="39.6">
      <c r="A136" s="127" t="str">
        <f>'12 SALAS - 127V_BLOCOS'!A152</f>
        <v>14.26</v>
      </c>
      <c r="B136" s="129"/>
      <c r="C136" s="18" t="str">
        <f>'12 SALAS - 127V_BLOCOS'!D152</f>
        <v>Registro de pressao com canopla Ø 3/4". REGISTRO DE PRESSÃO BRUTO, LATÃO, ROSCÁVEL, 3/4", COM ACABAMENTO E CANOPLA CROMADOS. FORNECIDO E INSTALADO EM RAMAL DE ÁGUA. AF_12/2014.</v>
      </c>
      <c r="D136" s="113" t="str">
        <f>'12 SALAS - 127V_BLOCOS'!E152</f>
        <v>un</v>
      </c>
      <c r="E136" s="113">
        <f>'12 SALAS - 127V_BLOCOS'!F152</f>
        <v>9</v>
      </c>
      <c r="F136" s="145" t="s">
        <v>771</v>
      </c>
    </row>
    <row r="137" spans="1:6">
      <c r="A137" s="127" t="str">
        <f>'12 SALAS - 127V_BLOCOS'!A153</f>
        <v>14.27</v>
      </c>
      <c r="B137" s="129"/>
      <c r="C137" s="18" t="str">
        <f>'12 SALAS - 127V_BLOCOS'!D153</f>
        <v>Reservatorio elevado em concreto armado cap.=10.000lts-h=8.83m.</v>
      </c>
      <c r="D137" s="113" t="str">
        <f>'12 SALAS - 127V_BLOCOS'!E153</f>
        <v>un</v>
      </c>
      <c r="E137" s="113">
        <f>'12 SALAS - 127V_BLOCOS'!F153</f>
        <v>1</v>
      </c>
      <c r="F137" s="145" t="s">
        <v>775</v>
      </c>
    </row>
    <row r="138" spans="1:6">
      <c r="A138" s="127" t="str">
        <f>'12 SALAS - 127V_BLOCOS'!A154</f>
        <v>14.28</v>
      </c>
      <c r="B138" s="129"/>
      <c r="C138" s="18" t="str">
        <f>'12 SALAS - 127V_BLOCOS'!D154</f>
        <v>Cisterna em concreto armado cap= 7.500 lts.</v>
      </c>
      <c r="D138" s="113" t="str">
        <f>'12 SALAS - 127V_BLOCOS'!E154</f>
        <v>un</v>
      </c>
      <c r="E138" s="113">
        <f>'12 SALAS - 127V_BLOCOS'!F154</f>
        <v>1</v>
      </c>
      <c r="F138" s="145" t="s">
        <v>766</v>
      </c>
    </row>
    <row r="139" spans="1:6">
      <c r="A139" s="131">
        <f>'12 SALAS - 127V_BLOCOS'!A156</f>
        <v>15</v>
      </c>
      <c r="B139" s="132"/>
      <c r="C139" s="133" t="str">
        <f>'12 SALAS - 127V_BLOCOS'!D156</f>
        <v>INSTALAÇÕES SANITÁRIAS</v>
      </c>
      <c r="D139" s="693"/>
      <c r="E139" s="694"/>
      <c r="F139" s="695"/>
    </row>
    <row r="140" spans="1:6" ht="39.6">
      <c r="A140" s="127" t="str">
        <f>'12 SALAS - 127V_BLOCOS'!A157</f>
        <v>15.1</v>
      </c>
      <c r="B140" s="129"/>
      <c r="C140" s="18" t="str">
        <f>'12 SALAS - 127V_BLOCOS'!D157</f>
        <v>Tubo de PVC Série Normal 40mm. TUBO PVC, SERIE NORMAL, ESGOTO PREDIAL, DN 40 MM, FORNECIDO E INSTALADO EM RAMAL DE DESCARGA OU RAMAL DE ESGOTO SANITÁRIO. AF_12/2014.</v>
      </c>
      <c r="D140" s="113" t="str">
        <f>'12 SALAS - 127V_BLOCOS'!E157</f>
        <v>m</v>
      </c>
      <c r="E140" s="113">
        <f>'12 SALAS - 127V_BLOCOS'!F157</f>
        <v>119.4</v>
      </c>
      <c r="F140" s="145" t="s">
        <v>776</v>
      </c>
    </row>
    <row r="141" spans="1:6" ht="39.6">
      <c r="A141" s="127" t="str">
        <f>'12 SALAS - 127V_BLOCOS'!A158</f>
        <v>15.2</v>
      </c>
      <c r="B141" s="129"/>
      <c r="C141" s="18" t="str">
        <f>'12 SALAS - 127V_BLOCOS'!D158</f>
        <v>Tubo de PVC Série Normal 50mm. TUBO PVC, SERIE NORMAL, ESGOTO PREDIAL, DN 50 MM, FORNECIDO E INSTALADO EM RAMAL DE DESCARGA OU RAMAL DE ESGOTO SANITÁRIO. AF_12/2014.</v>
      </c>
      <c r="D141" s="113" t="str">
        <f>'12 SALAS - 127V_BLOCOS'!E158</f>
        <v>m</v>
      </c>
      <c r="E141" s="113">
        <f>'12 SALAS - 127V_BLOCOS'!F158</f>
        <v>90</v>
      </c>
      <c r="F141" s="145" t="s">
        <v>777</v>
      </c>
    </row>
    <row r="142" spans="1:6" ht="39.6">
      <c r="A142" s="127" t="str">
        <f>'12 SALAS - 127V_BLOCOS'!A159</f>
        <v>15.3</v>
      </c>
      <c r="B142" s="129"/>
      <c r="C142" s="18" t="str">
        <f>'12 SALAS - 127V_BLOCOS'!D159</f>
        <v>Tubo de PVC Série Normal 75mm. TUBO PVC, SERIE NORMAL, ESGOTO PREDIAL, DN 75 MM, FORNECIDO E INSTALADO EM RAMAL DE DESCARGA OU RAMAL DE ESGOTO SANITÁRIO. AF_12/2014.</v>
      </c>
      <c r="D142" s="113" t="str">
        <f>'12 SALAS - 127V_BLOCOS'!E159</f>
        <v>m</v>
      </c>
      <c r="E142" s="113">
        <f>'12 SALAS - 127V_BLOCOS'!F159</f>
        <v>112.5</v>
      </c>
      <c r="F142" s="145" t="s">
        <v>778</v>
      </c>
    </row>
    <row r="143" spans="1:6" ht="39.6">
      <c r="A143" s="127" t="str">
        <f>'12 SALAS - 127V_BLOCOS'!A160</f>
        <v>15.4</v>
      </c>
      <c r="B143" s="129"/>
      <c r="C143" s="18" t="str">
        <f>'12 SALAS - 127V_BLOCOS'!D160</f>
        <v>Tubo de PVC Série Normal 100mm. TUBO PVC, SERIE NORMAL, ESGOTO PREDIAL, DN 100 MM, FORNECIDO E INSTALADO EM RAMAL DE DESCARGA OU RAMAL DE ESGOTO SANITÁRIO. AF_12/2014.</v>
      </c>
      <c r="D143" s="113" t="str">
        <f>'12 SALAS - 127V_BLOCOS'!E160</f>
        <v>m</v>
      </c>
      <c r="E143" s="113">
        <f>'12 SALAS - 127V_BLOCOS'!F160</f>
        <v>358.6</v>
      </c>
      <c r="F143" s="145" t="s">
        <v>779</v>
      </c>
    </row>
    <row r="144" spans="1:6" ht="39.6">
      <c r="A144" s="127" t="str">
        <f>'12 SALAS - 127V_BLOCOS'!A161</f>
        <v>15.5</v>
      </c>
      <c r="B144" s="129"/>
      <c r="C144" s="18" t="str">
        <f>'12 SALAS - 127V_BLOCOS'!D161</f>
        <v>Tubo de PVC Série Normal 150mm. TUBO DE PVC CORRUGADO DE DUPLA PAREDE PARA REDE COLETORA DE ESGOTO, DN150 MM, JUNTA ELÁSTICA - FORNECIMENTO E ASSENTAMENTO. AF_01/2021.</v>
      </c>
      <c r="D144" s="113" t="str">
        <f>'12 SALAS - 127V_BLOCOS'!E161</f>
        <v>m</v>
      </c>
      <c r="E144" s="113">
        <f>'12 SALAS - 127V_BLOCOS'!F161</f>
        <v>53</v>
      </c>
      <c r="F144" s="145" t="s">
        <v>780</v>
      </c>
    </row>
    <row r="145" spans="1:6" ht="39.6">
      <c r="A145" s="127" t="str">
        <f>'12 SALAS - 127V_BLOCOS'!A162</f>
        <v>15.6</v>
      </c>
      <c r="B145" s="129"/>
      <c r="C145" s="18" t="str">
        <f>'12 SALAS - 127V_BLOCOS'!D162</f>
        <v>Tubo de PVC Série Normal 200mm. TUBO DE PVC CORRUGADO DE DUPLA PAREDE PARA REDE COLETORA DE ESGOTO, DN200 MM, JUNTA ELÁSTICA - FORNECIMENTO E ASSENTAMENTO. AF_01/2021.</v>
      </c>
      <c r="D145" s="113" t="str">
        <f>'12 SALAS - 127V_BLOCOS'!E162</f>
        <v>m</v>
      </c>
      <c r="E145" s="113">
        <f>'12 SALAS - 127V_BLOCOS'!F162</f>
        <v>45</v>
      </c>
      <c r="F145" s="145" t="s">
        <v>781</v>
      </c>
    </row>
    <row r="146" spans="1:6" ht="39.6">
      <c r="A146" s="127" t="str">
        <f>'12 SALAS - 127V_BLOCOS'!A163</f>
        <v>15.7</v>
      </c>
      <c r="B146" s="129"/>
      <c r="C146" s="18" t="str">
        <f>'12 SALAS - 127V_BLOCOS'!D163</f>
        <v>Tubo de PVC Série Normal 250mm. TUBO DE PVC CORRUGADO DE DUPLA PAREDE PARA REDE COLETORA DE ESGOTO, DN 250 MM, JUNTA ELÁSTICA - FORNECIMENTO E ASSENTAMENTO. AF_01/2021.</v>
      </c>
      <c r="D146" s="113" t="str">
        <f>'12 SALAS - 127V_BLOCOS'!E163</f>
        <v>m</v>
      </c>
      <c r="E146" s="113">
        <f>'12 SALAS - 127V_BLOCOS'!F163</f>
        <v>33</v>
      </c>
      <c r="F146" s="145" t="s">
        <v>782</v>
      </c>
    </row>
    <row r="147" spans="1:6" ht="39.6">
      <c r="A147" s="127" t="str">
        <f>'12 SALAS - 127V_BLOCOS'!A164</f>
        <v>15.8</v>
      </c>
      <c r="B147" s="129"/>
      <c r="C147" s="18" t="str">
        <f>'12 SALAS - 127V_BLOCOS'!D164</f>
        <v>Tubo de PVC Série Normal 300mm. TUBO DE PVC CORRUGADO DE DUPLA PAREDE PARA REDE COLETORA DE ESGOTO, DN300 MM, JUNTA ELÁSTICA - FORNECIMENTO E ASSENTAMENTO. AF_01/2021.</v>
      </c>
      <c r="D147" s="113" t="str">
        <f>'12 SALAS - 127V_BLOCOS'!E164</f>
        <v>m</v>
      </c>
      <c r="E147" s="113">
        <f>'12 SALAS - 127V_BLOCOS'!F164</f>
        <v>60</v>
      </c>
      <c r="F147" s="145" t="s">
        <v>783</v>
      </c>
    </row>
    <row r="148" spans="1:6" ht="52.8">
      <c r="A148" s="127" t="str">
        <f>'12 SALAS - 127V_BLOCOS'!A165</f>
        <v>15.9</v>
      </c>
      <c r="B148" s="129"/>
      <c r="C148" s="18" t="str">
        <f>'12 SALAS - 127V_BLOCOS'!D165</f>
        <v>Joelho PVC 45º esgoto 40 mm. JOELHO 45 GRAUS, PVC, SERIE NORMAL, ESGOTO PREDIAL, DN 40 MM, JUNTA SOLDÁVEL, FORNECIDO E INSTALADO EM RAMAL DE DESCARGA OU RAMAL DE ESGOTOSANITÁRIO. AF_12/2014.</v>
      </c>
      <c r="D148" s="113" t="str">
        <f>'12 SALAS - 127V_BLOCOS'!E165</f>
        <v>un</v>
      </c>
      <c r="E148" s="113">
        <f>'12 SALAS - 127V_BLOCOS'!F165</f>
        <v>26</v>
      </c>
      <c r="F148" s="145" t="s">
        <v>784</v>
      </c>
    </row>
    <row r="149" spans="1:6" ht="52.8">
      <c r="A149" s="127" t="str">
        <f>'12 SALAS - 127V_BLOCOS'!A166</f>
        <v>15.10</v>
      </c>
      <c r="B149" s="129"/>
      <c r="C149" s="18" t="str">
        <f>'12 SALAS - 127V_BLOCOS'!D166</f>
        <v>Joelho PVC 45º esgoto 50 mm. JOELHO 45 GRAUS, PVC, SERIE NORMAL, ESGOTO PREDIAL, DN 50 MM, JUNTA ELÁSTICA, FORNECIDO E INSTALADO EM RAMAL DE DESCARGA OU RAMAL DE ESGOTO SANITÁRIO. AF_12/2014.</v>
      </c>
      <c r="D149" s="113" t="str">
        <f>'12 SALAS - 127V_BLOCOS'!E166</f>
        <v>un</v>
      </c>
      <c r="E149" s="113">
        <f>'12 SALAS - 127V_BLOCOS'!F166</f>
        <v>14</v>
      </c>
      <c r="F149" s="145" t="s">
        <v>785</v>
      </c>
    </row>
    <row r="150" spans="1:6" ht="52.8">
      <c r="A150" s="127" t="str">
        <f>'12 SALAS - 127V_BLOCOS'!A167</f>
        <v>15.11</v>
      </c>
      <c r="B150" s="129"/>
      <c r="C150" s="18" t="str">
        <f>'12 SALAS - 127V_BLOCOS'!D167</f>
        <v>Joelho PVC 45º esgoto 75 mm. JOELHO 45 GRAUS, PVC, SERIE NORMAL, ESGOTO PREDIAL, DN 75 MM, JUNTA ELÁSTICA, FORNECIDO E INSTALADO EM RAMAL DE DESCARGA OU RAMAL DE ESGOTO SANITÁRIO. AF_12/2014.</v>
      </c>
      <c r="D150" s="113" t="str">
        <f>'12 SALAS - 127V_BLOCOS'!E167</f>
        <v>un</v>
      </c>
      <c r="E150" s="113">
        <f>'12 SALAS - 127V_BLOCOS'!F167</f>
        <v>2</v>
      </c>
      <c r="F150" s="145" t="s">
        <v>773</v>
      </c>
    </row>
    <row r="151" spans="1:6" ht="52.8">
      <c r="A151" s="127" t="str">
        <f>'12 SALAS - 127V_BLOCOS'!A168</f>
        <v>15.12</v>
      </c>
      <c r="B151" s="129"/>
      <c r="C151" s="18" t="str">
        <f>'12 SALAS - 127V_BLOCOS'!D168</f>
        <v>Joelho PVC 90º esgoto 40 mm. JOELHO 90 GRAUS, PVC, SERIE NORMAL, ESGOTO PREDIAL, DN 40 MM, JUNTA SOLDÁVEL, FORNECIDO E INSTALADO EM RAMAL DE DESCARGA OU RAMAL DE ESGOTOSANITÁRIO. AF_12/2014.</v>
      </c>
      <c r="D151" s="113" t="str">
        <f>'12 SALAS - 127V_BLOCOS'!E168</f>
        <v>un</v>
      </c>
      <c r="E151" s="113">
        <f>'12 SALAS - 127V_BLOCOS'!F168</f>
        <v>70</v>
      </c>
      <c r="F151" s="145" t="s">
        <v>786</v>
      </c>
    </row>
    <row r="152" spans="1:6" ht="52.8">
      <c r="A152" s="127" t="str">
        <f>'12 SALAS - 127V_BLOCOS'!A169</f>
        <v>15.13</v>
      </c>
      <c r="B152" s="129"/>
      <c r="C152" s="18" t="str">
        <f>'12 SALAS - 127V_BLOCOS'!D169</f>
        <v>Joelho PVC 90º esgoto 50 mm. JOELHO 90 GRAUS, PVC, SERIE NORMAL, ESGOTO PREDIAL, DN 50 MM, JUNTA ELÁSTICA, FORNECIDO E INSTALADO EM PRUMADA DE ESGOTO SANITÁRIO OU VENTILAÇÃO. AF_12/2014.</v>
      </c>
      <c r="D152" s="113" t="str">
        <f>'12 SALAS - 127V_BLOCOS'!E169</f>
        <v>un</v>
      </c>
      <c r="E152" s="113">
        <f>'12 SALAS - 127V_BLOCOS'!F169</f>
        <v>36</v>
      </c>
      <c r="F152" s="145" t="s">
        <v>787</v>
      </c>
    </row>
    <row r="153" spans="1:6" ht="52.8">
      <c r="A153" s="127" t="str">
        <f>'12 SALAS - 127V_BLOCOS'!A170</f>
        <v>15.14</v>
      </c>
      <c r="B153" s="129"/>
      <c r="C153" s="18" t="str">
        <f>'12 SALAS - 127V_BLOCOS'!D170</f>
        <v>Joelho PVC 90º esgoto 75 mm. JOELHO 90 GRAUS, PVC, SERIE NORMAL, ESGOTO PREDIAL, DN 75 MM, JUNTA ELÁSTICA, FORNECIDO E INSTALADO EM RAMAL DE DESCARGA OU RAMAL DE ESGOTO SANITÁRIO. AF_12/2014.</v>
      </c>
      <c r="D153" s="113" t="str">
        <f>'12 SALAS - 127V_BLOCOS'!E170</f>
        <v>un</v>
      </c>
      <c r="E153" s="113">
        <f>'12 SALAS - 127V_BLOCOS'!F170</f>
        <v>4</v>
      </c>
      <c r="F153" s="145" t="s">
        <v>767</v>
      </c>
    </row>
    <row r="154" spans="1:6" ht="52.8">
      <c r="A154" s="127" t="str">
        <f>'12 SALAS - 127V_BLOCOS'!A171</f>
        <v>15.15</v>
      </c>
      <c r="B154" s="129"/>
      <c r="C154" s="18" t="str">
        <f>'12 SALAS - 127V_BLOCOS'!D171</f>
        <v>Joelho PVC 90º esgoto 100 mm. JOELHO 90 GRAUS, PVC, SERIE NORMAL, ESGOTO PREDIAL, DN 100 MM, JUNTA ELÁSTICA, FORNECIDO E INSTALADO EM RAMAL DE DESCARGA OU RAMAL DE ESGOTO SANITÁRIO. AF_12/2014.</v>
      </c>
      <c r="D154" s="113" t="str">
        <f>'12 SALAS - 127V_BLOCOS'!E171</f>
        <v>un</v>
      </c>
      <c r="E154" s="113">
        <f>'12 SALAS - 127V_BLOCOS'!F171</f>
        <v>15</v>
      </c>
      <c r="F154" s="145" t="s">
        <v>788</v>
      </c>
    </row>
    <row r="155" spans="1:6" ht="52.8">
      <c r="A155" s="127" t="str">
        <f>'12 SALAS - 127V_BLOCOS'!A172</f>
        <v>15.16</v>
      </c>
      <c r="B155" s="129"/>
      <c r="C155" s="18" t="str">
        <f>'12 SALAS - 127V_BLOCOS'!D172</f>
        <v>Junção PVC esgoto 40 mm. JUNÇÃO SIMPLES, PVC, SERIE NORMAL, ESGOTO PREDIAL, DN 40 MM, JUNTA SOLDÁVEL, FORNECIDO E INSTALADO EM RAMAL DE DESCARGA OU RAMAL DE ESGOTO SANITÁRIO. AF_12/2014.</v>
      </c>
      <c r="D155" s="113" t="str">
        <f>'12 SALAS - 127V_BLOCOS'!E172</f>
        <v>un</v>
      </c>
      <c r="E155" s="113">
        <f>'12 SALAS - 127V_BLOCOS'!F172</f>
        <v>3</v>
      </c>
      <c r="F155" s="145" t="s">
        <v>769</v>
      </c>
    </row>
    <row r="156" spans="1:6" ht="52.8">
      <c r="A156" s="127" t="str">
        <f>'12 SALAS - 127V_BLOCOS'!A173</f>
        <v>15.17</v>
      </c>
      <c r="B156" s="129"/>
      <c r="C156" s="18" t="str">
        <f>'12 SALAS - 127V_BLOCOS'!D173</f>
        <v>Junção PVC esgoto 50 mm. JUNÇÃO SIMPLES, PVC, SERIE NORMAL, ESGOTO PREDIAL, DN 50 X 50 MM, JUNTA ELÁSTICA, FORNECIDO E INSTALADO EM RAMAL DE DESCARGA OU RAMAL DE ESGOTO SANITÁRIO. AF_12/2014.</v>
      </c>
      <c r="D156" s="113" t="str">
        <f>'12 SALAS - 127V_BLOCOS'!E173</f>
        <v>un</v>
      </c>
      <c r="E156" s="113">
        <f>'12 SALAS - 127V_BLOCOS'!F173</f>
        <v>19</v>
      </c>
      <c r="F156" s="145" t="s">
        <v>789</v>
      </c>
    </row>
    <row r="157" spans="1:6" ht="52.8">
      <c r="A157" s="127" t="str">
        <f>'12 SALAS - 127V_BLOCOS'!A174</f>
        <v>15.18</v>
      </c>
      <c r="B157" s="129"/>
      <c r="C157" s="18" t="str">
        <f>'12 SALAS - 127V_BLOCOS'!D174</f>
        <v>Junção PVC esgoto 75 mm. JUNÇÃO SIMPLES, PVC, SERIE NORMAL, ESGOTO PREDIAL, DN 75 X 75 MM, JUNTA ELÁSTICA, FORNECIDO E INSTALADO EM RAMAL DE DESCARGA OU RAMAL DE ESGOTO SANITÁRIO. AF_12/2014.</v>
      </c>
      <c r="D157" s="113" t="str">
        <f>'12 SALAS - 127V_BLOCOS'!E174</f>
        <v>un</v>
      </c>
      <c r="E157" s="113">
        <f>'12 SALAS - 127V_BLOCOS'!F174</f>
        <v>4</v>
      </c>
      <c r="F157" s="145" t="s">
        <v>767</v>
      </c>
    </row>
    <row r="158" spans="1:6" ht="52.8">
      <c r="A158" s="127" t="str">
        <f>'12 SALAS - 127V_BLOCOS'!A175</f>
        <v>15.19</v>
      </c>
      <c r="B158" s="129"/>
      <c r="C158" s="18" t="str">
        <f>'12 SALAS - 127V_BLOCOS'!D175</f>
        <v>Junção PVC esgoto 50 x 40 mm. JUNÇÃO SIMPLES, PVC, SERIE NORMAL, ESGOTO PREDIAL, DN 50 X 50 MM, JUNTA ELÁSTICA, FORNECIDO E INSTALADO EM RAMAL DE DESCARGA OU RAMAL DE ESGOTO SANITÁRIO. AF_12/2014.</v>
      </c>
      <c r="D158" s="113" t="str">
        <f>'12 SALAS - 127V_BLOCOS'!E175</f>
        <v>un</v>
      </c>
      <c r="E158" s="113">
        <f>'12 SALAS - 127V_BLOCOS'!F175</f>
        <v>2</v>
      </c>
      <c r="F158" s="145" t="s">
        <v>773</v>
      </c>
    </row>
    <row r="159" spans="1:6" ht="52.8">
      <c r="A159" s="127" t="str">
        <f>'12 SALAS - 127V_BLOCOS'!A176</f>
        <v>15.20</v>
      </c>
      <c r="B159" s="129"/>
      <c r="C159" s="18" t="str">
        <f>'12 SALAS - 127V_BLOCOS'!D176</f>
        <v>Junção PVC esgoto 75 x 50 mm. JUNÇÃO SIMPLES, PVC, SERIE NORMAL, ESGOTO PREDIAL, DN 75 X 75 MM, JUNTA ELÁSTICA, FORNECIDO E INSTALADO EM RAMAL DE DESCARGA OU RAMAL DE ESGOTO SANITÁRIO. AF_12/2014.</v>
      </c>
      <c r="D159" s="113" t="str">
        <f>'12 SALAS - 127V_BLOCOS'!E176</f>
        <v>un</v>
      </c>
      <c r="E159" s="113">
        <f>'12 SALAS - 127V_BLOCOS'!F176</f>
        <v>16</v>
      </c>
      <c r="F159" s="145" t="s">
        <v>790</v>
      </c>
    </row>
    <row r="160" spans="1:6" ht="52.8">
      <c r="A160" s="127" t="str">
        <f>'12 SALAS - 127V_BLOCOS'!A177</f>
        <v>15.21</v>
      </c>
      <c r="B160" s="129"/>
      <c r="C160" s="18" t="str">
        <f>'12 SALAS - 127V_BLOCOS'!D177</f>
        <v>Junção PVC esgoto 100 x 50 mm. JUNÇÃO SIMPLES, PVC, SERIE NORMAL, ESGOTO PREDIAL, DN 100 X 100 MM, JUNTA ELÁSTICA, FORNECIDO E INSTALADO EM RAMAL DE DESCARGA OU RAMAL DE ESGOTO SANITÁRIO. AF_12/2014.</v>
      </c>
      <c r="D160" s="113" t="str">
        <f>'12 SALAS - 127V_BLOCOS'!E177</f>
        <v>un</v>
      </c>
      <c r="E160" s="113">
        <f>'12 SALAS - 127V_BLOCOS'!F177</f>
        <v>13</v>
      </c>
      <c r="F160" s="145" t="s">
        <v>791</v>
      </c>
    </row>
    <row r="161" spans="1:6" ht="52.8">
      <c r="A161" s="127" t="str">
        <f>'12 SALAS - 127V_BLOCOS'!A178</f>
        <v>15.22</v>
      </c>
      <c r="B161" s="129"/>
      <c r="C161" s="18" t="str">
        <f>'12 SALAS - 127V_BLOCOS'!D178</f>
        <v>Junção PVC esgoto 100 x 75 mm. JUNÇÃO SIMPLES, PVC, SERIE NORMAL, ESGOTO PREDIAL, DN 100 X 100 MM, JUNTA ELÁSTICA, FORNECIDO E INSTALADO EM RAMAL DE DESCARGA OU RAMAL DE ESGOTO SANITÁRIO. AF_12/2014.</v>
      </c>
      <c r="D161" s="113" t="str">
        <f>'12 SALAS - 127V_BLOCOS'!E178</f>
        <v>un</v>
      </c>
      <c r="E161" s="113">
        <f>'12 SALAS - 127V_BLOCOS'!F178</f>
        <v>3</v>
      </c>
      <c r="F161" s="145" t="s">
        <v>769</v>
      </c>
    </row>
    <row r="162" spans="1:6" ht="52.8">
      <c r="A162" s="127" t="str">
        <f>'12 SALAS - 127V_BLOCOS'!A179</f>
        <v>15.23</v>
      </c>
      <c r="B162" s="129"/>
      <c r="C162" s="18" t="str">
        <f>'12 SALAS - 127V_BLOCOS'!D179</f>
        <v>Junção PVC esgoto 100 x 100 mm. JUNÇÃO SIMPLES, PVC, SERIE NORMAL, ESGOTO PREDIAL, DN 100 X 100 MM, JUNTA ELÁSTICA, FORNECIDO E INSTALADO EM RAMAL DE DESCARGA OU RAMAL DE ESGOTO SANITÁRIO. AF_12/2014.</v>
      </c>
      <c r="D162" s="113" t="str">
        <f>'12 SALAS - 127V_BLOCOS'!E179</f>
        <v>un</v>
      </c>
      <c r="E162" s="113">
        <f>'12 SALAS - 127V_BLOCOS'!F179</f>
        <v>8</v>
      </c>
      <c r="F162" s="145" t="s">
        <v>764</v>
      </c>
    </row>
    <row r="163" spans="1:6" ht="39.6">
      <c r="A163" s="127" t="str">
        <f>'12 SALAS - 127V_BLOCOS'!A180</f>
        <v>15.24</v>
      </c>
      <c r="B163" s="129"/>
      <c r="C163" s="18" t="str">
        <f>'12 SALAS - 127V_BLOCOS'!D180</f>
        <v>Caixa Sifonada 100x100x50mm. CAIXA SIFONADA, PVC, DN 100 X 100 X 50 MM, JUNTA ELÁSTICA, FORNECIDA EINSTALADA EM RAMAL DE DESCARGA OU EM RAMAL DE ESGOTO SANITÁRIO. AF_12/2014.</v>
      </c>
      <c r="D163" s="113" t="str">
        <f>'12 SALAS - 127V_BLOCOS'!E180</f>
        <v>un</v>
      </c>
      <c r="E163" s="113">
        <f>'12 SALAS - 127V_BLOCOS'!F180</f>
        <v>7</v>
      </c>
      <c r="F163" s="145" t="s">
        <v>763</v>
      </c>
    </row>
    <row r="164" spans="1:6" ht="39.6">
      <c r="A164" s="127" t="str">
        <f>'12 SALAS - 127V_BLOCOS'!A181</f>
        <v>15.25</v>
      </c>
      <c r="B164" s="129"/>
      <c r="C164" s="18" t="str">
        <f>'12 SALAS - 127V_BLOCOS'!D181</f>
        <v>Caixa Sifonada 150x185x75mm. CAIXA SIFONADA, PVC, DN 150 X 185 X 75 MM, JUNTA ELÁSTICA, FORNECIDA EINSTALADA EM RAMAL DE DESCARGA OU EM RAMAL DE ESGOTO SANITÁRIO. AF_12/2014.</v>
      </c>
      <c r="D164" s="113" t="str">
        <f>'12 SALAS - 127V_BLOCOS'!E181</f>
        <v>un</v>
      </c>
      <c r="E164" s="113">
        <f>'12 SALAS - 127V_BLOCOS'!F181</f>
        <v>10</v>
      </c>
      <c r="F164" s="145" t="s">
        <v>792</v>
      </c>
    </row>
    <row r="165" spans="1:6" ht="39.6">
      <c r="A165" s="127" t="str">
        <f>'12 SALAS - 127V_BLOCOS'!A182</f>
        <v>15.26</v>
      </c>
      <c r="B165" s="129"/>
      <c r="C165" s="18" t="str">
        <f>'12 SALAS - 127V_BLOCOS'!D182</f>
        <v>Caixa de areia 60x60cm. CAIXA ENTERRADA HIDRÁULICA RETANGULAR, EM ALVENARIA COM BLOCOS DE CONCRETO, DIMENSÕES INTERNAS: 0,8X0,8X0,6 M PARA REDE DE ESGOTO. AF_12/2020.</v>
      </c>
      <c r="D165" s="113" t="str">
        <f>'12 SALAS - 127V_BLOCOS'!E182</f>
        <v>un</v>
      </c>
      <c r="E165" s="113">
        <f>'12 SALAS - 127V_BLOCOS'!F182</f>
        <v>3</v>
      </c>
      <c r="F165" s="145" t="s">
        <v>769</v>
      </c>
    </row>
    <row r="166" spans="1:6" ht="39.6">
      <c r="A166" s="137" t="str">
        <f>'12 SALAS - 127V_BLOCOS'!A183</f>
        <v>15.27</v>
      </c>
      <c r="B166" s="138"/>
      <c r="C166" s="139" t="str">
        <f>'12 SALAS - 127V_BLOCOS'!D183</f>
        <v>Caixa de areia 80x80cm.  CAIXA ENTERRADA HIDRÁULICA RETANGULAR, EM ALVENARIA COM BLOCOS DE CONCRETO, DIMENSÕES INTERNAS: 0,8X0,8X0,6 M PARA REDE DE ESGOTO. AF_12/2020.</v>
      </c>
      <c r="D166" s="140" t="str">
        <f>'12 SALAS - 127V_BLOCOS'!E183</f>
        <v>un</v>
      </c>
      <c r="E166" s="140">
        <f>'12 SALAS - 127V_BLOCOS'!F183</f>
        <v>7</v>
      </c>
      <c r="F166" s="161" t="s">
        <v>763</v>
      </c>
    </row>
    <row r="167" spans="1:6" ht="39.6">
      <c r="A167" s="162" t="str">
        <f>'12 SALAS - 127V_BLOCOS'!A184</f>
        <v>15.28</v>
      </c>
      <c r="B167" s="163"/>
      <c r="C167" s="164" t="str">
        <f>'12 SALAS - 127V_BLOCOS'!D184</f>
        <v>Ralo Seco PVC 100x100mm. RALO SECO, PVC, DN 100 X 40 MM, JUNTA SOLDÁVEL, FORNECIDO E INSTALADOEM RAMAL DE DESCARGA OU EM RAMAL DE ESGOTO SANITÁRIO. AF_12/2014.</v>
      </c>
      <c r="D167" s="165" t="str">
        <f>'12 SALAS - 127V_BLOCOS'!E184</f>
        <v>un</v>
      </c>
      <c r="E167" s="165">
        <f>'12 SALAS - 127V_BLOCOS'!F184</f>
        <v>25</v>
      </c>
      <c r="F167" s="166" t="s">
        <v>793</v>
      </c>
    </row>
    <row r="168" spans="1:6" ht="26.4">
      <c r="A168" s="127" t="str">
        <f>'12 SALAS - 127V_BLOCOS'!A185</f>
        <v>15.29</v>
      </c>
      <c r="B168" s="129"/>
      <c r="C168" s="18" t="str">
        <f>'12 SALAS - 127V_BLOCOS'!D185</f>
        <v>Terminal de Ventilação Série Normal 50mm. TERMINAL DE VENTILACAO, 50 MM, SERIE NORMAL, ESGOTO PREDIAL</v>
      </c>
      <c r="D168" s="113" t="str">
        <f>'12 SALAS - 127V_BLOCOS'!E185</f>
        <v>un</v>
      </c>
      <c r="E168" s="113">
        <f>'12 SALAS - 127V_BLOCOS'!F185</f>
        <v>3</v>
      </c>
      <c r="F168" s="145" t="s">
        <v>769</v>
      </c>
    </row>
    <row r="169" spans="1:6" ht="26.4">
      <c r="A169" s="127" t="str">
        <f>'12 SALAS - 127V_BLOCOS'!A186</f>
        <v>15.30</v>
      </c>
      <c r="B169" s="129"/>
      <c r="C169" s="18" t="str">
        <f>'12 SALAS - 127V_BLOCOS'!D186</f>
        <v>Caixa de inspeção em alvenaria 60x60cm. Caixa em alvenaria de 60x60x60cm c/ tpo. Concreto</v>
      </c>
      <c r="D169" s="113" t="str">
        <f>'12 SALAS - 127V_BLOCOS'!E186</f>
        <v>un</v>
      </c>
      <c r="E169" s="113">
        <f>'12 SALAS - 127V_BLOCOS'!F186</f>
        <v>41</v>
      </c>
      <c r="F169" s="145" t="s">
        <v>794</v>
      </c>
    </row>
    <row r="170" spans="1:6" ht="52.8">
      <c r="A170" s="127" t="str">
        <f>'12 SALAS - 127V_BLOCOS'!A187</f>
        <v>15.31</v>
      </c>
      <c r="B170" s="129"/>
      <c r="C170" s="18" t="str">
        <f>'12 SALAS - 127V_BLOCOS'!D187</f>
        <v>Caixa de gordura especial. CAIXA DE GORDURA ESPECIAL (CAPACIDADE: 312 L - PARA ATÉ 146 PESSOAS SERVIDAS NO PICO), RETANGULAR, EM ALVENARIA COM BLOCOS DE CONCRETO, DIMENSÕES INTERNAS = 0,4X1,2 M, ALTURA INTERNA = 1 M. AF_12/2020.</v>
      </c>
      <c r="D170" s="113" t="str">
        <f>'12 SALAS - 127V_BLOCOS'!E187</f>
        <v>un</v>
      </c>
      <c r="E170" s="113">
        <f>'12 SALAS - 127V_BLOCOS'!F187</f>
        <v>1</v>
      </c>
      <c r="F170" s="145" t="s">
        <v>766</v>
      </c>
    </row>
    <row r="171" spans="1:6" ht="52.8">
      <c r="A171" s="127" t="str">
        <f>'12 SALAS - 127V_BLOCOS'!A188</f>
        <v>15.32</v>
      </c>
      <c r="B171" s="129"/>
      <c r="C171" s="18" t="str">
        <f>'12 SALAS - 127V_BLOCOS'!D188</f>
        <v>Sumidouro em alvenaria Ø 1,60m. SUMIDOURO RETANGULAR, EM ALVENARIA COM BLOCOS DE CONCRETO, DIMENSÕES INTERNAS: 1,6 X 3,4 X 3,0 M, ÁREA DE INFILTRAÇÃO: 32,9 M² (PARA 13 CONTRIBUINTES). . AF_12/2020.</v>
      </c>
      <c r="D171" s="113" t="str">
        <f>'12 SALAS - 127V_BLOCOS'!E188</f>
        <v>un</v>
      </c>
      <c r="E171" s="113">
        <f>'12 SALAS - 127V_BLOCOS'!F188</f>
        <v>3</v>
      </c>
      <c r="F171" s="145" t="s">
        <v>769</v>
      </c>
    </row>
    <row r="172" spans="1:6" ht="52.8">
      <c r="A172" s="127" t="str">
        <f>'12 SALAS - 127V_BLOCOS'!A189</f>
        <v>15.33</v>
      </c>
      <c r="B172" s="129"/>
      <c r="C172" s="18" t="str">
        <f>'12 SALAS - 127V_BLOCOS'!D189</f>
        <v>Fossa séptica - capacidade 7.500 l. TANQUE SÉPTICO RETANGULAR, EM ALVENARIA COM TIJOLOS CERÂMICOS MACIÇOS,DIMENSÕES INTERNAS: 1,6 X 4,6 X 2,4 M, VOLUME ÚTIL: 14720 L (PARA 105CONTRIBUINTES). AF_12/2020.</v>
      </c>
      <c r="D172" s="113" t="str">
        <f>'12 SALAS - 127V_BLOCOS'!E189</f>
        <v>un</v>
      </c>
      <c r="E172" s="113">
        <f>'12 SALAS - 127V_BLOCOS'!F189</f>
        <v>1</v>
      </c>
      <c r="F172" s="145" t="s">
        <v>766</v>
      </c>
    </row>
    <row r="173" spans="1:6">
      <c r="A173" s="127" t="str">
        <f>'12 SALAS - 127V_BLOCOS'!A190</f>
        <v>15.34</v>
      </c>
      <c r="B173" s="129"/>
      <c r="C173" s="18" t="str">
        <f>'12 SALAS - 127V_BLOCOS'!D190</f>
        <v>Canaleta em concreto simples (0,40x0,30m).</v>
      </c>
      <c r="D173" s="113" t="str">
        <f>'12 SALAS - 127V_BLOCOS'!E190</f>
        <v>m</v>
      </c>
      <c r="E173" s="113">
        <f>'12 SALAS - 127V_BLOCOS'!F190</f>
        <v>254.2</v>
      </c>
      <c r="F173" s="134" t="s">
        <v>795</v>
      </c>
    </row>
    <row r="174" spans="1:6">
      <c r="A174" s="127" t="str">
        <f>'12 SALAS - 127V_BLOCOS'!A191</f>
        <v>15.35</v>
      </c>
      <c r="B174" s="129"/>
      <c r="C174" s="18" t="str">
        <f>'12 SALAS - 127V_BLOCOS'!D191</f>
        <v>Grade em ferro p/ canaleta l = 0,40m com articulação</v>
      </c>
      <c r="D174" s="113" t="str">
        <f>'12 SALAS - 127V_BLOCOS'!E191</f>
        <v>m</v>
      </c>
      <c r="E174" s="113">
        <f>'12 SALAS - 127V_BLOCOS'!F191</f>
        <v>254.2</v>
      </c>
      <c r="F174" s="145" t="s">
        <v>795</v>
      </c>
    </row>
    <row r="175" spans="1:6">
      <c r="A175" s="131">
        <f>'12 SALAS - 127V_BLOCOS'!A193</f>
        <v>16</v>
      </c>
      <c r="B175" s="132"/>
      <c r="C175" s="133" t="str">
        <f>'12 SALAS - 127V_BLOCOS'!D193</f>
        <v>LOUÇAS, ACESSÓRIOS E METAIS</v>
      </c>
      <c r="D175" s="693"/>
      <c r="E175" s="694"/>
      <c r="F175" s="695"/>
    </row>
    <row r="176" spans="1:6" ht="39.6">
      <c r="A176" s="127" t="str">
        <f>'12 SALAS - 127V_BLOCOS'!A194</f>
        <v>16.1</v>
      </c>
      <c r="B176" s="129"/>
      <c r="C176" s="18" t="str">
        <f>'12 SALAS - 127V_BLOCOS'!D194</f>
        <v>Ducha Higiênica com registro e derivação, Deca ou equivalente. DUCHA METALICA DE PAREDE, ARTICULAVEL, COM DESVIADOR E DUCHA MANUAL</v>
      </c>
      <c r="D176" s="113" t="str">
        <f>'12 SALAS - 127V_BLOCOS'!E194</f>
        <v>un</v>
      </c>
      <c r="E176" s="113">
        <f>'12 SALAS - 127V_BLOCOS'!F194</f>
        <v>8</v>
      </c>
      <c r="F176" s="134" t="s">
        <v>796</v>
      </c>
    </row>
    <row r="177" spans="1:6" ht="52.8">
      <c r="A177" s="127" t="str">
        <f>'12 SALAS - 127V_BLOCOS'!A195</f>
        <v>16.2</v>
      </c>
      <c r="B177" s="129"/>
      <c r="C177" s="18" t="str">
        <f>'12 SALAS - 127V_BLOCOS'!D195</f>
        <v>Bacia Sanitária Convencional, Deca ou equivalente com acessorios. VASO SANITARIO SIFONADO CONVENCIONAL COM LOUÇA BRANCA, INCLUSO CONJUNTO DE LIGAÇÃO PARA BACIA SANITÁRIA AJUSTÁVEL - FORNECIMENTO E INSTALAÇÃO. AF_10/2016.</v>
      </c>
      <c r="D177" s="113" t="str">
        <f>'12 SALAS - 127V_BLOCOS'!E195</f>
        <v>un</v>
      </c>
      <c r="E177" s="113">
        <f>'12 SALAS - 127V_BLOCOS'!F195</f>
        <v>11</v>
      </c>
      <c r="F177" s="134" t="s">
        <v>797</v>
      </c>
    </row>
    <row r="178" spans="1:6" ht="39.6">
      <c r="A178" s="127" t="str">
        <f>'12 SALAS - 127V_BLOCOS'!A196</f>
        <v>16.3</v>
      </c>
      <c r="B178" s="129"/>
      <c r="C178" s="18" t="str">
        <f>'12 SALAS - 127V_BLOCOS'!D196</f>
        <v>Válvula de descarga 1 ½”, acabamento cromado, Deca ou equivalente. VÁLVULA DE DESCARGA METÁLICA, BASE 1 1/2 ", ACABAMENTO METALICO CROMADO - FORNECIMENTO E INSTALAÇÃO. AF_01/2019.</v>
      </c>
      <c r="D178" s="113" t="str">
        <f>'12 SALAS - 127V_BLOCOS'!E196</f>
        <v>un</v>
      </c>
      <c r="E178" s="113">
        <f>'12 SALAS - 127V_BLOCOS'!F196</f>
        <v>11</v>
      </c>
      <c r="F178" s="134" t="s">
        <v>797</v>
      </c>
    </row>
    <row r="179" spans="1:6" ht="52.8">
      <c r="A179" s="127" t="str">
        <f>'12 SALAS - 127V_BLOCOS'!A197</f>
        <v>16.4</v>
      </c>
      <c r="B179" s="129"/>
      <c r="C179" s="18" t="str">
        <f>'12 SALAS - 127V_BLOCOS'!D197</f>
        <v>Bacia Sanitária Convencional com Caixa Acoplada, Deca ou equivalente com acessórios. VASO SANITÁRIO SIFONADO COM CAIXA ACOPLADA LOUÇA BRANCA, INCLUSO ENGATE FLEXÍVEL EM PLÁSTICO BRANCO, 1/2 X 40CM - FORNECIMENTO E INSTALAÇÃO. AF_01/2020.</v>
      </c>
      <c r="D179" s="113" t="str">
        <f>'12 SALAS - 127V_BLOCOS'!E197</f>
        <v>un</v>
      </c>
      <c r="E179" s="113">
        <f>'12 SALAS - 127V_BLOCOS'!F197</f>
        <v>8</v>
      </c>
      <c r="F179" s="134" t="s">
        <v>798</v>
      </c>
    </row>
    <row r="180" spans="1:6" ht="39.6">
      <c r="A180" s="127" t="str">
        <f>'12 SALAS - 127V_BLOCOS'!A198</f>
        <v>16.5</v>
      </c>
      <c r="B180" s="129"/>
      <c r="C180" s="18" t="str">
        <f>'12 SALAS - 127V_BLOCOS'!D198</f>
        <v>Mictório com Sifão Integrado, Deca ou equivalente. MICTÓRIO SIFONADO LOUÇA BRANCA PADRÃO MÉDIO FORNECIMENTO E INSTALAÇÃO. AF_01/2020.</v>
      </c>
      <c r="D180" s="113" t="str">
        <f>'12 SALAS - 127V_BLOCOS'!E198</f>
        <v>un</v>
      </c>
      <c r="E180" s="113">
        <f>'12 SALAS - 127V_BLOCOS'!F198</f>
        <v>6</v>
      </c>
      <c r="F180" s="134" t="s">
        <v>799</v>
      </c>
    </row>
    <row r="181" spans="1:6" ht="39.6">
      <c r="A181" s="127" t="str">
        <f>'12 SALAS - 127V_BLOCOS'!A199</f>
        <v>16.6</v>
      </c>
      <c r="B181" s="129"/>
      <c r="C181" s="18" t="str">
        <f>'12 SALAS - 127V_BLOCOS'!D199</f>
        <v>Lavatório pequeno cor branco gelo, com coluna suspensa, Deca ou equivalente. LAVATÓRIO LOUÇA BRANCA SUSPENSO, 29,5 X 39CM OU EQUIVALENTE, PADRÃO POPULAR - FORNECIMENTO E INSTALAÇÃO. AF_01/2020.</v>
      </c>
      <c r="D181" s="113" t="str">
        <f>'12 SALAS - 127V_BLOCOS'!E199</f>
        <v>un</v>
      </c>
      <c r="E181" s="113">
        <f>'12 SALAS - 127V_BLOCOS'!F199</f>
        <v>2</v>
      </c>
      <c r="F181" s="134" t="s">
        <v>800</v>
      </c>
    </row>
    <row r="182" spans="1:6" ht="39.6">
      <c r="A182" s="127" t="str">
        <f>'12 SALAS - 127V_BLOCOS'!A200</f>
        <v>16.7</v>
      </c>
      <c r="B182" s="129"/>
      <c r="C182" s="18" t="str">
        <f>'12 SALAS - 127V_BLOCOS'!D200</f>
        <v>Cuba de embutir oval em louça branca. CUBA DE EMBUTIR OVAL EM LOUÇA BRANCA, 35 X 50CM OU EQUIVALENTE - FORNECIMENTO E INSTALAÇÃO. AF_01/2020.</v>
      </c>
      <c r="D182" s="113" t="str">
        <f>'12 SALAS - 127V_BLOCOS'!E200</f>
        <v>un</v>
      </c>
      <c r="E182" s="113">
        <f>'12 SALAS - 127V_BLOCOS'!F200</f>
        <v>22</v>
      </c>
      <c r="F182" s="134" t="s">
        <v>801</v>
      </c>
    </row>
    <row r="183" spans="1:6" ht="39.6">
      <c r="A183" s="127" t="str">
        <f>'12 SALAS - 127V_BLOCOS'!A201</f>
        <v>16.8</v>
      </c>
      <c r="B183" s="129"/>
      <c r="C183" s="18" t="str">
        <f>'12 SALAS - 127V_BLOCOS'!D201</f>
        <v>Torneira de bica baixa, Deca ou equivalente. TORNEIRA CROMADA DE MESA, 1/2 OU 3/4, PARA LAVATÓRIO, PADRÃO POPULAR- FORNECIMENTO E INSTALAÇÃO. AF_01/2020.</v>
      </c>
      <c r="D183" s="113" t="str">
        <f>'12 SALAS - 127V_BLOCOS'!E201</f>
        <v>un</v>
      </c>
      <c r="E183" s="113">
        <f>'12 SALAS - 127V_BLOCOS'!F201</f>
        <v>26</v>
      </c>
      <c r="F183" s="134" t="s">
        <v>802</v>
      </c>
    </row>
    <row r="184" spans="1:6" ht="26.4">
      <c r="A184" s="127" t="str">
        <f>'12 SALAS - 127V_BLOCOS'!A202</f>
        <v>16.9</v>
      </c>
      <c r="B184" s="129"/>
      <c r="C184" s="18" t="str">
        <f>'12 SALAS - 127V_BLOCOS'!D202</f>
        <v>Papeleira Metálica, Deca ou equivalente. PAPELEIRA DE PAREDE EM METAL CROMADO SEM TAMPA, INCLUSO FIXAÇÃO. AF_01/2020.</v>
      </c>
      <c r="D184" s="113" t="str">
        <f>'12 SALAS - 127V_BLOCOS'!E202</f>
        <v>un</v>
      </c>
      <c r="E184" s="113">
        <f>'12 SALAS - 127V_BLOCOS'!F202</f>
        <v>3</v>
      </c>
      <c r="F184" s="134" t="s">
        <v>803</v>
      </c>
    </row>
    <row r="185" spans="1:6" ht="39.6">
      <c r="A185" s="127" t="str">
        <f>'12 SALAS - 127V_BLOCOS'!A203</f>
        <v>16.10</v>
      </c>
      <c r="B185" s="129"/>
      <c r="C185" s="18" t="str">
        <f>'12 SALAS - 127V_BLOCOS'!D203</f>
        <v>Barra de apoio 80 cm, aço inox polido, Deca ou equivalente. BARRA DE APOIO RETA, EM ACO INOX POLIDO, COMPRIMENTO 80 CM, FIXADA NAPAREDE - FORNECIMENTO E INSTALAÇÃO. AF_01/2020.</v>
      </c>
      <c r="D185" s="113" t="str">
        <f>'12 SALAS - 127V_BLOCOS'!E203</f>
        <v>un</v>
      </c>
      <c r="E185" s="113">
        <f>'12 SALAS - 127V_BLOCOS'!F203</f>
        <v>18</v>
      </c>
      <c r="F185" s="134" t="s">
        <v>804</v>
      </c>
    </row>
    <row r="186" spans="1:6" ht="39.6">
      <c r="A186" s="127" t="str">
        <f>'12 SALAS - 127V_BLOCOS'!A204</f>
        <v>16.11</v>
      </c>
      <c r="B186" s="129"/>
      <c r="C186" s="18" t="str">
        <f>'12 SALAS - 127V_BLOCOS'!D204</f>
        <v>Barra de apoio 1,60 cm, em U, aço inox polido, Deca ou equivalente. BARRA DE APOIO EM "L", EM ACO INOX POLIDO 80 X 80 CM, FIXADA NA PAREDE- FORNECIMENTO E INSTALACAO. AF_01/2020.</v>
      </c>
      <c r="D186" s="113" t="str">
        <f>'12 SALAS - 127V_BLOCOS'!E204</f>
        <v>un</v>
      </c>
      <c r="E186" s="113">
        <f>'12 SALAS - 127V_BLOCOS'!F204</f>
        <v>2</v>
      </c>
      <c r="F186" s="134" t="s">
        <v>800</v>
      </c>
    </row>
    <row r="187" spans="1:6" ht="39.6">
      <c r="A187" s="127" t="str">
        <f>'12 SALAS - 127V_BLOCOS'!A205</f>
        <v>16.12</v>
      </c>
      <c r="B187" s="129"/>
      <c r="C187" s="18" t="str">
        <f>'12 SALAS - 127V_BLOCOS'!D205</f>
        <v>Dispenser Toalha, Melhoramentos ou equivalente. SABONETEIRA PLASTICA TIPO DISPENSER PARA SABONETE LIQUIDO COM RESERVATORIO 800 A 1500 ML, INCLUSO FIXAÇÃO. AF_01/2020.</v>
      </c>
      <c r="D187" s="113" t="str">
        <f>'12 SALAS - 127V_BLOCOS'!E205</f>
        <v>un</v>
      </c>
      <c r="E187" s="113">
        <f>'12 SALAS - 127V_BLOCOS'!F205</f>
        <v>16</v>
      </c>
      <c r="F187" s="134" t="s">
        <v>805</v>
      </c>
    </row>
    <row r="188" spans="1:6" ht="39.6">
      <c r="A188" s="127" t="str">
        <f>'12 SALAS - 127V_BLOCOS'!A206</f>
        <v>16.13</v>
      </c>
      <c r="B188" s="129"/>
      <c r="C188" s="18" t="str">
        <f>'12 SALAS - 127V_BLOCOS'!D206</f>
        <v>Dispenser Saboneteira, Melhoramentos ou equivalente. SABONETEIRA PLASTICA TIPO DISPENSER PARA SABONETE LIQUIDO COM RESERVATORIO 800 A 1500 ML, INCLUSO FIXAÇÃO. AF_01/2020.</v>
      </c>
      <c r="D188" s="113" t="str">
        <f>'12 SALAS - 127V_BLOCOS'!E206</f>
        <v>un</v>
      </c>
      <c r="E188" s="113">
        <f>'12 SALAS - 127V_BLOCOS'!F206</f>
        <v>20</v>
      </c>
      <c r="F188" s="134" t="s">
        <v>806</v>
      </c>
    </row>
    <row r="189" spans="1:6" ht="66">
      <c r="A189" s="127" t="str">
        <f>'12 SALAS - 127V_BLOCOS'!A207</f>
        <v>16.14</v>
      </c>
      <c r="B189" s="129"/>
      <c r="C189" s="18" t="str">
        <f>'12 SALAS - 127V_BLOCOS'!D207</f>
        <v>Tanque Grande 40L cor branco gelo, incluso torneira de metal cromado, Deca ou equivalente. TANQUE DE LOUÇA BRANCA COM COLUNA, 30L OU EQUIVALENTE, INCLUSO SIFÃO FLEXÍVEL EM PVC, VÁLVULA METÁLICA E TORNEIRA DE METAL CROMADO PADRÃO MÉDIO - FORNECIMENTO E INSTALAÇÃO. AF_01/2020.</v>
      </c>
      <c r="D189" s="113" t="str">
        <f>'12 SALAS - 127V_BLOCOS'!E207</f>
        <v>un</v>
      </c>
      <c r="E189" s="113">
        <f>'12 SALAS - 127V_BLOCOS'!F207</f>
        <v>1</v>
      </c>
      <c r="F189" s="134" t="s">
        <v>807</v>
      </c>
    </row>
    <row r="190" spans="1:6" ht="52.8">
      <c r="A190" s="127" t="str">
        <f>'12 SALAS - 127V_BLOCOS'!A208</f>
        <v>16.15</v>
      </c>
      <c r="B190" s="129"/>
      <c r="C190" s="18" t="str">
        <f>'12 SALAS - 127V_BLOCOS'!D208</f>
        <v>Cuba de embutir em aço Inoxidável completa, dimensões 40x34x17cm. CUBA DE EMBUTIR DE AÇO INOXIDÁVEL MÉDIA, INCLUSO VÁLVULA TIPO AMERICANA E SIFÃO TIPO GARRAFA EM METAL CROMADO - FORNECIMENTO E INSTALAÇÃO. AF_01/2020.</v>
      </c>
      <c r="D190" s="113" t="str">
        <f>'12 SALAS - 127V_BLOCOS'!E208</f>
        <v>un</v>
      </c>
      <c r="E190" s="113">
        <f>'12 SALAS - 127V_BLOCOS'!F208</f>
        <v>8</v>
      </c>
      <c r="F190" s="134" t="s">
        <v>796</v>
      </c>
    </row>
    <row r="191" spans="1:6" ht="39.6">
      <c r="A191" s="127" t="str">
        <f>'12 SALAS - 127V_BLOCOS'!A209</f>
        <v>16.16</v>
      </c>
      <c r="B191" s="129"/>
      <c r="C191" s="18" t="str">
        <f>'12 SALAS - 127V_BLOCOS'!D209</f>
        <v>Torneira para cozinha de mesa bica móvel, Deca, ou equivalente. TORNEIRA CROMADA TUBO MÓVEL, DE MESA, 1/2 OU 3/4, PARA PIA DE COZINHA, PADRÃO ALTO - FORNECIMENTO E INSTALAÇÃO. AF_01/2020.</v>
      </c>
      <c r="D191" s="113" t="str">
        <f>'12 SALAS - 127V_BLOCOS'!E209</f>
        <v>un</v>
      </c>
      <c r="E191" s="113">
        <f>'12 SALAS - 127V_BLOCOS'!F209</f>
        <v>10</v>
      </c>
      <c r="F191" s="134" t="s">
        <v>808</v>
      </c>
    </row>
    <row r="192" spans="1:6" ht="52.8">
      <c r="A192" s="127" t="str">
        <f>'12 SALAS - 127V_BLOCOS'!A210</f>
        <v>16.17</v>
      </c>
      <c r="B192" s="129"/>
      <c r="C192" s="18" t="str">
        <f>'12 SALAS - 127V_BLOCOS'!D210</f>
        <v>Cuba em aço Inoxidável completa, dimensões 50x40x30cm. CUBA DE EMBUTIR DE AÇO INOXIDÁVEL MÉDIA, INCLUSO VÁLVULA TIPO AMERICANA E SIFÃO TIPO GARRAFA EM METAL CROMADO - FORNECIMENTO E INSTALAÇÃO. AF_01/2020.</v>
      </c>
      <c r="D192" s="113" t="str">
        <f>'12 SALAS - 127V_BLOCOS'!E210</f>
        <v>un</v>
      </c>
      <c r="E192" s="113">
        <f>'12 SALAS - 127V_BLOCOS'!F210</f>
        <v>5</v>
      </c>
      <c r="F192" s="134" t="s">
        <v>809</v>
      </c>
    </row>
    <row r="193" spans="1:6" ht="26.4">
      <c r="A193" s="127" t="str">
        <f>'12 SALAS - 127V_BLOCOS'!A211</f>
        <v>16.18</v>
      </c>
      <c r="B193" s="129"/>
      <c r="C193" s="18" t="str">
        <f>'12 SALAS - 127V_BLOCOS'!D211</f>
        <v>Torneira elétrica LorenEasy, Lorenzetti ou equivalente. TORNEIRA ELETRICA DE PAREDE, BICA ALTA, PARA COZINHA, 5500 W (110/220 V)</v>
      </c>
      <c r="D193" s="113" t="str">
        <f>'12 SALAS - 127V_BLOCOS'!E211</f>
        <v>un</v>
      </c>
      <c r="E193" s="113">
        <f>'12 SALAS - 127V_BLOCOS'!F211</f>
        <v>2</v>
      </c>
      <c r="F193" s="134" t="s">
        <v>800</v>
      </c>
    </row>
    <row r="194" spans="1:6">
      <c r="A194" s="127" t="str">
        <f>'12 SALAS - 127V_BLOCOS'!A212</f>
        <v>16.19</v>
      </c>
      <c r="B194" s="129"/>
      <c r="C194" s="18" t="str">
        <f>'12 SALAS - 127V_BLOCOS'!D212</f>
        <v>Chuveiro em PVC</v>
      </c>
      <c r="D194" s="113" t="str">
        <f>'12 SALAS - 127V_BLOCOS'!E212</f>
        <v>un</v>
      </c>
      <c r="E194" s="113">
        <f>'12 SALAS - 127V_BLOCOS'!F212</f>
        <v>9</v>
      </c>
      <c r="F194" s="134" t="s">
        <v>810</v>
      </c>
    </row>
    <row r="195" spans="1:6" ht="39.6">
      <c r="A195" s="127" t="str">
        <f>'12 SALAS - 127V_BLOCOS'!A213</f>
        <v>16.20</v>
      </c>
      <c r="B195" s="129"/>
      <c r="C195" s="18" t="str">
        <f>'12 SALAS - 127V_BLOCOS'!D213</f>
        <v>Torneira de parede de uso geral com bico para mangueira. TORNEIRA PLÁSTICA 3/4 PARA TANQUE - FORNECIMENTO E INSTALAÇÃO. AF_01/2020.</v>
      </c>
      <c r="D195" s="113" t="str">
        <f>'12 SALAS - 127V_BLOCOS'!E213</f>
        <v>un</v>
      </c>
      <c r="E195" s="113">
        <f>'12 SALAS - 127V_BLOCOS'!F213</f>
        <v>6</v>
      </c>
      <c r="F195" s="134" t="s">
        <v>811</v>
      </c>
    </row>
    <row r="196" spans="1:6" ht="52.8">
      <c r="A196" s="127" t="str">
        <f>'12 SALAS - 127V_BLOCOS'!A214</f>
        <v>16.21</v>
      </c>
      <c r="B196" s="129"/>
      <c r="C196" s="18" t="str">
        <f>'12 SALAS - 127V_BLOCOS'!D214</f>
        <v>Lavatório de canto suspenso com mesa, DECA ou equivalente, com válvula, sifão e engate flexivel cromados. LAVATÓRIO LOUÇA BRANCA SUSPENSO, 29,5 X 39CM OU EQUIVALENTE, PADRÃO POPULAR - FORNECIMENTO E INSTALAÇÃO. AF_01/2020.</v>
      </c>
      <c r="D196" s="113" t="str">
        <f>'12 SALAS - 127V_BLOCOS'!E214</f>
        <v>un</v>
      </c>
      <c r="E196" s="113">
        <f>'12 SALAS - 127V_BLOCOS'!F214</f>
        <v>2</v>
      </c>
      <c r="F196" s="134" t="s">
        <v>800</v>
      </c>
    </row>
    <row r="197" spans="1:6" ht="26.4">
      <c r="A197" s="127" t="str">
        <f>'12 SALAS - 127V_BLOCOS'!A215</f>
        <v>16.22</v>
      </c>
      <c r="B197" s="129"/>
      <c r="C197" s="18" t="str">
        <f>'12 SALAS - 127V_BLOCOS'!D215</f>
        <v>Cadeira articulada para banho. BANCO ARTICULADO, EM ACO INOX, PARA PCD, FIXADO NA PAREDE - FORNECIMENTO E INSTALAÇÃO. AF_01/2020.</v>
      </c>
      <c r="D197" s="113" t="str">
        <f>'12 SALAS - 127V_BLOCOS'!E215</f>
        <v>un</v>
      </c>
      <c r="E197" s="113">
        <f>'12 SALAS - 127V_BLOCOS'!F215</f>
        <v>2</v>
      </c>
      <c r="F197" s="134" t="s">
        <v>800</v>
      </c>
    </row>
    <row r="198" spans="1:6" ht="26.4">
      <c r="A198" s="127" t="str">
        <f>'12 SALAS - 127V_BLOCOS'!A216</f>
        <v>16.23</v>
      </c>
      <c r="B198" s="129"/>
      <c r="C198" s="18" t="str">
        <f>'12 SALAS - 127V_BLOCOS'!D216</f>
        <v>Dispenser para papel higiênico. PAPELEIRA DE PAREDE EM METAL CROMADO SEM TAMPA, INCLUSO FIXAÇÃO. AF_01/2020.</v>
      </c>
      <c r="D198" s="113" t="str">
        <f>'12 SALAS - 127V_BLOCOS'!E216</f>
        <v>un</v>
      </c>
      <c r="E198" s="113">
        <f>'12 SALAS - 127V_BLOCOS'!F216</f>
        <v>16</v>
      </c>
      <c r="F198" s="134" t="s">
        <v>805</v>
      </c>
    </row>
    <row r="199" spans="1:6">
      <c r="A199" s="131">
        <f>'12 SALAS - 127V_BLOCOS'!A218</f>
        <v>17</v>
      </c>
      <c r="B199" s="132"/>
      <c r="C199" s="133" t="str">
        <f>'12 SALAS - 127V_BLOCOS'!D218</f>
        <v>INSTALAÇÃO DE GÁS COMBUSTÍVEL</v>
      </c>
      <c r="D199" s="693"/>
      <c r="E199" s="694"/>
      <c r="F199" s="695"/>
    </row>
    <row r="200" spans="1:6" ht="26.4">
      <c r="A200" s="127" t="str">
        <f>'12 SALAS - 127V_BLOCOS'!A219</f>
        <v>17.1</v>
      </c>
      <c r="B200" s="129"/>
      <c r="C200" s="18" t="str">
        <f>'12 SALAS - 127V_BLOCOS'!D219</f>
        <v>Requadro para ventilação em chapa de alumínio com veneziana. Esquadria c/ venezianas de aluminio natural c/ ferragens</v>
      </c>
      <c r="D200" s="113" t="str">
        <f>'12 SALAS - 127V_BLOCOS'!E219</f>
        <v>m²</v>
      </c>
      <c r="E200" s="113">
        <f>'12 SALAS - 127V_BLOCOS'!F219</f>
        <v>0.16</v>
      </c>
      <c r="F200" s="134" t="s">
        <v>812</v>
      </c>
    </row>
    <row r="201" spans="1:6" ht="52.8">
      <c r="A201" s="127" t="str">
        <f>'12 SALAS - 127V_BLOCOS'!A220</f>
        <v>17.2</v>
      </c>
      <c r="B201" s="129"/>
      <c r="C201" s="18" t="str">
        <f>'12 SALAS - 127V_BLOCOS'!D220</f>
        <v>Tubo de Aço Galvanizado Ø 3/4", fornecimento e instalação. TUBO DE AÇO GALVANIZADO COM COSTURA, CLASSE MÉDIA, CONEXÃO ROSQUEADA,DN 20 (3/4"), INSTALADO EM RAMAIS E SUB-RAMAIS DE GÁS - FORNECIMENTO EINSTALAÇÃO. AF_10/2020.</v>
      </c>
      <c r="D201" s="113" t="str">
        <f>'12 SALAS - 127V_BLOCOS'!E220</f>
        <v>m</v>
      </c>
      <c r="E201" s="113">
        <f>'12 SALAS - 127V_BLOCOS'!F220</f>
        <v>2.04</v>
      </c>
      <c r="F201" s="134" t="s">
        <v>813</v>
      </c>
    </row>
    <row r="202" spans="1:6" ht="39.6">
      <c r="A202" s="127" t="str">
        <f>'12 SALAS - 127V_BLOCOS'!A221</f>
        <v>17.3</v>
      </c>
      <c r="B202" s="129"/>
      <c r="C202" s="18" t="str">
        <f>'12 SALAS - 127V_BLOCOS'!D221</f>
        <v>Cotovelo de aço galvanizado Ø 3/4". LUVA, EM FERRO GALVANIZADO, CONEXÃO ROSQUEADA, DN 15 (1/2"), INSTALADOEM RAMAIS E SUB-RAMAIS DE GÁS - FORNECIMENTO E INSTALAÇÃO. AF_10/2020.</v>
      </c>
      <c r="D202" s="113" t="str">
        <f>'12 SALAS - 127V_BLOCOS'!E221</f>
        <v>un</v>
      </c>
      <c r="E202" s="113">
        <f>'12 SALAS - 127V_BLOCOS'!F221</f>
        <v>1</v>
      </c>
      <c r="F202" s="134" t="s">
        <v>766</v>
      </c>
    </row>
    <row r="203" spans="1:6" ht="39.6">
      <c r="A203" s="127" t="str">
        <f>'12 SALAS - 127V_BLOCOS'!A222</f>
        <v>17.4</v>
      </c>
      <c r="B203" s="129"/>
      <c r="C203" s="18" t="str">
        <f>'12 SALAS - 127V_BLOCOS'!D222</f>
        <v>Fita anticorrosiva 5cmx30m (2 camadas). FITA ADESIVA ANTICORROSIVA DE PVC FLEXIVEL, COR PRETA, PARA PROTECAO TUBULACAO, 50 MM X 30 M (L X C), E= *0,25* MM.</v>
      </c>
      <c r="D203" s="113" t="str">
        <f>'12 SALAS - 127V_BLOCOS'!E222</f>
        <v>M</v>
      </c>
      <c r="E203" s="113">
        <f>'12 SALAS - 127V_BLOCOS'!F222</f>
        <v>4</v>
      </c>
      <c r="F203" s="134" t="s">
        <v>814</v>
      </c>
    </row>
    <row r="204" spans="1:6" ht="52.8">
      <c r="A204" s="137" t="str">
        <f>'12 SALAS - 127V_BLOCOS'!A223</f>
        <v>17.5</v>
      </c>
      <c r="B204" s="138"/>
      <c r="C204" s="139" t="str">
        <f>'12 SALAS - 127V_BLOCOS'!D223</f>
        <v>Envelope de concreto para proteção de tubo enterrado, espessura 3cm. CONCRETO FCK = 30MPA, TRAÇO 1:2,1:2,5 (EM MASSA SECA DE CIMENTO/ AREIA MÉDIA/ BRITA 1) - PREPARO MECÂNICO COM BETONEIRA 400 L. AF_05/2021.</v>
      </c>
      <c r="D204" s="140" t="str">
        <f>'12 SALAS - 127V_BLOCOS'!E223</f>
        <v>m</v>
      </c>
      <c r="E204" s="140">
        <f>'12 SALAS - 127V_BLOCOS'!F223</f>
        <v>2.04</v>
      </c>
      <c r="F204" s="141" t="s">
        <v>813</v>
      </c>
    </row>
    <row r="205" spans="1:6" ht="26.4">
      <c r="A205" s="162" t="str">
        <f>'12 SALAS - 127V_BLOCOS'!A224</f>
        <v>17.6</v>
      </c>
      <c r="B205" s="163"/>
      <c r="C205" s="164" t="str">
        <f>'12 SALAS - 127V_BLOCOS'!D224</f>
        <v>Regulador 1º estagio com manometro. MANÔMETRO 0 A 200 PSI (0 A 14 KGF/CM2), D = 50MM - FORNECIMENTO E INSTALAÇÃO. AF_10/2020</v>
      </c>
      <c r="D205" s="165" t="str">
        <f>'12 SALAS - 127V_BLOCOS'!E224</f>
        <v>un</v>
      </c>
      <c r="E205" s="165">
        <f>'12 SALAS - 127V_BLOCOS'!F224</f>
        <v>1</v>
      </c>
      <c r="F205" s="167" t="s">
        <v>807</v>
      </c>
    </row>
    <row r="206" spans="1:6" ht="26.4">
      <c r="A206" s="127" t="str">
        <f>'12 SALAS - 127V_BLOCOS'!A225</f>
        <v>17.7</v>
      </c>
      <c r="B206" s="129"/>
      <c r="C206" s="18" t="str">
        <f>'12 SALAS - 127V_BLOCOS'!D225</f>
        <v>Regulador 2º estágio com registro. REGISTRO OU REGULADOR DE GAS COZINHA, VAZAO DE 2 KG/H, 2,8 KPA</v>
      </c>
      <c r="D206" s="113" t="str">
        <f>'12 SALAS - 127V_BLOCOS'!E225</f>
        <v>un</v>
      </c>
      <c r="E206" s="113">
        <f>'12 SALAS - 127V_BLOCOS'!F225</f>
        <v>1</v>
      </c>
      <c r="F206" s="134" t="s">
        <v>807</v>
      </c>
    </row>
    <row r="207" spans="1:6" ht="52.8">
      <c r="A207" s="127" t="str">
        <f>'12 SALAS - 127V_BLOCOS'!A226</f>
        <v>17.8</v>
      </c>
      <c r="B207" s="129"/>
      <c r="C207" s="18" t="str">
        <f>'12 SALAS - 127V_BLOCOS'!D226</f>
        <v>Placa de sinalização em PVC, fotoluminescente, "Proibido fumar". PLACA DE SINALIZACAO DE SEGURANCA CONTRA INCENDIO, FOTOLUMINESCENTE, QUADRADA, *20 X 20* CM, EM PVC *2* MM ANTI-CHAMAS (SIMBOLOS, CORES E PICTOGRAMAS CONFORME NBR 16820)</v>
      </c>
      <c r="D207" s="113" t="str">
        <f>'12 SALAS - 127V_BLOCOS'!E226</f>
        <v>un</v>
      </c>
      <c r="E207" s="113">
        <f>'12 SALAS - 127V_BLOCOS'!F226</f>
        <v>1</v>
      </c>
      <c r="F207" s="134" t="s">
        <v>807</v>
      </c>
    </row>
    <row r="208" spans="1:6" ht="52.8">
      <c r="A208" s="127" t="str">
        <f>'12 SALAS - 127V_BLOCOS'!A227</f>
        <v>17.9</v>
      </c>
      <c r="B208" s="129"/>
      <c r="C208" s="18" t="str">
        <f>'12 SALAS - 127V_BLOCOS'!D227</f>
        <v>Placa de sinalização em PVC, fotoluminescente, "Perigo inflamavel". PLACA DE SINALIZACAO DE SEGURANCA CONTRA INCENDIO, FOTOLUMINESCENTE, QUADRADA, *20 X 20* CM, EM PVC *2* MM ANTI-CHAMAS (SIMBOLOS, CORES E PICTOGRAMAS CONFORME NBR 16820)</v>
      </c>
      <c r="D208" s="113" t="str">
        <f>'12 SALAS - 127V_BLOCOS'!E227</f>
        <v>un</v>
      </c>
      <c r="E208" s="113">
        <f>'12 SALAS - 127V_BLOCOS'!F227</f>
        <v>1</v>
      </c>
      <c r="F208" s="134" t="s">
        <v>807</v>
      </c>
    </row>
    <row r="209" spans="1:6">
      <c r="A209" s="131">
        <f>'12 SALAS - 127V_BLOCOS'!A229</f>
        <v>18</v>
      </c>
      <c r="B209" s="132"/>
      <c r="C209" s="133" t="str">
        <f>'12 SALAS - 127V_BLOCOS'!D229</f>
        <v>SISTEMA DE PROTEÇÃO CONTRA INCÊNDIO</v>
      </c>
      <c r="D209" s="693"/>
      <c r="E209" s="694"/>
      <c r="F209" s="695"/>
    </row>
    <row r="210" spans="1:6" ht="39.6">
      <c r="A210" s="127" t="str">
        <f>'12 SALAS - 127V_BLOCOS'!A230</f>
        <v>18.1</v>
      </c>
      <c r="B210" s="129"/>
      <c r="C210" s="18" t="str">
        <f>'12 SALAS - 127V_BLOCOS'!D230</f>
        <v>Extintor PQS - 6KG. EXTINTOR DE INCÊNDIO PORTÁTIL COM CARGA DE PQS DE 6 KG, CLASSE BC - FORNECIMENTO E INSTALAÇÃO. AF_10/2020_P.</v>
      </c>
      <c r="D210" s="113" t="str">
        <f>'12 SALAS - 127V_BLOCOS'!E230</f>
        <v>un</v>
      </c>
      <c r="E210" s="113">
        <f>'12 SALAS - 127V_BLOCOS'!F230</f>
        <v>13</v>
      </c>
      <c r="F210" s="134" t="s">
        <v>815</v>
      </c>
    </row>
    <row r="211" spans="1:6" ht="39.6">
      <c r="A211" s="127" t="str">
        <f>'12 SALAS - 127V_BLOCOS'!A231</f>
        <v>18.2</v>
      </c>
      <c r="B211" s="129"/>
      <c r="C211" s="18" t="str">
        <f>'12 SALAS - 127V_BLOCOS'!D231</f>
        <v>Luminária de emergência de blocos aucônomos de LED, com autonomia de 2h. LUMINÁRIA DE EMERGÊNCIA, COM 30 LÂMPADAS LED DE 2 W, SEM REATOR - FORNECIMENTO E INSTALAÇÃO. AF_02/2020.</v>
      </c>
      <c r="D211" s="113" t="str">
        <f>'12 SALAS - 127V_BLOCOS'!E231</f>
        <v>un</v>
      </c>
      <c r="E211" s="113">
        <f>'12 SALAS - 127V_BLOCOS'!F231</f>
        <v>13</v>
      </c>
      <c r="F211" s="134" t="s">
        <v>815</v>
      </c>
    </row>
    <row r="212" spans="1:6" ht="52.8">
      <c r="A212" s="127" t="str">
        <f>'12 SALAS - 127V_BLOCOS'!A232</f>
        <v>18.3</v>
      </c>
      <c r="B212" s="129"/>
      <c r="C212" s="18" t="str">
        <f>'12 SALAS - 127V_BLOCOS'!D232</f>
        <v>Marcação de piso com tinta retrorrefletiva para localização de extintor e hidrante, dimensões 100x100cm. PINTURA DE FAIXA DE PEDESTRE OU ZEBRADA TINTA RETRORREFLETIVA A BASE DE RESINA ACRÍLICA COM MICROESFERAS DE VIDRO, E = 30 CM, APLICAÇÃO MANUAL. AF_05/2021.</v>
      </c>
      <c r="D212" s="113" t="str">
        <f>'12 SALAS - 127V_BLOCOS'!E232</f>
        <v>m²</v>
      </c>
      <c r="E212" s="113">
        <f>'12 SALAS - 127V_BLOCOS'!F232</f>
        <v>49</v>
      </c>
      <c r="F212" s="134" t="s">
        <v>816</v>
      </c>
    </row>
    <row r="213" spans="1:6" ht="52.8">
      <c r="A213" s="127" t="str">
        <f>'12 SALAS - 127V_BLOCOS'!A233</f>
        <v>18.4</v>
      </c>
      <c r="B213" s="129"/>
      <c r="C213" s="18" t="str">
        <f>'12 SALAS - 127V_BLOCOS'!D233</f>
        <v>Placa de sinalização em PVC fotoluminescente, dimensões até 480cm². PLACA DE SINALIZACAO DE SEGURANCA CONTRA INCENDIO, FOTOLUMINESCENTE, RETANGULAR, *12 X 40* CM, EM PVC *2* MM ANTI-CHAMAS (SIMBOLOS, CORES E PICTOGRAMAS CONFORME NBR 16820)</v>
      </c>
      <c r="D213" s="113" t="str">
        <f>'12 SALAS - 127V_BLOCOS'!E233</f>
        <v>un</v>
      </c>
      <c r="E213" s="113">
        <f>'12 SALAS - 127V_BLOCOS'!F233</f>
        <v>47</v>
      </c>
      <c r="F213" s="134" t="s">
        <v>817</v>
      </c>
    </row>
    <row r="214" spans="1:6">
      <c r="A214" s="131">
        <f>'12 SALAS - 127V_BLOCOS'!A235</f>
        <v>19</v>
      </c>
      <c r="B214" s="132"/>
      <c r="C214" s="133" t="str">
        <f>'12 SALAS - 127V_BLOCOS'!D235</f>
        <v>INSTALAÇÕES ELÉTRICAS E TELEFÔNICAS 127V</v>
      </c>
      <c r="D214" s="693"/>
      <c r="E214" s="694"/>
      <c r="F214" s="695"/>
    </row>
    <row r="215" spans="1:6">
      <c r="A215" s="131" t="str">
        <f>'12 SALAS - 127V_BLOCOS'!A236</f>
        <v>19.1</v>
      </c>
      <c r="B215" s="132"/>
      <c r="C215" s="133" t="str">
        <f>'12 SALAS - 127V_BLOCOS'!D236</f>
        <v>QUADRO DE DISTRIBUIÇÃO</v>
      </c>
      <c r="D215" s="693"/>
      <c r="E215" s="694"/>
      <c r="F215" s="695"/>
    </row>
    <row r="216" spans="1:6" ht="52.8">
      <c r="A216" s="127" t="str">
        <f>'12 SALAS - 127V_BLOCOS'!A237</f>
        <v>19.1.1</v>
      </c>
      <c r="B216" s="129"/>
      <c r="C216" s="18" t="str">
        <f>'12 SALAS - 127V_BLOCOS'!D237</f>
        <v>Quadro de distribuição de sobrepor, com barramento, para 6 disjuntores. QUADRO DE DISTRIBUIÇÃO DE ENERGIA EM PVC, DE EMBUTIR, SEM BARRAMENTO, PARA 6 DISJUNTORES - FORNECIMENTO E INSTALAÇÃO. AF_10/2020.</v>
      </c>
      <c r="D216" s="113" t="str">
        <f>'12 SALAS - 127V_BLOCOS'!E237</f>
        <v>un</v>
      </c>
      <c r="E216" s="113">
        <f>'12 SALAS - 127V_BLOCOS'!F237</f>
        <v>3</v>
      </c>
      <c r="F216" s="134" t="s">
        <v>803</v>
      </c>
    </row>
    <row r="217" spans="1:6" ht="52.8">
      <c r="A217" s="127" t="str">
        <f>'12 SALAS - 127V_BLOCOS'!A238</f>
        <v>19.1.2</v>
      </c>
      <c r="B217" s="129"/>
      <c r="C217" s="18" t="str">
        <f>'12 SALAS - 127V_BLOCOS'!D238</f>
        <v>Quadro de distribuição de sobrepor, com barramento, para 10 disjuntores. QUADRO DE DISTRIBUIÇÃO DE ENERGIA EM CHAPA DE AÇO GALVANIZADO, DE EMBUTIR, COM BARRAMENTO TRIFÁSICO, PARA 12 DISJUNTORES DIN 100A - FORNECIMENTO E INSTALAÇÃO. AF_10/2020.</v>
      </c>
      <c r="D217" s="113" t="str">
        <f>'12 SALAS - 127V_BLOCOS'!E238</f>
        <v>un</v>
      </c>
      <c r="E217" s="113">
        <f>'12 SALAS - 127V_BLOCOS'!F238</f>
        <v>2</v>
      </c>
      <c r="F217" s="134" t="s">
        <v>800</v>
      </c>
    </row>
    <row r="218" spans="1:6" ht="52.8">
      <c r="A218" s="127" t="str">
        <f>'12 SALAS - 127V_BLOCOS'!A239</f>
        <v>19.1.3</v>
      </c>
      <c r="B218" s="129"/>
      <c r="C218" s="18" t="str">
        <f>'12 SALAS - 127V_BLOCOS'!D239</f>
        <v>Quadro de distribuição de sobrepor, com barramento, para 12 disjuntores. QUADRO DE DISTRIBUIÇÃO DE ENERGIA EM CHAPA DE AÇO GALVANIZADO, DE EMBUTIR, COM BARRAMENTO TRIFÁSICO, PARA 12 DISJUNTORES DIN 100A - FORNECIMENTO E INSTALAÇÃO. AF_10/2020.</v>
      </c>
      <c r="D218" s="113" t="str">
        <f>'12 SALAS - 127V_BLOCOS'!E239</f>
        <v>un</v>
      </c>
      <c r="E218" s="113">
        <f>'12 SALAS - 127V_BLOCOS'!F239</f>
        <v>2</v>
      </c>
      <c r="F218" s="134" t="s">
        <v>800</v>
      </c>
    </row>
    <row r="219" spans="1:6" ht="52.8">
      <c r="A219" s="127" t="str">
        <f>'12 SALAS - 127V_BLOCOS'!A240</f>
        <v>19.1.4</v>
      </c>
      <c r="B219" s="129"/>
      <c r="C219" s="18" t="str">
        <f>'12 SALAS - 127V_BLOCOS'!D240</f>
        <v>Quadro de distribuição de sobrepor, com barramento, para 15 disjuntores. QUADRO DE DISTRIBUIÇÃO DE ENERGIA EM CHAPA DE AÇO GALVANIZADO, DE EMBUTIR, COM BARRAMENTO TRIFÁSICO, PARA 18 DISJUNTORES DIN 100A - FORNECIMENTO E INSTALAÇÃO. AF_10/2020.</v>
      </c>
      <c r="D219" s="113" t="str">
        <f>'12 SALAS - 127V_BLOCOS'!E240</f>
        <v>un</v>
      </c>
      <c r="E219" s="113">
        <f>'12 SALAS - 127V_BLOCOS'!F240</f>
        <v>2</v>
      </c>
      <c r="F219" s="134" t="s">
        <v>800</v>
      </c>
    </row>
    <row r="220" spans="1:6" ht="52.8">
      <c r="A220" s="127" t="str">
        <f>'12 SALAS - 127V_BLOCOS'!A241</f>
        <v>19.1.5</v>
      </c>
      <c r="B220" s="129"/>
      <c r="C220" s="18" t="str">
        <f>'12 SALAS - 127V_BLOCOS'!D241</f>
        <v>Quadro de distribuição de sobrepor, com barramento, para 18 disjuntores. QUADRO DE DISTRIBUIÇÃO DE ENERGIA EM CHAPA DE AÇO GALVANIZADO, DE EMBUTIR, COM BARRAMENTO TRIFÁSICO, PARA 18 DISJUNTORES DIN 100A - FORNECIMENTO E INSTALAÇÃO. AF_10/2020.</v>
      </c>
      <c r="D220" s="113" t="str">
        <f>'12 SALAS - 127V_BLOCOS'!E241</f>
        <v>un</v>
      </c>
      <c r="E220" s="113">
        <f>'12 SALAS - 127V_BLOCOS'!F241</f>
        <v>1</v>
      </c>
      <c r="F220" s="134" t="s">
        <v>807</v>
      </c>
    </row>
    <row r="221" spans="1:6" ht="52.8">
      <c r="A221" s="127" t="str">
        <f>'12 SALAS - 127V_BLOCOS'!A242</f>
        <v>19.1.6</v>
      </c>
      <c r="B221" s="129"/>
      <c r="C221" s="18" t="str">
        <f>'12 SALAS - 127V_BLOCOS'!D242</f>
        <v>Quadro de destribuiçãopara telefone. QUADRO DE DISTRIBUIÇÃO PARA TELEFONE N.2, 20X20X12CM EM CHAPA METALICA, DE EMBUTIR, SEM ACESSORIOS, PADRÃO TELEBRAS, FORNECIMENTO E INSTALAÇÃO. AF_11/2019.</v>
      </c>
      <c r="D221" s="113" t="str">
        <f>'12 SALAS - 127V_BLOCOS'!E242</f>
        <v>un</v>
      </c>
      <c r="E221" s="113">
        <f>'12 SALAS - 127V_BLOCOS'!F242</f>
        <v>1</v>
      </c>
      <c r="F221" s="134" t="s">
        <v>800</v>
      </c>
    </row>
    <row r="222" spans="1:6" ht="26.4">
      <c r="A222" s="127" t="str">
        <f>'12 SALAS - 127V_BLOCOS'!A243</f>
        <v>19.1.7</v>
      </c>
      <c r="B222" s="129"/>
      <c r="C222" s="18" t="str">
        <f>'12 SALAS - 127V_BLOCOS'!D243</f>
        <v>Quadro de medição. CAIXA DE PROTEÇÃO PARA MEDIDOR MONOFÁSICO DE EMBUTIR - FORNECIMENTO EINSTALAÇÃO. AF_10/2020.</v>
      </c>
      <c r="D222" s="113" t="str">
        <f>'12 SALAS - 127V_BLOCOS'!E243</f>
        <v>un</v>
      </c>
      <c r="E222" s="113">
        <f>'12 SALAS - 127V_BLOCOS'!F243</f>
        <v>1</v>
      </c>
      <c r="F222" s="134" t="s">
        <v>807</v>
      </c>
    </row>
    <row r="223" spans="1:6" ht="39.6">
      <c r="A223" s="127" t="str">
        <f>'12 SALAS - 127V_BLOCOS'!A244</f>
        <v>19.1.8</v>
      </c>
      <c r="B223" s="129"/>
      <c r="C223" s="18" t="str">
        <f>'12 SALAS - 127V_BLOCOS'!D244</f>
        <v>Disjuntor termomagnetico monofasico 15 A. DISJUNTOR MONOPOLAR TIPO DIN, CORRENTE NOMINAL DE 16A - FORNECIMENTO E INSTALAÇÃO. AF_10/2020.</v>
      </c>
      <c r="D223" s="113" t="str">
        <f>'12 SALAS - 127V_BLOCOS'!E244</f>
        <v>un</v>
      </c>
      <c r="E223" s="113">
        <f>'12 SALAS - 127V_BLOCOS'!F244</f>
        <v>15</v>
      </c>
      <c r="F223" s="134" t="s">
        <v>818</v>
      </c>
    </row>
    <row r="224" spans="1:6" ht="39.6">
      <c r="A224" s="127" t="str">
        <f>'12 SALAS - 127V_BLOCOS'!A245</f>
        <v>19.1.9</v>
      </c>
      <c r="B224" s="129"/>
      <c r="C224" s="18" t="str">
        <f>'12 SALAS - 127V_BLOCOS'!D245</f>
        <v>Disjuntor termomagnetico monofasico 20 A. DISJUNTOR MONOPOLAR TIPO DIN, CORRENTE NOMINAL DE 20A - FORNECIMENTO E INSTALAÇÃO. AF_10/2020.</v>
      </c>
      <c r="D224" s="113" t="str">
        <f>'12 SALAS - 127V_BLOCOS'!E245</f>
        <v>un</v>
      </c>
      <c r="E224" s="113">
        <f>'12 SALAS - 127V_BLOCOS'!F245</f>
        <v>37</v>
      </c>
      <c r="F224" s="134" t="s">
        <v>819</v>
      </c>
    </row>
    <row r="225" spans="1:6" ht="39.6">
      <c r="A225" s="127" t="str">
        <f>'12 SALAS - 127V_BLOCOS'!A246</f>
        <v>19.1.10</v>
      </c>
      <c r="B225" s="129"/>
      <c r="C225" s="18" t="str">
        <f>'12 SALAS - 127V_BLOCOS'!D246</f>
        <v>Disjuntor termomagnetico monofasico 25 A. DISJUNTOR MONOPOLAR TIPO DIN, CORRENTE NOMINAL DE 25A - FORNECIMENTO E INSTALAÇÃO. AF_10/2020.</v>
      </c>
      <c r="D225" s="113" t="str">
        <f>'12 SALAS - 127V_BLOCOS'!E246</f>
        <v>un</v>
      </c>
      <c r="E225" s="113">
        <f>'12 SALAS - 127V_BLOCOS'!F246</f>
        <v>18</v>
      </c>
      <c r="F225" s="134" t="s">
        <v>820</v>
      </c>
    </row>
    <row r="226" spans="1:6" ht="39.6">
      <c r="A226" s="127" t="str">
        <f>'12 SALAS - 127V_BLOCOS'!A247</f>
        <v>19.1.11</v>
      </c>
      <c r="B226" s="129"/>
      <c r="C226" s="18" t="str">
        <f>'12 SALAS - 127V_BLOCOS'!D247</f>
        <v>Disjuntor termomagnetico trifasico 25 A. DISJUNTOR TRIPOLAR TIPO DIN, CORRENTE NOMINAL DE 25A - FORNECIMENTO E INSTALAÇÃO. AF_10/2020.</v>
      </c>
      <c r="D226" s="113" t="str">
        <f>'12 SALAS - 127V_BLOCOS'!E247</f>
        <v>un</v>
      </c>
      <c r="E226" s="113">
        <f>'12 SALAS - 127V_BLOCOS'!F247</f>
        <v>2</v>
      </c>
      <c r="F226" s="134" t="s">
        <v>800</v>
      </c>
    </row>
    <row r="227" spans="1:6" ht="39.6">
      <c r="A227" s="127" t="str">
        <f>'12 SALAS - 127V_BLOCOS'!A248</f>
        <v>19.1.12</v>
      </c>
      <c r="B227" s="129"/>
      <c r="C227" s="18" t="str">
        <f>'12 SALAS - 127V_BLOCOS'!D248</f>
        <v>Disjuntor termomagnetico trifasico 32 A. DISJUNTOR TRIPOLAR TIPO DIN, CORRENTE NOMINAL DE 32A - FORNECIMENTO E INSTALAÇÃO. AF_10/2020.</v>
      </c>
      <c r="D227" s="113" t="str">
        <f>'12 SALAS - 127V_BLOCOS'!E248</f>
        <v>un</v>
      </c>
      <c r="E227" s="113">
        <f>'12 SALAS - 127V_BLOCOS'!F248</f>
        <v>6</v>
      </c>
      <c r="F227" s="134" t="s">
        <v>799</v>
      </c>
    </row>
    <row r="228" spans="1:6" ht="39.6">
      <c r="A228" s="127" t="str">
        <f>'12 SALAS - 127V_BLOCOS'!A249</f>
        <v>19.1.13</v>
      </c>
      <c r="B228" s="129"/>
      <c r="C228" s="18" t="str">
        <f>'12 SALAS - 127V_BLOCOS'!D249</f>
        <v>Disjuntor termomagnetico trifasico 40 A. DISJUNTOR TRIPOLAR TIPO DIN, CORRENTE NOMINAL DE 40A - FORNECIMENTO E INSTALAÇÃO. AF_10/2020.</v>
      </c>
      <c r="D228" s="113" t="str">
        <f>'12 SALAS - 127V_BLOCOS'!E249</f>
        <v>un</v>
      </c>
      <c r="E228" s="113">
        <f>'12 SALAS - 127V_BLOCOS'!F249</f>
        <v>4</v>
      </c>
      <c r="F228" s="134" t="s">
        <v>821</v>
      </c>
    </row>
    <row r="229" spans="1:6" ht="39.6">
      <c r="A229" s="127" t="str">
        <f>'12 SALAS - 127V_BLOCOS'!A250</f>
        <v>19.1.14</v>
      </c>
      <c r="B229" s="129"/>
      <c r="C229" s="18" t="str">
        <f>'12 SALAS - 127V_BLOCOS'!D250</f>
        <v>Disjuntor termomagnetico trifasico 50 A. DISJUNTOR TRIPOLAR TIPO DIN, CORRENTE NOMINAL DE 50A - FORNECIMENTO E INSTALAÇÃO. AF_10/2020.</v>
      </c>
      <c r="D229" s="113" t="str">
        <f>'12 SALAS - 127V_BLOCOS'!E250</f>
        <v>un</v>
      </c>
      <c r="E229" s="113">
        <f>'12 SALAS - 127V_BLOCOS'!F250</f>
        <v>2</v>
      </c>
      <c r="F229" s="134" t="s">
        <v>800</v>
      </c>
    </row>
    <row r="230" spans="1:6" ht="39.6">
      <c r="A230" s="127" t="str">
        <f>'12 SALAS - 127V_BLOCOS'!A251</f>
        <v>19.1.15</v>
      </c>
      <c r="B230" s="129"/>
      <c r="C230" s="18" t="str">
        <f>'12 SALAS - 127V_BLOCOS'!D251</f>
        <v>Disjuntor termomagnetico trifasico 63 A. DISJUNTOR TRIPOLAR TIPO NEMA, CORRENTE NOMINAL DE 60 ATÉ 100A - FORNECIMENTO E INSTALAÇÃO. AF_10/2020.</v>
      </c>
      <c r="D230" s="113" t="str">
        <f>'12 SALAS - 127V_BLOCOS'!E251</f>
        <v>un</v>
      </c>
      <c r="E230" s="113">
        <f>'12 SALAS - 127V_BLOCOS'!F251</f>
        <v>4</v>
      </c>
      <c r="F230" s="134" t="s">
        <v>821</v>
      </c>
    </row>
    <row r="231" spans="1:6" ht="39.6">
      <c r="A231" s="127" t="str">
        <f>'12 SALAS - 127V_BLOCOS'!A252</f>
        <v>19.1.16</v>
      </c>
      <c r="B231" s="129"/>
      <c r="C231" s="18" t="str">
        <f>'12 SALAS - 127V_BLOCOS'!D252</f>
        <v>Disjuntor termomagnetico trifasico 70 A.  DISJUNTOR TRIPOLAR TIPO NEMA, CORRENTE NOMINAL DE 60 ATÉ 100A - FORNECIMENTO E INSTALAÇÃO. AF_10/2020.</v>
      </c>
      <c r="D231" s="113" t="str">
        <f>'12 SALAS - 127V_BLOCOS'!E252</f>
        <v>un</v>
      </c>
      <c r="E231" s="113">
        <f>'12 SALAS - 127V_BLOCOS'!F252</f>
        <v>2</v>
      </c>
      <c r="F231" s="134" t="s">
        <v>800</v>
      </c>
    </row>
    <row r="232" spans="1:6" ht="39.6">
      <c r="A232" s="127" t="str">
        <f>'12 SALAS - 127V_BLOCOS'!A253</f>
        <v>19.1.17</v>
      </c>
      <c r="B232" s="129"/>
      <c r="C232" s="18" t="str">
        <f>'12 SALAS - 127V_BLOCOS'!D253</f>
        <v>Disjuntor termomagnetico trifasico 250 A. DISJUNTOR TERMOMAGNÉTICO TRIPOLAR , CORRENTE NOMINAL DE 250A - FORNECIMENTO E INSTALAÇÃO. AF_10/2020.</v>
      </c>
      <c r="D232" s="113" t="str">
        <f>'12 SALAS - 127V_BLOCOS'!E253</f>
        <v>un</v>
      </c>
      <c r="E232" s="113">
        <f>'12 SALAS - 127V_BLOCOS'!F253</f>
        <v>1</v>
      </c>
      <c r="F232" s="134" t="s">
        <v>807</v>
      </c>
    </row>
    <row r="233" spans="1:6">
      <c r="A233" s="131" t="str">
        <f>'12 SALAS - 127V_BLOCOS'!A254</f>
        <v>19.2</v>
      </c>
      <c r="B233" s="132"/>
      <c r="C233" s="133" t="str">
        <f>'12 SALAS - 127V_BLOCOS'!D254</f>
        <v>ELETRODUTOS E ACESSÓRIOS</v>
      </c>
      <c r="D233" s="693"/>
      <c r="E233" s="694"/>
      <c r="F233" s="695"/>
    </row>
    <row r="234" spans="1:6" ht="52.8">
      <c r="A234" s="127" t="str">
        <f>'12 SALAS - 127V_BLOCOS'!A255</f>
        <v>19.2.1</v>
      </c>
      <c r="B234" s="129"/>
      <c r="C234" s="18" t="str">
        <f>'12 SALAS - 127V_BLOCOS'!D255</f>
        <v>Eletroduto PVC flexível corrugado reforçado, Ø25mm (DN 3/4"), inclusive conexões. ELETRODUTO FLEXÍVEL CORRUGADO, PVC, DN 25 MM (3/4"), PARA CIRCUITOS TERMINAIS, INSTALADO EM FORRO - FORNECIMENTO E INSTALAÇÃO. AF_12/2015.</v>
      </c>
      <c r="D234" s="113" t="str">
        <f>'12 SALAS - 127V_BLOCOS'!E255</f>
        <v>m</v>
      </c>
      <c r="E234" s="113">
        <f>'12 SALAS - 127V_BLOCOS'!F255</f>
        <v>1754.92</v>
      </c>
      <c r="F234" s="134" t="s">
        <v>822</v>
      </c>
    </row>
    <row r="235" spans="1:6" ht="52.8">
      <c r="A235" s="127" t="str">
        <f>'12 SALAS - 127V_BLOCOS'!A256</f>
        <v>19.2.2</v>
      </c>
      <c r="B235" s="129"/>
      <c r="C235" s="18" t="str">
        <f>'12 SALAS - 127V_BLOCOS'!D256</f>
        <v>Eletroduto PVC flexível corrugado reforçado, Ø32mm (DN 1"), inclusive conexões. ELETRODUTO FLEXÍVEL CORRUGADO, PVC, DN 32 MM (1"), PARA CIRCUITOS TERMINAIS, INSTALADO EM FORRO - FORNECIMENTO E INSTALAÇÃO. AF_12/2015.</v>
      </c>
      <c r="D235" s="113" t="str">
        <f>'12 SALAS - 127V_BLOCOS'!E256</f>
        <v>m</v>
      </c>
      <c r="E235" s="113">
        <f>'12 SALAS - 127V_BLOCOS'!F256</f>
        <v>768.25</v>
      </c>
      <c r="F235" s="134" t="s">
        <v>823</v>
      </c>
    </row>
    <row r="236" spans="1:6" ht="52.8">
      <c r="A236" s="127" t="str">
        <f>'12 SALAS - 127V_BLOCOS'!A257</f>
        <v>19.2.3</v>
      </c>
      <c r="B236" s="129"/>
      <c r="C236" s="18" t="str">
        <f>'12 SALAS - 127V_BLOCOS'!D257</f>
        <v>Eletroduto PVC rígido roscavel, Ø40mm (DN 1 1/4"), inclusive conexões. ELETRODUTO FLEXÍVEL CORRUGADO, PVC, DN 32 MM (1"), PARA CIRCUITOS TERMINAIS, INSTALADO EM FORRO - FORNECIMENTO E INSTALAÇÃO. AF_12/2015.</v>
      </c>
      <c r="D236" s="113" t="str">
        <f>'12 SALAS - 127V_BLOCOS'!E257</f>
        <v>m</v>
      </c>
      <c r="E236" s="113">
        <f>'12 SALAS - 127V_BLOCOS'!F257</f>
        <v>428</v>
      </c>
      <c r="F236" s="134" t="s">
        <v>824</v>
      </c>
    </row>
    <row r="237" spans="1:6" ht="39.6">
      <c r="A237" s="127" t="str">
        <f>'12 SALAS - 127V_BLOCOS'!A258</f>
        <v>19.2.4</v>
      </c>
      <c r="B237" s="129"/>
      <c r="C237" s="18" t="str">
        <f>'12 SALAS - 127V_BLOCOS'!D258</f>
        <v>Eletroduto PVC rigido roscavel, Ø50mm (DN 1 1/2"), inclusive conexões. ELETRODUTO RÍGIDO ROSCÁVEL, PVC, DN 50 MM (1 1/2") - FORNECIMENTO E INSTALAÇÃO. AF_12/2015.</v>
      </c>
      <c r="D237" s="113" t="str">
        <f>'12 SALAS - 127V_BLOCOS'!E258</f>
        <v>m</v>
      </c>
      <c r="E237" s="113">
        <f>'12 SALAS - 127V_BLOCOS'!F258</f>
        <v>325</v>
      </c>
      <c r="F237" s="145">
        <v>325</v>
      </c>
    </row>
    <row r="238" spans="1:6" ht="39.6">
      <c r="A238" s="127" t="str">
        <f>'12 SALAS - 127V_BLOCOS'!A259</f>
        <v>19.2.5</v>
      </c>
      <c r="B238" s="129"/>
      <c r="C238" s="18" t="str">
        <f>'12 SALAS - 127V_BLOCOS'!D259</f>
        <v>Eletroduto PVC rigido roscavel, Ø75mm (DN 2 1/2"), inclusive conexões. ELETRODUTO RÍGIDO ROSCÁVEL, PVC, DN 75 MM (2 1/2") - FORNECIMENTO E INSTALAÇÃO. AF_12/2015.</v>
      </c>
      <c r="D238" s="113" t="str">
        <f>'12 SALAS - 127V_BLOCOS'!E259</f>
        <v>m</v>
      </c>
      <c r="E238" s="113">
        <f>'12 SALAS - 127V_BLOCOS'!F259</f>
        <v>122.5</v>
      </c>
      <c r="F238" s="134" t="s">
        <v>825</v>
      </c>
    </row>
    <row r="239" spans="1:6" ht="66">
      <c r="A239" s="127" t="str">
        <f>'12 SALAS - 127V_BLOCOS'!A260</f>
        <v>19.2.6</v>
      </c>
      <c r="B239" s="129"/>
      <c r="C239" s="18" t="str">
        <f>'12 SALAS - 127V_BLOCOS'!D260</f>
        <v>Perfilado metalico liso 25x25m com suporte e fixação. SUPORTE PARA ELETROCALHA LISA OU PERFURADA EM AÇO GALVANIZADO, LARGURA 200 OU 400 MM E ALTURA 50 MM, ESPAÇADO A CADA 1,5 M, EM PERFILADO DE SEÇÃO 38X76 MM, POR METRO DE ELETRECOLHA FIXADA. AF_07/2017.</v>
      </c>
      <c r="D239" s="113" t="str">
        <f>'12 SALAS - 127V_BLOCOS'!E260</f>
        <v>m</v>
      </c>
      <c r="E239" s="113">
        <f>'12 SALAS - 127V_BLOCOS'!F260</f>
        <v>26.7</v>
      </c>
      <c r="F239" s="134" t="s">
        <v>826</v>
      </c>
    </row>
    <row r="240" spans="1:6" ht="66">
      <c r="A240" s="137" t="str">
        <f>'12 SALAS - 127V_BLOCOS'!A261</f>
        <v>19.2.7</v>
      </c>
      <c r="B240" s="138"/>
      <c r="C240" s="139" t="str">
        <f>'12 SALAS - 127V_BLOCOS'!D261</f>
        <v>Perfilado metalico liso 35x38mm com suporte e fixação. SUPORTE PARA ELETROCALHA LISA OU PERFURADA EM AÇO GALVANIZADO, LARGURA 500 OU 800 MM E ALTURA 50 MM, ESPAÇADO A CADA 1,5 M, EM PERFILADO DE SEÇÃO 38X76 MM, POR METRO DE ELETRECOLHA FIXADA. AF_07/2017</v>
      </c>
      <c r="D240" s="140" t="str">
        <f>'12 SALAS - 127V_BLOCOS'!E261</f>
        <v>m</v>
      </c>
      <c r="E240" s="140">
        <f>'12 SALAS - 127V_BLOCOS'!F261</f>
        <v>235.15</v>
      </c>
      <c r="F240" s="141" t="s">
        <v>827</v>
      </c>
    </row>
    <row r="241" spans="1:6" ht="26.4">
      <c r="A241" s="162" t="str">
        <f>'12 SALAS - 127V_BLOCOS'!A262</f>
        <v>19.2.8</v>
      </c>
      <c r="B241" s="163"/>
      <c r="C241" s="164" t="str">
        <f>'12 SALAS - 127V_BLOCOS'!D262</f>
        <v>Caixa de passagem em alvenaria 30x30x30 com tampa de ferro fundido. Caixa em alvenaria de 30x30x30cm c/ tpo. Concreto</v>
      </c>
      <c r="D241" s="165" t="str">
        <f>'12 SALAS - 127V_BLOCOS'!E262</f>
        <v>un</v>
      </c>
      <c r="E241" s="165">
        <f>'12 SALAS - 127V_BLOCOS'!F262</f>
        <v>20</v>
      </c>
      <c r="F241" s="167" t="s">
        <v>806</v>
      </c>
    </row>
    <row r="242" spans="1:6" ht="39.6">
      <c r="A242" s="127" t="str">
        <f>'12 SALAS - 127V_BLOCOS'!A263</f>
        <v>19.2.9</v>
      </c>
      <c r="B242" s="129"/>
      <c r="C242" s="18" t="str">
        <f>'12 SALAS - 127V_BLOCOS'!D263</f>
        <v>Caixa de passagem DG - nº 2 20x20x12 cm em chapa metálica. CAIXA DE PASSAGEM PARA TELEFONE 15X15X10CM (SOBREPOR), FORNECIMENTO E INSTALACAO. AF_11/2019.</v>
      </c>
      <c r="D242" s="113" t="str">
        <f>'12 SALAS - 127V_BLOCOS'!E263</f>
        <v>un</v>
      </c>
      <c r="E242" s="113">
        <f>'12 SALAS - 127V_BLOCOS'!F263</f>
        <v>16</v>
      </c>
      <c r="F242" s="134" t="s">
        <v>805</v>
      </c>
    </row>
    <row r="243" spans="1:6" ht="39.6">
      <c r="A243" s="127" t="str">
        <f>'12 SALAS - 127V_BLOCOS'!A264</f>
        <v>19.2.10</v>
      </c>
      <c r="B243" s="129"/>
      <c r="C243" s="18" t="str">
        <f>'12 SALAS - 127V_BLOCOS'!D264</f>
        <v>Caixa de passagem PVC 4x2". CAIXA RETANGULAR 4" X 2" BAIXA (0,30 M DO PISO), PVC, INSTALADA EM PAREDE - FORNECIMENTO E INSTALAÇÃO. AF_12/2015.</v>
      </c>
      <c r="D243" s="113" t="str">
        <f>'12 SALAS - 127V_BLOCOS'!E264</f>
        <v>un</v>
      </c>
      <c r="E243" s="113">
        <f>'12 SALAS - 127V_BLOCOS'!F264</f>
        <v>302</v>
      </c>
      <c r="F243" s="134" t="s">
        <v>828</v>
      </c>
    </row>
    <row r="244" spans="1:6" ht="39.6">
      <c r="A244" s="127" t="str">
        <f>'12 SALAS - 127V_BLOCOS'!A265</f>
        <v>19.2.11</v>
      </c>
      <c r="B244" s="129"/>
      <c r="C244" s="18" t="str">
        <f>'12 SALAS - 127V_BLOCOS'!D265</f>
        <v xml:space="preserve">Caixa de passagem PVC 4x4". CAIXA RETANGULAR 4" X 4" BAIXA (0,30 M DO PISO), PVC, INSTALADA EM PAREDE - FORNECIMENTO E INSTALAÇÃO. AF_12/2015. </v>
      </c>
      <c r="D244" s="113" t="str">
        <f>'12 SALAS - 127V_BLOCOS'!E265</f>
        <v>un</v>
      </c>
      <c r="E244" s="113">
        <f>'12 SALAS - 127V_BLOCOS'!F265</f>
        <v>13</v>
      </c>
      <c r="F244" s="134" t="s">
        <v>829</v>
      </c>
    </row>
    <row r="245" spans="1:6" ht="39.6">
      <c r="A245" s="127" t="str">
        <f>'12 SALAS - 127V_BLOCOS'!A266</f>
        <v>19.2.12</v>
      </c>
      <c r="B245" s="129"/>
      <c r="C245" s="18" t="str">
        <f>'12 SALAS - 127V_BLOCOS'!D266</f>
        <v>Caixa metalica hexagonal para arandela 3x3". CAIXA SEXTAVADA 3" X 3", METÁLICA, INSTALADA EM LAJE - FORNECIMENTO E INSTALAÇÃO. AF_12/2015.</v>
      </c>
      <c r="D245" s="113" t="str">
        <f>'12 SALAS - 127V_BLOCOS'!E266</f>
        <v>un</v>
      </c>
      <c r="E245" s="113">
        <f>'12 SALAS - 127V_BLOCOS'!F266</f>
        <v>2</v>
      </c>
      <c r="F245" s="134" t="s">
        <v>800</v>
      </c>
    </row>
    <row r="246" spans="1:6" ht="39.6">
      <c r="A246" s="127" t="str">
        <f>'12 SALAS - 127V_BLOCOS'!A267</f>
        <v>19.2.13</v>
      </c>
      <c r="B246" s="129"/>
      <c r="C246" s="18" t="str">
        <f>'12 SALAS - 127V_BLOCOS'!D267</f>
        <v>Caixa de passagem de ferro esmaltada octogonal 4" dupla. CAIXA OCTOGONAL 4" X 4", METÁLICA, INSTALADA EM LAJE - FORNECIMENTO E INSTALAÇÃO. AF_12/2015.</v>
      </c>
      <c r="D246" s="113" t="str">
        <f>'12 SALAS - 127V_BLOCOS'!E267</f>
        <v>un</v>
      </c>
      <c r="E246" s="113">
        <f>'12 SALAS - 127V_BLOCOS'!F267</f>
        <v>161</v>
      </c>
      <c r="F246" s="134" t="s">
        <v>830</v>
      </c>
    </row>
    <row r="247" spans="1:6" ht="26.4">
      <c r="A247" s="127" t="str">
        <f>'12 SALAS - 127V_BLOCOS'!A268</f>
        <v>19.2.14</v>
      </c>
      <c r="B247" s="129"/>
      <c r="C247" s="18" t="str">
        <f>'12 SALAS - 127V_BLOCOS'!D268</f>
        <v>Caixa de passagem PVC 3" octogonal. CAIXA OCTOGONAL 3" X 3", PVC, INSTALADA EM LAJE - FORNECIMENTO E INSTALAÇÃO. AF_12/2015.</v>
      </c>
      <c r="D247" s="113" t="str">
        <f>'12 SALAS - 127V_BLOCOS'!E268</f>
        <v>un</v>
      </c>
      <c r="E247" s="113">
        <f>'12 SALAS - 127V_BLOCOS'!F268</f>
        <v>22</v>
      </c>
      <c r="F247" s="134" t="s">
        <v>801</v>
      </c>
    </row>
    <row r="248" spans="1:6" ht="39.6">
      <c r="A248" s="127" t="str">
        <f>'12 SALAS - 127V_BLOCOS'!A269</f>
        <v>19.2.15</v>
      </c>
      <c r="B248" s="129"/>
      <c r="C248" s="18" t="str">
        <f>'12 SALAS - 127V_BLOCOS'!D269</f>
        <v>Condulete PVC 3/4". CONDULETE DE PVC, TIPO B, PARA ELETRODUTO DE PVC SOLDÁVEL DN 25 MM (3/4''), APARENTE - FORNECIMENTO E INSTALAÇÃO. AF_11/2016.</v>
      </c>
      <c r="D248" s="113" t="str">
        <f>'12 SALAS - 127V_BLOCOS'!E269</f>
        <v>m</v>
      </c>
      <c r="E248" s="113">
        <f>'12 SALAS - 127V_BLOCOS'!F269</f>
        <v>163</v>
      </c>
      <c r="F248" s="134" t="s">
        <v>831</v>
      </c>
    </row>
    <row r="249" spans="1:6" ht="26.4">
      <c r="A249" s="127" t="str">
        <f>'12 SALAS - 127V_BLOCOS'!A270</f>
        <v>19.2.16</v>
      </c>
      <c r="B249" s="129"/>
      <c r="C249" s="18" t="str">
        <f>'12 SALAS - 127V_BLOCOS'!D270</f>
        <v>Escavação manual de valas em 1ª cat para tubulação. ESCAVAÇÃO MANUAL DE VALA COM PROFUNDIDADE MENOR OU IGUAL A 1,30 M. AF_02/2021</v>
      </c>
      <c r="D249" s="113" t="str">
        <f>'12 SALAS - 127V_BLOCOS'!E270</f>
        <v>m³</v>
      </c>
      <c r="E249" s="113">
        <f>'12 SALAS - 127V_BLOCOS'!F270</f>
        <v>47</v>
      </c>
      <c r="F249" s="134" t="s">
        <v>832</v>
      </c>
    </row>
    <row r="250" spans="1:6">
      <c r="A250" s="131" t="str">
        <f>'12 SALAS - 127V_BLOCOS'!A271</f>
        <v>19.3</v>
      </c>
      <c r="B250" s="132"/>
      <c r="C250" s="133" t="str">
        <f>'12 SALAS - 127V_BLOCOS'!D271</f>
        <v>CABOS E FIOS (CONDUTORES)</v>
      </c>
      <c r="D250" s="693"/>
      <c r="E250" s="694"/>
      <c r="F250" s="695"/>
    </row>
    <row r="251" spans="1:6" ht="39.6">
      <c r="A251" s="127" t="str">
        <f>'12 SALAS - 127V_BLOCOS'!A272</f>
        <v>19.3.1</v>
      </c>
      <c r="B251" s="129"/>
      <c r="C251" s="18" t="str">
        <f>'12 SALAS - 127V_BLOCOS'!D272</f>
        <v>Condutor de cobre flexivel isolado, 2,5 mm², anti-chamas, 450/750 V. CABO DE COBRE FLEXÍVEL ISOLADO, 2,5 MM², ANTI-CHAMA 450/750 V, PARA CIRCUITOS TERMINAIS - FORNECIMENTO E INSTALAÇÃO. AF_12/2015.</v>
      </c>
      <c r="D251" s="113" t="str">
        <f>'12 SALAS - 127V_BLOCOS'!E272</f>
        <v>m</v>
      </c>
      <c r="E251" s="113">
        <f>'12 SALAS - 127V_BLOCOS'!F272</f>
        <v>5077</v>
      </c>
      <c r="F251" s="134" t="s">
        <v>833</v>
      </c>
    </row>
    <row r="252" spans="1:6" ht="39.6">
      <c r="A252" s="127" t="str">
        <f>'12 SALAS - 127V_BLOCOS'!A273</f>
        <v>19.3.2</v>
      </c>
      <c r="B252" s="129"/>
      <c r="C252" s="18" t="str">
        <f>'12 SALAS - 127V_BLOCOS'!D273</f>
        <v>Condutor de cobre flexivel isolado, 4,0 mm², anti-chamas, 450/750 V. CABO DE COBRE FLEXÍVEL ISOLADO, 4 MM², ANTI-CHAMA 450/750 V, PARA CIRCUITOS TERMINAIS - FORNECIMENTO E INSTALAÇÃO. AF_12/2015.</v>
      </c>
      <c r="D252" s="113" t="str">
        <f>'12 SALAS - 127V_BLOCOS'!E273</f>
        <v>m</v>
      </c>
      <c r="E252" s="113">
        <f>'12 SALAS - 127V_BLOCOS'!F273</f>
        <v>411</v>
      </c>
      <c r="F252" s="134" t="s">
        <v>834</v>
      </c>
    </row>
    <row r="253" spans="1:6" ht="39.6">
      <c r="A253" s="127" t="str">
        <f>'12 SALAS - 127V_BLOCOS'!A274</f>
        <v>19.3.3</v>
      </c>
      <c r="B253" s="129"/>
      <c r="C253" s="18" t="str">
        <f>'12 SALAS - 127V_BLOCOS'!D274</f>
        <v>Condutor de cobre flexivel isolado, 6,0 mm², anti-chamas, 450/750 V. CABO DE COBRE FLEXÍVEL ISOLADO, 6 MM², ANTI-CHAMA 450/750 V, PARA CIRCUITOS TERMINAIS - FORNECIMENTO E INSTALAÇÃO. AF_12/2015.</v>
      </c>
      <c r="D253" s="113" t="str">
        <f>'12 SALAS - 127V_BLOCOS'!E274</f>
        <v>m</v>
      </c>
      <c r="E253" s="113">
        <f>'12 SALAS - 127V_BLOCOS'!F274</f>
        <v>782</v>
      </c>
      <c r="F253" s="134" t="s">
        <v>835</v>
      </c>
    </row>
    <row r="254" spans="1:6" ht="39.6">
      <c r="A254" s="127" t="str">
        <f>'12 SALAS - 127V_BLOCOS'!A275</f>
        <v>19.3.4</v>
      </c>
      <c r="B254" s="129"/>
      <c r="C254" s="18" t="str">
        <f>'12 SALAS - 127V_BLOCOS'!D275</f>
        <v>Condutor de cobre flexivel isolado, 10,0 mm², anti-chamas, 450/750 V. CABO DE COBRE FLEXÍVEL ISOLADO, 10 MM², ANTI-CHAMA 450/750 V, PARA CIRCUITOS TERMINAIS - FORNECIMENTO E INSTALAÇÃO. AF_12/2015.</v>
      </c>
      <c r="D254" s="113" t="str">
        <f>'12 SALAS - 127V_BLOCOS'!E275</f>
        <v>m</v>
      </c>
      <c r="E254" s="113">
        <f>'12 SALAS - 127V_BLOCOS'!F275</f>
        <v>326</v>
      </c>
      <c r="F254" s="134" t="s">
        <v>836</v>
      </c>
    </row>
    <row r="255" spans="1:6" ht="39.6">
      <c r="A255" s="127" t="str">
        <f>'12 SALAS - 127V_BLOCOS'!A276</f>
        <v>19.3.5</v>
      </c>
      <c r="B255" s="129"/>
      <c r="C255" s="18" t="str">
        <f>'12 SALAS - 127V_BLOCOS'!D276</f>
        <v>Condutor de cobre flexivel isolado, 16,0 mm², anti-chamas, 450/750 V. CABO DE COBRE FLEXÍVEL ISOLADO, 16 MM², ANTI-CHAMA 450/750 V, PARA CIRCUITOS TERMINAIS - FORNECIMENTO E INSTALAÇÃO. AF_12/2015.</v>
      </c>
      <c r="D255" s="113" t="str">
        <f>'12 SALAS - 127V_BLOCOS'!E276</f>
        <v>m</v>
      </c>
      <c r="E255" s="113">
        <f>'12 SALAS - 127V_BLOCOS'!F276</f>
        <v>50</v>
      </c>
      <c r="F255" s="134" t="s">
        <v>837</v>
      </c>
    </row>
    <row r="256" spans="1:6" ht="39.6">
      <c r="A256" s="127" t="str">
        <f>'12 SALAS - 127V_BLOCOS'!A277</f>
        <v>19.3.6</v>
      </c>
      <c r="B256" s="129"/>
      <c r="C256" s="18" t="str">
        <f>'12 SALAS - 127V_BLOCOS'!D277</f>
        <v>Condutor de cobre flexivel isolado, 25,0 mm², anti-chamas, 450/750 V. CABO DE COBRE FLEXÍVEL ISOLADO, 25 MM², ANTI-CHAMA 450/750 V, PARA DISTRIBUIÇÃO - FORNECIMENTO E INSTALAÇÃO. AF_12/2015.</v>
      </c>
      <c r="D256" s="113" t="str">
        <f>'12 SALAS - 127V_BLOCOS'!E277</f>
        <v>m</v>
      </c>
      <c r="E256" s="113">
        <f>'12 SALAS - 127V_BLOCOS'!F277</f>
        <v>20</v>
      </c>
      <c r="F256" s="134" t="s">
        <v>838</v>
      </c>
    </row>
    <row r="257" spans="1:6" ht="39.6">
      <c r="A257" s="127" t="str">
        <f>'12 SALAS - 127V_BLOCOS'!A278</f>
        <v>19.3.7</v>
      </c>
      <c r="B257" s="129"/>
      <c r="C257" s="18" t="str">
        <f>'12 SALAS - 127V_BLOCOS'!D278</f>
        <v>Condutor de cobre flexivel isolado, 70,0 mm², anti-chamas, 450/750 V. CABO DE COBRE FLEXÍVEL ISOLADO, 70 MM², ANTI-CHAMA 450/750 V, PARA DISTRIBUIÇÃO - FORNECIMENTO E INSTALAÇÃO. AF_12/2015.</v>
      </c>
      <c r="D257" s="113" t="str">
        <f>'12 SALAS - 127V_BLOCOS'!E278</f>
        <v>m</v>
      </c>
      <c r="E257" s="113">
        <f>'12 SALAS - 127V_BLOCOS'!F278</f>
        <v>285</v>
      </c>
      <c r="F257" s="134" t="s">
        <v>839</v>
      </c>
    </row>
    <row r="258" spans="1:6" ht="39.6">
      <c r="A258" s="127" t="str">
        <f>'12 SALAS - 127V_BLOCOS'!A279</f>
        <v>19.3.8</v>
      </c>
      <c r="B258" s="129"/>
      <c r="C258" s="18" t="str">
        <f>'12 SALAS - 127V_BLOCOS'!D279</f>
        <v>Cabo CCI-50  2 pares. CABO TELEFÔNICO CCI-50 2 PARES, SEM BLINDAGEM, INSTALADO EM DISTRIBUIÇÃO DE EDIFICAÇÃO RESIDENCIAL - FORNECIMENTO E INSTALAÇÃO. AF_11/2019.</v>
      </c>
      <c r="D258" s="113" t="str">
        <f>'12 SALAS - 127V_BLOCOS'!E279</f>
        <v>m</v>
      </c>
      <c r="E258" s="113">
        <f>'12 SALAS - 127V_BLOCOS'!F279</f>
        <v>52.6</v>
      </c>
      <c r="F258" s="134" t="s">
        <v>840</v>
      </c>
    </row>
    <row r="259" spans="1:6" ht="39.6">
      <c r="A259" s="127" t="str">
        <f>'12 SALAS - 127V_BLOCOS'!A280</f>
        <v>19.3.9</v>
      </c>
      <c r="B259" s="129"/>
      <c r="C259" s="18" t="str">
        <f>'12 SALAS - 127V_BLOCOS'!D280</f>
        <v>Cabo CCE-50 2 pares. CABO TELEFÔNICO CTP-APL-50 10 PARES INSTALADO EM ENTRADA DE EDIFICAÇÃO - FORNECIMENTO E INSTALAÇÃO. AF_11/2019</v>
      </c>
      <c r="D259" s="113" t="str">
        <f>'12 SALAS - 127V_BLOCOS'!E280</f>
        <v>m</v>
      </c>
      <c r="E259" s="113">
        <f>'12 SALAS - 127V_BLOCOS'!F280</f>
        <v>53.6</v>
      </c>
      <c r="F259" s="145">
        <v>53.6</v>
      </c>
    </row>
    <row r="260" spans="1:6">
      <c r="A260" s="127" t="str">
        <f>'12 SALAS - 127V_BLOCOS'!A281</f>
        <v>19.3.10</v>
      </c>
      <c r="B260" s="129"/>
      <c r="C260" s="18" t="str">
        <f>'12 SALAS - 127V_BLOCOS'!D281</f>
        <v>Cabo coaxial. Cabo coaxial 75 Homs 200 Mhz (TV).</v>
      </c>
      <c r="D260" s="113" t="str">
        <f>'12 SALAS - 127V_BLOCOS'!E281</f>
        <v>m</v>
      </c>
      <c r="E260" s="113">
        <f>'12 SALAS - 127V_BLOCOS'!F281</f>
        <v>288.89999999999998</v>
      </c>
      <c r="F260" s="134" t="s">
        <v>841</v>
      </c>
    </row>
    <row r="261" spans="1:6">
      <c r="A261" s="131" t="str">
        <f>'12 SALAS - 127V_BLOCOS'!A282</f>
        <v>19.4</v>
      </c>
      <c r="B261" s="132"/>
      <c r="C261" s="133" t="str">
        <f>'12 SALAS - 127V_BLOCOS'!D282</f>
        <v>ILUMINAÇÃO E TOMADAS</v>
      </c>
      <c r="D261" s="693"/>
      <c r="E261" s="694"/>
      <c r="F261" s="695"/>
    </row>
    <row r="262" spans="1:6" ht="39.6">
      <c r="A262" s="127" t="str">
        <f>'12 SALAS - 127V_BLOCOS'!A283</f>
        <v>19.4.1</v>
      </c>
      <c r="B262" s="129"/>
      <c r="C262" s="18" t="str">
        <f>'12 SALAS - 127V_BLOCOS'!D283</f>
        <v>Tomada universal, 10A, cor branca, completa. TOMADA MÉDIA DE EMBUTIR (1 MÓDULO), 2P+T 10 A, INCLUINDO SUPORTE E PLACA - FORNECIMENTO E INSTALAÇÃO. AF_12/2015.</v>
      </c>
      <c r="D262" s="113" t="str">
        <f>'12 SALAS - 127V_BLOCOS'!E283</f>
        <v>un</v>
      </c>
      <c r="E262" s="113">
        <f>'12 SALAS - 127V_BLOCOS'!F283</f>
        <v>187</v>
      </c>
      <c r="F262" s="134" t="s">
        <v>842</v>
      </c>
    </row>
    <row r="263" spans="1:6" ht="39.6">
      <c r="A263" s="127" t="str">
        <f>'12 SALAS - 127V_BLOCOS'!A284</f>
        <v>19.4.2</v>
      </c>
      <c r="B263" s="129"/>
      <c r="C263" s="18" t="str">
        <f>'12 SALAS - 127V_BLOCOS'!D284</f>
        <v>Tomada universal, 20A, cor branca, completa. TOMADA MÉDIA DE EMBUTIR (1 MÓDULO), 2P+T 20 A, INCLUINDO SUPORTE E PLACA - FORNECIMENTO E INSTALAÇÃO. AF_12/2015.</v>
      </c>
      <c r="D263" s="113" t="str">
        <f>'12 SALAS - 127V_BLOCOS'!E284</f>
        <v>un</v>
      </c>
      <c r="E263" s="113">
        <f>'12 SALAS - 127V_BLOCOS'!F284</f>
        <v>9</v>
      </c>
      <c r="F263" s="134" t="s">
        <v>810</v>
      </c>
    </row>
    <row r="264" spans="1:6" ht="39.6">
      <c r="A264" s="127" t="str">
        <f>'12 SALAS - 127V_BLOCOS'!A285</f>
        <v>19.4.3</v>
      </c>
      <c r="B264" s="129"/>
      <c r="C264" s="18" t="str">
        <f>'12 SALAS - 127V_BLOCOS'!D285</f>
        <v>Tomada universal dupla, 2P+T, 10A/250v, cor branca, completa. TOMADA BAIXA DE EMBUTIR (2 MÓDULOS), 2P+T 10 A, INCLUINDO SUPORTE E PLACA - FORNECIMENTO E INSTALAÇÃO. AF_12/2015.</v>
      </c>
      <c r="D264" s="113" t="str">
        <f>'12 SALAS - 127V_BLOCOS'!E285</f>
        <v>un</v>
      </c>
      <c r="E264" s="113">
        <f>'12 SALAS - 127V_BLOCOS'!F285</f>
        <v>44</v>
      </c>
      <c r="F264" s="134" t="s">
        <v>843</v>
      </c>
    </row>
    <row r="265" spans="1:6" ht="39.6">
      <c r="A265" s="127" t="str">
        <f>'12 SALAS - 127V_BLOCOS'!A286</f>
        <v>19.4.4</v>
      </c>
      <c r="B265" s="129"/>
      <c r="C265" s="18" t="str">
        <f>'12 SALAS - 127V_BLOCOS'!D286</f>
        <v>Tomada dupla 10A para piso, completa.  TOMADA BAIXA DE EMBUTIR (2 MÓDULOS), 2P+T 10 A, INCLUINDO SUPORTE E PLACA - FORNECIMENTO E INSTALAÇÃO. AF_12/2015.</v>
      </c>
      <c r="D265" s="113" t="str">
        <f>'12 SALAS - 127V_BLOCOS'!E286</f>
        <v>un</v>
      </c>
      <c r="E265" s="113">
        <f>'12 SALAS - 127V_BLOCOS'!F286</f>
        <v>3</v>
      </c>
      <c r="F265" s="134" t="s">
        <v>803</v>
      </c>
    </row>
    <row r="266" spans="1:6" ht="39.6">
      <c r="A266" s="127" t="str">
        <f>'12 SALAS - 127V_BLOCOS'!A287</f>
        <v>19.4.5</v>
      </c>
      <c r="B266" s="129"/>
      <c r="C266" s="18" t="str">
        <f>'12 SALAS - 127V_BLOCOS'!D287</f>
        <v>Interruptor 1 tecla simples. INTERRUPTOR SIMPLES (1 MÓDULO), 10A/250V, INCLUINDO SUPORTE E PLACA - FORNECIMENTO E INSTALAÇÃO. AF_12/2015.</v>
      </c>
      <c r="D266" s="113" t="str">
        <f>'12 SALAS - 127V_BLOCOS'!E287</f>
        <v>un</v>
      </c>
      <c r="E266" s="113">
        <f>'12 SALAS - 127V_BLOCOS'!F287</f>
        <v>19</v>
      </c>
      <c r="F266" s="134" t="s">
        <v>844</v>
      </c>
    </row>
    <row r="267" spans="1:6" ht="39.6">
      <c r="A267" s="127" t="str">
        <f>'12 SALAS - 127V_BLOCOS'!A288</f>
        <v>19.4.6</v>
      </c>
      <c r="B267" s="129"/>
      <c r="C267" s="18" t="str">
        <f>'12 SALAS - 127V_BLOCOS'!D288</f>
        <v>Interruptor 2 teclas simples. INTERRUPTOR SIMPLES (2 MÓDULOS), 10A/250V, INCLUINDO SUPORTE E PLACA - FORNECIMENTO E INSTALAÇÃO. AF_12/2015.</v>
      </c>
      <c r="D267" s="113" t="str">
        <f>'12 SALAS - 127V_BLOCOS'!E288</f>
        <v>un</v>
      </c>
      <c r="E267" s="113">
        <f>'12 SALAS - 127V_BLOCOS'!F288</f>
        <v>6</v>
      </c>
      <c r="F267" s="134" t="s">
        <v>799</v>
      </c>
    </row>
    <row r="268" spans="1:6" ht="39.6">
      <c r="A268" s="127" t="str">
        <f>'12 SALAS - 127V_BLOCOS'!A289</f>
        <v>19.4.7</v>
      </c>
      <c r="B268" s="129"/>
      <c r="C268" s="18" t="str">
        <f>'12 SALAS - 127V_BLOCOS'!D289</f>
        <v>Interruptor 3 teclas simples. INTERRUPTOR SIMPLES (3 MÓDULOS), 10A/250V, INCLUINDO SUPORTE E PLACA - FORNECIMENTO E INSTALAÇÃO. AF_12/2015.</v>
      </c>
      <c r="D268" s="113" t="str">
        <f>'12 SALAS - 127V_BLOCOS'!E289</f>
        <v>un</v>
      </c>
      <c r="E268" s="113">
        <f>'12 SALAS - 127V_BLOCOS'!F289</f>
        <v>2</v>
      </c>
      <c r="F268" s="134" t="s">
        <v>800</v>
      </c>
    </row>
    <row r="269" spans="1:6" ht="39.6">
      <c r="A269" s="127" t="str">
        <f>'12 SALAS - 127V_BLOCOS'!A290</f>
        <v>19.4.8</v>
      </c>
      <c r="B269" s="129"/>
      <c r="C269" s="18" t="str">
        <f>'12 SALAS - 127V_BLOCOS'!D290</f>
        <v>Interruptor tree-way 10A, completa. INTERRUPTOR PARALELO (1 MÓDULO), 10A/250V, INCLUINDO SUPORTE E PLACA - FORNECIMENTO E INSTALAÇÃO. AF_12/2015.</v>
      </c>
      <c r="D269" s="113" t="str">
        <f>'12 SALAS - 127V_BLOCOS'!E290</f>
        <v>un</v>
      </c>
      <c r="E269" s="113">
        <f>'12 SALAS - 127V_BLOCOS'!F290</f>
        <v>31</v>
      </c>
      <c r="F269" s="134" t="s">
        <v>845</v>
      </c>
    </row>
    <row r="270" spans="1:6" ht="39.6">
      <c r="A270" s="127" t="str">
        <f>'12 SALAS - 127V_BLOCOS'!A291</f>
        <v>19.4.9</v>
      </c>
      <c r="B270" s="129"/>
      <c r="C270" s="18" t="str">
        <f>'12 SALAS - 127V_BLOCOS'!D291</f>
        <v>Interruptor for-way 10A, completa. INTERRUPTOR PARALELO (2 MÓDULOS), 10A/250V, INCLUINDO SUPORTE E PLACA - FORNECIMENTO E INSTALAÇÃO. AF_12/2015.</v>
      </c>
      <c r="D270" s="113" t="str">
        <f>'12 SALAS - 127V_BLOCOS'!E291</f>
        <v>un</v>
      </c>
      <c r="E270" s="113">
        <f>'12 SALAS - 127V_BLOCOS'!F291</f>
        <v>3</v>
      </c>
      <c r="F270" s="134" t="s">
        <v>803</v>
      </c>
    </row>
    <row r="271" spans="1:6" ht="39.6">
      <c r="A271" s="127" t="str">
        <f>'12 SALAS - 127V_BLOCOS'!A292</f>
        <v>19.4.10</v>
      </c>
      <c r="B271" s="129"/>
      <c r="C271" s="18" t="str">
        <f>'12 SALAS - 127V_BLOCOS'!D292</f>
        <v>Interruptor 1 tecla simples e tomada. INTERRUPTOR SIMPLES (1 MÓDULO) COM 1 TOMADA DE EMBUTIR 2P+T 10 A, LUINDO SUPORTE E PLACA - FORNECIMENTO E INSTALAÇÃO. AF_12/2015.</v>
      </c>
      <c r="D271" s="113" t="str">
        <f>'12 SALAS - 127V_BLOCOS'!E292</f>
        <v>un</v>
      </c>
      <c r="E271" s="113">
        <f>'12 SALAS - 127V_BLOCOS'!F292</f>
        <v>2</v>
      </c>
      <c r="F271" s="134" t="s">
        <v>800</v>
      </c>
    </row>
    <row r="272" spans="1:6" ht="66">
      <c r="A272" s="127" t="str">
        <f>'12 SALAS - 127V_BLOCOS'!A293</f>
        <v>19.4.11</v>
      </c>
      <c r="B272" s="129"/>
      <c r="C272" s="18" t="str">
        <f>'12 SALAS - 127V_BLOCOS'!D293</f>
        <v>Arandela de uso ao tempo. LUMINÁRIA ABERTA PARA ILUMINAÇÃO PÚBLICA, PARA LÂMPADA VAPOR DE MERCÚRIO ATÉ 400 W E MISTA ATÉ 500 W, COM BRAÇO EM TUBO DE AÇO GALV 1", COMPRIMENTO DE 1,50 M, PARA POSTE DE CONCRETO - FORNECIMENTO E INSTALAÇÃO (EXCLUSIVE LÂMPADA E REATOR). AF_08/2020.</v>
      </c>
      <c r="D272" s="113" t="str">
        <f>'12 SALAS - 127V_BLOCOS'!E293</f>
        <v>un</v>
      </c>
      <c r="E272" s="113">
        <f>'12 SALAS - 127V_BLOCOS'!F293</f>
        <v>82</v>
      </c>
      <c r="F272" s="134" t="s">
        <v>846</v>
      </c>
    </row>
    <row r="273" spans="1:6" ht="39.6">
      <c r="A273" s="127" t="str">
        <f>'12 SALAS - 127V_BLOCOS'!A294</f>
        <v>19.4.12</v>
      </c>
      <c r="B273" s="129"/>
      <c r="C273" s="18" t="str">
        <f>'12 SALAS - 127V_BLOCOS'!D294</f>
        <v>Luminárias 2x32W completa. LUMINÁRIA TIPO CALHA, DE SOBREPOR, COM 2 LÂMPADAS TUBULARES FLUORESCENTES DE 36 W, COM REATOR DE PARTIDA RÁPIDA - FORNECIMENTO E INSTALAÇÃO. AF_02/2020.</v>
      </c>
      <c r="D273" s="113" t="str">
        <f>'12 SALAS - 127V_BLOCOS'!E294</f>
        <v>un</v>
      </c>
      <c r="E273" s="113">
        <f>'12 SALAS - 127V_BLOCOS'!F294</f>
        <v>166</v>
      </c>
      <c r="F273" s="134" t="s">
        <v>847</v>
      </c>
    </row>
    <row r="274" spans="1:6" ht="39.6">
      <c r="A274" s="127" t="str">
        <f>'12 SALAS - 127V_BLOCOS'!A295</f>
        <v>19.4.13</v>
      </c>
      <c r="B274" s="129"/>
      <c r="C274" s="18" t="str">
        <f>'12 SALAS - 127V_BLOCOS'!D295</f>
        <v>Luminaria tipo Drops para 1 lampada flourescente 60W. LUMINÁRIA TIPO SPOT, DE SOBREPOR, COM 1 LÂMPADA FLUORESCENTE DE 15 W, SEM REATOR - FORNECIMENTO E INSTALAÇÃO. AF_02/2020.</v>
      </c>
      <c r="D274" s="113" t="str">
        <f>'12 SALAS - 127V_BLOCOS'!E295</f>
        <v>un</v>
      </c>
      <c r="E274" s="113">
        <f>'12 SALAS - 127V_BLOCOS'!F295</f>
        <v>8</v>
      </c>
      <c r="F274" s="134" t="s">
        <v>796</v>
      </c>
    </row>
    <row r="275" spans="1:6" ht="79.2">
      <c r="A275" s="127" t="str">
        <f>'12 SALAS - 127V_BLOCOS'!A296</f>
        <v>19.4.14</v>
      </c>
      <c r="B275" s="129"/>
      <c r="C275" s="18" t="str">
        <f>'12 SALAS - 127V_BLOCOS'!D296</f>
        <v>Luminaria tipo pétala, com 1 pétala para 1 lampada vapor de mercurio 250W. LUMINÁRIA ABERTA PARA ILUMINAÇÃO PÚBLICA, PARA LÂMPADA VAPOR DE MERCÚRIO ATÉ 400 W E MISTA ATÉ 500 W, COM BRAÇO EM TUBO DE AÇO GALV 1", COMPRIMENTO DE 1,50 M, PARA POSTE DE CONCRETO - FORNECIMENTO E INSTALAÇÃO (EXCLUSIVE LÂMPADA E REATOR). AF_08/2020.</v>
      </c>
      <c r="D275" s="113" t="str">
        <f>'12 SALAS - 127V_BLOCOS'!E296</f>
        <v>un</v>
      </c>
      <c r="E275" s="113">
        <f>'12 SALAS - 127V_BLOCOS'!F296</f>
        <v>4</v>
      </c>
      <c r="F275" s="134" t="s">
        <v>821</v>
      </c>
    </row>
    <row r="276" spans="1:6" ht="52.8">
      <c r="A276" s="127" t="str">
        <f>'12 SALAS - 127V_BLOCOS'!A297</f>
        <v>19.4.15</v>
      </c>
      <c r="B276" s="129"/>
      <c r="C276" s="18" t="str">
        <f>'12 SALAS - 127V_BLOCOS'!D297</f>
        <v>Arandelas de sobrepor com 1 lâmpada fluorescente compacta de 60W. LUMINÁRIA ARANDELA TIPO TARTARUGA, COM GRADE, DE SOBREPOR, COM 1 LÂMPA DA FLUORESCENTE DE 15 W, SEM REATOR - FORNECIMENTO E INSTALAÇÃO. AF_02/2020</v>
      </c>
      <c r="D276" s="113" t="str">
        <f>'12 SALAS - 127V_BLOCOS'!E297</f>
        <v>un</v>
      </c>
      <c r="E276" s="113">
        <f>'12 SALAS - 127V_BLOCOS'!F297</f>
        <v>22</v>
      </c>
      <c r="F276" s="134" t="s">
        <v>801</v>
      </c>
    </row>
    <row r="277" spans="1:6" ht="52.8">
      <c r="A277" s="127" t="str">
        <f>'12 SALAS - 127V_BLOCOS'!A298</f>
        <v>19.4.16</v>
      </c>
      <c r="B277" s="129"/>
      <c r="C277" s="18" t="str">
        <f>'12 SALAS - 127V_BLOCOS'!D298</f>
        <v>Projetor com lâmpada de vapor metálico 150W. REFLETOR EM ALUMÍNIO, DE SUPORTE E ALÇA, COM LÂMPADA VAPOR DE MERCÚRIO DE 250 W, COM REATOR ALTO FATOR DE POTÊNCIA - FORNECIMENTO E INSTALAÇÃO. AF_02/2020.</v>
      </c>
      <c r="D277" s="113" t="str">
        <f>'12 SALAS - 127V_BLOCOS'!E298</f>
        <v>un</v>
      </c>
      <c r="E277" s="113">
        <f>'12 SALAS - 127V_BLOCOS'!F298</f>
        <v>4</v>
      </c>
      <c r="F277" s="134" t="s">
        <v>821</v>
      </c>
    </row>
    <row r="278" spans="1:6">
      <c r="A278" s="127" t="str">
        <f>'12 SALAS - 127V_BLOCOS'!A299</f>
        <v>19.4.17</v>
      </c>
      <c r="B278" s="129"/>
      <c r="C278" s="18" t="str">
        <f>'12 SALAS - 127V_BLOCOS'!D299</f>
        <v>Conjunto ilum. tipo petala c/2 lamp. v. mercurio/poste de aço</v>
      </c>
      <c r="D278" s="113" t="str">
        <f>'12 SALAS - 127V_BLOCOS'!E299</f>
        <v>un</v>
      </c>
      <c r="E278" s="113">
        <f>'12 SALAS - 127V_BLOCOS'!F299</f>
        <v>24</v>
      </c>
      <c r="F278" s="134" t="s">
        <v>848</v>
      </c>
    </row>
    <row r="279" spans="1:6" ht="26.4">
      <c r="A279" s="137" t="str">
        <f>'12 SALAS - 127V_BLOCOS'!A300</f>
        <v>19.4.18</v>
      </c>
      <c r="B279" s="138"/>
      <c r="C279" s="139" t="str">
        <f>'12 SALAS - 127V_BLOCOS'!D300</f>
        <v>Tomada modular RJ-45 completa. TOMADA DE REDE RJ45 - FORNECIMENTO E INSTALAÇÃO. AF_11/2019.</v>
      </c>
      <c r="D279" s="140" t="str">
        <f>'12 SALAS - 127V_BLOCOS'!E300</f>
        <v>un</v>
      </c>
      <c r="E279" s="140">
        <f>'12 SALAS - 127V_BLOCOS'!F300</f>
        <v>110</v>
      </c>
      <c r="F279" s="141" t="s">
        <v>849</v>
      </c>
    </row>
    <row r="280" spans="1:6">
      <c r="A280" s="142">
        <f>'12 SALAS - 127V_BLOCOS'!A304</f>
        <v>20</v>
      </c>
      <c r="B280" s="143"/>
      <c r="C280" s="144" t="str">
        <f>'12 SALAS - 127V_BLOCOS'!D304</f>
        <v>SISTEMA DE PROTEÇÃO CONTRA DESCARGAS ATMOSFÉRICAS (SPDA)</v>
      </c>
      <c r="D280" s="701"/>
      <c r="E280" s="702"/>
      <c r="F280" s="703"/>
    </row>
    <row r="281" spans="1:6" ht="26.4">
      <c r="A281" s="127" t="str">
        <f>'12 SALAS - 127V_BLOCOS'!A305</f>
        <v>20.1</v>
      </c>
      <c r="B281" s="129"/>
      <c r="C281" s="18" t="str">
        <f>'12 SALAS - 127V_BLOCOS'!D305</f>
        <v>Pára-raios tipo Franklin em latão cromado. CAPTOR TIPO FRANKLIN PARA SPDA - FORNECIMENTO E INSTALAÇÃO. AF_12/2017.</v>
      </c>
      <c r="D281" s="113" t="str">
        <f>'12 SALAS - 127V_BLOCOS'!E305</f>
        <v>un</v>
      </c>
      <c r="E281" s="113">
        <f>'12 SALAS - 127V_BLOCOS'!F305</f>
        <v>1</v>
      </c>
      <c r="F281" s="134" t="s">
        <v>850</v>
      </c>
    </row>
    <row r="282" spans="1:6" ht="26.4">
      <c r="A282" s="127" t="str">
        <f>'12 SALAS - 127V_BLOCOS'!A306</f>
        <v>20.2</v>
      </c>
      <c r="B282" s="129"/>
      <c r="C282" s="18" t="str">
        <f>'12 SALAS - 127V_BLOCOS'!D306</f>
        <v>Vergalhão CA - 25 # 10 mm2. ACO CA-25, 10,0 MM, OU 12,5 MM, OU 16,0 MM, OU 20,0 MM, OU 25,0 MM, VERGALHAO</v>
      </c>
      <c r="D282" s="113" t="str">
        <f>'12 SALAS - 127V_BLOCOS'!E306</f>
        <v>KG</v>
      </c>
      <c r="E282" s="113">
        <f>'12 SALAS - 127V_BLOCOS'!F306</f>
        <v>25</v>
      </c>
      <c r="F282" s="134" t="s">
        <v>851</v>
      </c>
    </row>
    <row r="283" spans="1:6" ht="26.4">
      <c r="A283" s="127" t="str">
        <f>'12 SALAS - 127V_BLOCOS'!A307</f>
        <v>20.3</v>
      </c>
      <c r="B283" s="129"/>
      <c r="C283" s="18" t="str">
        <f>'12 SALAS - 127V_BLOCOS'!D307</f>
        <v>Conector mini-bar em bronze estanhado. SUPORTE ISOLADOR PARA CORDOALHA DE COBRE - FORNECIMENTO E INSTALAÇÃO. AF_12/2017.</v>
      </c>
      <c r="D283" s="113" t="str">
        <f>'12 SALAS - 127V_BLOCOS'!E307</f>
        <v>un</v>
      </c>
      <c r="E283" s="113">
        <f>'12 SALAS - 127V_BLOCOS'!F307</f>
        <v>40</v>
      </c>
      <c r="F283" s="134" t="s">
        <v>848</v>
      </c>
    </row>
    <row r="284" spans="1:6" ht="26.4">
      <c r="A284" s="127" t="str">
        <f>'12 SALAS - 127V_BLOCOS'!A308</f>
        <v>20.4</v>
      </c>
      <c r="B284" s="129"/>
      <c r="C284" s="18" t="str">
        <f>'12 SALAS - 127V_BLOCOS'!D308</f>
        <v>Haste tipo coopperweld 5/8" x 3,00m. HASTE DE ATERRAMENTO 5/8 PARA SPDA - FORNECIMENTO E INSTALAÇÃO. AF_12/2017.</v>
      </c>
      <c r="D284" s="113" t="str">
        <f>'12 SALAS - 127V_BLOCOS'!E308</f>
        <v>un</v>
      </c>
      <c r="E284" s="113">
        <f>'12 SALAS - 127V_BLOCOS'!F308</f>
        <v>40</v>
      </c>
      <c r="F284" s="134" t="s">
        <v>848</v>
      </c>
    </row>
    <row r="285" spans="1:6" ht="39.6">
      <c r="A285" s="127" t="str">
        <f>'12 SALAS - 127V_BLOCOS'!A309</f>
        <v>20.5</v>
      </c>
      <c r="B285" s="129"/>
      <c r="C285" s="18" t="str">
        <f>'12 SALAS - 127V_BLOCOS'!D309</f>
        <v>Cordoalha de cobre nu 35 mm2. CORDOALHA DE COBRE NU 35 MM², NÃO ENTERRADA, COM ISOLADOR - FORNECIMENTO E INSTALAÇÃO. AF_12/2017.</v>
      </c>
      <c r="D285" s="113" t="str">
        <f>'12 SALAS - 127V_BLOCOS'!E309</f>
        <v>m</v>
      </c>
      <c r="E285" s="113">
        <f>'12 SALAS - 127V_BLOCOS'!F309</f>
        <v>920</v>
      </c>
      <c r="F285" s="134" t="s">
        <v>852</v>
      </c>
    </row>
    <row r="286" spans="1:6" ht="39.6">
      <c r="A286" s="127" t="str">
        <f>'12 SALAS - 127V_BLOCOS'!A310</f>
        <v>20.6</v>
      </c>
      <c r="B286" s="129"/>
      <c r="C286" s="18" t="str">
        <f>'12 SALAS - 127V_BLOCOS'!D310</f>
        <v>Cordoalha de cobre nu 50 mm2. CORDOALHA DE COBRE NU 50 MM², ENTERRADA, SEM ISOLADOR - FORNECIMENTO E INSTALAÇÃO. AF_12/2017.</v>
      </c>
      <c r="D286" s="113" t="str">
        <f>'12 SALAS - 127V_BLOCOS'!E310</f>
        <v>m</v>
      </c>
      <c r="E286" s="113">
        <f>'12 SALAS - 127V_BLOCOS'!F310</f>
        <v>886</v>
      </c>
      <c r="F286" s="134" t="s">
        <v>853</v>
      </c>
    </row>
    <row r="287" spans="1:6" ht="39.6">
      <c r="A287" s="127" t="str">
        <f>'12 SALAS - 127V_BLOCOS'!A311</f>
        <v>20.7</v>
      </c>
      <c r="B287" s="129"/>
      <c r="C287" s="18" t="str">
        <f>'12 SALAS - 127V_BLOCOS'!D311</f>
        <v>Caixa de inspeção com tampa em PVC, Ø 230mm x 250mm. CAIXA DE INSPEÇÃO PARA ATERRAMENTO, CIRCULAR, EM POLIETILENO, DIÂMETROINTERNO = 0,3 M. AF_12/2020.</v>
      </c>
      <c r="D287" s="113" t="str">
        <f>'12 SALAS - 127V_BLOCOS'!E311</f>
        <v>un</v>
      </c>
      <c r="E287" s="113">
        <f>'12 SALAS - 127V_BLOCOS'!F311</f>
        <v>39</v>
      </c>
      <c r="F287" s="134" t="s">
        <v>854</v>
      </c>
    </row>
    <row r="288" spans="1:6" ht="26.4">
      <c r="A288" s="127" t="str">
        <f>'12 SALAS - 127V_BLOCOS'!A312</f>
        <v>20.8</v>
      </c>
      <c r="B288" s="129"/>
      <c r="C288" s="18" t="str">
        <f>'12 SALAS - 127V_BLOCOS'!D312</f>
        <v>Terminal ou conector de pressao - para cabo 35mm2. TERMINAL METALICO A PRESSAO PARA 1 CABO DE 35 MM2, COM 1 FURO DE FIXACAO.</v>
      </c>
      <c r="D288" s="113" t="str">
        <f>'12 SALAS - 127V_BLOCOS'!E312</f>
        <v>un</v>
      </c>
      <c r="E288" s="113">
        <f>'12 SALAS - 127V_BLOCOS'!F312</f>
        <v>34</v>
      </c>
      <c r="F288" s="134" t="s">
        <v>855</v>
      </c>
    </row>
    <row r="289" spans="1:6">
      <c r="A289" s="131">
        <f>'12 SALAS - 127V_BLOCOS'!A314</f>
        <v>21</v>
      </c>
      <c r="B289" s="132"/>
      <c r="C289" s="133" t="str">
        <f>'12 SALAS - 127V_BLOCOS'!D314</f>
        <v>SERVIÇOS COMPLEMENTARES</v>
      </c>
      <c r="D289" s="693"/>
      <c r="E289" s="694"/>
      <c r="F289" s="695"/>
    </row>
    <row r="290" spans="1:6">
      <c r="A290" s="131" t="str">
        <f>'12 SALAS - 127V_BLOCOS'!A315</f>
        <v>21.1</v>
      </c>
      <c r="B290" s="132"/>
      <c r="C290" s="133" t="str">
        <f>'12 SALAS - 127V_BLOCOS'!D315</f>
        <v>GERAL</v>
      </c>
      <c r="D290" s="693"/>
      <c r="E290" s="694"/>
      <c r="F290" s="695"/>
    </row>
    <row r="291" spans="1:6" ht="39.6">
      <c r="A291" s="127" t="str">
        <f>'12 SALAS - 127V_BLOCOS'!A316</f>
        <v>21.1.1</v>
      </c>
      <c r="B291" s="129"/>
      <c r="C291" s="18" t="str">
        <f>'12 SALAS - 127V_BLOCOS'!D316</f>
        <v>Bancada em granito cinza andorinha - espessura 2cm, conforme projeto. Granito e=2cm</v>
      </c>
      <c r="D291" s="113" t="str">
        <f>'12 SALAS - 127V_BLOCOS'!E316</f>
        <v>m²</v>
      </c>
      <c r="E291" s="113">
        <v>57.14</v>
      </c>
      <c r="F291" s="134" t="s">
        <v>985</v>
      </c>
    </row>
    <row r="292" spans="1:6" ht="26.4">
      <c r="A292" s="127" t="str">
        <f>'12 SALAS - 127V_BLOCOS'!A317</f>
        <v>21.1.2</v>
      </c>
      <c r="B292" s="129"/>
      <c r="C292" s="18" t="str">
        <f>'12 SALAS - 127V_BLOCOS'!D317</f>
        <v>Prateleira, acabamento superior e banco em granito cinza andorinha - espessura 2cm, conforme projeto. Granito e=2cm</v>
      </c>
      <c r="D292" s="113" t="str">
        <f>'12 SALAS - 127V_BLOCOS'!E317</f>
        <v>m²</v>
      </c>
      <c r="E292" s="113">
        <v>18.190000000000001</v>
      </c>
      <c r="F292" s="134" t="s">
        <v>986</v>
      </c>
    </row>
    <row r="293" spans="1:6" ht="39.6">
      <c r="A293" s="127" t="str">
        <f>'12 SALAS - 127V_BLOCOS'!A318</f>
        <v>21.1.3</v>
      </c>
      <c r="B293" s="129"/>
      <c r="C293" s="18" t="str">
        <f>'12 SALAS - 127V_BLOCOS'!D318</f>
        <v>Peitoril em granito cinza, largura=17,00cm espessura variável e pingadeira. PEITORIL LINEAR EM GRANITO OU MÁRMORE, L = 15CM, COMPRIMENTO DE ATÉ 2M, ASSENTADO COM ARGAMASSA 1:6 COM ADITIVO. AF_11/2020</v>
      </c>
      <c r="D293" s="113" t="str">
        <f>'12 SALAS - 127V_BLOCOS'!E318</f>
        <v>m</v>
      </c>
      <c r="E293" s="113">
        <f>'12 SALAS - 127V_BLOCOS'!F318</f>
        <v>257.75</v>
      </c>
      <c r="F293" s="134" t="s">
        <v>856</v>
      </c>
    </row>
    <row r="294" spans="1:6" ht="26.4">
      <c r="A294" s="127" t="str">
        <f>'12 SALAS - 127V_BLOCOS'!A319</f>
        <v>21.1.4</v>
      </c>
      <c r="B294" s="129"/>
      <c r="C294" s="18" t="str">
        <f>'12 SALAS - 127V_BLOCOS'!D319</f>
        <v>Portas para armário de cozinha em mdf com revestimento em fórmica conforme projeto. Portas em MDF (sob bancadas)</v>
      </c>
      <c r="D294" s="113" t="str">
        <f>'12 SALAS - 127V_BLOCOS'!E319</f>
        <v>m²</v>
      </c>
      <c r="E294" s="113">
        <f>'12 SALAS - 127V_BLOCOS'!F319</f>
        <v>18.28</v>
      </c>
      <c r="F294" s="134" t="s">
        <v>857</v>
      </c>
    </row>
    <row r="295" spans="1:6">
      <c r="A295" s="127" t="str">
        <f>'12 SALAS - 127V_BLOCOS'!A320</f>
        <v>21.1.5</v>
      </c>
      <c r="B295" s="129"/>
      <c r="C295" s="18" t="str">
        <f>'12 SALAS - 127V_BLOCOS'!D320</f>
        <v>Prateleira de madeira. Prateleiras em mad. de lei (l= 0,3m; e= 3cm)</v>
      </c>
      <c r="D295" s="113" t="str">
        <f>'12 SALAS - 127V_BLOCOS'!E320</f>
        <v>m²</v>
      </c>
      <c r="E295" s="113">
        <f>'12 SALAS - 127V_BLOCOS'!F320</f>
        <v>16.47</v>
      </c>
      <c r="F295" s="134" t="s">
        <v>857</v>
      </c>
    </row>
    <row r="296" spans="1:6" ht="26.4">
      <c r="A296" s="127" t="str">
        <f>'12 SALAS - 127V_BLOCOS'!A321</f>
        <v>21.1.6</v>
      </c>
      <c r="B296" s="129"/>
      <c r="C296" s="18" t="str">
        <f>'12 SALAS - 127V_BLOCOS'!D321</f>
        <v>Bancos em concreto pré-moldado. Banco em concreto c/2 mod.2,75x0,4m (det.12)</v>
      </c>
      <c r="D296" s="113" t="str">
        <f>'12 SALAS - 127V_BLOCOS'!E321</f>
        <v>m</v>
      </c>
      <c r="E296" s="113">
        <f>'12 SALAS - 127V_BLOCOS'!F321</f>
        <v>41.92</v>
      </c>
      <c r="F296" s="134" t="s">
        <v>858</v>
      </c>
    </row>
    <row r="297" spans="1:6">
      <c r="A297" s="131" t="str">
        <f>'12 SALAS - 127V_BLOCOS'!A322</f>
        <v>21.2</v>
      </c>
      <c r="B297" s="132"/>
      <c r="C297" s="133" t="str">
        <f>'12 SALAS - 127V_BLOCOS'!D322</f>
        <v>URBANIZAÇÃO</v>
      </c>
      <c r="D297" s="156"/>
      <c r="E297" s="156"/>
      <c r="F297" s="168"/>
    </row>
    <row r="298" spans="1:6">
      <c r="A298" s="127" t="str">
        <f>'12 SALAS - 127V_BLOCOS'!A324</f>
        <v>21.2.2</v>
      </c>
      <c r="B298" s="129"/>
      <c r="C298" s="18" t="str">
        <f>'12 SALAS - 127V_BLOCOS'!D324</f>
        <v>PLANTIO DE GRAMA EM PLACAS. AF_05/2018</v>
      </c>
      <c r="D298" s="169" t="str">
        <f>'12 SALAS - 127V_BLOCOS'!E324</f>
        <v>m²</v>
      </c>
      <c r="E298" s="113">
        <f>'12 SALAS - 127V_BLOCOS'!F324</f>
        <v>4096.26</v>
      </c>
      <c r="F298" s="134" t="s">
        <v>859</v>
      </c>
    </row>
    <row r="299" spans="1:6">
      <c r="A299" s="131" t="str">
        <f>'12 SALAS - 127V_BLOCOS'!A325</f>
        <v>21.3</v>
      </c>
      <c r="B299" s="132"/>
      <c r="C299" s="133" t="str">
        <f>'12 SALAS - 127V_BLOCOS'!D325</f>
        <v>MURO</v>
      </c>
      <c r="D299" s="693"/>
      <c r="E299" s="694"/>
      <c r="F299" s="695"/>
    </row>
    <row r="300" spans="1:6">
      <c r="A300" s="127" t="str">
        <f>'12 SALAS - 127V_BLOCOS'!A326</f>
        <v>21.3.1</v>
      </c>
      <c r="B300" s="129"/>
      <c r="C300" s="18" t="str">
        <f>'12 SALAS - 127V_BLOCOS'!D326</f>
        <v>Muro em alvenaria,rebocado e pintado 2 faces(h=2.50m)</v>
      </c>
      <c r="D300" s="113" t="str">
        <f>'12 SALAS - 127V_BLOCOS'!E326</f>
        <v>m</v>
      </c>
      <c r="E300" s="113">
        <f>'12 SALAS - 127V_BLOCOS'!F326</f>
        <v>350</v>
      </c>
      <c r="F300" s="134" t="s">
        <v>860</v>
      </c>
    </row>
    <row r="301" spans="1:6" s="99" customFormat="1">
      <c r="A301" s="131">
        <f>'12 SALAS - 127V_BLOCOS'!A328</f>
        <v>22</v>
      </c>
      <c r="B301" s="132"/>
      <c r="C301" s="133" t="str">
        <f>'12 SALAS - 127V_BLOCOS'!D328</f>
        <v>SERVIÇOS FINAIS</v>
      </c>
      <c r="D301" s="698"/>
      <c r="E301" s="699"/>
      <c r="F301" s="700"/>
    </row>
    <row r="302" spans="1:6" s="99" customFormat="1">
      <c r="A302" s="127" t="str">
        <f>'12 SALAS - 127V_BLOCOS'!A329</f>
        <v>22.1</v>
      </c>
      <c r="B302" s="129"/>
      <c r="C302" s="18" t="str">
        <f>'12 SALAS - 127V_BLOCOS'!D329</f>
        <v>Limpeza geral e entrega da obra</v>
      </c>
      <c r="D302" s="159" t="str">
        <f>'12 SALAS - 127V_BLOCOS'!E329</f>
        <v>m²</v>
      </c>
      <c r="E302" s="159">
        <v>2928.45</v>
      </c>
      <c r="F302" s="134" t="s">
        <v>861</v>
      </c>
    </row>
    <row r="303" spans="1:6" s="99" customFormat="1" ht="26.4">
      <c r="A303" s="127" t="str">
        <f>'12 SALAS - 127V_BLOCOS'!A330</f>
        <v>22.2</v>
      </c>
      <c r="B303" s="129"/>
      <c r="C303" s="18" t="str">
        <f>'12 SALAS - 127V_BLOCOS'!D330</f>
        <v>Placa de inauguração metálica 0,47x0,57m. Placa de inauguração em aço inox/letras bx. relevo- (40 x 30cm)</v>
      </c>
      <c r="D303" s="159" t="str">
        <f>'12 SALAS - 127V_BLOCOS'!E330</f>
        <v>un</v>
      </c>
      <c r="E303" s="159">
        <f>'12 SALAS - 127V_BLOCOS'!F330</f>
        <v>1</v>
      </c>
      <c r="F303" s="134" t="s">
        <v>807</v>
      </c>
    </row>
    <row r="304" spans="1:6" s="99" customFormat="1">
      <c r="A304" s="131" t="str">
        <f>'12 SALAS - 127V_BLOCOS'!A333</f>
        <v>B</v>
      </c>
      <c r="B304" s="132"/>
      <c r="C304" s="133" t="str">
        <f>'12 SALAS - 127V_BLOCOS'!B333</f>
        <v>QUADRA POLIESPORTIVA DA ESCOLA</v>
      </c>
      <c r="D304" s="698"/>
      <c r="E304" s="699"/>
      <c r="F304" s="700"/>
    </row>
    <row r="305" spans="1:8" s="99" customFormat="1">
      <c r="A305" s="131" t="str">
        <f>'12 SALAS - 127V_BLOCOS'!A335</f>
        <v>23.1</v>
      </c>
      <c r="B305" s="132"/>
      <c r="C305" s="133" t="str">
        <f>'12 SALAS - 127V_BLOCOS'!D335</f>
        <v xml:space="preserve">SERVIÇOS PRELIMINARES </v>
      </c>
      <c r="D305" s="698"/>
      <c r="E305" s="699"/>
      <c r="F305" s="700"/>
    </row>
    <row r="306" spans="1:8" s="99" customFormat="1">
      <c r="A306" s="127" t="str">
        <f>'12 SALAS - 127V_BLOCOS'!A336</f>
        <v>23.1.1</v>
      </c>
      <c r="B306" s="129"/>
      <c r="C306" s="18" t="str">
        <f>'12 SALAS - 127V_BLOCOS'!D336</f>
        <v xml:space="preserve">Locação da obra (execução de gabarito) </v>
      </c>
      <c r="D306" s="159" t="str">
        <f>'12 SALAS - 127V_BLOCOS'!E336</f>
        <v>m²</v>
      </c>
      <c r="E306" s="159">
        <f>'12 SALAS - 127V_BLOCOS'!F336</f>
        <v>986.17</v>
      </c>
      <c r="F306" s="473" t="s">
        <v>968</v>
      </c>
    </row>
    <row r="307" spans="1:8">
      <c r="A307" s="131" t="str">
        <f>'12 SALAS - 127V_BLOCOS'!A338</f>
        <v>23.2</v>
      </c>
      <c r="B307" s="132"/>
      <c r="C307" s="133" t="str">
        <f>'12 SALAS - 127V_BLOCOS'!D338</f>
        <v>MOVIMENTO DE TERRAS PARA FUNDAÇÕES</v>
      </c>
      <c r="D307" s="693"/>
      <c r="E307" s="694"/>
      <c r="F307" s="695"/>
    </row>
    <row r="308" spans="1:8" ht="39.6">
      <c r="A308" s="127" t="str">
        <f>'12 SALAS - 127V_BLOCOS'!A339</f>
        <v>23.2.1</v>
      </c>
      <c r="B308" s="129"/>
      <c r="C308" s="18" t="str">
        <f>'12 SALAS - 127V_BLOCOS'!D339</f>
        <v xml:space="preserve">Escavação manual de valas em qualquer terreno exceto rocha até h=1,50 m. ESCAVAÇÃO MANUAL DE VALA COM PROFUNDIDADE MENOR OU IGUAL A 1,30 M. AF_02/2021. </v>
      </c>
      <c r="D308" s="113" t="str">
        <f>'12 SALAS - 127V_BLOCOS'!E339</f>
        <v>m³</v>
      </c>
      <c r="E308" s="113">
        <v>49.5</v>
      </c>
      <c r="F308" s="170" t="s">
        <v>862</v>
      </c>
      <c r="G308" s="123"/>
    </row>
    <row r="309" spans="1:8" ht="39.6">
      <c r="A309" s="127" t="str">
        <f>'12 SALAS - 127V_BLOCOS'!A340</f>
        <v>23.2.2</v>
      </c>
      <c r="B309" s="129"/>
      <c r="C309" s="18" t="str">
        <f>'12 SALAS - 127V_BLOCOS'!D340</f>
        <v xml:space="preserve">Regularização e compactação do fundo de valas.  PREPARO DE FUNDO DE VALA COM LARGURA MAIOR OU IGUAL A 1,5 M E MENOR QUE 2,5 M (ACERTO DO SOLO NATURAL). AF_08/2020. </v>
      </c>
      <c r="D309" s="113" t="str">
        <f>'12 SALAS - 127V_BLOCOS'!E340</f>
        <v>m²</v>
      </c>
      <c r="E309" s="113">
        <v>33</v>
      </c>
      <c r="F309" s="170" t="s">
        <v>863</v>
      </c>
      <c r="H309">
        <f>22*1.5*1.5</f>
        <v>49.5</v>
      </c>
    </row>
    <row r="310" spans="1:8" ht="26.4">
      <c r="A310" s="127" t="str">
        <f>'12 SALAS - 127V_BLOCOS'!A341</f>
        <v>23.2.3</v>
      </c>
      <c r="B310" s="129"/>
      <c r="C310" s="18" t="str">
        <f>'12 SALAS - 127V_BLOCOS'!D341</f>
        <v xml:space="preserve">Reaterro apiloado de vala com material da obra. REATERRO MANUAL DE VALAS COM COMPACTAÇÃO MECANIZADA. AF_04/2016. </v>
      </c>
      <c r="D310" s="113" t="str">
        <f>'12 SALAS - 127V_BLOCOS'!E341</f>
        <v>m³</v>
      </c>
      <c r="E310" s="113">
        <v>33</v>
      </c>
      <c r="F310" s="125" t="s">
        <v>926</v>
      </c>
    </row>
    <row r="311" spans="1:8">
      <c r="A311" s="131" t="str">
        <f>'12 SALAS - 127V_BLOCOS'!A343</f>
        <v>23.3</v>
      </c>
      <c r="B311" s="132"/>
      <c r="C311" s="133" t="str">
        <f>'12 SALAS - 127V_BLOCOS'!D343</f>
        <v xml:space="preserve">FUNDAÇÕES </v>
      </c>
      <c r="D311" s="693"/>
      <c r="E311" s="694"/>
      <c r="F311" s="695"/>
    </row>
    <row r="312" spans="1:8">
      <c r="A312" s="131" t="str">
        <f>'12 SALAS - 127V_BLOCOS'!A344</f>
        <v>23.1</v>
      </c>
      <c r="B312" s="132"/>
      <c r="C312" s="133" t="str">
        <f>'12 SALAS - 127V_BLOCOS'!D344</f>
        <v xml:space="preserve">CONCRETO ARMADO PARA FUNDAÇÕES </v>
      </c>
      <c r="D312" s="135"/>
      <c r="E312" s="135"/>
      <c r="F312" s="136"/>
    </row>
    <row r="313" spans="1:8" ht="26.4">
      <c r="A313" s="127" t="str">
        <f>'12 SALAS - 127V_BLOCOS'!A345</f>
        <v>23.1.1</v>
      </c>
      <c r="B313" s="129"/>
      <c r="C313" s="18" t="str">
        <f>'12 SALAS - 127V_BLOCOS'!D345</f>
        <v>LASTRO DE CONCRETO MAGRO, APLICADO EM BLOCOS DE COROAMENTO OU SAPATAS, ESPESSURA DE 5 CM. AF_08/2017.</v>
      </c>
      <c r="D313" s="113" t="str">
        <f>'12 SALAS - 127V_BLOCOS'!E345</f>
        <v>m²</v>
      </c>
      <c r="E313" s="113">
        <v>3.3</v>
      </c>
      <c r="F313" s="134" t="s">
        <v>864</v>
      </c>
    </row>
    <row r="314" spans="1:8">
      <c r="A314" s="127" t="str">
        <f>'12 SALAS - 127V_BLOCOS'!A346</f>
        <v>23.1.2</v>
      </c>
      <c r="B314" s="129"/>
      <c r="C314" s="18" t="str">
        <f>'12 SALAS - 127V_BLOCOS'!D346</f>
        <v>Bloco em concreto armado p/ fundaçao (incl. forma)</v>
      </c>
      <c r="D314" s="113" t="str">
        <f>'12 SALAS - 127V_BLOCOS'!E346</f>
        <v>m³</v>
      </c>
      <c r="E314" s="113">
        <v>16.5</v>
      </c>
      <c r="F314" s="134" t="s">
        <v>865</v>
      </c>
      <c r="G314">
        <f>22*1.5*0.5</f>
        <v>16.5</v>
      </c>
    </row>
    <row r="315" spans="1:8">
      <c r="A315" s="127" t="str">
        <f>'12 SALAS - 127V_BLOCOS'!A347</f>
        <v>23.1.3</v>
      </c>
      <c r="B315" s="129"/>
      <c r="C315" s="18" t="str">
        <f>'12 SALAS - 127V_BLOCOS'!D347</f>
        <v>Baldrame em concreto armado c/ cinta de amarração</v>
      </c>
      <c r="D315" s="113" t="str">
        <f>'12 SALAS - 127V_BLOCOS'!E347</f>
        <v>m³</v>
      </c>
      <c r="E315" s="113">
        <v>8.73</v>
      </c>
      <c r="F315" s="134" t="s">
        <v>866</v>
      </c>
      <c r="G315">
        <f>116.52*0.15*0.5</f>
        <v>8.738999999999999</v>
      </c>
    </row>
    <row r="316" spans="1:8">
      <c r="A316" s="131" t="str">
        <f>'12 SALAS - 127V_BLOCOS'!A349</f>
        <v>23.4</v>
      </c>
      <c r="B316" s="132"/>
      <c r="C316" s="133" t="str">
        <f>'12 SALAS - 127V_BLOCOS'!D349</f>
        <v xml:space="preserve">SUPERESTRUTURA </v>
      </c>
      <c r="D316" s="135"/>
      <c r="E316" s="135"/>
      <c r="F316" s="136"/>
    </row>
    <row r="317" spans="1:8">
      <c r="A317" s="131" t="str">
        <f>'12 SALAS - 127V_BLOCOS'!A350</f>
        <v>23.4.1</v>
      </c>
      <c r="B317" s="132"/>
      <c r="C317" s="133" t="str">
        <f>'12 SALAS - 127V_BLOCOS'!D350</f>
        <v>CONCRETO ARMADO - PILARES</v>
      </c>
      <c r="D317" s="135"/>
      <c r="E317" s="135"/>
      <c r="F317" s="136"/>
    </row>
    <row r="318" spans="1:8" ht="26.4">
      <c r="A318" s="127" t="str">
        <f>'12 SALAS - 127V_BLOCOS'!A351</f>
        <v>23.4.1.1</v>
      </c>
      <c r="B318" s="129"/>
      <c r="C318" s="18" t="str">
        <f>'12 SALAS - 127V_BLOCOS'!D351</f>
        <v>Concreto armado fck=25MPA c/ forma mad. branca (incl. lançamento e adensamento)</v>
      </c>
      <c r="D318" s="113" t="str">
        <f>'12 SALAS - 127V_BLOCOS'!E355</f>
        <v>m³</v>
      </c>
      <c r="E318" s="113">
        <v>13.2</v>
      </c>
      <c r="F318" s="134" t="s">
        <v>867</v>
      </c>
      <c r="G318">
        <f>22*0.24*0.5*5</f>
        <v>13.2</v>
      </c>
    </row>
    <row r="319" spans="1:8">
      <c r="A319" s="131" t="str">
        <f>'12 SALAS - 127V_BLOCOS'!A353</f>
        <v>23.5</v>
      </c>
      <c r="B319" s="132"/>
      <c r="C319" s="133" t="str">
        <f>'12 SALAS - 127V_BLOCOS'!D353</f>
        <v>SISTEMAS DE PISO</v>
      </c>
      <c r="D319" s="135"/>
      <c r="E319" s="135"/>
      <c r="F319" s="136"/>
    </row>
    <row r="320" spans="1:8">
      <c r="A320" s="127" t="str">
        <f>'12 SALAS - 127V_BLOCOS'!A354</f>
        <v>23.5.1</v>
      </c>
      <c r="B320" s="129"/>
      <c r="C320" s="18" t="str">
        <f>'12 SALAS - 127V_BLOCOS'!D354</f>
        <v>Camada impermeabilizadora e=10cm c/ seixo</v>
      </c>
      <c r="D320" s="113" t="str">
        <f>'12 SALAS - 127V_BLOCOS'!E354</f>
        <v>m³</v>
      </c>
      <c r="E320" s="113">
        <v>907.03</v>
      </c>
      <c r="F320" s="473" t="s">
        <v>984</v>
      </c>
      <c r="G320">
        <f>907.02-891.64</f>
        <v>15.379999999999995</v>
      </c>
    </row>
    <row r="321" spans="1:8">
      <c r="A321" s="127" t="str">
        <f>'12 SALAS - 127V_BLOCOS'!A355</f>
        <v>23.5.2</v>
      </c>
      <c r="B321" s="129"/>
      <c r="C321" s="18" t="str">
        <f>'12 SALAS - 127V_BLOCOS'!D355</f>
        <v>Piso de alta resitência e=8mm c/ resina incl. camada regularizadora</v>
      </c>
      <c r="D321" s="113" t="str">
        <f>'12 SALAS - 127V_BLOCOS'!E355</f>
        <v>m³</v>
      </c>
      <c r="E321" s="113">
        <v>907.03</v>
      </c>
      <c r="F321" s="473" t="s">
        <v>984</v>
      </c>
    </row>
    <row r="322" spans="1:8">
      <c r="A322" s="131" t="str">
        <f>'12 SALAS - 127V_BLOCOS'!A357</f>
        <v>23.6</v>
      </c>
      <c r="B322" s="132"/>
      <c r="C322" s="133" t="str">
        <f>'12 SALAS - 127V_BLOCOS'!D357</f>
        <v>SISTEMA DE VEDAÇÃO VERTICAL</v>
      </c>
      <c r="D322" s="135"/>
      <c r="E322" s="135"/>
      <c r="F322" s="136"/>
    </row>
    <row r="323" spans="1:8">
      <c r="A323" s="131" t="str">
        <f>'12 SALAS - 127V_BLOCOS'!A358</f>
        <v>23.6.1</v>
      </c>
      <c r="B323" s="132"/>
      <c r="C323" s="133" t="str">
        <f>'12 SALAS - 127V_BLOCOS'!D358</f>
        <v>PAREDES</v>
      </c>
      <c r="D323" s="135"/>
      <c r="E323" s="135"/>
      <c r="F323" s="136"/>
    </row>
    <row r="324" spans="1:8" ht="79.2">
      <c r="A324" s="127" t="str">
        <f>'12 SALAS - 127V_BLOCOS'!A359</f>
        <v>23.6.1.1</v>
      </c>
      <c r="B324" s="129"/>
      <c r="C324" s="18" t="str">
        <f>'12 SALAS - 127V_BLOCOS'!D359</f>
        <v xml:space="preserve">Alvenaria de vedação de 1/2 vez em tijolos cerâmicos  (dimensões nominais: 39x19x09); assentamento em argamassa no traço 1:2:8 (cimento, cal e areia). ALVENARIA DE VEDAÇÃO DE BLOCOS CERÂMICOS FURADOS NA VERTICAL DE 9X19X39CM (ESPESSURA 9CM) DE PAREDES COM ÁREA LÍQUIDA MAIOR OU IGUAL A 6M² COM VÃOS E ARGAMASSA DE ASSENTAMENTO COM PREPARO EM BETONEIRA. AF_06/2014. </v>
      </c>
      <c r="D324" s="113" t="str">
        <f>'12 SALAS - 127V_BLOCOS'!E359</f>
        <v>m²</v>
      </c>
      <c r="E324" s="113">
        <v>155.46</v>
      </c>
      <c r="F324" s="134" t="s">
        <v>995</v>
      </c>
      <c r="G324">
        <f>45.52*3</f>
        <v>136.56</v>
      </c>
    </row>
    <row r="325" spans="1:8" ht="66">
      <c r="A325" s="127" t="str">
        <f>'12 SALAS - 127V_BLOCOS'!A360</f>
        <v>23.6.1.2</v>
      </c>
      <c r="B325" s="129"/>
      <c r="C325" s="18" t="str">
        <f>'12 SALAS - 127V_BLOCOS'!D360</f>
        <v>Cobogó de concreto (elemento vazado-CB1)  - (10x40x40cm) assentado com argamassa traço 1:4 (cimento, areia). ALVENARIA DE VEDAÇÃO COM ELEMENTO VAZADO DE CONCRETO (COBOGÓ) DE 7X50X50CM E ARGAMASSA DE ASSENTAMENTO COM PREPARO EM BETONEIRA. AF_05/2020.</v>
      </c>
      <c r="D325" s="113" t="str">
        <f>'12 SALAS - 127V_BLOCOS'!E360</f>
        <v>m²</v>
      </c>
      <c r="E325" s="113">
        <v>140.69999999999999</v>
      </c>
      <c r="F325" s="134" t="s">
        <v>996</v>
      </c>
    </row>
    <row r="326" spans="1:8">
      <c r="A326" s="131" t="str">
        <f>'12 SALAS - 127V_BLOCOS'!A361</f>
        <v>23.6.2</v>
      </c>
      <c r="B326" s="132"/>
      <c r="C326" s="133" t="str">
        <f>'12 SALAS - 127V_BLOCOS'!D361</f>
        <v>ARQUIBANCADA</v>
      </c>
      <c r="D326" s="135"/>
      <c r="E326" s="135"/>
      <c r="F326" s="136"/>
    </row>
    <row r="327" spans="1:8" ht="79.2">
      <c r="A327" s="127" t="str">
        <f>'12 SALAS - 127V_BLOCOS'!A362</f>
        <v>23.6.2.1</v>
      </c>
      <c r="B327" s="129"/>
      <c r="C327" s="18" t="str">
        <f>'12 SALAS - 127V_BLOCOS'!D362</f>
        <v xml:space="preserve">Alvenaria de vedação de 1/2 vez em tijolos cerâmicos  (dimensões nominais: 39x19x09); assentamento em argamassa no traço 1:2:8 (cimento, cal e areia). ALVENARIA DE VEDAÇÃO DE BLOCOS CERÂMICOS FURADOS NA VERTICAL DE 9X19X39CM (ESPESSURA 9CM) DE PAREDES COM ÁREA LÍQUIDA MAIOR OU IGUAL A 6M² COM VÃOS E ARGAMASSA DE ASSENTAMENTO COM PREPARO EM BETONEIRA. AF_06/2014. </v>
      </c>
      <c r="D327" s="113" t="str">
        <f>'12 SALAS - 127V_BLOCOS'!E362</f>
        <v>m²</v>
      </c>
      <c r="E327" s="113">
        <f>'12 SALAS - 127V_BLOCOS'!F362</f>
        <v>109.04</v>
      </c>
      <c r="F327" s="134" t="s">
        <v>868</v>
      </c>
    </row>
    <row r="328" spans="1:8" ht="26.4">
      <c r="A328" s="127" t="str">
        <f>'12 SALAS - 127V_BLOCOS'!A363</f>
        <v>23.6.2.2</v>
      </c>
      <c r="B328" s="129"/>
      <c r="C328" s="18" t="str">
        <f>'12 SALAS - 127V_BLOCOS'!D363</f>
        <v>Laje pré-moldada para assentos e=13cm. PISO EM CONCRETO 20 MPA PREPARO MECÂNICO, ESPESSURA 7CM. AF_09/2020.</v>
      </c>
      <c r="D328" s="113" t="str">
        <f>'12 SALAS - 127V_BLOCOS'!E363</f>
        <v>m²</v>
      </c>
      <c r="E328" s="113">
        <f>'12 SALAS - 127V_BLOCOS'!F363</f>
        <v>83.42</v>
      </c>
      <c r="F328" s="134" t="s">
        <v>869</v>
      </c>
    </row>
    <row r="329" spans="1:8">
      <c r="A329" s="131" t="str">
        <f>'12 SALAS - 127V_BLOCOS'!A365</f>
        <v>23.7</v>
      </c>
      <c r="B329" s="132"/>
      <c r="C329" s="133" t="str">
        <f>'12 SALAS - 127V_BLOCOS'!D365</f>
        <v xml:space="preserve">SISTEMAS DE COBERTURA </v>
      </c>
      <c r="D329" s="135"/>
      <c r="E329" s="135"/>
      <c r="F329" s="136"/>
    </row>
    <row r="330" spans="1:8" ht="39.6">
      <c r="A330" s="127" t="str">
        <f>'12 SALAS - 127V_BLOCOS'!A366</f>
        <v>23.7.1</v>
      </c>
      <c r="B330" s="129"/>
      <c r="C330" s="18" t="str">
        <f>'12 SALAS - 127V_BLOCOS'!D366</f>
        <v>Cobertura em telha metálica trapezoidal.TELHAMENTO COM TELHA DE AÇO/ALUMÍNIO E = 0,5 MM, COM ATÉ 2 ÁGUAS, INCLUSO IÇAMENTO. AF_07/2019.</v>
      </c>
      <c r="D330" s="113" t="str">
        <f>'12 SALAS - 127V_BLOCOS'!E366</f>
        <v>m²</v>
      </c>
      <c r="E330" s="113">
        <v>986.1</v>
      </c>
      <c r="F330" s="134" t="s">
        <v>870</v>
      </c>
    </row>
    <row r="331" spans="1:8">
      <c r="A331" s="127" t="str">
        <f>'12 SALAS - 127V_BLOCOS'!A367</f>
        <v>23.7.2</v>
      </c>
      <c r="B331" s="129"/>
      <c r="C331" s="18" t="str">
        <f>'12 SALAS - 127V_BLOCOS'!D367</f>
        <v>Cumeeira para telha metalica trapezoidal. Cumeeira em aço galvanizado.</v>
      </c>
      <c r="D331" s="113" t="str">
        <f>'12 SALAS - 127V_BLOCOS'!E367</f>
        <v>m</v>
      </c>
      <c r="E331" s="113">
        <f>'12 SALAS - 127V_BLOCOS'!F367</f>
        <v>37.64</v>
      </c>
      <c r="F331" s="134" t="s">
        <v>871</v>
      </c>
    </row>
    <row r="332" spans="1:8" ht="39.6">
      <c r="A332" s="127" t="str">
        <f>'12 SALAS - 127V_BLOCOS'!A368</f>
        <v>23.7.3</v>
      </c>
      <c r="B332" s="129"/>
      <c r="C332" s="18" t="str">
        <f>'12 SALAS - 127V_BLOCOS'!D368</f>
        <v>Telha metálica trapezoidal perfurada. TELHAMENTO COM TELHA DE AÇO/ALUMÍNIO E = 0,5 MM, COM ATÉ 2 ÁGUAS, INCLUSO IÇAMENTO. AF_07/2019.</v>
      </c>
      <c r="D332" s="113" t="str">
        <f>'12 SALAS - 127V_BLOCOS'!E368</f>
        <v>m²</v>
      </c>
      <c r="E332" s="113">
        <f>'12 SALAS - 127V_BLOCOS'!F368</f>
        <v>296.02</v>
      </c>
      <c r="F332" s="134" t="s">
        <v>872</v>
      </c>
    </row>
    <row r="333" spans="1:8" ht="26.4">
      <c r="A333" s="127" t="str">
        <f>'12 SALAS - 127V_BLOCOS'!A369</f>
        <v>23.7.4</v>
      </c>
      <c r="B333" s="129"/>
      <c r="C333" s="18" t="str">
        <f>'12 SALAS - 127V_BLOCOS'!D369</f>
        <v>Cobertura em telha translúcida trapezoidal. Cobertura - telha translucida fibra de vidro.</v>
      </c>
      <c r="D333" s="113" t="str">
        <f>'12 SALAS - 127V_BLOCOS'!E369</f>
        <v>m²</v>
      </c>
      <c r="E333" s="113">
        <f>'12 SALAS - 127V_BLOCOS'!F369</f>
        <v>28.56</v>
      </c>
      <c r="F333" s="134" t="s">
        <v>873</v>
      </c>
    </row>
    <row r="334" spans="1:8">
      <c r="A334" s="127" t="str">
        <f>'12 SALAS - 127V_BLOCOS'!A370</f>
        <v>23.7.5</v>
      </c>
      <c r="B334" s="129"/>
      <c r="C334" s="18" t="str">
        <f>'12 SALAS - 127V_BLOCOS'!D370</f>
        <v>Estrutura metálica p/ cobertura - 2 águas-vão 20m</v>
      </c>
      <c r="D334" s="113" t="str">
        <f>'12 SALAS - 127V_BLOCOS'!E370</f>
        <v>m²</v>
      </c>
      <c r="E334" s="113">
        <v>986.1</v>
      </c>
      <c r="F334" s="134" t="s">
        <v>874</v>
      </c>
    </row>
    <row r="335" spans="1:8">
      <c r="A335" s="131" t="str">
        <f>'12 SALAS - 127V_BLOCOS'!A372</f>
        <v>23.8</v>
      </c>
      <c r="B335" s="132"/>
      <c r="C335" s="133" t="str">
        <f>'12 SALAS - 127V_BLOCOS'!D372</f>
        <v xml:space="preserve">IMPERMEABILIZAÇÃO </v>
      </c>
      <c r="D335" s="135"/>
      <c r="E335" s="135"/>
      <c r="F335" s="136"/>
    </row>
    <row r="336" spans="1:8" ht="39.6">
      <c r="A336" s="137" t="str">
        <f>'12 SALAS - 127V_BLOCOS'!A373</f>
        <v>23.8.1</v>
      </c>
      <c r="B336" s="138"/>
      <c r="C336" s="139" t="str">
        <f>'12 SALAS - 127V_BLOCOS'!D373</f>
        <v>Impermeabilização com tinta betuminosa em fundações (vigas baldrames). IMPERMEABILIZAÇÃO DE SUPERFÍCIE COM EMULSÃO ASFÁLTICA, 2 DEMÃOS AF_06/2018.</v>
      </c>
      <c r="D336" s="140" t="str">
        <f>'12 SALAS - 127V_BLOCOS'!E373</f>
        <v>m²</v>
      </c>
      <c r="E336" s="140">
        <v>134</v>
      </c>
      <c r="F336" s="478" t="s">
        <v>965</v>
      </c>
      <c r="G336">
        <f>116.52*0.5*2</f>
        <v>116.52</v>
      </c>
      <c r="H336">
        <f>G336*0.15</f>
        <v>17.477999999999998</v>
      </c>
    </row>
    <row r="337" spans="1:7">
      <c r="A337" s="142" t="str">
        <f>'12 SALAS - 127V_BLOCOS'!A375</f>
        <v>23.9</v>
      </c>
      <c r="B337" s="143"/>
      <c r="C337" s="144" t="str">
        <f>'12 SALAS - 127V_BLOCOS'!D375</f>
        <v>REVESTIMENTOS INTERNOS E EXTERNOS</v>
      </c>
      <c r="D337" s="171"/>
      <c r="E337" s="171"/>
      <c r="F337" s="172"/>
    </row>
    <row r="338" spans="1:7" ht="52.8">
      <c r="A338" s="127" t="str">
        <f>'12 SALAS - 127V_BLOCOS'!A376</f>
        <v>23.9.1</v>
      </c>
      <c r="B338" s="129"/>
      <c r="C338" s="18" t="str">
        <f>'12 SALAS - 127V_BLOCOS'!D376</f>
        <v>Chapisco em  parede com argamassa traço - 1:3 (cimento / areia). CHAPISCO APLICADO EM ALVENARIAS E ESTRUTURAS DE CONCRETO INTERNAS, COMCOLHER DE PEDREIRO. ARGAMASSA TRAÇO 1:3 COM PREPARO MANUAL. AF_06/2014.</v>
      </c>
      <c r="D338" s="113" t="str">
        <f>'12 SALAS - 127V_BLOCOS'!E376</f>
        <v>m²</v>
      </c>
      <c r="E338" s="113">
        <v>529</v>
      </c>
      <c r="F338" s="134" t="s">
        <v>998</v>
      </c>
      <c r="G338" s="123">
        <f>136.56*2</f>
        <v>273.12</v>
      </c>
    </row>
    <row r="339" spans="1:7" ht="79.2">
      <c r="A339" s="127" t="str">
        <f>'12 SALAS - 127V_BLOCOS'!A377</f>
        <v>23.9.2</v>
      </c>
      <c r="B339" s="129"/>
      <c r="C339" s="18" t="str">
        <f>'12 SALAS - 127V_BLOCOS'!D377</f>
        <v>Reboco de parede, com argamassa traço - 1:2 (cal / areia), espessura 0,5 cm. MASSA ÚNICA, PARA RECEBIMENTO DE PINTURA OU CERÂMICA, ARGAMASSA INDUSTRIALIZADA, PREPARO MECÂNICO, APLICADO COM EQUIPAMENTO DE MISTURA E PROJEÇÃO DE 1,5 M3/H EM FACES INTERNAS DE PAREDES, ESPESSURA DE 5MM, SEM EXECUÇÃO DE TALISCAS. AF_06/2014.</v>
      </c>
      <c r="D339" s="113" t="str">
        <f>'12 SALAS - 127V_BLOCOS'!E377</f>
        <v>m²</v>
      </c>
      <c r="E339" s="113">
        <v>683.81</v>
      </c>
      <c r="F339" s="134" t="s">
        <v>997</v>
      </c>
    </row>
    <row r="340" spans="1:7">
      <c r="A340" s="131" t="str">
        <f>'12 SALAS - 127V_BLOCOS'!A379</f>
        <v>23.10</v>
      </c>
      <c r="B340" s="132"/>
      <c r="C340" s="133" t="str">
        <f>'12 SALAS - 127V_BLOCOS'!D379</f>
        <v>PINTURA</v>
      </c>
      <c r="D340" s="135"/>
      <c r="E340" s="135"/>
      <c r="F340" s="136"/>
    </row>
    <row r="341" spans="1:7" ht="39.6">
      <c r="A341" s="127" t="str">
        <f>'12 SALAS - 127V_BLOCOS'!A380</f>
        <v>23.10.1</v>
      </c>
      <c r="B341" s="129"/>
      <c r="C341" s="18" t="str">
        <f>'12 SALAS - 127V_BLOCOS'!D380</f>
        <v>Pintura em latex acrílico sobre paredes internas e externas, 2 demãos. APLICAÇÃO MANUAL DE PINTURA COM TINTA LÁTEX ACRÍLICA EM PAREDES, DUAS DEMÃOS. AF_06/2014.</v>
      </c>
      <c r="D341" s="113" t="str">
        <f>'12 SALAS - 127V_BLOCOS'!E380</f>
        <v>m²</v>
      </c>
      <c r="E341" s="113">
        <v>683.81</v>
      </c>
      <c r="F341" s="134" t="s">
        <v>999</v>
      </c>
    </row>
    <row r="342" spans="1:7" ht="39.6">
      <c r="A342" s="127" t="s">
        <v>937</v>
      </c>
      <c r="B342" s="129"/>
      <c r="C342" s="18" t="str">
        <f>'12 SALAS - 127V_BLOCOS'!D380</f>
        <v>Pintura em latex acrílico sobre paredes internas e externas, 2 demãos. APLICAÇÃO MANUAL DE PINTURA COM TINTA LÁTEX ACRÍLICA EM PAREDES, DUAS DEMÃOS. AF_06/2014.</v>
      </c>
      <c r="D342" s="113" t="str">
        <f>'12 SALAS - 127V_BLOCOS'!E380</f>
        <v>m²</v>
      </c>
      <c r="E342" s="113">
        <v>692</v>
      </c>
      <c r="F342" s="134" t="s">
        <v>1000</v>
      </c>
    </row>
    <row r="343" spans="1:7">
      <c r="A343" s="127" t="s">
        <v>1001</v>
      </c>
      <c r="B343" s="129"/>
      <c r="C343" s="18" t="s">
        <v>1002</v>
      </c>
      <c r="D343" s="113" t="str">
        <f>'12 SALAS - 127V_BLOCOS'!E382</f>
        <v>m²</v>
      </c>
      <c r="E343" s="113">
        <v>215.02</v>
      </c>
      <c r="F343" s="134" t="s">
        <v>1003</v>
      </c>
    </row>
    <row r="344" spans="1:7">
      <c r="A344" s="131" t="str">
        <f>'12 SALAS - 127V_BLOCOS'!A384</f>
        <v>23.11</v>
      </c>
      <c r="B344" s="132"/>
      <c r="C344" s="133" t="str">
        <f>'12 SALAS - 127V_BLOCOS'!D384</f>
        <v>INSTALAÇÕES ELÉTRICAS E TELEFÔNICAS 127V</v>
      </c>
      <c r="D344" s="135"/>
      <c r="E344" s="135"/>
      <c r="F344" s="136"/>
    </row>
    <row r="345" spans="1:7">
      <c r="A345" s="131" t="str">
        <f>'12 SALAS - 127V_BLOCOS'!A385</f>
        <v>23.11.1</v>
      </c>
      <c r="B345" s="132"/>
      <c r="C345" s="133" t="str">
        <f>'12 SALAS - 127V_BLOCOS'!D385</f>
        <v>QUADRO DE DISTRIBUIÇÃO</v>
      </c>
      <c r="D345" s="135"/>
      <c r="E345" s="135"/>
      <c r="F345" s="136"/>
    </row>
    <row r="346" spans="1:7" ht="52.8">
      <c r="A346" s="127" t="str">
        <f>'12 SALAS - 127V_BLOCOS'!A386</f>
        <v>23.11.1.1</v>
      </c>
      <c r="B346" s="129"/>
      <c r="C346" s="18" t="str">
        <f>'12 SALAS - 127V_BLOCOS'!D386</f>
        <v>Quadro de distribuição de sobrepor, sem barramento, para 6 disjuntores padrão europeu (linha branca), exclusive disjuntores. QUADRO DE DISTRIBUIÇÃO DE ENERGIA EM PVC, DE EMBUTIR, SEM BARRAMENTO, PARA 6 DISJUNTORES - FORNECIMENTO E INSTALAÇÃO. AF_10/2020.</v>
      </c>
      <c r="D346" s="113" t="str">
        <f>'12 SALAS - 127V_BLOCOS'!E386</f>
        <v>un</v>
      </c>
      <c r="E346" s="113">
        <f>'12 SALAS - 127V_BLOCOS'!F386</f>
        <v>1</v>
      </c>
      <c r="F346" s="134" t="s">
        <v>807</v>
      </c>
    </row>
    <row r="347" spans="1:7" ht="39.6">
      <c r="A347" s="127" t="str">
        <f>'12 SALAS - 127V_BLOCOS'!A387</f>
        <v>23.11.1.2</v>
      </c>
      <c r="B347" s="129"/>
      <c r="C347" s="18" t="str">
        <f>'12 SALAS - 127V_BLOCOS'!D387</f>
        <v>Disjuntor tripolar termomagnético 32A. DISJUNTOR TRIPOLAR TIPO DIN, CORRENTE NOMINAL DE 32A - FORNECIMENTO E INSTALAÇÃO. AF_10/2020.</v>
      </c>
      <c r="D347" s="113" t="str">
        <f>'12 SALAS - 127V_BLOCOS'!E387</f>
        <v>un</v>
      </c>
      <c r="E347" s="113">
        <f>'12 SALAS - 127V_BLOCOS'!F387</f>
        <v>2</v>
      </c>
      <c r="F347" s="134" t="s">
        <v>800</v>
      </c>
    </row>
    <row r="348" spans="1:7" ht="39.6">
      <c r="A348" s="127" t="str">
        <f>'12 SALAS - 127V_BLOCOS'!A388</f>
        <v>23.11.1.3</v>
      </c>
      <c r="B348" s="129"/>
      <c r="C348" s="18" t="str">
        <f>'12 SALAS - 127V_BLOCOS'!D388</f>
        <v>Disjuntor monopolar termomagnético 20A. DISJUNTOR MONOPOLAR TIPO DIN, CORRENTE NOMINAL DE 20A - FORNECIMENTO E INSTALAÇÃO. AF_10/2020.</v>
      </c>
      <c r="D348" s="113" t="str">
        <f>'12 SALAS - 127V_BLOCOS'!E388</f>
        <v>un</v>
      </c>
      <c r="E348" s="113">
        <f>'12 SALAS - 127V_BLOCOS'!F388</f>
        <v>3</v>
      </c>
      <c r="F348" s="134" t="s">
        <v>803</v>
      </c>
    </row>
    <row r="349" spans="1:7">
      <c r="A349" s="131" t="str">
        <f>'12 SALAS - 127V_BLOCOS'!A389</f>
        <v>23.11.2</v>
      </c>
      <c r="B349" s="132"/>
      <c r="C349" s="133" t="str">
        <f>'12 SALAS - 127V_BLOCOS'!D389</f>
        <v>ELETRODUTOS E ACESSÓRIOS</v>
      </c>
      <c r="D349" s="135"/>
      <c r="E349" s="135"/>
      <c r="F349" s="136"/>
    </row>
    <row r="350" spans="1:7" ht="52.8">
      <c r="A350" s="127" t="str">
        <f>'12 SALAS - 127V_BLOCOS'!A390</f>
        <v>23.11.2.1</v>
      </c>
      <c r="B350" s="129"/>
      <c r="C350" s="18" t="str">
        <f>'12 SALAS - 127V_BLOCOS'!D390</f>
        <v>Eletroduto PVC flexível corrugado reforçado, Ø32mm (DN 1"), inclusive conexões. ELETRODUTO FLEXÍVEL CORRUGADO, PVC, DN 32 MM (1"), PARA CIRCUITOS TERMINAIS, INSTALADO EM FORRO - FORNECIMENTO E INSTALAÇÃO. AF_12/2015.</v>
      </c>
      <c r="D350" s="113" t="str">
        <f>'12 SALAS - 127V_BLOCOS'!E390</f>
        <v>m</v>
      </c>
      <c r="E350" s="113">
        <f>'12 SALAS - 127V_BLOCOS'!F390</f>
        <v>80</v>
      </c>
      <c r="F350" s="134" t="s">
        <v>875</v>
      </c>
    </row>
    <row r="351" spans="1:7" ht="52.8">
      <c r="A351" s="127" t="str">
        <f>'12 SALAS - 127V_BLOCOS'!A391</f>
        <v>23.11.2.2</v>
      </c>
      <c r="B351" s="129"/>
      <c r="C351" s="18" t="str">
        <f>'12 SALAS - 127V_BLOCOS'!D391</f>
        <v>Eletroduto PVC rigido roscavel, Ø32mm (DN 1"), inclusive conexões. ELETRODUTO RÍGIDO ROSCÁVEL, PVC, DN 32 MM (1"), PARA CIRCUITOS TERMINAIS, INSTALADO EM FORRO - FORNECIMENTO E INSTALAÇÃO. AF_12/2015.</v>
      </c>
      <c r="D351" s="113" t="str">
        <f>'12 SALAS - 127V_BLOCOS'!E391</f>
        <v>m</v>
      </c>
      <c r="E351" s="113">
        <f>'12 SALAS - 127V_BLOCOS'!F391</f>
        <v>144</v>
      </c>
      <c r="F351" s="134" t="s">
        <v>876</v>
      </c>
    </row>
    <row r="352" spans="1:7" ht="39.6">
      <c r="A352" s="127" t="str">
        <f>'12 SALAS - 127V_BLOCOS'!A392</f>
        <v>23.11.2.3</v>
      </c>
      <c r="B352" s="129"/>
      <c r="C352" s="18" t="str">
        <f>'12 SALAS - 127V_BLOCOS'!D392</f>
        <v>Condulete PVC 3/4". CONDULETE DE PVC, TIPO B, PARA ELETRODUTO DE PVC SOLDÁVEL DN 25 MM (3/4''), APARENTE - FORNECIMENTO E INSTALAÇÃO. AF_11/2016.</v>
      </c>
      <c r="D352" s="113" t="str">
        <f>'12 SALAS - 127V_BLOCOS'!E392</f>
        <v>un</v>
      </c>
      <c r="E352" s="113">
        <f>'12 SALAS - 127V_BLOCOS'!F392</f>
        <v>34</v>
      </c>
      <c r="F352" s="134" t="s">
        <v>877</v>
      </c>
    </row>
    <row r="353" spans="1:6">
      <c r="A353" s="131" t="str">
        <f>'12 SALAS - 127V_BLOCOS'!A393</f>
        <v>23.11.3</v>
      </c>
      <c r="B353" s="132"/>
      <c r="C353" s="133" t="str">
        <f>'12 SALAS - 127V_BLOCOS'!D393</f>
        <v>CABOS E CONDUTORES</v>
      </c>
      <c r="D353" s="135"/>
      <c r="E353" s="135"/>
      <c r="F353" s="136"/>
    </row>
    <row r="354" spans="1:6" ht="39.6">
      <c r="A354" s="127" t="str">
        <f>'12 SALAS - 127V_BLOCOS'!A394</f>
        <v>23.11.3.1</v>
      </c>
      <c r="B354" s="129"/>
      <c r="C354" s="18" t="str">
        <f>'12 SALAS - 127V_BLOCOS'!D394</f>
        <v>Condutor de cobre flexivel isolado, 2,5 mm², anti-chamas, 450/750 V. CABO DE COBRE FLEXÍVEL ISOLADO, 2,5 MM², ANTI-CHAMA 450/750 V, PARA CIRCUITOS TERMINAIS - FORNECIMENTO E INSTALAÇÃO. AF_12/2015.</v>
      </c>
      <c r="D354" s="113" t="str">
        <f>'12 SALAS - 127V_BLOCOS'!E394</f>
        <v>m</v>
      </c>
      <c r="E354" s="113">
        <f>'12 SALAS - 127V_BLOCOS'!F394</f>
        <v>230</v>
      </c>
      <c r="F354" s="134" t="s">
        <v>878</v>
      </c>
    </row>
    <row r="355" spans="1:6" ht="39.6">
      <c r="A355" s="127" t="str">
        <f>'12 SALAS - 127V_BLOCOS'!A395</f>
        <v>23.11.3.2</v>
      </c>
      <c r="B355" s="129"/>
      <c r="C355" s="18" t="str">
        <f>'12 SALAS - 127V_BLOCOS'!D395</f>
        <v>Condutor de cobre flexivel isolado, 6,0 mm², anti-chamas, 450/750 V. CABO DE COBRE FLEXÍVEL ISOLADO, 6 MM², ANTI-CHAMA 450/750 V, PARA CIRCUITOS TERMINAIS - FORNECIMENTO E INSTALAÇÃO. AF_12/2015.</v>
      </c>
      <c r="D355" s="113" t="str">
        <f>'12 SALAS - 127V_BLOCOS'!E395</f>
        <v>m</v>
      </c>
      <c r="E355" s="113">
        <f>'12 SALAS - 127V_BLOCOS'!F395</f>
        <v>30</v>
      </c>
      <c r="F355" s="134" t="s">
        <v>879</v>
      </c>
    </row>
    <row r="356" spans="1:6">
      <c r="A356" s="131" t="str">
        <f>'12 SALAS - 127V_BLOCOS'!A396</f>
        <v>23.11.4</v>
      </c>
      <c r="B356" s="132"/>
      <c r="C356" s="133" t="str">
        <f>'12 SALAS - 127V_BLOCOS'!D396</f>
        <v>ILUMINAÇÃO E TOMADAS</v>
      </c>
      <c r="D356" s="135"/>
      <c r="E356" s="135"/>
      <c r="F356" s="136"/>
    </row>
    <row r="357" spans="1:6" ht="52.8">
      <c r="A357" s="127" t="str">
        <f>'12 SALAS - 127V_BLOCOS'!A397</f>
        <v>23.11.4.1</v>
      </c>
      <c r="B357" s="129"/>
      <c r="C357" s="18" t="str">
        <f>'12 SALAS - 127V_BLOCOS'!D397</f>
        <v>Luminária pendente com lampada de vapor metalico de 250W. REFLETOR EM ALUMÍNIO, DE SUPORTE E ALÇA, COM LÂMPADA VAPOR DE MERCÚRIODE 250 W, COM REATOR ALTO FATOR DE POTÊNCIA - FORNECIMENTO E INSTALAÇÃO. AF_02/2020.</v>
      </c>
      <c r="D357" s="113" t="str">
        <f>'12 SALAS - 127V_BLOCOS'!E397</f>
        <v>un</v>
      </c>
      <c r="E357" s="113">
        <f>'12 SALAS - 127V_BLOCOS'!F397</f>
        <v>24</v>
      </c>
      <c r="F357" s="134" t="s">
        <v>880</v>
      </c>
    </row>
    <row r="358" spans="1:6" ht="39.6">
      <c r="A358" s="127" t="str">
        <f>'12 SALAS - 127V_BLOCOS'!A398</f>
        <v>23.11.4.2</v>
      </c>
      <c r="B358" s="129"/>
      <c r="C358" s="18" t="str">
        <f>'12 SALAS - 127V_BLOCOS'!D398</f>
        <v>Tomada universal, 10A, cor branca, completa. TOMADA MÉDIA DE EMBUTIR (1 MÓDULO), 2P+T 10 A, INCLUINDO SUPORTE E PLACA - FORNECIMENTO E INSTALAÇÃO. AF_12/2015.</v>
      </c>
      <c r="D358" s="113" t="str">
        <f>'12 SALAS - 127V_BLOCOS'!E398</f>
        <v>un</v>
      </c>
      <c r="E358" s="113">
        <f>'12 SALAS - 127V_BLOCOS'!F398</f>
        <v>10</v>
      </c>
      <c r="F358" s="134" t="s">
        <v>808</v>
      </c>
    </row>
    <row r="359" spans="1:6">
      <c r="A359" s="131" t="str">
        <f>'12 SALAS - 127V_BLOCOS'!A400</f>
        <v>23.12</v>
      </c>
      <c r="B359" s="132"/>
      <c r="C359" s="133" t="str">
        <f>'12 SALAS - 127V_BLOCOS'!D400</f>
        <v>SISTEMA DE PROTEÇÃO CONTRA DESCARGAS ATMOSFÉRICAS (SPDA)</v>
      </c>
      <c r="D359" s="135"/>
      <c r="E359" s="135"/>
      <c r="F359" s="136"/>
    </row>
    <row r="360" spans="1:6" ht="26.4">
      <c r="A360" s="127" t="str">
        <f>'12 SALAS - 127V_BLOCOS'!A401</f>
        <v>23.12.1</v>
      </c>
      <c r="B360" s="129"/>
      <c r="C360" s="18" t="str">
        <f>'12 SALAS - 127V_BLOCOS'!D401</f>
        <v>Haste tipo coopperweld 5/8" x 3,00m. HASTE DE ATERRAMENTO 5/8 PARA SPDA - FORNECIMENTO E INSTALAÇÃO. AF_12/2017.</v>
      </c>
      <c r="D360" s="113" t="str">
        <f>'12 SALAS - 127V_BLOCOS'!E401</f>
        <v>un</v>
      </c>
      <c r="E360" s="113">
        <f>'12 SALAS - 127V_BLOCOS'!F401</f>
        <v>6</v>
      </c>
      <c r="F360" s="134" t="s">
        <v>799</v>
      </c>
    </row>
    <row r="361" spans="1:6" ht="39.6">
      <c r="A361" s="127" t="str">
        <f>'12 SALAS - 127V_BLOCOS'!A402</f>
        <v>23.12.2</v>
      </c>
      <c r="B361" s="129"/>
      <c r="C361" s="18" t="str">
        <f>'12 SALAS - 127V_BLOCOS'!D402</f>
        <v>Cordoalha de cobre nu 50 mm2. CORDOALHA DE COBRE NU 35 MM², NÃO ENTERRADA, COM ISOLADOR - FORNECIMENTO E INSTALAÇÃO. AF_12/2017.</v>
      </c>
      <c r="D361" s="113" t="str">
        <f>'12 SALAS - 127V_BLOCOS'!E402</f>
        <v>m</v>
      </c>
      <c r="E361" s="113">
        <f>'12 SALAS - 127V_BLOCOS'!F402</f>
        <v>122</v>
      </c>
      <c r="F361" s="134" t="s">
        <v>881</v>
      </c>
    </row>
    <row r="362" spans="1:6" ht="39.6">
      <c r="A362" s="127" t="str">
        <f>'12 SALAS - 127V_BLOCOS'!A403</f>
        <v>23.12.3</v>
      </c>
      <c r="B362" s="129"/>
      <c r="C362" s="18" t="str">
        <f>'12 SALAS - 127V_BLOCOS'!D403</f>
        <v>Cordoalha de cobre nu 35 mm2. CORDOALHA DE COBRE NU 50 MM², NÃO ENTERRADA, COM ISOLADOR - FORNECIMENTO E INSTALAÇÃO. AF_12/2017.</v>
      </c>
      <c r="D362" s="113" t="str">
        <f>'12 SALAS - 127V_BLOCOS'!E403</f>
        <v>m</v>
      </c>
      <c r="E362" s="113">
        <f>'12 SALAS - 127V_BLOCOS'!F403</f>
        <v>158</v>
      </c>
      <c r="F362" s="134" t="s">
        <v>882</v>
      </c>
    </row>
    <row r="363" spans="1:6" ht="39.6">
      <c r="A363" s="127" t="str">
        <f>'12 SALAS - 127V_BLOCOS'!A404</f>
        <v>23.12.4</v>
      </c>
      <c r="B363" s="129"/>
      <c r="C363" s="18" t="str">
        <f>'12 SALAS - 127V_BLOCOS'!D404</f>
        <v>Caixa de inspeção com tampa em PVC, Ø 230mm x 250mm. CAIXA DE INSPEÇÃO PARA ATERRAMENTO, CIRCULAR, EM POLIETILENO, DIÂMETRO INTERNO = 0,3 M. AF_12/2020.</v>
      </c>
      <c r="D363" s="113" t="str">
        <f>'12 SALAS - 127V_BLOCOS'!E404</f>
        <v>un</v>
      </c>
      <c r="E363" s="113">
        <f>'12 SALAS - 127V_BLOCOS'!F404</f>
        <v>6</v>
      </c>
      <c r="F363" s="134" t="s">
        <v>883</v>
      </c>
    </row>
    <row r="364" spans="1:6" ht="26.4">
      <c r="A364" s="127" t="str">
        <f>'12 SALAS - 127V_BLOCOS'!A405</f>
        <v>23.12.5</v>
      </c>
      <c r="B364" s="129"/>
      <c r="C364" s="18" t="str">
        <f>'12 SALAS - 127V_BLOCOS'!D405</f>
        <v>Conector mini-gar em bronze estanhado. SUPORTE ISOLADOR PARA CORDOALHA DE COBRE - FORNECIMENTO E INSTALAÇÃO. AF_12/2017.</v>
      </c>
      <c r="D364" s="113" t="str">
        <f>'12 SALAS - 127V_BLOCOS'!E405</f>
        <v>un</v>
      </c>
      <c r="E364" s="113">
        <f>'12 SALAS - 127V_BLOCOS'!F405</f>
        <v>6</v>
      </c>
      <c r="F364" s="134" t="s">
        <v>883</v>
      </c>
    </row>
    <row r="365" spans="1:6">
      <c r="A365" s="131" t="str">
        <f>'12 SALAS - 127V_BLOCOS'!A407</f>
        <v>23.13</v>
      </c>
      <c r="B365" s="132"/>
      <c r="C365" s="133" t="str">
        <f>'12 SALAS - 127V_BLOCOS'!D407</f>
        <v>SERVIÇOS COMPLEMENTARES</v>
      </c>
      <c r="D365" s="135"/>
      <c r="E365" s="135"/>
      <c r="F365" s="136"/>
    </row>
    <row r="366" spans="1:6" ht="26.4">
      <c r="A366" s="127" t="str">
        <f>'12 SALAS - 127V_BLOCOS'!A408</f>
        <v>23.13.1</v>
      </c>
      <c r="B366" s="129"/>
      <c r="C366" s="18" t="str">
        <f>'12 SALAS - 127V_BLOCOS'!D408</f>
        <v>Estrutura metálica c/ tabelas de basquete. Tabela em mad. lei p/ aro de basquete.</v>
      </c>
      <c r="D366" s="113" t="str">
        <f>'12 SALAS - 127V_BLOCOS'!E408</f>
        <v>cj</v>
      </c>
      <c r="E366" s="113">
        <f>'12 SALAS - 127V_BLOCOS'!F408</f>
        <v>1</v>
      </c>
      <c r="F366" s="473" t="s">
        <v>964</v>
      </c>
    </row>
    <row r="367" spans="1:6" ht="52.8">
      <c r="A367" s="127" t="str">
        <f>'12 SALAS - 127V_BLOCOS'!A409</f>
        <v>23.13.2</v>
      </c>
      <c r="B367" s="129"/>
      <c r="C367" s="18" t="str">
        <f>'12 SALAS - 127V_BLOCOS'!D409</f>
        <v>Estrutura metálica de traves de futsal. CONJUNTO PARA FUTSAL COM TRAVES OFICIAIS DE 3,00 X 2,00 M EM TUBO DE ACOGALVANIZADO 3" COM REQUADRO EM TUBO DE 1", PINTURA EM PRIMER COM TINTAESMALTE SINTETICO E REDES DE POLIETILENO FIO 4 MM.</v>
      </c>
      <c r="D367" s="113" t="str">
        <f>'12 SALAS - 127V_BLOCOS'!E409</f>
        <v>cj</v>
      </c>
      <c r="E367" s="113">
        <f>'12 SALAS - 127V_BLOCOS'!F409</f>
        <v>1</v>
      </c>
      <c r="F367" s="473" t="s">
        <v>964</v>
      </c>
    </row>
    <row r="368" spans="1:6" ht="52.8">
      <c r="A368" s="127" t="str">
        <f>'12 SALAS - 127V_BLOCOS'!A410</f>
        <v>23.13.3</v>
      </c>
      <c r="B368" s="129"/>
      <c r="C368" s="18" t="str">
        <f>'12 SALAS - 127V_BLOCOS'!D410</f>
        <v>Estrutura metálica p/ rede de voley. CONJUNTO PARA QUADRA DE VOLEI COM POSTES EM TUBO DE ACO GALVANIZADO 3", H =*255* CM, PINTURA EM TINTA ESMALTE SINTETICO, REDE DE NYLON COM 2 MM, MALHA 10 X10 CM E ANTENAS OFICIAIS EM FIBRA DE VIDRO.</v>
      </c>
      <c r="D368" s="113" t="str">
        <f>'12 SALAS - 127V_BLOCOS'!E410</f>
        <v>cj</v>
      </c>
      <c r="E368" s="113">
        <f>'12 SALAS - 127V_BLOCOS'!F410</f>
        <v>1</v>
      </c>
      <c r="F368" s="473" t="s">
        <v>964</v>
      </c>
    </row>
    <row r="369" spans="1:7" ht="79.2">
      <c r="A369" s="137" t="str">
        <f>'12 SALAS - 127V_BLOCOS'!A411</f>
        <v>23.13.4</v>
      </c>
      <c r="B369" s="138"/>
      <c r="C369" s="139" t="str">
        <f>'12 SALAS - 127V_BLOCOS'!D411</f>
        <v>Alambrado para quadra poliesportiva, estruturado por tubos de aço galvanizado 2", com tela de arame galvanizado malha quadrada 5x5cm. ALAMBRADO PARA QUADRA POLIESPORTIVA, ESTRUTURADO POR TUBOS DE ACO GALVANIZADO, (MONTANTES COM DIAMETRO 2", TRAVESSAS E ESCORAS COM DIÂMETRO1 ¼), COM TELA DE ARAME GALVANIZADO, FIO 10 BWG E MALHA QUADRADA 5X5CM (EXCETO MURETA). AF_03/2021.</v>
      </c>
      <c r="D369" s="140" t="str">
        <f>'12 SALAS - 127V_BLOCOS'!E411</f>
        <v>m²</v>
      </c>
      <c r="E369" s="140">
        <v>66</v>
      </c>
      <c r="F369" s="141" t="s">
        <v>994</v>
      </c>
    </row>
    <row r="370" spans="1:7">
      <c r="A370" s="173"/>
      <c r="B370" s="173"/>
      <c r="C370" s="174"/>
      <c r="D370" s="175"/>
      <c r="E370" s="175"/>
      <c r="F370" s="176"/>
      <c r="G370" s="2"/>
    </row>
    <row r="371" spans="1:7">
      <c r="A371" s="177"/>
      <c r="B371" s="177"/>
      <c r="E371" s="178"/>
    </row>
    <row r="372" spans="1:7">
      <c r="E372" s="178"/>
    </row>
  </sheetData>
  <mergeCells count="53">
    <mergeCell ref="A6:E6"/>
    <mergeCell ref="A7:E7"/>
    <mergeCell ref="A8:E8"/>
    <mergeCell ref="A9:F9"/>
    <mergeCell ref="D11:F11"/>
    <mergeCell ref="D19:F19"/>
    <mergeCell ref="D23:F23"/>
    <mergeCell ref="D27:F27"/>
    <mergeCell ref="D28:F28"/>
    <mergeCell ref="D32:F32"/>
    <mergeCell ref="D33:F33"/>
    <mergeCell ref="D35:F35"/>
    <mergeCell ref="D37:F37"/>
    <mergeCell ref="D39:F39"/>
    <mergeCell ref="D41:F41"/>
    <mergeCell ref="D44:F44"/>
    <mergeCell ref="D47:F47"/>
    <mergeCell ref="D51:F51"/>
    <mergeCell ref="D54:F54"/>
    <mergeCell ref="D58:F58"/>
    <mergeCell ref="D60:F60"/>
    <mergeCell ref="D63:F63"/>
    <mergeCell ref="D69:F69"/>
    <mergeCell ref="D71:F71"/>
    <mergeCell ref="D73:F73"/>
    <mergeCell ref="D75:F75"/>
    <mergeCell ref="D80:F80"/>
    <mergeCell ref="D82:F82"/>
    <mergeCell ref="D87:F87"/>
    <mergeCell ref="D88:F88"/>
    <mergeCell ref="D215:F215"/>
    <mergeCell ref="D233:F233"/>
    <mergeCell ref="D97:F97"/>
    <mergeCell ref="D103:F103"/>
    <mergeCell ref="D110:F110"/>
    <mergeCell ref="D139:F139"/>
    <mergeCell ref="D175:F175"/>
    <mergeCell ref="D311:F311"/>
    <mergeCell ref="F7:F8"/>
    <mergeCell ref="A1:F5"/>
    <mergeCell ref="D299:F299"/>
    <mergeCell ref="D301:F301"/>
    <mergeCell ref="D304:F304"/>
    <mergeCell ref="D305:F305"/>
    <mergeCell ref="D307:F307"/>
    <mergeCell ref="D250:F250"/>
    <mergeCell ref="D261:F261"/>
    <mergeCell ref="D280:F280"/>
    <mergeCell ref="D289:F289"/>
    <mergeCell ref="D290:F290"/>
    <mergeCell ref="D199:F199"/>
    <mergeCell ref="D209:F209"/>
    <mergeCell ref="D214:F214"/>
  </mergeCells>
  <pageMargins left="0.39370078740157499" right="0.31496062992126" top="0.31496062992126" bottom="0.196850393700787" header="0.31496062992126" footer="0.31496062992126"/>
  <pageSetup paperSize="9" scale="57" orientation="portrait" horizontalDpi="300" verticalDpi="300" r:id="rId1"/>
  <rowBreaks count="7" manualBreakCount="7">
    <brk id="42" max="5" man="1"/>
    <brk id="70" max="5" man="1"/>
    <brk id="95" max="5" man="1"/>
    <brk id="220" max="5" man="1"/>
    <brk id="253" max="5" man="1"/>
    <brk id="288" max="5" man="1"/>
    <brk id="325" max="5" man="1"/>
  </rowBreaks>
  <colBreaks count="1" manualBreakCount="1">
    <brk id="6"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1"/>
  <sheetViews>
    <sheetView topLeftCell="A43" zoomScale="80" zoomScaleNormal="80" workbookViewId="0">
      <selection activeCell="R8" sqref="R8"/>
    </sheetView>
  </sheetViews>
  <sheetFormatPr defaultColWidth="9" defaultRowHeight="13.2"/>
  <cols>
    <col min="1" max="1" width="5.88671875" customWidth="1"/>
    <col min="2" max="2" width="38.88671875" customWidth="1"/>
    <col min="3" max="3" width="16.44140625" customWidth="1"/>
    <col min="4" max="4" width="9.109375" style="26"/>
    <col min="5" max="16" width="13.109375" customWidth="1"/>
    <col min="17" max="17" width="19.6640625" customWidth="1"/>
  </cols>
  <sheetData>
    <row r="1" spans="1:17">
      <c r="A1" s="734"/>
      <c r="B1" s="735"/>
      <c r="C1" s="735"/>
      <c r="D1" s="735"/>
      <c r="E1" s="735"/>
      <c r="F1" s="735"/>
      <c r="G1" s="735"/>
      <c r="H1" s="735"/>
      <c r="I1" s="735"/>
      <c r="J1" s="735"/>
      <c r="K1" s="735"/>
      <c r="L1" s="735"/>
      <c r="M1" s="735"/>
      <c r="N1" s="735"/>
      <c r="O1" s="735"/>
      <c r="P1" s="736"/>
    </row>
    <row r="2" spans="1:17">
      <c r="A2" s="737"/>
      <c r="B2" s="738"/>
      <c r="C2" s="738"/>
      <c r="D2" s="738"/>
      <c r="E2" s="738"/>
      <c r="F2" s="738"/>
      <c r="G2" s="738"/>
      <c r="H2" s="738"/>
      <c r="I2" s="738"/>
      <c r="J2" s="738"/>
      <c r="K2" s="738"/>
      <c r="L2" s="738"/>
      <c r="M2" s="738"/>
      <c r="N2" s="738"/>
      <c r="O2" s="738"/>
      <c r="P2" s="739"/>
    </row>
    <row r="3" spans="1:17">
      <c r="A3" s="737"/>
      <c r="B3" s="738"/>
      <c r="C3" s="738"/>
      <c r="D3" s="738"/>
      <c r="E3" s="738"/>
      <c r="F3" s="738"/>
      <c r="G3" s="738"/>
      <c r="H3" s="738"/>
      <c r="I3" s="738"/>
      <c r="J3" s="738"/>
      <c r="K3" s="738"/>
      <c r="L3" s="738"/>
      <c r="M3" s="738"/>
      <c r="N3" s="738"/>
      <c r="O3" s="738"/>
      <c r="P3" s="739"/>
    </row>
    <row r="4" spans="1:17">
      <c r="A4" s="737"/>
      <c r="B4" s="738"/>
      <c r="C4" s="738"/>
      <c r="D4" s="738"/>
      <c r="E4" s="738"/>
      <c r="F4" s="738"/>
      <c r="G4" s="738"/>
      <c r="H4" s="738"/>
      <c r="I4" s="738"/>
      <c r="J4" s="738"/>
      <c r="K4" s="738"/>
      <c r="L4" s="738"/>
      <c r="M4" s="738"/>
      <c r="N4" s="738"/>
      <c r="O4" s="738"/>
      <c r="P4" s="739"/>
    </row>
    <row r="5" spans="1:17">
      <c r="A5" s="737"/>
      <c r="B5" s="738"/>
      <c r="C5" s="738"/>
      <c r="D5" s="738"/>
      <c r="E5" s="738"/>
      <c r="F5" s="738"/>
      <c r="G5" s="738"/>
      <c r="H5" s="738"/>
      <c r="I5" s="738"/>
      <c r="J5" s="738"/>
      <c r="K5" s="738"/>
      <c r="L5" s="738"/>
      <c r="M5" s="738"/>
      <c r="N5" s="738"/>
      <c r="O5" s="738"/>
      <c r="P5" s="739"/>
    </row>
    <row r="6" spans="1:17">
      <c r="A6" s="737"/>
      <c r="B6" s="738"/>
      <c r="C6" s="738"/>
      <c r="D6" s="738"/>
      <c r="E6" s="738"/>
      <c r="F6" s="738"/>
      <c r="G6" s="738"/>
      <c r="H6" s="738"/>
      <c r="I6" s="738"/>
      <c r="J6" s="738"/>
      <c r="K6" s="738"/>
      <c r="L6" s="738"/>
      <c r="M6" s="738"/>
      <c r="N6" s="738"/>
      <c r="O6" s="738"/>
      <c r="P6" s="739"/>
    </row>
    <row r="7" spans="1:17">
      <c r="A7" s="740"/>
      <c r="B7" s="741"/>
      <c r="C7" s="741"/>
      <c r="D7" s="741"/>
      <c r="E7" s="741"/>
      <c r="F7" s="741"/>
      <c r="G7" s="741"/>
      <c r="H7" s="741"/>
      <c r="I7" s="741"/>
      <c r="J7" s="741"/>
      <c r="K7" s="741"/>
      <c r="L7" s="741"/>
      <c r="M7" s="741"/>
      <c r="N7" s="741"/>
      <c r="O7" s="741"/>
      <c r="P7" s="742"/>
    </row>
    <row r="8" spans="1:17" ht="13.8">
      <c r="A8" s="723" t="s">
        <v>884</v>
      </c>
      <c r="B8" s="724"/>
      <c r="C8" s="724"/>
      <c r="D8" s="724"/>
      <c r="E8" s="724"/>
      <c r="F8" s="724"/>
      <c r="G8" s="724"/>
      <c r="H8" s="724"/>
      <c r="I8" s="724"/>
      <c r="J8" s="724"/>
      <c r="K8" s="724"/>
      <c r="L8" s="724"/>
      <c r="M8" s="724"/>
      <c r="N8" s="724"/>
      <c r="O8" s="724"/>
      <c r="P8" s="725"/>
    </row>
    <row r="9" spans="1:17" ht="13.8">
      <c r="A9" s="726" t="s">
        <v>885</v>
      </c>
      <c r="B9" s="727"/>
      <c r="C9" s="727"/>
      <c r="D9" s="727"/>
      <c r="E9" s="727"/>
      <c r="F9" s="727"/>
      <c r="G9" s="727"/>
      <c r="H9" s="727"/>
      <c r="I9" s="727"/>
      <c r="J9" s="727"/>
      <c r="K9" s="727"/>
      <c r="L9" s="727"/>
      <c r="M9" s="727"/>
      <c r="N9" s="727"/>
      <c r="O9" s="727"/>
      <c r="P9" s="728"/>
    </row>
    <row r="10" spans="1:17" ht="15.6">
      <c r="A10" s="729" t="s">
        <v>886</v>
      </c>
      <c r="B10" s="730"/>
      <c r="C10" s="730"/>
      <c r="D10" s="730"/>
      <c r="E10" s="730"/>
      <c r="F10" s="730"/>
      <c r="G10" s="730"/>
      <c r="H10" s="730"/>
      <c r="I10" s="730"/>
      <c r="J10" s="730"/>
      <c r="K10" s="730"/>
      <c r="L10" s="730"/>
      <c r="M10" s="730"/>
      <c r="N10" s="730"/>
      <c r="O10" s="730"/>
      <c r="P10" s="731"/>
    </row>
    <row r="12" spans="1:17">
      <c r="A12" s="27" t="s">
        <v>43</v>
      </c>
      <c r="B12" s="28" t="s">
        <v>46</v>
      </c>
      <c r="C12" s="29" t="s">
        <v>51</v>
      </c>
      <c r="D12" s="29" t="s">
        <v>887</v>
      </c>
      <c r="E12" s="28">
        <v>1</v>
      </c>
      <c r="F12" s="28">
        <v>2</v>
      </c>
      <c r="G12" s="28">
        <v>3</v>
      </c>
      <c r="H12" s="28">
        <v>4</v>
      </c>
      <c r="I12" s="28">
        <v>5</v>
      </c>
      <c r="J12" s="70">
        <v>6</v>
      </c>
      <c r="K12" s="70">
        <v>7</v>
      </c>
      <c r="L12" s="70">
        <v>8</v>
      </c>
      <c r="M12" s="70">
        <v>9</v>
      </c>
      <c r="N12" s="70">
        <v>10</v>
      </c>
      <c r="O12" s="70">
        <v>11</v>
      </c>
      <c r="P12" s="71">
        <v>12</v>
      </c>
    </row>
    <row r="13" spans="1:17">
      <c r="A13" s="30"/>
      <c r="B13" s="31"/>
      <c r="C13" s="32"/>
      <c r="D13" s="31"/>
      <c r="E13" s="33"/>
      <c r="F13" s="33"/>
      <c r="G13" s="33"/>
      <c r="H13" s="33"/>
      <c r="I13" s="33"/>
      <c r="J13" s="72"/>
      <c r="K13" s="72"/>
      <c r="L13" s="72"/>
      <c r="M13" s="72"/>
      <c r="N13" s="72"/>
      <c r="O13" s="72"/>
      <c r="P13" s="73"/>
    </row>
    <row r="14" spans="1:17" ht="15">
      <c r="A14" s="34">
        <v>1</v>
      </c>
      <c r="B14" s="35" t="s">
        <v>888</v>
      </c>
      <c r="C14" s="36">
        <f>SUM(E15)</f>
        <v>74386.73</v>
      </c>
      <c r="D14" s="37">
        <f>C14/$C$61</f>
        <v>9.4304221154020689E-3</v>
      </c>
      <c r="E14" s="38">
        <v>1</v>
      </c>
      <c r="F14" s="39"/>
      <c r="G14" s="40"/>
      <c r="H14" s="40"/>
      <c r="I14" s="40"/>
      <c r="J14" s="40"/>
      <c r="K14" s="74"/>
      <c r="L14" s="40"/>
      <c r="M14" s="40"/>
      <c r="N14" s="40"/>
      <c r="O14" s="40"/>
      <c r="P14" s="75"/>
      <c r="Q14" s="94">
        <f t="shared" ref="Q14:Q59" si="0">SUM(E14:P14)</f>
        <v>1</v>
      </c>
    </row>
    <row r="15" spans="1:17" ht="15">
      <c r="A15" s="34"/>
      <c r="B15" s="41"/>
      <c r="C15" s="42"/>
      <c r="D15" s="43"/>
      <c r="E15" s="44">
        <f>SUM('12 SALAS - 127V_BLOCOS'!I13)</f>
        <v>74386.73</v>
      </c>
      <c r="F15" s="45"/>
      <c r="G15" s="40"/>
      <c r="H15" s="40"/>
      <c r="I15" s="40"/>
      <c r="J15" s="40"/>
      <c r="K15" s="74"/>
      <c r="L15" s="40"/>
      <c r="M15" s="40"/>
      <c r="N15" s="40"/>
      <c r="O15" s="40"/>
      <c r="P15" s="75"/>
      <c r="Q15" s="95">
        <f t="shared" si="0"/>
        <v>74386.73</v>
      </c>
    </row>
    <row r="16" spans="1:17" ht="15">
      <c r="A16" s="34">
        <v>2</v>
      </c>
      <c r="B16" s="41" t="s">
        <v>75</v>
      </c>
      <c r="C16" s="36">
        <f>SUM(E17:P17)</f>
        <v>331372.88999867457</v>
      </c>
      <c r="D16" s="37">
        <f>C16/$C$61</f>
        <v>4.2009996007193726E-2</v>
      </c>
      <c r="E16" s="38">
        <v>8.3333333332999998E-2</v>
      </c>
      <c r="F16" s="38">
        <v>8.3333333332999998E-2</v>
      </c>
      <c r="G16" s="38">
        <v>8.3333333332999998E-2</v>
      </c>
      <c r="H16" s="38">
        <v>8.3333333332999998E-2</v>
      </c>
      <c r="I16" s="38">
        <v>8.3333333332999998E-2</v>
      </c>
      <c r="J16" s="38">
        <v>8.3333333332999998E-2</v>
      </c>
      <c r="K16" s="38">
        <v>8.3333333332999998E-2</v>
      </c>
      <c r="L16" s="38">
        <v>8.3333333332999998E-2</v>
      </c>
      <c r="M16" s="38">
        <v>8.3333333332999998E-2</v>
      </c>
      <c r="N16" s="38">
        <v>8.3333333332999998E-2</v>
      </c>
      <c r="O16" s="38">
        <v>8.3333333332999998E-2</v>
      </c>
      <c r="P16" s="76">
        <v>8.3333333332999998E-2</v>
      </c>
      <c r="Q16" s="94">
        <f t="shared" si="0"/>
        <v>0.99999999999599976</v>
      </c>
    </row>
    <row r="17" spans="1:17" ht="15">
      <c r="A17" s="34"/>
      <c r="B17" s="41"/>
      <c r="C17" s="42"/>
      <c r="D17" s="43"/>
      <c r="E17" s="44">
        <f>'12 SALAS - 127V_BLOCOS'!$I$22*E16</f>
        <v>27614.407499889538</v>
      </c>
      <c r="F17" s="44">
        <f>'12 SALAS - 127V_BLOCOS'!$I$22*F16</f>
        <v>27614.407499889538</v>
      </c>
      <c r="G17" s="44">
        <f>'12 SALAS - 127V_BLOCOS'!$I$22*G16</f>
        <v>27614.407499889538</v>
      </c>
      <c r="H17" s="44">
        <f>'12 SALAS - 127V_BLOCOS'!$I$22*H16</f>
        <v>27614.407499889538</v>
      </c>
      <c r="I17" s="44">
        <f>'12 SALAS - 127V_BLOCOS'!$I$22*I16</f>
        <v>27614.407499889538</v>
      </c>
      <c r="J17" s="44">
        <f>'12 SALAS - 127V_BLOCOS'!$I$22*J16</f>
        <v>27614.407499889538</v>
      </c>
      <c r="K17" s="44">
        <f>'12 SALAS - 127V_BLOCOS'!$I$22*K16</f>
        <v>27614.407499889538</v>
      </c>
      <c r="L17" s="44">
        <f>'12 SALAS - 127V_BLOCOS'!$I$22*L16</f>
        <v>27614.407499889538</v>
      </c>
      <c r="M17" s="44">
        <f>'12 SALAS - 127V_BLOCOS'!$I$22*M16</f>
        <v>27614.407499889538</v>
      </c>
      <c r="N17" s="44">
        <f>'12 SALAS - 127V_BLOCOS'!$I$22*N16</f>
        <v>27614.407499889538</v>
      </c>
      <c r="O17" s="44">
        <f>'12 SALAS - 127V_BLOCOS'!$I$22*O16</f>
        <v>27614.407499889538</v>
      </c>
      <c r="P17" s="77">
        <f>'12 SALAS - 127V_BLOCOS'!$I$22*P16</f>
        <v>27614.407499889538</v>
      </c>
      <c r="Q17" s="95">
        <f t="shared" si="0"/>
        <v>331372.88999867457</v>
      </c>
    </row>
    <row r="18" spans="1:17" ht="26.4">
      <c r="A18" s="34">
        <v>3</v>
      </c>
      <c r="B18" s="41" t="s">
        <v>889</v>
      </c>
      <c r="C18" s="36">
        <f>SUM(E19:F19)</f>
        <v>42873.64</v>
      </c>
      <c r="D18" s="37">
        <f>C18/$C$61</f>
        <v>5.4353313127729471E-3</v>
      </c>
      <c r="E18" s="46">
        <v>0.5</v>
      </c>
      <c r="F18" s="46">
        <v>0.5</v>
      </c>
      <c r="G18" s="39"/>
      <c r="H18" s="40"/>
      <c r="I18" s="40"/>
      <c r="J18" s="40"/>
      <c r="K18" s="74"/>
      <c r="L18" s="40"/>
      <c r="M18" s="40"/>
      <c r="N18" s="40"/>
      <c r="O18" s="40"/>
      <c r="P18" s="75"/>
      <c r="Q18" s="94">
        <f t="shared" si="0"/>
        <v>1</v>
      </c>
    </row>
    <row r="19" spans="1:17" ht="15">
      <c r="A19" s="34"/>
      <c r="B19" s="41"/>
      <c r="C19" s="42"/>
      <c r="D19" s="43"/>
      <c r="E19" s="44">
        <f>'12 SALAS - 127V_BLOCOS'!I27*50%</f>
        <v>21436.82</v>
      </c>
      <c r="F19" s="44">
        <f>'12 SALAS - 127V_BLOCOS'!I27*50%</f>
        <v>21436.82</v>
      </c>
      <c r="G19" s="45"/>
      <c r="H19" s="40"/>
      <c r="I19" s="40"/>
      <c r="J19" s="40"/>
      <c r="K19" s="74"/>
      <c r="L19" s="40"/>
      <c r="M19" s="40"/>
      <c r="N19" s="40"/>
      <c r="O19" s="40"/>
      <c r="P19" s="75"/>
      <c r="Q19" s="95">
        <f t="shared" si="0"/>
        <v>42873.64</v>
      </c>
    </row>
    <row r="20" spans="1:17" ht="15">
      <c r="A20" s="34">
        <v>4</v>
      </c>
      <c r="B20" s="41" t="s">
        <v>93</v>
      </c>
      <c r="C20" s="36">
        <f>SUM(F21:H21)</f>
        <v>505805.96000000008</v>
      </c>
      <c r="D20" s="37">
        <f>C20/$C$61</f>
        <v>6.4123852618419644E-2</v>
      </c>
      <c r="E20" s="47"/>
      <c r="F20" s="46">
        <v>0.4</v>
      </c>
      <c r="G20" s="46">
        <v>0.4</v>
      </c>
      <c r="H20" s="46">
        <v>0.2</v>
      </c>
      <c r="I20" s="40"/>
      <c r="J20" s="40"/>
      <c r="K20" s="74"/>
      <c r="L20" s="40"/>
      <c r="M20" s="40"/>
      <c r="N20" s="40"/>
      <c r="O20" s="40"/>
      <c r="P20" s="75"/>
      <c r="Q20" s="94">
        <f t="shared" si="0"/>
        <v>1</v>
      </c>
    </row>
    <row r="21" spans="1:17" ht="15">
      <c r="A21" s="34"/>
      <c r="B21" s="41"/>
      <c r="C21" s="42"/>
      <c r="D21" s="48"/>
      <c r="E21" s="45"/>
      <c r="F21" s="44">
        <f>'12 SALAS - 127V_BLOCOS'!I32*40%</f>
        <v>202322.38400000002</v>
      </c>
      <c r="G21" s="44">
        <f>'12 SALAS - 127V_BLOCOS'!I32*40%</f>
        <v>202322.38400000002</v>
      </c>
      <c r="H21" s="49">
        <f>'12 SALAS - 127V_BLOCOS'!I32*20%</f>
        <v>101161.19200000001</v>
      </c>
      <c r="I21" s="78"/>
      <c r="J21" s="78"/>
      <c r="K21" s="74"/>
      <c r="L21" s="40"/>
      <c r="M21" s="40"/>
      <c r="N21" s="40"/>
      <c r="O21" s="40"/>
      <c r="P21" s="75"/>
      <c r="Q21" s="95">
        <f t="shared" si="0"/>
        <v>505805.96000000008</v>
      </c>
    </row>
    <row r="22" spans="1:17" ht="15">
      <c r="A22" s="34">
        <v>5</v>
      </c>
      <c r="B22" s="41" t="s">
        <v>103</v>
      </c>
      <c r="C22" s="36">
        <f>SUM(F23:H23)</f>
        <v>871076.46000000008</v>
      </c>
      <c r="D22" s="37">
        <f>C22/$C$61</f>
        <v>0.11043123837531434</v>
      </c>
      <c r="E22" s="40"/>
      <c r="F22" s="46">
        <v>0.2</v>
      </c>
      <c r="G22" s="46">
        <v>0.4</v>
      </c>
      <c r="H22" s="46">
        <v>0.4</v>
      </c>
      <c r="I22" s="47"/>
      <c r="J22" s="47"/>
      <c r="K22" s="74"/>
      <c r="L22" s="40"/>
      <c r="M22" s="40"/>
      <c r="N22" s="40"/>
      <c r="O22" s="40"/>
      <c r="P22" s="75"/>
      <c r="Q22" s="94">
        <f t="shared" si="0"/>
        <v>1</v>
      </c>
    </row>
    <row r="23" spans="1:17" ht="15">
      <c r="A23" s="34"/>
      <c r="B23" s="41"/>
      <c r="C23" s="42"/>
      <c r="D23" s="43"/>
      <c r="E23" s="40"/>
      <c r="F23" s="44">
        <f>'12 SALAS - 127V_BLOCOS'!I38*20%</f>
        <v>174215.29200000002</v>
      </c>
      <c r="G23" s="44">
        <f>'12 SALAS - 127V_BLOCOS'!I38*40%</f>
        <v>348430.58400000003</v>
      </c>
      <c r="H23" s="44">
        <f>'12 SALAS - 127V_BLOCOS'!I38*40%</f>
        <v>348430.58400000003</v>
      </c>
      <c r="I23" s="51"/>
      <c r="J23" s="51"/>
      <c r="K23" s="74"/>
      <c r="L23" s="40"/>
      <c r="M23" s="40"/>
      <c r="N23" s="40"/>
      <c r="O23" s="40"/>
      <c r="P23" s="75"/>
      <c r="Q23" s="95">
        <f t="shared" si="0"/>
        <v>871076.46000000008</v>
      </c>
    </row>
    <row r="24" spans="1:17" ht="15">
      <c r="A24" s="34">
        <v>6</v>
      </c>
      <c r="B24" s="41" t="s">
        <v>890</v>
      </c>
      <c r="C24" s="36">
        <f>SUM(H25:K25)</f>
        <v>208078.23</v>
      </c>
      <c r="D24" s="37">
        <f>C24/$C$61</f>
        <v>2.6379241861091599E-2</v>
      </c>
      <c r="E24" s="40"/>
      <c r="F24" s="47"/>
      <c r="G24" s="47"/>
      <c r="H24" s="46">
        <v>0.4</v>
      </c>
      <c r="I24" s="46">
        <v>0.3</v>
      </c>
      <c r="J24" s="46">
        <v>0.2</v>
      </c>
      <c r="K24" s="46">
        <v>0.1</v>
      </c>
      <c r="L24" s="40"/>
      <c r="M24" s="40"/>
      <c r="N24" s="40"/>
      <c r="O24" s="40"/>
      <c r="P24" s="75"/>
      <c r="Q24" s="94">
        <f t="shared" si="0"/>
        <v>0.99999999999999989</v>
      </c>
    </row>
    <row r="25" spans="1:17" ht="15">
      <c r="A25" s="34"/>
      <c r="B25" s="41"/>
      <c r="C25" s="42"/>
      <c r="D25" s="48"/>
      <c r="E25" s="45"/>
      <c r="F25" s="45"/>
      <c r="G25" s="45"/>
      <c r="H25" s="44">
        <f>'12 SALAS - 127V_BLOCOS'!I48*40%</f>
        <v>83231.292000000016</v>
      </c>
      <c r="I25" s="44">
        <f>'12 SALAS - 127V_BLOCOS'!I48*30%</f>
        <v>62423.468999999997</v>
      </c>
      <c r="J25" s="44">
        <f>'12 SALAS - 127V_BLOCOS'!I48*20%</f>
        <v>41615.646000000008</v>
      </c>
      <c r="K25" s="44">
        <f>'12 SALAS - 127V_BLOCOS'!I48*10%</f>
        <v>20807.823000000004</v>
      </c>
      <c r="L25" s="40"/>
      <c r="M25" s="40"/>
      <c r="N25" s="40"/>
      <c r="O25" s="40"/>
      <c r="P25" s="75"/>
      <c r="Q25" s="95">
        <f t="shared" si="0"/>
        <v>208078.23</v>
      </c>
    </row>
    <row r="26" spans="1:17" ht="15">
      <c r="A26" s="34">
        <v>7</v>
      </c>
      <c r="B26" s="41" t="s">
        <v>132</v>
      </c>
      <c r="C26" s="36">
        <f>SUM(I27:L27)</f>
        <v>370343.9</v>
      </c>
      <c r="D26" s="37">
        <f>C26/$C$61</f>
        <v>4.6950569071449337E-2</v>
      </c>
      <c r="E26" s="40"/>
      <c r="F26" s="40"/>
      <c r="G26" s="40"/>
      <c r="H26" s="47"/>
      <c r="I26" s="46">
        <v>0.25</v>
      </c>
      <c r="J26" s="46">
        <v>0.25</v>
      </c>
      <c r="K26" s="46">
        <v>0.25</v>
      </c>
      <c r="L26" s="46">
        <v>0.25</v>
      </c>
      <c r="M26" s="40"/>
      <c r="N26" s="40"/>
      <c r="O26" s="40"/>
      <c r="P26" s="75"/>
      <c r="Q26" s="94">
        <f t="shared" si="0"/>
        <v>1</v>
      </c>
    </row>
    <row r="27" spans="1:17" ht="15">
      <c r="A27" s="34"/>
      <c r="B27" s="41"/>
      <c r="C27" s="42"/>
      <c r="D27" s="48"/>
      <c r="E27" s="40"/>
      <c r="F27" s="40"/>
      <c r="G27" s="40"/>
      <c r="H27" s="45"/>
      <c r="I27" s="44">
        <f>'12 SALAS - 127V_BLOCOS'!I55*25%</f>
        <v>92585.975000000006</v>
      </c>
      <c r="J27" s="44">
        <f>'12 SALAS - 127V_BLOCOS'!I55*25%</f>
        <v>92585.975000000006</v>
      </c>
      <c r="K27" s="44">
        <f>'12 SALAS - 127V_BLOCOS'!I55*25%</f>
        <v>92585.975000000006</v>
      </c>
      <c r="L27" s="49">
        <f>'12 SALAS - 127V_BLOCOS'!I55*25%</f>
        <v>92585.975000000006</v>
      </c>
      <c r="M27" s="40"/>
      <c r="N27" s="40"/>
      <c r="O27" s="40"/>
      <c r="P27" s="75"/>
      <c r="Q27" s="95">
        <f t="shared" si="0"/>
        <v>370343.9</v>
      </c>
    </row>
    <row r="28" spans="1:17" ht="15">
      <c r="A28" s="34">
        <v>8</v>
      </c>
      <c r="B28" s="41" t="s">
        <v>187</v>
      </c>
      <c r="C28" s="36">
        <f>'12 SALAS - 127V_BLOCOS'!I83</f>
        <v>112069.56</v>
      </c>
      <c r="D28" s="37">
        <f>C28/$C$61</f>
        <v>1.4207685390759603E-2</v>
      </c>
      <c r="E28" s="40"/>
      <c r="F28" s="40"/>
      <c r="G28" s="47"/>
      <c r="H28" s="47"/>
      <c r="I28" s="46">
        <v>0.25</v>
      </c>
      <c r="J28" s="46">
        <v>0.25</v>
      </c>
      <c r="K28" s="46">
        <v>0.25</v>
      </c>
      <c r="L28" s="46">
        <v>0.25</v>
      </c>
      <c r="M28" s="79"/>
      <c r="N28" s="79"/>
      <c r="O28" s="80"/>
      <c r="P28" s="75"/>
      <c r="Q28" s="94">
        <f t="shared" si="0"/>
        <v>1</v>
      </c>
    </row>
    <row r="29" spans="1:17" ht="15">
      <c r="A29" s="34"/>
      <c r="B29" s="41"/>
      <c r="C29" s="42"/>
      <c r="D29" s="48"/>
      <c r="E29" s="40"/>
      <c r="F29" s="40"/>
      <c r="G29" s="45"/>
      <c r="H29" s="45"/>
      <c r="I29" s="44">
        <f>'12 SALAS - 127V_BLOCOS'!I83*25%</f>
        <v>28017.39</v>
      </c>
      <c r="J29" s="44">
        <f>'12 SALAS - 127V_BLOCOS'!I83*25%</f>
        <v>28017.39</v>
      </c>
      <c r="K29" s="44">
        <f>'12 SALAS - 127V_BLOCOS'!I83*25%</f>
        <v>28017.39</v>
      </c>
      <c r="L29" s="44">
        <f>'12 SALAS - 127V_BLOCOS'!I83*25%</f>
        <v>28017.39</v>
      </c>
      <c r="M29" s="79"/>
      <c r="N29" s="79"/>
      <c r="O29" s="80"/>
      <c r="P29" s="75"/>
      <c r="Q29" s="95">
        <f t="shared" si="0"/>
        <v>112069.56</v>
      </c>
    </row>
    <row r="30" spans="1:17" ht="15">
      <c r="A30" s="34">
        <v>9</v>
      </c>
      <c r="B30" s="41" t="s">
        <v>190</v>
      </c>
      <c r="C30" s="36">
        <f>SUM(L31:O31)</f>
        <v>1490277.0299999998</v>
      </c>
      <c r="D30" s="37">
        <f>C30/$C$61</f>
        <v>0.1889307603894903</v>
      </c>
      <c r="E30" s="40"/>
      <c r="F30" s="40"/>
      <c r="G30" s="47"/>
      <c r="H30" s="47"/>
      <c r="I30" s="47"/>
      <c r="J30" s="47"/>
      <c r="K30" s="74"/>
      <c r="L30" s="46">
        <v>0.2</v>
      </c>
      <c r="M30" s="46">
        <v>0.2</v>
      </c>
      <c r="N30" s="46">
        <v>0.4</v>
      </c>
      <c r="O30" s="46">
        <v>0.2</v>
      </c>
      <c r="P30" s="75"/>
      <c r="Q30" s="94">
        <f t="shared" si="0"/>
        <v>1</v>
      </c>
    </row>
    <row r="31" spans="1:17" ht="15">
      <c r="A31" s="34"/>
      <c r="B31" s="41"/>
      <c r="C31" s="42"/>
      <c r="D31" s="48"/>
      <c r="E31" s="40"/>
      <c r="F31" s="40"/>
      <c r="G31" s="45"/>
      <c r="H31" s="45"/>
      <c r="I31" s="45"/>
      <c r="J31" s="51"/>
      <c r="K31" s="74"/>
      <c r="L31" s="44">
        <f>'12 SALAS - 127V_BLOCOS'!I86*20%</f>
        <v>298055.40599999996</v>
      </c>
      <c r="M31" s="44">
        <f>'12 SALAS - 127V_BLOCOS'!I86*20%</f>
        <v>298055.40599999996</v>
      </c>
      <c r="N31" s="44">
        <f>'12 SALAS - 127V_BLOCOS'!I86*40%</f>
        <v>596110.81199999992</v>
      </c>
      <c r="O31" s="44">
        <f>'12 SALAS - 127V_BLOCOS'!I86*20%</f>
        <v>298055.40599999996</v>
      </c>
      <c r="P31" s="75"/>
      <c r="Q31" s="95">
        <f t="shared" si="0"/>
        <v>1490277.0299999998</v>
      </c>
    </row>
    <row r="32" spans="1:17" ht="15">
      <c r="A32" s="34">
        <v>10</v>
      </c>
      <c r="B32" s="41" t="s">
        <v>200</v>
      </c>
      <c r="C32" s="36">
        <f>SUM(F33,G33,H33)</f>
        <v>28998.510000000002</v>
      </c>
      <c r="D32" s="37">
        <f>C32/$C$61</f>
        <v>3.6763034215606476E-3</v>
      </c>
      <c r="E32" s="40"/>
      <c r="F32" s="46">
        <v>0.4</v>
      </c>
      <c r="G32" s="46">
        <v>0.4</v>
      </c>
      <c r="H32" s="46">
        <v>0.2</v>
      </c>
      <c r="I32" s="47"/>
      <c r="J32" s="47"/>
      <c r="K32" s="74"/>
      <c r="L32" s="40"/>
      <c r="M32" s="40"/>
      <c r="N32" s="40"/>
      <c r="O32" s="40"/>
      <c r="P32" s="75"/>
      <c r="Q32" s="94">
        <f t="shared" si="0"/>
        <v>1</v>
      </c>
    </row>
    <row r="33" spans="1:17" ht="15">
      <c r="A33" s="34"/>
      <c r="B33" s="41"/>
      <c r="C33" s="42"/>
      <c r="D33" s="48"/>
      <c r="E33" s="40"/>
      <c r="F33" s="50">
        <f>'12 SALAS - 127V_BLOCOS'!I92*40%</f>
        <v>11599.404</v>
      </c>
      <c r="G33" s="44">
        <f>'12 SALAS - 127V_BLOCOS'!I92*40%</f>
        <v>11599.404</v>
      </c>
      <c r="H33" s="44">
        <f>'12 SALAS - 127V_BLOCOS'!I92*20%</f>
        <v>5799.7020000000002</v>
      </c>
      <c r="I33" s="45"/>
      <c r="J33" s="45"/>
      <c r="K33" s="74"/>
      <c r="L33" s="40"/>
      <c r="M33" s="40"/>
      <c r="N33" s="40"/>
      <c r="O33" s="40"/>
      <c r="P33" s="75"/>
      <c r="Q33" s="95">
        <f t="shared" si="0"/>
        <v>28998.510000000002</v>
      </c>
    </row>
    <row r="34" spans="1:17" ht="18" customHeight="1">
      <c r="A34" s="34">
        <v>11</v>
      </c>
      <c r="B34" s="41" t="s">
        <v>202</v>
      </c>
      <c r="C34" s="36">
        <f>SUM(J35,K35,L35,M35)</f>
        <v>250499.75</v>
      </c>
      <c r="D34" s="37">
        <f>C34/$C$61</f>
        <v>3.1757255390883421E-2</v>
      </c>
      <c r="E34" s="40"/>
      <c r="F34" s="40"/>
      <c r="G34" s="40"/>
      <c r="H34" s="47"/>
      <c r="I34" s="47"/>
      <c r="J34" s="46">
        <v>0.25</v>
      </c>
      <c r="K34" s="46">
        <v>0.25</v>
      </c>
      <c r="L34" s="46">
        <v>0.25</v>
      </c>
      <c r="M34" s="46">
        <v>0.25</v>
      </c>
      <c r="N34" s="40"/>
      <c r="O34" s="40"/>
      <c r="P34" s="75"/>
      <c r="Q34" s="94">
        <f t="shared" si="0"/>
        <v>1</v>
      </c>
    </row>
    <row r="35" spans="1:17" ht="15">
      <c r="A35" s="34"/>
      <c r="B35" s="41"/>
      <c r="C35" s="42"/>
      <c r="D35" s="48"/>
      <c r="E35" s="40"/>
      <c r="F35" s="40"/>
      <c r="G35" s="40"/>
      <c r="H35" s="45"/>
      <c r="I35" s="45"/>
      <c r="J35" s="44">
        <f>'12 SALAS - 127V_BLOCOS'!I95*25%</f>
        <v>62624.9375</v>
      </c>
      <c r="K35" s="44">
        <f>'12 SALAS - 127V_BLOCOS'!I95*25%</f>
        <v>62624.9375</v>
      </c>
      <c r="L35" s="44">
        <f>'12 SALAS - 127V_BLOCOS'!I95*25%</f>
        <v>62624.9375</v>
      </c>
      <c r="M35" s="49">
        <f>'12 SALAS - 127V_BLOCOS'!I95*25%</f>
        <v>62624.9375</v>
      </c>
      <c r="N35" s="40"/>
      <c r="O35" s="40"/>
      <c r="P35" s="75"/>
      <c r="Q35" s="95">
        <f t="shared" si="0"/>
        <v>250499.75</v>
      </c>
    </row>
    <row r="36" spans="1:17" ht="15">
      <c r="A36" s="34">
        <v>12</v>
      </c>
      <c r="B36" s="41" t="s">
        <v>210</v>
      </c>
      <c r="C36" s="36">
        <f>SUM(J37,K37,L37,M37)</f>
        <v>895258.48</v>
      </c>
      <c r="D36" s="37">
        <f>C36/$C$61</f>
        <v>0.11349692840098281</v>
      </c>
      <c r="E36" s="40"/>
      <c r="F36" s="40"/>
      <c r="G36" s="40"/>
      <c r="H36" s="47"/>
      <c r="I36" s="47"/>
      <c r="J36" s="46">
        <v>0.2</v>
      </c>
      <c r="K36" s="46">
        <v>0.4</v>
      </c>
      <c r="L36" s="46">
        <v>0.2</v>
      </c>
      <c r="M36" s="46">
        <v>0.2</v>
      </c>
      <c r="N36" s="40"/>
      <c r="O36" s="40"/>
      <c r="P36" s="75"/>
      <c r="Q36" s="94">
        <f t="shared" si="0"/>
        <v>1</v>
      </c>
    </row>
    <row r="37" spans="1:17" ht="15">
      <c r="A37" s="34"/>
      <c r="B37" s="41"/>
      <c r="C37" s="42"/>
      <c r="D37" s="48"/>
      <c r="E37" s="40"/>
      <c r="F37" s="40"/>
      <c r="G37" s="40"/>
      <c r="H37" s="45"/>
      <c r="I37" s="45"/>
      <c r="J37" s="44">
        <f>'12 SALAS - 127V_BLOCOS'!I101*20%</f>
        <v>179051.696</v>
      </c>
      <c r="K37" s="44">
        <f>'12 SALAS - 127V_BLOCOS'!I101*40%</f>
        <v>358103.39199999999</v>
      </c>
      <c r="L37" s="49">
        <f>'12 SALAS - 127V_BLOCOS'!I101*20%</f>
        <v>179051.696</v>
      </c>
      <c r="M37" s="49">
        <f>'12 SALAS - 127V_BLOCOS'!I101*20%</f>
        <v>179051.696</v>
      </c>
      <c r="N37" s="40"/>
      <c r="O37" s="40"/>
      <c r="P37" s="75"/>
      <c r="Q37" s="95">
        <f t="shared" si="0"/>
        <v>895258.48</v>
      </c>
    </row>
    <row r="38" spans="1:17" ht="15">
      <c r="A38" s="34">
        <v>13</v>
      </c>
      <c r="B38" s="41" t="s">
        <v>239</v>
      </c>
      <c r="C38" s="36">
        <f>SUM(L39,M39,N39)</f>
        <v>135889.94999999998</v>
      </c>
      <c r="D38" s="37">
        <f>C38/$C$61</f>
        <v>1.7227529557232602E-2</v>
      </c>
      <c r="E38" s="40"/>
      <c r="F38" s="40"/>
      <c r="G38" s="40"/>
      <c r="H38" s="47"/>
      <c r="I38" s="47"/>
      <c r="J38" s="47"/>
      <c r="K38" s="74"/>
      <c r="L38" s="46">
        <v>0.2</v>
      </c>
      <c r="M38" s="46">
        <v>0.5</v>
      </c>
      <c r="N38" s="46">
        <v>0.3</v>
      </c>
      <c r="O38" s="40"/>
      <c r="P38" s="75"/>
      <c r="Q38" s="94">
        <f t="shared" si="0"/>
        <v>1</v>
      </c>
    </row>
    <row r="39" spans="1:17" ht="15">
      <c r="A39" s="34"/>
      <c r="B39" s="41"/>
      <c r="C39" s="42"/>
      <c r="D39" s="48"/>
      <c r="E39" s="40"/>
      <c r="F39" s="40"/>
      <c r="G39" s="40"/>
      <c r="H39" s="45"/>
      <c r="I39" s="45"/>
      <c r="J39" s="45"/>
      <c r="K39" s="74"/>
      <c r="L39" s="49">
        <f>'12 SALAS - 127V_BLOCOS'!I118*20%</f>
        <v>27177.989999999998</v>
      </c>
      <c r="M39" s="49">
        <f>'12 SALAS - 127V_BLOCOS'!I118*50%</f>
        <v>67944.974999999991</v>
      </c>
      <c r="N39" s="49">
        <f>'12 SALAS - 127V_BLOCOS'!I118*30%</f>
        <v>40766.984999999993</v>
      </c>
      <c r="O39" s="40"/>
      <c r="P39" s="75"/>
      <c r="Q39" s="95">
        <f t="shared" si="0"/>
        <v>135889.94999999998</v>
      </c>
    </row>
    <row r="40" spans="1:17" ht="15">
      <c r="A40" s="34">
        <v>14</v>
      </c>
      <c r="B40" s="41" t="s">
        <v>251</v>
      </c>
      <c r="C40" s="36">
        <f>SUM(I41,J41,K41)</f>
        <v>110059.69</v>
      </c>
      <c r="D40" s="37">
        <f>C40/$C$61</f>
        <v>1.3952882921326102E-2</v>
      </c>
      <c r="E40" s="40"/>
      <c r="F40" s="40"/>
      <c r="G40" s="40"/>
      <c r="H40" s="47"/>
      <c r="I40" s="46">
        <v>0.3</v>
      </c>
      <c r="J40" s="46">
        <v>0.3</v>
      </c>
      <c r="K40" s="46">
        <v>0.4</v>
      </c>
      <c r="L40" s="40"/>
      <c r="M40" s="40"/>
      <c r="N40" s="40"/>
      <c r="O40" s="40"/>
      <c r="P40" s="75"/>
      <c r="Q40" s="94">
        <f t="shared" si="0"/>
        <v>1</v>
      </c>
    </row>
    <row r="41" spans="1:17" ht="15">
      <c r="A41" s="34"/>
      <c r="B41" s="41"/>
      <c r="C41" s="42"/>
      <c r="D41" s="48"/>
      <c r="E41" s="40"/>
      <c r="F41" s="40"/>
      <c r="G41" s="40"/>
      <c r="H41" s="45"/>
      <c r="I41" s="44">
        <f>'12 SALAS - 127V_BLOCOS'!I126*30%</f>
        <v>33017.906999999999</v>
      </c>
      <c r="J41" s="44">
        <f>'12 SALAS - 127V_BLOCOS'!I126*30%</f>
        <v>33017.906999999999</v>
      </c>
      <c r="K41" s="44">
        <f>'12 SALAS - 127V_BLOCOS'!I126*40%</f>
        <v>44023.876000000004</v>
      </c>
      <c r="L41" s="40"/>
      <c r="M41" s="40"/>
      <c r="N41" s="40"/>
      <c r="O41" s="40"/>
      <c r="P41" s="75"/>
      <c r="Q41" s="95">
        <f t="shared" si="0"/>
        <v>110059.69</v>
      </c>
    </row>
    <row r="42" spans="1:17" ht="15">
      <c r="A42" s="34">
        <v>15</v>
      </c>
      <c r="B42" s="41" t="s">
        <v>307</v>
      </c>
      <c r="C42" s="36">
        <f>SUM(H43,I43,J43)</f>
        <v>306159.98</v>
      </c>
      <c r="D42" s="37">
        <f>C42/$C$61</f>
        <v>3.8813614286352618E-2</v>
      </c>
      <c r="E42" s="40"/>
      <c r="F42" s="47"/>
      <c r="G42" s="47"/>
      <c r="H42" s="46">
        <v>0.3</v>
      </c>
      <c r="I42" s="46">
        <v>0.4</v>
      </c>
      <c r="J42" s="46">
        <v>0.3</v>
      </c>
      <c r="K42" s="74"/>
      <c r="L42" s="40"/>
      <c r="M42" s="40"/>
      <c r="N42" s="40"/>
      <c r="O42" s="40"/>
      <c r="P42" s="75"/>
      <c r="Q42" s="94">
        <f t="shared" si="0"/>
        <v>1</v>
      </c>
    </row>
    <row r="43" spans="1:17" ht="15">
      <c r="A43" s="34"/>
      <c r="B43" s="41"/>
      <c r="C43" s="42"/>
      <c r="D43" s="48"/>
      <c r="E43" s="40"/>
      <c r="F43" s="51"/>
      <c r="G43" s="51"/>
      <c r="H43" s="44">
        <f>'12 SALAS - 127V_BLOCOS'!I156*30%</f>
        <v>91847.993999999992</v>
      </c>
      <c r="I43" s="44">
        <f>'12 SALAS - 127V_BLOCOS'!I156*40%</f>
        <v>122463.992</v>
      </c>
      <c r="J43" s="44">
        <f>'12 SALAS - 127V_BLOCOS'!I156*30%</f>
        <v>91847.993999999992</v>
      </c>
      <c r="K43" s="74"/>
      <c r="L43" s="40"/>
      <c r="M43" s="40"/>
      <c r="N43" s="40"/>
      <c r="O43" s="40"/>
      <c r="P43" s="75"/>
      <c r="Q43" s="95">
        <f t="shared" si="0"/>
        <v>306159.98</v>
      </c>
    </row>
    <row r="44" spans="1:17" ht="15">
      <c r="A44" s="34">
        <v>16</v>
      </c>
      <c r="B44" s="41" t="s">
        <v>378</v>
      </c>
      <c r="C44" s="36">
        <f>SUM(L45,M45,N45)</f>
        <v>49924.270000000004</v>
      </c>
      <c r="D44" s="37">
        <f>C44/$C$61</f>
        <v>6.3291791412702783E-3</v>
      </c>
      <c r="E44" s="40"/>
      <c r="F44" s="47"/>
      <c r="G44" s="47"/>
      <c r="H44" s="47"/>
      <c r="I44" s="47"/>
      <c r="J44" s="47"/>
      <c r="K44" s="74"/>
      <c r="L44" s="46">
        <v>0.1</v>
      </c>
      <c r="M44" s="46">
        <v>0.4</v>
      </c>
      <c r="N44" s="46">
        <v>0.5</v>
      </c>
      <c r="O44" s="40"/>
      <c r="P44" s="75"/>
      <c r="Q44" s="94">
        <f t="shared" si="0"/>
        <v>1</v>
      </c>
    </row>
    <row r="45" spans="1:17" ht="15">
      <c r="A45" s="34"/>
      <c r="B45" s="41"/>
      <c r="C45" s="42"/>
      <c r="D45" s="48"/>
      <c r="E45" s="40"/>
      <c r="F45" s="51"/>
      <c r="G45" s="51"/>
      <c r="H45" s="51"/>
      <c r="I45" s="51"/>
      <c r="J45" s="51"/>
      <c r="K45" s="74"/>
      <c r="L45" s="49">
        <f>'12 SALAS - 127V_BLOCOS'!I193*10%</f>
        <v>4992.4270000000006</v>
      </c>
      <c r="M45" s="49">
        <f>'12 SALAS - 127V_BLOCOS'!I193*40%</f>
        <v>19969.708000000002</v>
      </c>
      <c r="N45" s="49">
        <f>'12 SALAS - 127V_BLOCOS'!I193*50%</f>
        <v>24962.135000000002</v>
      </c>
      <c r="O45" s="40"/>
      <c r="P45" s="75"/>
      <c r="Q45" s="95">
        <f t="shared" si="0"/>
        <v>49924.270000000004</v>
      </c>
    </row>
    <row r="46" spans="1:17" ht="15">
      <c r="A46" s="34">
        <v>17</v>
      </c>
      <c r="B46" s="41" t="s">
        <v>425</v>
      </c>
      <c r="C46" s="36">
        <f>SUM(G47,H47)</f>
        <v>1569.1899999999998</v>
      </c>
      <c r="D46" s="37">
        <f>C46/$C$61</f>
        <v>1.9893499928371326E-4</v>
      </c>
      <c r="E46" s="40"/>
      <c r="F46" s="47"/>
      <c r="G46" s="46">
        <v>0.5</v>
      </c>
      <c r="H46" s="46">
        <v>0.5</v>
      </c>
      <c r="I46" s="47"/>
      <c r="J46" s="47"/>
      <c r="K46" s="74"/>
      <c r="L46" s="40"/>
      <c r="M46" s="40"/>
      <c r="N46" s="40"/>
      <c r="O46" s="40"/>
      <c r="P46" s="75"/>
      <c r="Q46" s="94">
        <f t="shared" si="0"/>
        <v>1</v>
      </c>
    </row>
    <row r="47" spans="1:17" ht="15">
      <c r="A47" s="34"/>
      <c r="B47" s="41"/>
      <c r="C47" s="42"/>
      <c r="D47" s="48"/>
      <c r="E47" s="40"/>
      <c r="F47" s="47"/>
      <c r="G47" s="44">
        <f>'12 SALAS - 127V_BLOCOS'!I218*50%</f>
        <v>784.59499999999991</v>
      </c>
      <c r="H47" s="44">
        <f>'12 SALAS - 127V_BLOCOS'!I218*50%</f>
        <v>784.59499999999991</v>
      </c>
      <c r="I47" s="47"/>
      <c r="J47" s="47"/>
      <c r="K47" s="81"/>
      <c r="L47" s="40"/>
      <c r="M47" s="40"/>
      <c r="N47" s="40"/>
      <c r="O47" s="40"/>
      <c r="P47" s="75"/>
      <c r="Q47" s="95">
        <f t="shared" si="0"/>
        <v>1569.1899999999998</v>
      </c>
    </row>
    <row r="48" spans="1:17" ht="26.4">
      <c r="A48" s="34">
        <v>18</v>
      </c>
      <c r="B48" s="41" t="s">
        <v>891</v>
      </c>
      <c r="C48" s="36">
        <f>SUM(M49,N49)</f>
        <v>6921.21</v>
      </c>
      <c r="D48" s="37">
        <f>C48/$C$61</f>
        <v>8.7744053071484593E-4</v>
      </c>
      <c r="E48" s="40"/>
      <c r="F48" s="47"/>
      <c r="G48" s="47"/>
      <c r="H48" s="47"/>
      <c r="I48" s="47"/>
      <c r="J48" s="47"/>
      <c r="K48" s="74"/>
      <c r="L48" s="40"/>
      <c r="M48" s="46">
        <v>0.5</v>
      </c>
      <c r="N48" s="46">
        <v>0.5</v>
      </c>
      <c r="O48" s="40"/>
      <c r="P48" s="75"/>
      <c r="Q48" s="94">
        <f t="shared" si="0"/>
        <v>1</v>
      </c>
    </row>
    <row r="49" spans="1:17" ht="15">
      <c r="A49" s="34"/>
      <c r="B49" s="41"/>
      <c r="C49" s="42"/>
      <c r="D49" s="48"/>
      <c r="E49" s="40"/>
      <c r="F49" s="47"/>
      <c r="G49" s="47"/>
      <c r="H49" s="47"/>
      <c r="I49" s="51"/>
      <c r="J49" s="47"/>
      <c r="K49" s="74"/>
      <c r="L49" s="40"/>
      <c r="M49" s="49">
        <f>'12 SALAS - 127V_BLOCOS'!I229*50%</f>
        <v>3460.605</v>
      </c>
      <c r="N49" s="49">
        <f>'12 SALAS - 127V_BLOCOS'!I229*50%</f>
        <v>3460.605</v>
      </c>
      <c r="O49" s="40"/>
      <c r="P49" s="75"/>
      <c r="Q49" s="95">
        <f t="shared" si="0"/>
        <v>6921.21</v>
      </c>
    </row>
    <row r="50" spans="1:17" ht="26.4">
      <c r="A50" s="34">
        <v>19</v>
      </c>
      <c r="B50" s="41" t="s">
        <v>892</v>
      </c>
      <c r="C50" s="36">
        <f>SUM(H51,I51,J51,K51,L51)</f>
        <v>409127.97</v>
      </c>
      <c r="D50" s="37">
        <f>C50/$C$61</f>
        <v>5.1867442705406649E-2</v>
      </c>
      <c r="E50" s="40"/>
      <c r="F50" s="47"/>
      <c r="G50" s="47"/>
      <c r="H50" s="46">
        <v>0.1</v>
      </c>
      <c r="I50" s="46">
        <v>0.3</v>
      </c>
      <c r="J50" s="46">
        <v>0.2</v>
      </c>
      <c r="K50" s="46">
        <v>0.2</v>
      </c>
      <c r="L50" s="46">
        <v>0.2</v>
      </c>
      <c r="M50" s="47"/>
      <c r="N50" s="47"/>
      <c r="O50" s="40"/>
      <c r="P50" s="75"/>
      <c r="Q50" s="94">
        <f t="shared" si="0"/>
        <v>1</v>
      </c>
    </row>
    <row r="51" spans="1:17" ht="15">
      <c r="A51" s="34"/>
      <c r="B51" s="41"/>
      <c r="C51" s="42"/>
      <c r="D51" s="48"/>
      <c r="E51" s="40"/>
      <c r="F51" s="47"/>
      <c r="G51" s="47"/>
      <c r="H51" s="50">
        <f>'12 SALAS - 127V_BLOCOS'!I235*10%</f>
        <v>40912.796999999999</v>
      </c>
      <c r="I51" s="50">
        <f>'12 SALAS - 127V_BLOCOS'!I235*30%</f>
        <v>122738.39099999999</v>
      </c>
      <c r="J51" s="44">
        <f>'12 SALAS - 127V_BLOCOS'!I235*20%</f>
        <v>81825.593999999997</v>
      </c>
      <c r="K51" s="44">
        <f>'12 SALAS - 127V_BLOCOS'!I235*20%</f>
        <v>81825.593999999997</v>
      </c>
      <c r="L51" s="44">
        <f>'12 SALAS - 127V_BLOCOS'!I235*20%</f>
        <v>81825.593999999997</v>
      </c>
      <c r="M51" s="51"/>
      <c r="N51" s="51"/>
      <c r="O51" s="40"/>
      <c r="P51" s="75"/>
      <c r="Q51" s="95">
        <f t="shared" si="0"/>
        <v>409127.97</v>
      </c>
    </row>
    <row r="52" spans="1:17" ht="26.4">
      <c r="A52" s="34">
        <v>20</v>
      </c>
      <c r="B52" s="41" t="s">
        <v>584</v>
      </c>
      <c r="C52" s="36">
        <f>SUM(F53,G53,H53,O53,P53)</f>
        <v>112045.75</v>
      </c>
      <c r="D52" s="37">
        <f>C52/$C$61</f>
        <v>1.4204666863791585E-2</v>
      </c>
      <c r="E52" s="40"/>
      <c r="F52" s="46">
        <v>0.1</v>
      </c>
      <c r="G52" s="46">
        <v>0.2</v>
      </c>
      <c r="H52" s="46">
        <v>0.3</v>
      </c>
      <c r="I52" s="47"/>
      <c r="J52" s="47"/>
      <c r="K52" s="74"/>
      <c r="L52" s="40"/>
      <c r="M52" s="40"/>
      <c r="N52" s="40"/>
      <c r="O52" s="46">
        <v>0.1</v>
      </c>
      <c r="P52" s="82">
        <v>0.3</v>
      </c>
      <c r="Q52" s="94">
        <f t="shared" si="0"/>
        <v>1</v>
      </c>
    </row>
    <row r="53" spans="1:17" ht="15">
      <c r="A53" s="34"/>
      <c r="B53" s="41"/>
      <c r="C53" s="42"/>
      <c r="D53" s="52"/>
      <c r="E53" s="40"/>
      <c r="F53" s="44">
        <f>'12 SALAS - 127V_BLOCOS'!I304*10%</f>
        <v>11204.575000000001</v>
      </c>
      <c r="G53" s="44">
        <f>'12 SALAS - 127V_BLOCOS'!I304*20%</f>
        <v>22409.15</v>
      </c>
      <c r="H53" s="44">
        <f>'12 SALAS - 127V_BLOCOS'!I304*30%</f>
        <v>33613.724999999999</v>
      </c>
      <c r="I53" s="51"/>
      <c r="J53" s="51"/>
      <c r="K53" s="74"/>
      <c r="L53" s="40"/>
      <c r="M53" s="40"/>
      <c r="N53" s="40"/>
      <c r="O53" s="49">
        <f>'12 SALAS - 127V_BLOCOS'!I304*10%</f>
        <v>11204.575000000001</v>
      </c>
      <c r="P53" s="83">
        <f>'12 SALAS - 127V_BLOCOS'!I304*30%</f>
        <v>33613.724999999999</v>
      </c>
      <c r="Q53" s="95">
        <f t="shared" si="0"/>
        <v>112045.75</v>
      </c>
    </row>
    <row r="54" spans="1:17" ht="15">
      <c r="A54" s="34">
        <v>21</v>
      </c>
      <c r="B54" s="41" t="s">
        <v>603</v>
      </c>
      <c r="C54" s="36">
        <f>SUM(E55,O55,P55)</f>
        <v>455782.4599999999</v>
      </c>
      <c r="D54" s="37">
        <f>C54/$C$61</f>
        <v>5.7782093534644662E-2</v>
      </c>
      <c r="E54" s="46">
        <v>0.3</v>
      </c>
      <c r="F54" s="47"/>
      <c r="G54" s="47"/>
      <c r="H54" s="47"/>
      <c r="I54" s="47"/>
      <c r="J54" s="47"/>
      <c r="K54" s="74"/>
      <c r="L54" s="40"/>
      <c r="M54" s="40"/>
      <c r="N54" s="84"/>
      <c r="O54" s="46">
        <v>0.35</v>
      </c>
      <c r="P54" s="479">
        <v>0.35</v>
      </c>
      <c r="Q54" s="94">
        <f t="shared" si="0"/>
        <v>0.99999999999999989</v>
      </c>
    </row>
    <row r="55" spans="1:17" ht="15">
      <c r="A55" s="34"/>
      <c r="B55" s="41"/>
      <c r="C55" s="42"/>
      <c r="D55" s="53"/>
      <c r="E55" s="54">
        <f>'12 SALAS - 127V_BLOCOS'!I314*30%</f>
        <v>136734.73799999998</v>
      </c>
      <c r="F55" s="51"/>
      <c r="G55" s="51"/>
      <c r="H55" s="51"/>
      <c r="I55" s="51"/>
      <c r="J55" s="51"/>
      <c r="K55" s="74"/>
      <c r="L55" s="40"/>
      <c r="M55" s="40"/>
      <c r="O55" s="54">
        <f>'12 SALAS - 127V_BLOCOS'!I314*35%</f>
        <v>159523.86099999998</v>
      </c>
      <c r="P55" s="85">
        <f>'12 SALAS - 127V_BLOCOS'!I314*35%</f>
        <v>159523.86099999998</v>
      </c>
      <c r="Q55" s="95">
        <f t="shared" si="0"/>
        <v>455782.4599999999</v>
      </c>
    </row>
    <row r="56" spans="1:17" ht="15">
      <c r="A56" s="55">
        <v>22</v>
      </c>
      <c r="B56" s="41" t="s">
        <v>630</v>
      </c>
      <c r="C56" s="36">
        <f>SUM(P57)</f>
        <v>25401.279999999999</v>
      </c>
      <c r="D56" s="37">
        <f>C56/$C$61</f>
        <v>3.2202624402433103E-3</v>
      </c>
      <c r="E56" s="40"/>
      <c r="F56" s="47"/>
      <c r="G56" s="47"/>
      <c r="H56" s="47"/>
      <c r="I56" s="47"/>
      <c r="J56" s="47"/>
      <c r="K56" s="74"/>
      <c r="L56" s="40"/>
      <c r="M56" s="40"/>
      <c r="N56" s="40"/>
      <c r="O56" s="40"/>
      <c r="P56" s="82">
        <v>1</v>
      </c>
      <c r="Q56" s="94">
        <f t="shared" si="0"/>
        <v>1</v>
      </c>
    </row>
    <row r="57" spans="1:17" ht="15">
      <c r="A57" s="34"/>
      <c r="B57" s="41"/>
      <c r="C57" s="56"/>
      <c r="D57" s="53"/>
      <c r="E57" s="57"/>
      <c r="F57" s="58"/>
      <c r="G57" s="58"/>
      <c r="H57" s="58"/>
      <c r="I57" s="58"/>
      <c r="J57" s="86"/>
      <c r="K57" s="86"/>
      <c r="L57" s="86"/>
      <c r="M57" s="86"/>
      <c r="N57" s="86"/>
      <c r="O57" s="86"/>
      <c r="P57" s="87">
        <f>'12 SALAS - 127V_BLOCOS'!I328*100%</f>
        <v>25401.279999999999</v>
      </c>
      <c r="Q57" s="95">
        <f t="shared" si="0"/>
        <v>25401.279999999999</v>
      </c>
    </row>
    <row r="58" spans="1:17" ht="15">
      <c r="A58" s="55">
        <v>23</v>
      </c>
      <c r="B58" s="59" t="s">
        <v>893</v>
      </c>
      <c r="C58" s="36">
        <f>SUM(E59,F59,G59,H59,I59,J59,K59,L59,M59,N59,O59,P59)</f>
        <v>1094030.49</v>
      </c>
      <c r="D58" s="37">
        <f>C58/$C$61</f>
        <v>0.13869636866441315</v>
      </c>
      <c r="E58" s="60"/>
      <c r="F58" s="60"/>
      <c r="G58" s="46">
        <v>0.1</v>
      </c>
      <c r="H58" s="46">
        <v>0.15</v>
      </c>
      <c r="I58" s="46">
        <v>0.2</v>
      </c>
      <c r="J58" s="46">
        <v>0.15</v>
      </c>
      <c r="K58" s="46">
        <v>0.15</v>
      </c>
      <c r="L58" s="46">
        <v>0.15</v>
      </c>
      <c r="M58" s="60"/>
      <c r="N58" s="60"/>
      <c r="O58" s="46">
        <v>0.05</v>
      </c>
      <c r="P58" s="82">
        <v>0.05</v>
      </c>
      <c r="Q58" s="94">
        <f t="shared" si="0"/>
        <v>1</v>
      </c>
    </row>
    <row r="59" spans="1:17" ht="15">
      <c r="A59" s="61"/>
      <c r="B59" s="57"/>
      <c r="C59" s="62"/>
      <c r="D59" s="63"/>
      <c r="E59" s="64"/>
      <c r="F59" s="64"/>
      <c r="G59" s="65">
        <f>'12 SALAS - 127V_BLOCOS'!I413*10%</f>
        <v>109403.049</v>
      </c>
      <c r="H59" s="65">
        <f>'12 SALAS - 127V_BLOCOS'!I413*15%</f>
        <v>164104.5735</v>
      </c>
      <c r="I59" s="65">
        <f>'12 SALAS - 127V_BLOCOS'!I413*20%</f>
        <v>218806.098</v>
      </c>
      <c r="J59" s="88">
        <f>'12 SALAS - 127V_BLOCOS'!I413*15%</f>
        <v>164104.5735</v>
      </c>
      <c r="K59" s="88">
        <f>'12 SALAS - 127V_BLOCOS'!I413*15%</f>
        <v>164104.5735</v>
      </c>
      <c r="L59" s="88">
        <f>'12 SALAS - 127V_BLOCOS'!I413*15%</f>
        <v>164104.5735</v>
      </c>
      <c r="M59" s="89"/>
      <c r="N59" s="89"/>
      <c r="O59" s="88">
        <f>'12 SALAS - 127V_BLOCOS'!I413*5%</f>
        <v>54701.5245</v>
      </c>
      <c r="P59" s="90">
        <f>'12 SALAS - 127V_BLOCOS'!I413*5%</f>
        <v>54701.5245</v>
      </c>
      <c r="Q59" s="95">
        <f t="shared" si="0"/>
        <v>1094030.49</v>
      </c>
    </row>
    <row r="60" spans="1:17">
      <c r="A60" s="61"/>
      <c r="B60" s="57"/>
      <c r="C60" s="62"/>
      <c r="D60" s="66"/>
      <c r="E60" s="64"/>
      <c r="F60" s="64"/>
      <c r="G60" s="64"/>
      <c r="H60" s="64"/>
      <c r="I60" s="64"/>
      <c r="J60" s="91"/>
      <c r="K60" s="91"/>
      <c r="L60" s="91"/>
      <c r="M60" s="91"/>
      <c r="N60" s="91"/>
      <c r="O60" s="91"/>
      <c r="P60" s="92"/>
    </row>
    <row r="61" spans="1:17" ht="21">
      <c r="A61" s="732" t="s">
        <v>894</v>
      </c>
      <c r="B61" s="733"/>
      <c r="C61" s="67">
        <f>SUM(C14,C16,C18,C20,C22,C24,C26,C30,C32,C34,C36,C38,C40,C42,C44,C46,C48,C50,C52,C54,C56,C58,C28)</f>
        <v>7887953.3799986746</v>
      </c>
      <c r="D61" s="68">
        <f>C61/$C$61</f>
        <v>1</v>
      </c>
      <c r="E61" s="69">
        <f>SUM(E15,E17,E19,E55)</f>
        <v>260172.69549988952</v>
      </c>
      <c r="F61" s="69">
        <f>SUM(F17,F19,F21,F23,F33,F53)</f>
        <v>448392.88249988953</v>
      </c>
      <c r="G61" s="69">
        <f>SUM(G17,G21,G23,G33,G47,G53,G59)</f>
        <v>722563.57349988958</v>
      </c>
      <c r="H61" s="69">
        <f>SUM(H17,H21,H23,H25,H33,H43,H47,H51,H53,H59)</f>
        <v>897500.8619998896</v>
      </c>
      <c r="I61" s="69">
        <f>SUM(I17,I25,I27,I41,I43,I51,I59,I29)</f>
        <v>707667.62949988956</v>
      </c>
      <c r="J61" s="69">
        <f>SUM(J17,J25,J27,J35,J37,J41,J43,J51,J59,J29)</f>
        <v>802306.12049988948</v>
      </c>
      <c r="K61" s="69">
        <f>SUM(K17,K25,K27,K35,K37,K41,K51,K59,K29)</f>
        <v>879707.96849988971</v>
      </c>
      <c r="L61" s="69">
        <f>SUM(L17,L27,L31,L35,L37,L39,L45,L51,L59,L29)</f>
        <v>966050.39649988955</v>
      </c>
      <c r="M61" s="69">
        <f>SUM(M17,M31,M35,M37,M39,M45,M49)</f>
        <v>658721.73499988951</v>
      </c>
      <c r="N61" s="69">
        <f>SUM(N17,N31,N39,N45,N49)</f>
        <v>692914.94449988939</v>
      </c>
      <c r="O61" s="69">
        <f>SUM(O17,O31,O53,O55,O59)</f>
        <v>551099.7739998895</v>
      </c>
      <c r="P61" s="93">
        <f>SUM(P17,P53,P57,P59,P55)</f>
        <v>300854.79799988947</v>
      </c>
      <c r="Q61" s="96">
        <f>SUM(E61:P61)</f>
        <v>7887953.3799986746</v>
      </c>
    </row>
  </sheetData>
  <mergeCells count="5">
    <mergeCell ref="A8:P8"/>
    <mergeCell ref="A9:P9"/>
    <mergeCell ref="A10:P10"/>
    <mergeCell ref="A61:B61"/>
    <mergeCell ref="A1:P7"/>
  </mergeCells>
  <printOptions horizontalCentered="1" verticalCentered="1"/>
  <pageMargins left="0.511811023622047" right="0.511811023622047" top="0.27559055118110198" bottom="0.15748031496063" header="0.31496062992126" footer="0.31496062992126"/>
  <pageSetup paperSize="9" scale="5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workbookViewId="0">
      <selection activeCell="C17" sqref="C17"/>
    </sheetView>
  </sheetViews>
  <sheetFormatPr defaultColWidth="9" defaultRowHeight="13.2"/>
  <cols>
    <col min="1" max="1" width="8" style="1" customWidth="1"/>
    <col min="2" max="2" width="7" style="1" customWidth="1"/>
    <col min="3" max="3" width="79.6640625" customWidth="1"/>
    <col min="5" max="5" width="9.109375" style="3"/>
    <col min="6" max="6" width="13.33203125" style="4" customWidth="1"/>
  </cols>
  <sheetData>
    <row r="1" spans="1:6">
      <c r="A1" s="5" t="s">
        <v>895</v>
      </c>
      <c r="B1" s="6">
        <v>1</v>
      </c>
      <c r="C1" s="7" t="s">
        <v>896</v>
      </c>
      <c r="D1" s="7" t="s">
        <v>897</v>
      </c>
      <c r="E1" s="8"/>
      <c r="F1" s="9">
        <f>E3*F3+E4*F4+E5*F5+E6*F6</f>
        <v>176.29019999999997</v>
      </c>
    </row>
    <row r="2" spans="1:6">
      <c r="A2" s="743"/>
      <c r="B2" s="743"/>
      <c r="C2" s="743"/>
      <c r="D2" s="743"/>
      <c r="E2" s="743"/>
      <c r="F2" s="743"/>
    </row>
    <row r="3" spans="1:6">
      <c r="A3" s="5" t="s">
        <v>898</v>
      </c>
      <c r="B3" s="5" t="s">
        <v>899</v>
      </c>
      <c r="C3" s="10" t="s">
        <v>900</v>
      </c>
      <c r="D3" s="7" t="s">
        <v>590</v>
      </c>
      <c r="E3" s="8">
        <v>15.6</v>
      </c>
      <c r="F3" s="11">
        <v>10.039999999999999</v>
      </c>
    </row>
    <row r="4" spans="1:6">
      <c r="A4" s="5" t="s">
        <v>898</v>
      </c>
      <c r="B4" s="5" t="s">
        <v>901</v>
      </c>
      <c r="C4" s="12" t="s">
        <v>902</v>
      </c>
      <c r="D4" s="7" t="s">
        <v>590</v>
      </c>
      <c r="E4" s="13">
        <v>1.4E-2</v>
      </c>
      <c r="F4" s="14">
        <v>65.8</v>
      </c>
    </row>
    <row r="5" spans="1:6">
      <c r="A5" s="5" t="s">
        <v>73</v>
      </c>
      <c r="B5" s="5" t="s">
        <v>903</v>
      </c>
      <c r="C5" s="12" t="s">
        <v>904</v>
      </c>
      <c r="D5" s="7" t="s">
        <v>84</v>
      </c>
      <c r="E5" s="13">
        <v>0.5</v>
      </c>
      <c r="F5" s="14">
        <v>20.9</v>
      </c>
    </row>
    <row r="6" spans="1:6">
      <c r="A6" s="5" t="s">
        <v>73</v>
      </c>
      <c r="B6" s="5" t="s">
        <v>905</v>
      </c>
      <c r="C6" s="12" t="s">
        <v>906</v>
      </c>
      <c r="D6" s="7" t="s">
        <v>84</v>
      </c>
      <c r="E6" s="13">
        <v>0.5</v>
      </c>
      <c r="F6" s="11">
        <v>16.59</v>
      </c>
    </row>
    <row r="7" spans="1:6">
      <c r="A7" s="744"/>
      <c r="B7" s="744"/>
      <c r="C7" s="744"/>
      <c r="D7" s="744"/>
      <c r="E7" s="744"/>
      <c r="F7" s="744"/>
    </row>
    <row r="8" spans="1:6">
      <c r="A8" s="15" t="s">
        <v>907</v>
      </c>
      <c r="B8" s="6">
        <v>2</v>
      </c>
      <c r="C8" s="16" t="s">
        <v>908</v>
      </c>
      <c r="D8" s="15" t="s">
        <v>909</v>
      </c>
      <c r="E8" s="13"/>
      <c r="F8" s="9">
        <f>(E10*F10+E11*F11+E12*F12+E13*F13+E14*F14+E15*F15+E16*F16+E17*F17)</f>
        <v>11244.440799999998</v>
      </c>
    </row>
    <row r="9" spans="1:6">
      <c r="A9" s="745"/>
      <c r="B9" s="745"/>
      <c r="C9" s="745"/>
      <c r="D9" s="745"/>
      <c r="E9" s="745"/>
      <c r="F9" s="745"/>
    </row>
    <row r="10" spans="1:6" ht="52.8">
      <c r="A10" s="7" t="s">
        <v>73</v>
      </c>
      <c r="B10" s="5">
        <v>5678</v>
      </c>
      <c r="C10" s="17" t="s">
        <v>910</v>
      </c>
      <c r="D10" s="7" t="s">
        <v>911</v>
      </c>
      <c r="E10" s="11">
        <v>103.97</v>
      </c>
      <c r="F10" s="11">
        <v>0.5</v>
      </c>
    </row>
    <row r="11" spans="1:6" s="1" customFormat="1">
      <c r="A11" s="7" t="s">
        <v>898</v>
      </c>
      <c r="B11" s="5">
        <v>43059</v>
      </c>
      <c r="C11" s="10" t="s">
        <v>912</v>
      </c>
      <c r="D11" s="7" t="s">
        <v>590</v>
      </c>
      <c r="E11" s="11">
        <v>8.24</v>
      </c>
      <c r="F11" s="11">
        <v>11</v>
      </c>
    </row>
    <row r="12" spans="1:6">
      <c r="A12" s="7" t="s">
        <v>898</v>
      </c>
      <c r="B12" s="5">
        <v>32</v>
      </c>
      <c r="C12" s="12" t="s">
        <v>913</v>
      </c>
      <c r="D12" s="7" t="s">
        <v>590</v>
      </c>
      <c r="E12" s="11">
        <v>9.18</v>
      </c>
      <c r="F12" s="11">
        <v>422</v>
      </c>
    </row>
    <row r="13" spans="1:6" s="1" customFormat="1" ht="39.6">
      <c r="A13" s="7" t="s">
        <v>611</v>
      </c>
      <c r="B13" s="5">
        <v>94962</v>
      </c>
      <c r="C13" s="18" t="s">
        <v>914</v>
      </c>
      <c r="D13" s="7" t="s">
        <v>915</v>
      </c>
      <c r="E13" s="11">
        <v>365.98</v>
      </c>
      <c r="F13" s="11">
        <v>0.7</v>
      </c>
    </row>
    <row r="14" spans="1:6" ht="26.4">
      <c r="A14" s="7" t="s">
        <v>73</v>
      </c>
      <c r="B14" s="5">
        <v>94966</v>
      </c>
      <c r="C14" s="17" t="s">
        <v>916</v>
      </c>
      <c r="D14" s="7" t="s">
        <v>915</v>
      </c>
      <c r="E14" s="11">
        <v>530.91</v>
      </c>
      <c r="F14" s="11">
        <v>4.0199999999999996</v>
      </c>
    </row>
    <row r="15" spans="1:6">
      <c r="A15" s="7" t="s">
        <v>56</v>
      </c>
      <c r="B15" s="5">
        <v>50036</v>
      </c>
      <c r="C15" s="19" t="s">
        <v>917</v>
      </c>
      <c r="D15" s="15" t="s">
        <v>897</v>
      </c>
      <c r="E15" s="20">
        <v>89.15</v>
      </c>
      <c r="F15" s="20">
        <v>20.8</v>
      </c>
    </row>
    <row r="16" spans="1:6" ht="26.4">
      <c r="A16" s="21" t="s">
        <v>898</v>
      </c>
      <c r="B16" s="21">
        <v>43132</v>
      </c>
      <c r="C16" s="22" t="s">
        <v>918</v>
      </c>
      <c r="D16" s="23" t="s">
        <v>590</v>
      </c>
      <c r="E16" s="24">
        <v>14.85</v>
      </c>
      <c r="F16" s="25">
        <v>5</v>
      </c>
    </row>
    <row r="17" spans="1:6" s="2" customFormat="1">
      <c r="A17" s="7" t="s">
        <v>56</v>
      </c>
      <c r="B17" s="5">
        <v>110645</v>
      </c>
      <c r="C17" s="19" t="s">
        <v>919</v>
      </c>
      <c r="D17" s="15" t="s">
        <v>897</v>
      </c>
      <c r="E17" s="20">
        <v>88.04</v>
      </c>
      <c r="F17" s="11">
        <v>33.04</v>
      </c>
    </row>
  </sheetData>
  <mergeCells count="3">
    <mergeCell ref="A2:F2"/>
    <mergeCell ref="A7:F7"/>
    <mergeCell ref="A9:F9"/>
  </mergeCells>
  <pageMargins left="0.511811024" right="0.511811024" top="0.78740157499999996" bottom="0.78740157499999996" header="0.31496062000000002" footer="0.31496062000000002"/>
  <pageSetup paperSize="9" orientation="portrait"/>
  <ignoredErrors>
    <ignoredError sqref="B3:B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7</vt:i4>
      </vt:variant>
    </vt:vector>
  </HeadingPairs>
  <TitlesOfParts>
    <vt:vector size="13" baseType="lpstr">
      <vt:lpstr>COMPOSIÇÃO DO BDI</vt:lpstr>
      <vt:lpstr>12 SALAS - 127V_BLOCOS</vt:lpstr>
      <vt:lpstr>CUSTO UNITÁRIO</vt:lpstr>
      <vt:lpstr>MEMÓRIA DE CÁLCULO</vt:lpstr>
      <vt:lpstr>CRONOGRAMA</vt:lpstr>
      <vt:lpstr>Plan1</vt:lpstr>
      <vt:lpstr>'12 SALAS - 127V_BLOCOS'!Area_de_impressao</vt:lpstr>
      <vt:lpstr>'COMPOSIÇÃO DO BDI'!Area_de_impressao</vt:lpstr>
      <vt:lpstr>CRONOGRAMA!Area_de_impressao</vt:lpstr>
      <vt:lpstr>'CUSTO UNITÁRIO'!Area_de_impressao</vt:lpstr>
      <vt:lpstr>'MEMÓRIA DE CÁLCULO'!Area_de_impressao</vt:lpstr>
      <vt:lpstr>'12 SALAS - 127V_BLOCOS'!Titulos_de_impressao</vt:lpstr>
      <vt:lpstr>'MEMÓRIA DE CÁLCULO'!Titulos_de_impressao</vt:lpstr>
    </vt:vector>
  </TitlesOfParts>
  <Company>PNUD/BRA/00/027</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willamy.dias</dc:creator>
  <cp:lastModifiedBy>User</cp:lastModifiedBy>
  <cp:lastPrinted>2022-05-12T17:17:02Z</cp:lastPrinted>
  <dcterms:created xsi:type="dcterms:W3CDTF">2005-05-06T14:48:00Z</dcterms:created>
  <dcterms:modified xsi:type="dcterms:W3CDTF">2022-05-19T14:19:55Z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FAA555EF86FF439C82263BB77DD4F04F</vt:lpwstr>
  </property>
  <property fmtid="{D5CDD505-2E9C-101B-9397-08002B2CF9AE}" pid="3" name="KSOProductBuildVer">
    <vt:lpwstr>1046-11.2.0.10351</vt:lpwstr>
  </property>
</Properties>
</file>