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 -VICINAL DA  20\GEO OBRAS\"/>
    </mc:Choice>
  </mc:AlternateContent>
  <xr:revisionPtr revIDLastSave="0" documentId="8_{1975759C-F539-476E-8B25-DE99AD2D3564}" xr6:coauthVersionLast="47" xr6:coauthVersionMax="47" xr10:uidLastSave="{00000000-0000-0000-0000-000000000000}"/>
  <bookViews>
    <workbookView xWindow="-120" yWindow="-120" windowWidth="24240" windowHeight="13140" firstSheet="1" activeTab="2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BDI!$A$1:$G$39</definedName>
    <definedName name="_xlnm.Print_Area" localSheetId="2">'CRON. FISICO POÇO E RESERVATÓRI'!$A$1:$J$191</definedName>
    <definedName name="_xlnm.Print_Area" localSheetId="3">'CUSTO UNITÁRIO'!$A$1:$G$481</definedName>
    <definedName name="_xlnm.Print_Area" localSheetId="0">'CUSTO UNITÁRIO DAS LOJAS LOCAIS'!$A$1:$J$40</definedName>
    <definedName name="_xlnm.Print_Area" localSheetId="1">'POÇO ARTESIANO; RESERVATÓRIO '!$A$1:$I$123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B10" i="8" l="1"/>
  <c r="B19" i="8"/>
  <c r="G43" i="10" l="1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22" i="8" s="1"/>
  <c r="F19" i="1" l="1"/>
  <c r="E24" i="8"/>
  <c r="F25" i="8" s="1"/>
  <c r="H25" i="8" s="1"/>
  <c r="E26" i="8"/>
  <c r="F27" i="8" s="1"/>
  <c r="H27" i="8" s="1"/>
  <c r="E28" i="8"/>
  <c r="F29" i="8" s="1"/>
  <c r="H29" i="8" s="1"/>
  <c r="E30" i="8"/>
  <c r="E32" i="8"/>
  <c r="F33" i="8" s="1"/>
  <c r="H33" i="8" s="1"/>
  <c r="E34" i="8"/>
  <c r="F35" i="8" s="1"/>
  <c r="H35" i="8" s="1"/>
  <c r="E36" i="8"/>
  <c r="F37" i="8"/>
  <c r="H37" i="8" s="1"/>
  <c r="F31" i="8"/>
  <c r="F23" i="8"/>
  <c r="G23" i="8" s="1"/>
  <c r="G25" i="8"/>
  <c r="J25" i="8" s="1"/>
  <c r="G29" i="8"/>
  <c r="G27" i="8"/>
  <c r="J27" i="8" s="1"/>
  <c r="E76" i="1"/>
  <c r="F76" i="1" l="1"/>
  <c r="E125" i="8"/>
  <c r="F126" i="8" s="1"/>
  <c r="H23" i="8"/>
  <c r="G37" i="8"/>
  <c r="J37" i="8" s="1"/>
  <c r="K23" i="8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H126" i="8" l="1"/>
  <c r="G126" i="8"/>
  <c r="J126" i="8" s="1"/>
  <c r="G136" i="10"/>
  <c r="G121" i="10"/>
  <c r="G120" i="10"/>
  <c r="G28" i="10"/>
  <c r="G123" i="10" l="1"/>
  <c r="H39" i="9" l="1"/>
  <c r="H37" i="9"/>
  <c r="H9" i="9"/>
  <c r="K9" i="9" s="1"/>
  <c r="H91" i="1" s="1"/>
  <c r="H11" i="9"/>
  <c r="K11" i="9" s="1"/>
  <c r="H92" i="1" s="1"/>
  <c r="H13" i="9"/>
  <c r="K13" i="9" s="1"/>
  <c r="H93" i="1" s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H18" i="1" s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8" i="8" l="1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K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65" i="8" l="1"/>
  <c r="K12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<sst xmlns="http://schemas.openxmlformats.org/spreadsheetml/2006/main" count="2561" uniqueCount="872">
  <si>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</si>
  <si>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</si>
  <si>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</si>
  <si>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</si>
  <si>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</si>
  <si>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</si>
  <si>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</si>
  <si>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</si>
  <si>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</si>
  <si>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</si>
  <si>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</si>
  <si>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</si>
  <si>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</si>
  <si>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</si>
  <si>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</si>
  <si>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</si>
  <si>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</si>
  <si>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</si>
  <si>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</si>
  <si>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</si>
  <si>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</si>
  <si>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</si>
  <si>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</si>
  <si>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</si>
  <si>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</si>
  <si>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</si>
  <si>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</si>
  <si>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</si>
  <si>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</si>
  <si>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</si>
  <si>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</si>
  <si>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</si>
  <si>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</si>
  <si>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</si>
  <si>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</si>
  <si>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</si>
  <si>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</si>
  <si>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</si>
  <si>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</si>
  <si>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</si>
  <si>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</si>
  <si>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</si>
  <si>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</si>
  <si>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</si>
  <si>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</si>
  <si>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</si>
  <si>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</si>
  <si>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</si>
  <si>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</si>
  <si>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</si>
  <si>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</si>
  <si>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</si>
  <si>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</si>
  <si>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</si>
  <si>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</si>
  <si>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</si>
  <si>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</si>
  <si>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</si>
  <si>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</si>
  <si>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</si>
  <si>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</si>
  <si>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</si>
  <si>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</si>
  <si>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</si>
  <si>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</si>
  <si>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</si>
  <si>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</si>
  <si>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</si>
  <si>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</si>
  <si>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</si>
  <si>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</si>
  <si>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</si>
  <si>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</si>
  <si>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</si>
  <si>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</si>
  <si>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</si>
  <si>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</si>
  <si>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</si>
  <si>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</si>
  <si>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</si>
  <si>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</si>
  <si>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</si>
  <si>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</si>
  <si>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</si>
  <si>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</si>
  <si>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</si>
  <si>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</si>
  <si>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</si>
  <si>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</si>
  <si>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</si>
  <si>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</si>
  <si>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</si>
  <si>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</si>
  <si>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</si>
  <si>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</si>
  <si>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</si>
  <si>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</si>
  <si>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</si>
  <si>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</si>
  <si>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</si>
  <si>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</si>
  <si>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</si>
  <si>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</si>
  <si>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</si>
  <si>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</si>
  <si>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</si>
  <si>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</si>
  <si>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</si>
  <si>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</si>
  <si>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</si>
  <si>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</si>
  <si>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</si>
  <si>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</si>
  <si>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</si>
  <si>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</si>
  <si>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</si>
  <si>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</si>
  <si>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</si>
  <si>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</si>
  <si>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</si>
  <si>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</si>
  <si>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</si>
  <si>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</si>
  <si>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</si>
  <si>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</si>
  <si>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</si>
  <si>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</si>
  <si>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</si>
  <si>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</si>
  <si>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</si>
  <si>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</si>
  <si>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</si>
  <si>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</si>
  <si>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</si>
  <si>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</si>
  <si>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</si>
  <si>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</si>
  <si>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</si>
  <si>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</si>
  <si>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</si>
  <si>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</si>
  <si>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</si>
  <si>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</si>
  <si>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</si>
  <si>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</si>
  <si>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</si>
  <si>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</si>
  <si>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</si>
  <si>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</si>
  <si>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</si>
  <si>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</si>
  <si>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</si>
  <si>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</si>
  <si>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</si>
  <si>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</si>
  <si>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</si>
  <si>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</si>
  <si>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</si>
  <si>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</si>
  <si>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</si>
  <si>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</si>
  <si>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</si>
  <si>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</si>
  <si>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</si>
  <si>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</si>
  <si>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</si>
  <si>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</si>
  <si>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</si>
  <si>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</si>
  <si>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</si>
  <si>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</si>
  <si>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</si>
  <si>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</si>
  <si>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</si>
  <si>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</si>
  <si>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</si>
  <si>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</si>
  <si>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</si>
  <si>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</si>
  <si>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</si>
  <si>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</si>
  <si>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</si>
  <si>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</si>
  <si>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</si>
  <si>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</si>
  <si>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</si>
  <si>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</si>
  <si>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</si>
  <si>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</si>
  <si>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</si>
  <si>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</si>
  <si>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</si>
  <si>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</si>
  <si>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</si>
  <si>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</si>
  <si>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</si>
  <si>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</si>
  <si>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</si>
  <si>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</si>
  <si>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</si>
  <si>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</si>
  <si>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</si>
  <si>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</si>
  <si>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</si>
  <si>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</si>
  <si>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</si>
  <si>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</si>
  <si>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</si>
  <si>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</si>
  <si>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</si>
  <si>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</si>
  <si>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</si>
  <si>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</si>
  <si>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</si>
  <si>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</si>
  <si>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</si>
  <si>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</si>
  <si>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</si>
  <si>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</si>
  <si>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</si>
  <si>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</si>
  <si>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</si>
  <si>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</si>
  <si>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</si>
  <si>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</si>
  <si>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</si>
  <si>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</si>
  <si>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</si>
  <si>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</si>
  <si>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</si>
  <si>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</si>
  <si>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</si>
  <si>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</si>
  <si>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</si>
  <si>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</si>
  <si>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</si>
  <si>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</si>
  <si>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</si>
  <si>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</si>
  <si>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</si>
  <si>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</si>
  <si>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</si>
  <si>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</si>
  <si>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</si>
  <si>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</si>
  <si>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</si>
  <si>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</si>
  <si>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</si>
  <si>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</si>
  <si>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</si>
  <si>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</si>
  <si>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</si>
  <si>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</si>
  <si>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</si>
  <si>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</si>
  <si>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</si>
  <si>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</si>
  <si>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</si>
  <si>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</si>
  <si>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</si>
  <si>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</si>
  <si>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</si>
  <si>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</si>
  <si>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</si>
  <si>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</si>
  <si>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</si>
  <si>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</si>
  <si>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</si>
  <si>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</si>
  <si>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</si>
  <si>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</si>
  <si>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</si>
  <si>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</si>
  <si>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</si>
  <si>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</si>
  <si>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</si>
  <si>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</si>
  <si>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</si>
  <si>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</si>
  <si>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</si>
  <si>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</si>
  <si>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</si>
  <si>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</si>
  <si>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</si>
  <si>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</si>
  <si>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</si>
  <si>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</si>
  <si>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</si>
  <si>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</si>
  <si>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</si>
  <si>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</si>
  <si>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</si>
  <si>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</si>
  <si>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</si>
  <si>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</si>
  <si>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</si>
  <si>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</si>
  <si>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</si>
  <si>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</si>
  <si>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</si>
  <si>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</si>
  <si>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</si>
  <si>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</si>
  <si>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</si>
  <si>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</si>
  <si>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</si>
  <si>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</si>
  <si>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</si>
  <si>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</si>
  <si>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</si>
  <si>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</si>
  <si>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</si>
  <si>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</si>
  <si>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</si>
  <si>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</si>
  <si>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</si>
  <si>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</si>
  <si>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</si>
  <si>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</si>
  <si>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</si>
  <si>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</si>
  <si>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</si>
  <si>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</si>
  <si>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</si>
  <si>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</si>
  <si>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</si>
  <si>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</si>
  <si>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</si>
  <si>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</si>
  <si>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</si>
  <si>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</si>
  <si>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</si>
  <si>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</si>
  <si>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</si>
  <si>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</si>
  <si>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</si>
  <si>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</si>
  <si>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</si>
  <si>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</si>
  <si>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</si>
  <si>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</si>
  <si>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</si>
  <si>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</si>
  <si>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</si>
  <si>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</si>
  <si>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</si>
  <si>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</si>
  <si>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</si>
  <si>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</si>
  <si>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</si>
  <si>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</si>
  <si>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</si>
  <si>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</si>
  <si>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</si>
  <si>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</si>
  <si>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</si>
  <si>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</si>
  <si>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</si>
  <si>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</si>
  <si>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</si>
  <si>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</si>
  <si>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</si>
  <si>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</si>
  <si>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</si>
  <si>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</si>
  <si>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</si>
  <si>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</si>
  <si>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</si>
  <si>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</si>
  <si>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</si>
  <si>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</si>
  <si>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</si>
  <si>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</si>
  <si>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</si>
  <si>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</si>
  <si>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</si>
  <si>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</si>
  <si>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</si>
  <si>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</si>
  <si>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</si>
  <si>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</si>
  <si>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</si>
  <si>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</si>
  <si>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</si>
  <si>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</si>
  <si>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</si>
  <si>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</si>
  <si>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</si>
  <si>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</si>
  <si>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</si>
  <si>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</si>
  <si>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</si>
  <si>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</si>
  <si>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</si>
  <si>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</si>
  <si>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</si>
  <si>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</si>
  <si>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</si>
  <si>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</si>
  <si>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</si>
  <si>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</si>
  <si>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</si>
  <si>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</si>
  <si>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</si>
  <si>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</si>
  <si>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</si>
  <si>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</si>
  <si>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</si>
  <si>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</si>
  <si>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</si>
  <si>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</si>
  <si>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</si>
  <si>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</si>
  <si>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</si>
  <si>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</si>
  <si>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</si>
  <si>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</si>
  <si>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</si>
  <si>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</si>
  <si>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</si>
  <si>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</si>
  <si>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</si>
  <si>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</si>
  <si>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</si>
  <si>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</si>
  <si>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</si>
  <si>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</si>
  <si>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</si>
  <si>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</si>
  <si>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</si>
  <si>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</si>
  <si>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</si>
  <si>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</si>
  <si>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</si>
  <si>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</si>
  <si>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</si>
  <si>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</si>
  <si>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</si>
  <si>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</si>
  <si>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</si>
  <si>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</si>
  <si>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</si>
  <si>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</si>
  <si>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</si>
  <si>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</si>
  <si>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</si>
  <si>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</si>
  <si>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</si>
  <si>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</si>
  <si>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</si>
  <si>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</si>
  <si>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</si>
  <si>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</si>
  <si>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</si>
  <si>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</si>
  <si>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</si>
  <si>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</si>
  <si>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</si>
  <si>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</si>
  <si>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</si>
  <si>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</si>
  <si>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</si>
  <si>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</si>
  <si>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</si>
  <si>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</si>
  <si>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</si>
  <si>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</si>
  <si>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</si>
  <si>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</si>
  <si>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</si>
  <si>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</si>
  <si>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</si>
  <si>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</si>
  <si>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</si>
  <si>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</si>
  <si>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</si>
  <si>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</si>
  <si>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</si>
  <si>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</si>
  <si>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</si>
  <si>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</si>
  <si>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</si>
  <si>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</si>
  <si>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</si>
  <si>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</si>
  <si>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</si>
  <si>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</si>
  <si>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</si>
  <si>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</si>
  <si>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</si>
  <si>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</si>
  <si>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</si>
  <si>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</si>
  <si>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</si>
  <si>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</si>
  <si>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</si>
  <si>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</si>
  <si>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</si>
  <si>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</si>
  <si>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</si>
  <si>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</si>
  <si>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</si>
  <si>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</si>
  <si>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</si>
  <si>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</si>
  <si>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</si>
  <si>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</si>
  <si>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</si>
  <si>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</si>
  <si>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</si>
  <si>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</si>
  <si>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</si>
  <si>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</si>
  <si>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</si>
  <si>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</si>
  <si>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</si>
  <si>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</si>
  <si>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</si>
  <si>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</si>
  <si>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</si>
  <si>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</si>
  <si>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</si>
  <si>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</si>
  <si>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</si>
  <si>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</si>
  <si>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</si>
  <si>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</si>
  <si>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</si>
  <si>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</si>
  <si>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</si>
  <si>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</si>
  <si>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</si>
  <si>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</si>
  <si>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</si>
  <si>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</si>
  <si>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</si>
  <si>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</si>
  <si>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</si>
  <si>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</si>
  <si>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</si>
  <si>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</si>
  <si>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</si>
  <si>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</si>
  <si>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</si>
  <si>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</si>
  <si>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</si>
  <si>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</si>
  <si>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</si>
  <si>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</si>
  <si>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</si>
  <si>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</si>
  <si>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</si>
  <si>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</si>
  <si>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</si>
  <si>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</si>
  <si>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</si>
  <si>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</si>
  <si>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</si>
  <si>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</si>
  <si>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</si>
  <si>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</si>
  <si>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</si>
  <si>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</si>
  <si>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</si>
  <si>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</si>
  <si>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</si>
  <si>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</si>
  <si>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</si>
  <si>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</si>
  <si>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</si>
  <si>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</si>
  <si>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</si>
  <si>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</si>
  <si>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</si>
  <si>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</si>
  <si>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</si>
  <si>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</si>
  <si>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</si>
  <si>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</si>
  <si>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</si>
  <si>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</si>
  <si>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</si>
  <si>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</si>
  <si>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</si>
  <si>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</si>
  <si>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</si>
  <si>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</si>
  <si>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</si>
  <si>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</si>
  <si>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</si>
  <si>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</si>
  <si>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</si>
  <si>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</si>
  <si>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</si>
  <si>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</si>
  <si>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</si>
  <si>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</si>
  <si>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</si>
  <si>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</si>
  <si>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</si>
  <si>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</si>
  <si>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</si>
  <si>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</si>
  <si>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</si>
  <si>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</si>
  <si>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</si>
  <si>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</si>
  <si>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</si>
  <si>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</si>
  <si>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</si>
  <si>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</si>
  <si>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</si>
  <si>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</si>
  <si>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</si>
  <si>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</si>
  <si>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</si>
  <si>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</si>
  <si>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</si>
  <si>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</si>
  <si>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</si>
  <si>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</si>
  <si>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</si>
  <si>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</si>
  <si>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</si>
  <si>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</si>
  <si>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</si>
  <si>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</si>
  <si>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</si>
  <si>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</si>
  <si>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</si>
  <si>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</si>
  <si>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</si>
  <si>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</si>
  <si>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</si>
  <si>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</si>
  <si>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</si>
  <si>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</si>
  <si>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</si>
  <si>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</si>
  <si>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</si>
  <si>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</si>
  <si>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</si>
  <si>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</si>
  <si>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</si>
  <si>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</si>
  <si>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</si>
  <si>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</si>
  <si>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</si>
  <si>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</si>
  <si>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</si>
  <si>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</si>
  <si>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</si>
  <si>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</si>
  <si>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</si>
  <si>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</si>
  <si>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</si>
  <si>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</si>
  <si>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</si>
  <si>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</si>
  <si>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</si>
  <si>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</si>
  <si>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</si>
  <si>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</si>
  <si>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</si>
  <si>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</si>
  <si>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</si>
  <si>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</si>
  <si>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</si>
  <si>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</si>
  <si>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</si>
  <si>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</si>
  <si>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</si>
  <si>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</si>
  <si>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</si>
  <si>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</si>
  <si>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</si>
  <si>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</si>
  <si>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</si>
  <si>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</si>
  <si>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</si>
  <si>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</si>
  <si>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</si>
  <si>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</si>
  <si>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</si>
  <si>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</si>
  <si>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</si>
  <si>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</si>
  <si>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</si>
  <si>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</si>
  <si>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</si>
  <si>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</si>
  <si>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</si>
  <si>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</si>
  <si>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</si>
  <si>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</si>
  <si>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</si>
  <si>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</si>
  <si>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</si>
  <si>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</si>
  <si>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</si>
  <si>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</si>
  <si>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</si>
  <si>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</si>
  <si>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</si>
  <si>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</si>
  <si>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</si>
  <si>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</si>
  <si>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</si>
  <si>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</si>
  <si>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</si>
  <si>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</si>
  <si>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</si>
  <si>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</si>
  <si>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</si>
  <si>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</si>
  <si>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</si>
  <si>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</si>
  <si>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</si>
  <si>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</si>
  <si>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</si>
  <si>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</si>
  <si>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</si>
  <si>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</si>
  <si>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</si>
  <si>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</si>
  <si>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</si>
  <si>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</si>
  <si>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</si>
  <si>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</si>
  <si>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</si>
  <si>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</si>
  <si>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</si>
  <si>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</si>
  <si>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</si>
  <si>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</si>
  <si>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</si>
  <si>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</si>
  <si>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</si>
  <si>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</si>
  <si>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</si>
  <si>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</si>
  <si>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</si>
  <si>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</si>
  <si>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</si>
  <si>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</si>
  <si>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</si>
  <si>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</si>
  <si>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</si>
  <si>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</si>
  <si>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</si>
  <si>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</si>
  <si>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</si>
  <si>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</si>
  <si>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</si>
  <si>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</si>
  <si>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</si>
  <si>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</si>
  <si>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</si>
  <si>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</si>
  <si>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</si>
  <si>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</si>
  <si>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</si>
  <si>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</si>
  <si>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</si>
  <si>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</si>
  <si>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</si>
  <si>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</si>
  <si>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</si>
  <si>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</si>
  <si>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</si>
  <si>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</si>
  <si>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</si>
  <si>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</si>
  <si>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</si>
  <si>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</si>
  <si>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</si>
  <si>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</si>
  <si>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</si>
  <si>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</si>
  <si>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</si>
  <si>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</si>
  <si>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</si>
  <si>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</si>
  <si>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</si>
  <si>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</si>
  <si>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</si>
  <si>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</si>
  <si>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</si>
  <si>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</si>
  <si>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</si>
  <si>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</si>
  <si>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</si>
  <si>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</si>
  <si>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</si>
  <si>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</si>
  <si>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</si>
  <si>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</si>
  <si>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</si>
  <si>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</si>
  <si>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</si>
  <si>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</si>
  <si>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</si>
  <si>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</si>
  <si>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</si>
  <si>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</si>
  <si>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</si>
  <si>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</si>
  <si>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</si>
  <si>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</si>
  <si>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</si>
  <si>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</si>
  <si>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</si>
  <si>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</si>
  <si>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</si>
  <si>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</si>
  <si>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</si>
  <si>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</si>
  <si>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</si>
  <si>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</si>
  <si>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</si>
  <si>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</si>
  <si>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</si>
  <si>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</si>
  <si>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</si>
  <si>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</si>
  <si>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</si>
  <si>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</si>
  <si>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</si>
  <si>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</si>
  <si>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</si>
  <si>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</si>
  <si>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</si>
  <si>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</si>
  <si>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</si>
  <si>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</si>
  <si>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</si>
  <si>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</si>
  <si>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</si>
  <si>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</si>
  <si>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</si>
  <si>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</si>
  <si>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</si>
  <si>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</si>
  <si>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</si>
  <si>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</si>
  <si>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</si>
  <si>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</si>
  <si>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</si>
  <si>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</si>
  <si>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</si>
  <si>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</si>
  <si>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</si>
  <si>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</si>
  <si>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</si>
  <si>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</si>
  <si>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</si>
  <si>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</si>
  <si>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</si>
  <si>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</si>
  <si>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</si>
  <si>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</si>
  <si>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</si>
  <si>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</si>
  <si>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</si>
  <si>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VICINAL DA 20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</si>
  <si>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VICINAL DA 20, LOCALIZADOS NO MUNICÍPIO DE ITAITUBA, ESTADO DO PARÁ.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</si>
  <si>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VICINAL DA 20, LOCALIZADOS NO MUNICÍPIO DE ITAITUBA, ESTADO DO PARÁ.</t>
    </r>
  </si>
  <si>
    <t>Data:     23/08/2022</t>
  </si>
  <si>
    <t xml:space="preserve">PLANILHA ORÇAMENTÁRIA </t>
  </si>
  <si>
    <t>Poço Tubular  - prof.= 80m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</si>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</sst>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09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65" fontId="0" fillId="0" borderId="164" xfId="0" applyNumberFormat="1" applyBorder="1" applyAlignment="1">
      <alignment horizontal="center"/>
    </xf>
    <xf numFmtId="2" fontId="0" fillId="0" borderId="164" xfId="0" applyNumberFormat="1" applyBorder="1" applyAlignment="1">
      <alignment horizontal="center"/>
    </xf>
    <xf numFmtId="0" fontId="12" fillId="0" borderId="15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0" fontId="15" fillId="0" borderId="135" xfId="0" applyFont="1" applyBorder="1" applyAlignment="1">
      <alignment horizontal="left" vertical="center" wrapText="1"/>
    </xf>
    <xf numFmtId="0" fontId="15" fillId="0" borderId="11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5" fillId="0" borderId="132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15" fillId="0" borderId="7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1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center" vertical="center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vertical="center"/>
    </xf>
    <xf numFmtId="4" fontId="15" fillId="0" borderId="83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2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0" fontId="15" fillId="0" borderId="74" xfId="0" applyFont="1" applyBorder="1" applyAlignment="1">
      <alignment horizontal="left" vertical="center" wrapText="1"/>
    </xf>
    <xf numFmtId="4" fontId="15" fillId="0" borderId="2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0" fontId="15" fillId="0" borderId="9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167" fontId="15" fillId="0" borderId="8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right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114" xfId="0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1057275</xdr:colOff>
      <xdr:row>118</xdr:row>
      <xdr:rowOff>114300</xdr:rowOff>
    </xdr:from>
    <xdr:to>
      <xdr:col>5</xdr:col>
      <xdr:colOff>695325</xdr:colOff>
      <xdr:row>121</xdr:row>
      <xdr:rowOff>50800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504950" y="4449127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342900</xdr:colOff>
      <xdr:row>112</xdr:row>
      <xdr:rowOff>123825</xdr:rowOff>
    </xdr:from>
    <xdr:to>
      <xdr:col>9</xdr:col>
      <xdr:colOff>152399</xdr:colOff>
      <xdr:row>114</xdr:row>
      <xdr:rowOff>10428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3733800" y="433578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2330824</xdr:colOff>
      <xdr:row>187</xdr:row>
      <xdr:rowOff>56029</xdr:rowOff>
    </xdr:from>
    <xdr:to>
      <xdr:col>5</xdr:col>
      <xdr:colOff>815788</xdr:colOff>
      <xdr:row>189</xdr:row>
      <xdr:rowOff>160617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868706" y="51132441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840441</xdr:colOff>
      <xdr:row>183</xdr:row>
      <xdr:rowOff>0</xdr:rowOff>
    </xdr:from>
    <xdr:to>
      <xdr:col>10</xdr:col>
      <xdr:colOff>77880</xdr:colOff>
      <xdr:row>184</xdr:row>
      <xdr:rowOff>77103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6589059" y="50314412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1788583</xdr:colOff>
      <xdr:row>477</xdr:row>
      <xdr:rowOff>116417</xdr:rowOff>
    </xdr:from>
    <xdr:to>
      <xdr:col>4</xdr:col>
      <xdr:colOff>817033</xdr:colOff>
      <xdr:row>480</xdr:row>
      <xdr:rowOff>52917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603500" y="128280584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275166</xdr:colOff>
      <xdr:row>474</xdr:row>
      <xdr:rowOff>137583</xdr:rowOff>
    </xdr:from>
    <xdr:to>
      <xdr:col>7</xdr:col>
      <xdr:colOff>56090</xdr:colOff>
      <xdr:row>476</xdr:row>
      <xdr:rowOff>24186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757333" y="1277302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1609725</xdr:colOff>
      <xdr:row>32</xdr:row>
      <xdr:rowOff>123825</xdr:rowOff>
    </xdr:from>
    <xdr:to>
      <xdr:col>7</xdr:col>
      <xdr:colOff>266699</xdr:colOff>
      <xdr:row>34</xdr:row>
      <xdr:rowOff>10428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3057525" y="76771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0</xdr:col>
      <xdr:colOff>1152525</xdr:colOff>
      <xdr:row>35</xdr:row>
      <xdr:rowOff>152400</xdr:rowOff>
    </xdr:from>
    <xdr:to>
      <xdr:col>5</xdr:col>
      <xdr:colOff>133350</xdr:colOff>
      <xdr:row>38</xdr:row>
      <xdr:rowOff>88900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52525" y="827722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view="pageBreakPreview" zoomScaleNormal="100" zoomScaleSheetLayoutView="100" workbookViewId="0">
      <selection activeCell="N6" sqref="N6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445" t="s">
        <v>244</v>
      </c>
      <c r="B2" s="446"/>
      <c r="C2" s="446"/>
      <c r="D2" s="446"/>
      <c r="E2" s="446"/>
      <c r="F2" s="446"/>
      <c r="G2" s="446"/>
      <c r="H2" s="446"/>
      <c r="I2" s="446"/>
      <c r="J2" s="446"/>
    </row>
    <row r="3" spans="1:11">
      <c r="A3" s="446"/>
      <c r="B3" s="446"/>
      <c r="C3" s="446"/>
      <c r="D3" s="446"/>
      <c r="E3" s="446"/>
      <c r="F3" s="446"/>
      <c r="G3" s="446"/>
      <c r="H3" s="446"/>
      <c r="I3" s="446"/>
      <c r="J3" s="446"/>
    </row>
    <row r="4" spans="1:11" ht="58.5" customHeight="1" thickBot="1">
      <c r="A4" s="446"/>
      <c r="B4" s="446"/>
      <c r="C4" s="446"/>
      <c r="D4" s="446"/>
      <c r="E4" s="446"/>
      <c r="F4" s="446"/>
      <c r="G4" s="446"/>
      <c r="H4" s="446"/>
      <c r="I4" s="446"/>
      <c r="J4" s="446"/>
    </row>
    <row r="5" spans="1:11" ht="17.25" customHeight="1" thickBot="1">
      <c r="A5" s="447" t="s">
        <v>220</v>
      </c>
      <c r="B5" s="448"/>
      <c r="C5" s="448"/>
      <c r="D5" s="448"/>
      <c r="E5" s="448"/>
      <c r="F5" s="448"/>
      <c r="G5" s="448"/>
      <c r="H5" s="448"/>
      <c r="I5" s="448"/>
      <c r="J5" s="449"/>
    </row>
    <row r="6" spans="1:11" ht="83.25" customHeight="1">
      <c r="A6" s="450" t="s">
        <v>221</v>
      </c>
      <c r="B6" s="453" t="s">
        <v>222</v>
      </c>
      <c r="C6" s="453" t="s">
        <v>223</v>
      </c>
      <c r="D6" s="453" t="s">
        <v>224</v>
      </c>
      <c r="E6" s="281" t="s">
        <v>536</v>
      </c>
      <c r="F6" s="281" t="s">
        <v>534</v>
      </c>
      <c r="G6" s="281" t="s">
        <v>533</v>
      </c>
      <c r="H6" s="456" t="s">
        <v>225</v>
      </c>
      <c r="I6" s="459" t="s">
        <v>227</v>
      </c>
      <c r="J6" s="460"/>
    </row>
    <row r="7" spans="1:11">
      <c r="A7" s="451"/>
      <c r="B7" s="454"/>
      <c r="C7" s="454"/>
      <c r="D7" s="454"/>
      <c r="E7" s="288" t="s">
        <v>228</v>
      </c>
      <c r="F7" s="288" t="s">
        <v>228</v>
      </c>
      <c r="G7" s="288" t="s">
        <v>228</v>
      </c>
      <c r="H7" s="457"/>
      <c r="I7" s="461"/>
      <c r="J7" s="462"/>
    </row>
    <row r="8" spans="1:11" ht="39.75" thickBot="1">
      <c r="A8" s="452"/>
      <c r="B8" s="455"/>
      <c r="C8" s="455"/>
      <c r="D8" s="455"/>
      <c r="E8" s="282" t="s">
        <v>229</v>
      </c>
      <c r="F8" s="282" t="s">
        <v>230</v>
      </c>
      <c r="G8" s="282" t="s">
        <v>230</v>
      </c>
      <c r="H8" s="458"/>
      <c r="I8" s="463"/>
      <c r="J8" s="464"/>
    </row>
    <row r="9" spans="1:11" ht="14.1" customHeight="1">
      <c r="A9" s="471">
        <v>1</v>
      </c>
      <c r="B9" s="473" t="s">
        <v>231</v>
      </c>
      <c r="C9" s="441" t="s">
        <v>7</v>
      </c>
      <c r="D9" s="441">
        <v>1</v>
      </c>
      <c r="E9" s="292">
        <v>1984</v>
      </c>
      <c r="F9" s="292">
        <v>89400</v>
      </c>
      <c r="G9" s="368">
        <v>200000053</v>
      </c>
      <c r="H9" s="443">
        <f t="shared" ref="H9" si="0">(E10+F10+G10)/3</f>
        <v>10.276666666666666</v>
      </c>
      <c r="I9" s="465" t="s">
        <v>192</v>
      </c>
      <c r="J9" s="466"/>
      <c r="K9" s="369">
        <f>H9</f>
        <v>10.276666666666666</v>
      </c>
    </row>
    <row r="10" spans="1:11" ht="14.1" customHeight="1">
      <c r="A10" s="472"/>
      <c r="B10" s="474"/>
      <c r="C10" s="442"/>
      <c r="D10" s="442"/>
      <c r="E10" s="284">
        <v>10</v>
      </c>
      <c r="F10" s="283">
        <v>12.59</v>
      </c>
      <c r="G10" s="285">
        <v>8.24</v>
      </c>
      <c r="H10" s="444"/>
      <c r="I10" s="469"/>
      <c r="J10" s="470"/>
    </row>
    <row r="11" spans="1:11" ht="14.1" customHeight="1">
      <c r="A11" s="471">
        <v>2</v>
      </c>
      <c r="B11" s="473" t="s">
        <v>232</v>
      </c>
      <c r="C11" s="441" t="s">
        <v>7</v>
      </c>
      <c r="D11" s="441">
        <v>1</v>
      </c>
      <c r="E11" s="292">
        <v>2032</v>
      </c>
      <c r="F11" s="292">
        <v>850888</v>
      </c>
      <c r="G11" s="368">
        <v>200000060</v>
      </c>
      <c r="H11" s="443">
        <f t="shared" ref="H11" si="1">(E12+F12+G12)/3</f>
        <v>0.36000000000000004</v>
      </c>
      <c r="I11" s="465" t="s">
        <v>192</v>
      </c>
      <c r="J11" s="466"/>
      <c r="K11" s="369">
        <f>H11</f>
        <v>0.36000000000000004</v>
      </c>
    </row>
    <row r="12" spans="1:11" ht="14.1" customHeight="1">
      <c r="A12" s="472"/>
      <c r="B12" s="474"/>
      <c r="C12" s="442"/>
      <c r="D12" s="442"/>
      <c r="E12" s="284">
        <v>0.4</v>
      </c>
      <c r="F12" s="283">
        <v>0.5</v>
      </c>
      <c r="G12" s="285">
        <v>0.18</v>
      </c>
      <c r="H12" s="444"/>
      <c r="I12" s="469"/>
      <c r="J12" s="470"/>
    </row>
    <row r="13" spans="1:11" ht="14.1" customHeight="1">
      <c r="A13" s="471">
        <v>3</v>
      </c>
      <c r="B13" s="473" t="s">
        <v>233</v>
      </c>
      <c r="C13" s="441" t="s">
        <v>269</v>
      </c>
      <c r="D13" s="441">
        <v>1</v>
      </c>
      <c r="E13" s="292">
        <v>2786</v>
      </c>
      <c r="F13" s="292">
        <v>169820</v>
      </c>
      <c r="G13" s="289">
        <v>2000000893</v>
      </c>
      <c r="H13" s="443">
        <f t="shared" ref="H13" si="2">(E14+F14+G14)/3</f>
        <v>0.21</v>
      </c>
      <c r="I13" s="465" t="s">
        <v>192</v>
      </c>
      <c r="J13" s="466"/>
      <c r="K13" s="369">
        <f>H13</f>
        <v>0.21</v>
      </c>
    </row>
    <row r="14" spans="1:11" ht="14.1" customHeight="1" thickBot="1">
      <c r="A14" s="485"/>
      <c r="B14" s="455"/>
      <c r="C14" s="486"/>
      <c r="D14" s="486"/>
      <c r="E14" s="286">
        <v>0.25</v>
      </c>
      <c r="F14" s="286">
        <v>0.2</v>
      </c>
      <c r="G14" s="287">
        <v>0.18</v>
      </c>
      <c r="H14" s="444"/>
      <c r="I14" s="467"/>
      <c r="J14" s="468"/>
    </row>
    <row r="15" spans="1:11" ht="21" customHeight="1" thickBot="1">
      <c r="A15" s="476" t="s">
        <v>234</v>
      </c>
      <c r="B15" s="477"/>
      <c r="C15" s="477"/>
      <c r="D15" s="477"/>
      <c r="E15" s="477"/>
      <c r="F15" s="477"/>
      <c r="G15" s="477"/>
      <c r="H15" s="477"/>
      <c r="I15" s="477"/>
      <c r="J15" s="478"/>
    </row>
    <row r="16" spans="1:11" ht="67.5" customHeight="1">
      <c r="A16" s="450" t="s">
        <v>221</v>
      </c>
      <c r="B16" s="453" t="s">
        <v>222</v>
      </c>
      <c r="C16" s="453" t="s">
        <v>223</v>
      </c>
      <c r="D16" s="453" t="s">
        <v>224</v>
      </c>
      <c r="E16" s="281" t="s">
        <v>535</v>
      </c>
      <c r="F16" s="281" t="s">
        <v>538</v>
      </c>
      <c r="G16" s="281" t="s">
        <v>537</v>
      </c>
      <c r="H16" s="456" t="s">
        <v>235</v>
      </c>
      <c r="I16" s="479" t="s">
        <v>226</v>
      </c>
      <c r="J16" s="482" t="s">
        <v>227</v>
      </c>
    </row>
    <row r="17" spans="1:12" ht="27" customHeight="1">
      <c r="A17" s="451"/>
      <c r="B17" s="454"/>
      <c r="C17" s="454"/>
      <c r="D17" s="454"/>
      <c r="E17" s="288" t="s">
        <v>228</v>
      </c>
      <c r="F17" s="288" t="s">
        <v>228</v>
      </c>
      <c r="G17" s="288" t="s">
        <v>228</v>
      </c>
      <c r="H17" s="457"/>
      <c r="I17" s="480"/>
      <c r="J17" s="483"/>
    </row>
    <row r="18" spans="1:12" ht="27" customHeight="1" thickBot="1">
      <c r="A18" s="452"/>
      <c r="B18" s="455"/>
      <c r="C18" s="455"/>
      <c r="D18" s="455"/>
      <c r="E18" s="291" t="s">
        <v>246</v>
      </c>
      <c r="F18" s="291" t="s">
        <v>247</v>
      </c>
      <c r="G18" s="291" t="s">
        <v>247</v>
      </c>
      <c r="H18" s="458"/>
      <c r="I18" s="481"/>
      <c r="J18" s="484"/>
    </row>
    <row r="19" spans="1:12" ht="18" customHeight="1">
      <c r="A19" s="471">
        <v>1</v>
      </c>
      <c r="B19" s="473" t="s">
        <v>245</v>
      </c>
      <c r="C19" s="441" t="s">
        <v>7</v>
      </c>
      <c r="D19" s="441">
        <v>1</v>
      </c>
      <c r="E19" s="289" t="s">
        <v>204</v>
      </c>
      <c r="F19" s="289" t="s">
        <v>204</v>
      </c>
      <c r="G19" s="289" t="s">
        <v>204</v>
      </c>
      <c r="H19" s="487">
        <f>(E20+F20+G20)/3</f>
        <v>558.33333333333337</v>
      </c>
      <c r="I19" s="489">
        <f>H19*1.35</f>
        <v>753.75000000000011</v>
      </c>
      <c r="J19" s="475" t="s">
        <v>192</v>
      </c>
      <c r="K19" s="369">
        <f>I19</f>
        <v>753.75000000000011</v>
      </c>
      <c r="L19" s="280"/>
    </row>
    <row r="20" spans="1:12" ht="18" customHeight="1">
      <c r="A20" s="472"/>
      <c r="B20" s="474"/>
      <c r="C20" s="442"/>
      <c r="D20" s="442"/>
      <c r="E20" s="285">
        <v>500</v>
      </c>
      <c r="F20" s="285">
        <v>525</v>
      </c>
      <c r="G20" s="285">
        <v>650</v>
      </c>
      <c r="H20" s="488"/>
      <c r="I20" s="490"/>
      <c r="J20" s="475"/>
      <c r="L20" s="280"/>
    </row>
    <row r="21" spans="1:12" ht="18" customHeight="1">
      <c r="A21" s="471">
        <v>2</v>
      </c>
      <c r="B21" s="473" t="s">
        <v>236</v>
      </c>
      <c r="C21" s="441" t="s">
        <v>7</v>
      </c>
      <c r="D21" s="441">
        <v>1</v>
      </c>
      <c r="E21" s="289" t="s">
        <v>204</v>
      </c>
      <c r="F21" s="289" t="s">
        <v>204</v>
      </c>
      <c r="G21" s="289" t="s">
        <v>204</v>
      </c>
      <c r="H21" s="487">
        <f t="shared" ref="H21" si="3">(E22+F22+G22)/3</f>
        <v>328.33333333333331</v>
      </c>
      <c r="I21" s="489">
        <f t="shared" ref="I21" si="4">H21*1.35</f>
        <v>443.25</v>
      </c>
      <c r="J21" s="475" t="s">
        <v>192</v>
      </c>
      <c r="K21" s="369">
        <f>I21</f>
        <v>443.25</v>
      </c>
      <c r="L21" s="280"/>
    </row>
    <row r="22" spans="1:12" ht="18" customHeight="1">
      <c r="A22" s="472"/>
      <c r="B22" s="474"/>
      <c r="C22" s="442"/>
      <c r="D22" s="442"/>
      <c r="E22" s="285">
        <v>300</v>
      </c>
      <c r="F22" s="285">
        <v>350</v>
      </c>
      <c r="G22" s="285">
        <v>335</v>
      </c>
      <c r="H22" s="488"/>
      <c r="I22" s="490"/>
      <c r="J22" s="475"/>
      <c r="L22" s="280"/>
    </row>
    <row r="23" spans="1:12" ht="18" customHeight="1">
      <c r="A23" s="471">
        <v>3</v>
      </c>
      <c r="B23" s="473" t="s">
        <v>237</v>
      </c>
      <c r="C23" s="441" t="s">
        <v>7</v>
      </c>
      <c r="D23" s="441">
        <v>1</v>
      </c>
      <c r="E23" s="289" t="s">
        <v>204</v>
      </c>
      <c r="F23" s="289" t="s">
        <v>204</v>
      </c>
      <c r="G23" s="289" t="s">
        <v>204</v>
      </c>
      <c r="H23" s="487">
        <f t="shared" ref="H23" si="5">(E24+F24+G24)/3</f>
        <v>270</v>
      </c>
      <c r="I23" s="489">
        <f t="shared" ref="I23" si="6">H23*1.35</f>
        <v>364.5</v>
      </c>
      <c r="J23" s="475" t="s">
        <v>192</v>
      </c>
      <c r="K23" s="369">
        <f>I23</f>
        <v>364.5</v>
      </c>
      <c r="L23" s="280"/>
    </row>
    <row r="24" spans="1:12" ht="18" customHeight="1">
      <c r="A24" s="472"/>
      <c r="B24" s="474"/>
      <c r="C24" s="442"/>
      <c r="D24" s="442"/>
      <c r="E24" s="285">
        <v>250</v>
      </c>
      <c r="F24" s="285">
        <v>270</v>
      </c>
      <c r="G24" s="285">
        <v>290</v>
      </c>
      <c r="H24" s="488"/>
      <c r="I24" s="490"/>
      <c r="J24" s="475"/>
      <c r="L24" s="280"/>
    </row>
    <row r="25" spans="1:12" ht="18" customHeight="1">
      <c r="A25" s="471">
        <v>4</v>
      </c>
      <c r="B25" s="473" t="s">
        <v>238</v>
      </c>
      <c r="C25" s="441" t="s">
        <v>7</v>
      </c>
      <c r="D25" s="441">
        <v>1</v>
      </c>
      <c r="E25" s="289" t="s">
        <v>204</v>
      </c>
      <c r="F25" s="289" t="s">
        <v>204</v>
      </c>
      <c r="G25" s="289" t="s">
        <v>204</v>
      </c>
      <c r="H25" s="487">
        <f t="shared" ref="H25" si="7">(E26+F26+G26)/3</f>
        <v>100</v>
      </c>
      <c r="I25" s="489">
        <f t="shared" ref="I25" si="8">H25*1.35</f>
        <v>135</v>
      </c>
      <c r="J25" s="475" t="s">
        <v>192</v>
      </c>
      <c r="K25" s="369">
        <f>I25</f>
        <v>135</v>
      </c>
      <c r="L25" s="280"/>
    </row>
    <row r="26" spans="1:12" ht="18" customHeight="1">
      <c r="A26" s="472"/>
      <c r="B26" s="474"/>
      <c r="C26" s="442"/>
      <c r="D26" s="442"/>
      <c r="E26" s="285">
        <v>100</v>
      </c>
      <c r="F26" s="285">
        <v>105</v>
      </c>
      <c r="G26" s="285">
        <v>95</v>
      </c>
      <c r="H26" s="488"/>
      <c r="I26" s="490"/>
      <c r="J26" s="475"/>
      <c r="L26" s="280"/>
    </row>
    <row r="27" spans="1:12" ht="18" customHeight="1">
      <c r="A27" s="471">
        <v>5</v>
      </c>
      <c r="B27" s="473" t="s">
        <v>239</v>
      </c>
      <c r="C27" s="441" t="s">
        <v>7</v>
      </c>
      <c r="D27" s="441">
        <v>1</v>
      </c>
      <c r="E27" s="289" t="s">
        <v>204</v>
      </c>
      <c r="F27" s="289" t="s">
        <v>204</v>
      </c>
      <c r="G27" s="289" t="s">
        <v>204</v>
      </c>
      <c r="H27" s="487">
        <f t="shared" ref="H27" si="9">(E28+F28+G28)/3</f>
        <v>105</v>
      </c>
      <c r="I27" s="489">
        <f t="shared" ref="I27" si="10">H27*1.35</f>
        <v>141.75</v>
      </c>
      <c r="J27" s="475" t="s">
        <v>192</v>
      </c>
      <c r="K27" s="369">
        <f>I27</f>
        <v>141.75</v>
      </c>
      <c r="L27" s="280"/>
    </row>
    <row r="28" spans="1:12" ht="18" customHeight="1">
      <c r="A28" s="472"/>
      <c r="B28" s="474"/>
      <c r="C28" s="442"/>
      <c r="D28" s="442"/>
      <c r="E28" s="285">
        <v>90</v>
      </c>
      <c r="F28" s="285">
        <v>105</v>
      </c>
      <c r="G28" s="285">
        <v>120</v>
      </c>
      <c r="H28" s="488"/>
      <c r="I28" s="490"/>
      <c r="J28" s="475"/>
      <c r="L28" s="280"/>
    </row>
    <row r="29" spans="1:12" ht="18" customHeight="1">
      <c r="A29" s="471">
        <v>6</v>
      </c>
      <c r="B29" s="473" t="s">
        <v>240</v>
      </c>
      <c r="C29" s="441" t="s">
        <v>7</v>
      </c>
      <c r="D29" s="441">
        <v>1</v>
      </c>
      <c r="E29" s="289" t="s">
        <v>204</v>
      </c>
      <c r="F29" s="289" t="s">
        <v>204</v>
      </c>
      <c r="G29" s="289" t="s">
        <v>204</v>
      </c>
      <c r="H29" s="487">
        <f t="shared" ref="H29" si="11">(E30+F30+G30)/3</f>
        <v>38.5</v>
      </c>
      <c r="I29" s="489">
        <f t="shared" ref="I29" si="12">H29*1.35</f>
        <v>51.975000000000001</v>
      </c>
      <c r="J29" s="475" t="s">
        <v>192</v>
      </c>
      <c r="K29" s="369">
        <f>I29</f>
        <v>51.975000000000001</v>
      </c>
      <c r="L29" s="280"/>
    </row>
    <row r="30" spans="1:12" ht="18" customHeight="1">
      <c r="A30" s="472"/>
      <c r="B30" s="474"/>
      <c r="C30" s="442"/>
      <c r="D30" s="442"/>
      <c r="E30" s="285">
        <v>32.5</v>
      </c>
      <c r="F30" s="285">
        <v>45</v>
      </c>
      <c r="G30" s="285">
        <v>38</v>
      </c>
      <c r="H30" s="488"/>
      <c r="I30" s="490"/>
      <c r="J30" s="475"/>
      <c r="L30" s="280"/>
    </row>
    <row r="31" spans="1:12" ht="18" customHeight="1">
      <c r="A31" s="471">
        <v>7</v>
      </c>
      <c r="B31" s="473" t="s">
        <v>241</v>
      </c>
      <c r="C31" s="441" t="s">
        <v>7</v>
      </c>
      <c r="D31" s="441">
        <v>1</v>
      </c>
      <c r="E31" s="289" t="s">
        <v>204</v>
      </c>
      <c r="F31" s="289" t="s">
        <v>204</v>
      </c>
      <c r="G31" s="289" t="s">
        <v>204</v>
      </c>
      <c r="H31" s="487">
        <f t="shared" ref="H31" si="13">(E32+F32+G32)/3</f>
        <v>92.666666666666671</v>
      </c>
      <c r="I31" s="489">
        <f t="shared" ref="I31" si="14">H31*1.35</f>
        <v>125.10000000000001</v>
      </c>
      <c r="J31" s="475" t="s">
        <v>192</v>
      </c>
      <c r="K31" s="369">
        <f>I31</f>
        <v>125.10000000000001</v>
      </c>
      <c r="L31" s="275"/>
    </row>
    <row r="32" spans="1:12" ht="18" customHeight="1">
      <c r="A32" s="472"/>
      <c r="B32" s="474"/>
      <c r="C32" s="442"/>
      <c r="D32" s="442"/>
      <c r="E32" s="285">
        <v>90</v>
      </c>
      <c r="F32" s="285">
        <v>87</v>
      </c>
      <c r="G32" s="285">
        <v>101</v>
      </c>
      <c r="H32" s="488"/>
      <c r="I32" s="490"/>
      <c r="J32" s="475"/>
      <c r="L32" s="275"/>
    </row>
    <row r="33" spans="1:12" ht="18" customHeight="1">
      <c r="A33" s="471">
        <v>8</v>
      </c>
      <c r="B33" s="473" t="s">
        <v>242</v>
      </c>
      <c r="C33" s="441" t="s">
        <v>7</v>
      </c>
      <c r="D33" s="441">
        <v>1</v>
      </c>
      <c r="E33" s="289" t="s">
        <v>204</v>
      </c>
      <c r="F33" s="289" t="s">
        <v>204</v>
      </c>
      <c r="G33" s="289" t="s">
        <v>204</v>
      </c>
      <c r="H33" s="487">
        <f t="shared" ref="H33" si="15">(E34+F34+G34)/3</f>
        <v>48.666666666666664</v>
      </c>
      <c r="I33" s="489">
        <f t="shared" ref="I33" si="16">H33*1.35</f>
        <v>65.7</v>
      </c>
      <c r="J33" s="475" t="s">
        <v>192</v>
      </c>
      <c r="K33" s="369">
        <f>I33</f>
        <v>65.7</v>
      </c>
      <c r="L33" s="275"/>
    </row>
    <row r="34" spans="1:12" ht="18" customHeight="1">
      <c r="A34" s="472"/>
      <c r="B34" s="474"/>
      <c r="C34" s="442"/>
      <c r="D34" s="442"/>
      <c r="E34" s="285">
        <v>45</v>
      </c>
      <c r="F34" s="285">
        <v>49</v>
      </c>
      <c r="G34" s="285">
        <v>52</v>
      </c>
      <c r="H34" s="488"/>
      <c r="I34" s="490"/>
      <c r="J34" s="475"/>
      <c r="L34" s="275"/>
    </row>
    <row r="35" spans="1:12" ht="18" customHeight="1">
      <c r="A35" s="471">
        <v>9</v>
      </c>
      <c r="B35" s="473" t="s">
        <v>243</v>
      </c>
      <c r="C35" s="441" t="s">
        <v>7</v>
      </c>
      <c r="D35" s="441">
        <v>1</v>
      </c>
      <c r="E35" s="289" t="s">
        <v>204</v>
      </c>
      <c r="F35" s="289" t="s">
        <v>204</v>
      </c>
      <c r="G35" s="289" t="s">
        <v>204</v>
      </c>
      <c r="H35" s="487">
        <f t="shared" ref="H35" si="17">(E36+F36+G36)/3</f>
        <v>26.5</v>
      </c>
      <c r="I35" s="489">
        <f t="shared" ref="I35" si="18">H35*1.35</f>
        <v>35.775000000000006</v>
      </c>
      <c r="J35" s="475" t="s">
        <v>192</v>
      </c>
      <c r="K35" s="369">
        <f>I35</f>
        <v>35.775000000000006</v>
      </c>
      <c r="L35" s="275"/>
    </row>
    <row r="36" spans="1:12" ht="18" customHeight="1">
      <c r="A36" s="472"/>
      <c r="B36" s="474"/>
      <c r="C36" s="442"/>
      <c r="D36" s="442"/>
      <c r="E36" s="285">
        <v>25</v>
      </c>
      <c r="F36" s="285">
        <v>26.5</v>
      </c>
      <c r="G36" s="285">
        <v>28</v>
      </c>
      <c r="H36" s="488"/>
      <c r="I36" s="490"/>
      <c r="J36" s="475"/>
      <c r="L36" s="275"/>
    </row>
    <row r="37" spans="1:12" ht="14.1" customHeight="1">
      <c r="A37" s="471">
        <v>10</v>
      </c>
      <c r="B37" s="473" t="s">
        <v>93</v>
      </c>
      <c r="C37" s="441" t="s">
        <v>7</v>
      </c>
      <c r="D37" s="441">
        <v>1</v>
      </c>
      <c r="E37" s="289" t="s">
        <v>204</v>
      </c>
      <c r="F37" s="289" t="s">
        <v>204</v>
      </c>
      <c r="G37" s="289" t="s">
        <v>204</v>
      </c>
      <c r="H37" s="487">
        <f>(E38+F38+G38)/3</f>
        <v>18.103333333333335</v>
      </c>
      <c r="I37" s="489">
        <f>H37*1.35</f>
        <v>24.439500000000006</v>
      </c>
      <c r="J37" s="475" t="s">
        <v>192</v>
      </c>
      <c r="K37" s="369">
        <f>I37</f>
        <v>24.439500000000006</v>
      </c>
      <c r="L37" s="275"/>
    </row>
    <row r="38" spans="1:12" ht="14.1" customHeight="1">
      <c r="A38" s="472"/>
      <c r="B38" s="474"/>
      <c r="C38" s="442"/>
      <c r="D38" s="442"/>
      <c r="E38" s="285">
        <v>18</v>
      </c>
      <c r="F38" s="285">
        <v>17.809999999999999</v>
      </c>
      <c r="G38" s="285">
        <v>18.5</v>
      </c>
      <c r="H38" s="488"/>
      <c r="I38" s="490"/>
      <c r="J38" s="475"/>
      <c r="L38" s="275"/>
    </row>
    <row r="39" spans="1:12" ht="14.1" customHeight="1">
      <c r="A39" s="471">
        <v>11</v>
      </c>
      <c r="B39" s="473" t="s">
        <v>96</v>
      </c>
      <c r="C39" s="441" t="s">
        <v>7</v>
      </c>
      <c r="D39" s="441">
        <v>1</v>
      </c>
      <c r="E39" s="289" t="s">
        <v>204</v>
      </c>
      <c r="F39" s="289" t="s">
        <v>204</v>
      </c>
      <c r="G39" s="289" t="s">
        <v>204</v>
      </c>
      <c r="H39" s="487">
        <f>(E40+F40+G40)/3</f>
        <v>18.3</v>
      </c>
      <c r="I39" s="489">
        <f t="shared" ref="I39" si="19">H39*1.35</f>
        <v>24.705000000000002</v>
      </c>
      <c r="J39" s="475" t="s">
        <v>192</v>
      </c>
      <c r="K39" s="369">
        <f>I39</f>
        <v>24.705000000000002</v>
      </c>
      <c r="L39" s="275"/>
    </row>
    <row r="40" spans="1:12" ht="14.1" customHeight="1" thickBot="1">
      <c r="A40" s="485"/>
      <c r="B40" s="455"/>
      <c r="C40" s="486"/>
      <c r="D40" s="486"/>
      <c r="E40" s="290">
        <v>19</v>
      </c>
      <c r="F40" s="290">
        <v>18</v>
      </c>
      <c r="G40" s="290">
        <v>17.899999999999999</v>
      </c>
      <c r="H40" s="492"/>
      <c r="I40" s="493"/>
      <c r="J40" s="491"/>
      <c r="L40" s="280"/>
    </row>
    <row r="41" spans="1:12">
      <c r="B41" s="331"/>
    </row>
  </sheetData>
  <mergeCells count="111"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I13:J14"/>
    <mergeCell ref="I11:J12"/>
    <mergeCell ref="A9:A10"/>
    <mergeCell ref="B9:B10"/>
    <mergeCell ref="C9:C10"/>
    <mergeCell ref="D9:D10"/>
    <mergeCell ref="H9:H10"/>
    <mergeCell ref="I9:J10"/>
    <mergeCell ref="J19:J20"/>
    <mergeCell ref="A15:J15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A11:A12"/>
    <mergeCell ref="B11:B12"/>
    <mergeCell ref="C11:C12"/>
    <mergeCell ref="D11:D12"/>
    <mergeCell ref="H11:H12"/>
    <mergeCell ref="A2:J4"/>
    <mergeCell ref="A5:J5"/>
    <mergeCell ref="A6:A8"/>
    <mergeCell ref="B6:B8"/>
    <mergeCell ref="C6:C8"/>
    <mergeCell ref="D6:D8"/>
    <mergeCell ref="H6:H8"/>
    <mergeCell ref="I6:J8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view="pageBreakPreview" zoomScaleNormal="100" zoomScaleSheetLayoutView="100" workbookViewId="0">
      <selection activeCell="H9" sqref="H9:I9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35" t="s">
        <v>866</v>
      </c>
      <c r="B6" s="536"/>
      <c r="C6" s="536"/>
      <c r="D6" s="536"/>
      <c r="E6" s="536"/>
      <c r="F6" s="536"/>
      <c r="G6" s="536"/>
      <c r="H6" s="536"/>
      <c r="I6" s="536"/>
    </row>
    <row r="7" spans="1:11" ht="24.95" customHeight="1">
      <c r="A7" s="537" t="s">
        <v>0</v>
      </c>
      <c r="B7" s="538"/>
      <c r="C7" s="538"/>
      <c r="D7" s="538"/>
      <c r="E7" s="538" t="s">
        <v>1</v>
      </c>
      <c r="F7" s="538"/>
      <c r="G7" s="538"/>
      <c r="H7" s="539" t="s">
        <v>2</v>
      </c>
      <c r="I7" s="538"/>
    </row>
    <row r="8" spans="1:11" ht="21" customHeight="1">
      <c r="A8" s="540" t="s">
        <v>3</v>
      </c>
      <c r="B8" s="540"/>
      <c r="C8" s="541"/>
      <c r="D8" s="539" t="s">
        <v>4</v>
      </c>
      <c r="E8" s="538"/>
      <c r="F8" s="538"/>
      <c r="G8" s="538"/>
      <c r="H8" s="542" t="s">
        <v>248</v>
      </c>
      <c r="I8" s="543"/>
    </row>
    <row r="9" spans="1:11" ht="30" customHeight="1" thickBot="1">
      <c r="A9" s="532" t="s">
        <v>490</v>
      </c>
      <c r="B9" s="532"/>
      <c r="C9" s="533" t="s">
        <v>864</v>
      </c>
      <c r="D9" s="532"/>
      <c r="E9" s="532"/>
      <c r="F9" s="532"/>
      <c r="G9" s="534"/>
      <c r="H9" s="527">
        <f>F107</f>
        <v>111361.7015805</v>
      </c>
      <c r="I9" s="528"/>
      <c r="J9" s="1"/>
      <c r="K9" s="2"/>
    </row>
    <row r="10" spans="1:11" ht="42" customHeight="1" thickTop="1" thickBot="1">
      <c r="A10" s="530" t="s">
        <v>5</v>
      </c>
      <c r="B10" s="529" t="s">
        <v>6</v>
      </c>
      <c r="C10" s="529" t="s">
        <v>7</v>
      </c>
      <c r="D10" s="529" t="s">
        <v>8</v>
      </c>
      <c r="E10" s="529" t="s">
        <v>9</v>
      </c>
      <c r="F10" s="529"/>
      <c r="G10" s="529" t="s">
        <v>562</v>
      </c>
      <c r="H10" s="529"/>
      <c r="I10" s="3" t="s">
        <v>10</v>
      </c>
      <c r="K10" s="2"/>
    </row>
    <row r="11" spans="1:11" ht="27.95" customHeight="1" thickTop="1" thickBot="1">
      <c r="A11" s="531"/>
      <c r="B11" s="529"/>
      <c r="C11" s="529"/>
      <c r="D11" s="529"/>
      <c r="E11" s="3" t="s">
        <v>184</v>
      </c>
      <c r="F11" s="3" t="s">
        <v>11</v>
      </c>
      <c r="G11" s="3" t="s">
        <v>12</v>
      </c>
      <c r="H11" s="3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870</v>
      </c>
      <c r="C12" s="518" t="s">
        <v>14</v>
      </c>
      <c r="D12" s="519"/>
      <c r="E12" s="520"/>
      <c r="F12" s="7">
        <f>SUM(F13,F17,F28,F19)</f>
        <v>54759.945299999992</v>
      </c>
      <c r="G12" s="521"/>
      <c r="H12" s="522"/>
      <c r="I12" s="523"/>
    </row>
    <row r="13" spans="1:11" ht="20.100000000000001" customHeight="1" thickTop="1">
      <c r="A13" s="5" t="s">
        <v>15</v>
      </c>
      <c r="B13" s="8" t="s">
        <v>218</v>
      </c>
      <c r="C13" s="524"/>
      <c r="D13" s="525"/>
      <c r="E13" s="526"/>
      <c r="F13" s="9">
        <f>SUM(F14:F16)</f>
        <v>1525.9925999999998</v>
      </c>
      <c r="G13" s="524"/>
      <c r="H13" s="525"/>
      <c r="I13" s="526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294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294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29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03"/>
      <c r="D17" s="504"/>
      <c r="E17" s="505"/>
      <c r="F17" s="23">
        <f>SUM(F18)</f>
        <v>43788.946799999998</v>
      </c>
      <c r="G17" s="513"/>
      <c r="H17" s="504"/>
      <c r="I17" s="505"/>
    </row>
    <row r="18" spans="1:10" ht="30" customHeight="1">
      <c r="A18" s="24" t="s">
        <v>22</v>
      </c>
      <c r="B18" s="25" t="s">
        <v>869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f>'CUSTO UNITÁRIO'!G53</f>
        <v>33944.92</v>
      </c>
      <c r="I18" s="29">
        <v>1.29</v>
      </c>
    </row>
    <row r="19" spans="1:10" ht="30" customHeight="1">
      <c r="A19" s="419" t="s">
        <v>24</v>
      </c>
      <c r="B19" s="420" t="s">
        <v>631</v>
      </c>
      <c r="C19" s="514"/>
      <c r="D19" s="515"/>
      <c r="E19" s="516"/>
      <c r="F19" s="421">
        <f>SUM(F20:F27)</f>
        <v>4380.7367999999988</v>
      </c>
      <c r="G19" s="517"/>
      <c r="H19" s="515"/>
      <c r="I19" s="516"/>
    </row>
    <row r="20" spans="1:10" ht="30" customHeight="1">
      <c r="A20" s="35" t="s">
        <v>25</v>
      </c>
      <c r="B20" s="423" t="s">
        <v>655</v>
      </c>
      <c r="C20" s="424" t="s">
        <v>17</v>
      </c>
      <c r="D20" s="424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656</v>
      </c>
      <c r="H20" s="295">
        <v>2535.08</v>
      </c>
      <c r="I20" s="34">
        <v>1.29</v>
      </c>
    </row>
    <row r="21" spans="1:10" ht="30" customHeight="1">
      <c r="A21" s="35" t="s">
        <v>556</v>
      </c>
      <c r="B21" s="31" t="s">
        <v>632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633</v>
      </c>
      <c r="H21" s="33">
        <v>13.39</v>
      </c>
      <c r="I21" s="34">
        <v>1.29</v>
      </c>
    </row>
    <row r="22" spans="1:10" ht="49.5" customHeight="1">
      <c r="A22" s="30" t="s">
        <v>557</v>
      </c>
      <c r="B22" s="31" t="s">
        <v>634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635</v>
      </c>
      <c r="H22" s="33">
        <v>87.62</v>
      </c>
      <c r="I22" s="34">
        <v>1.29</v>
      </c>
    </row>
    <row r="23" spans="1:10" ht="30" customHeight="1">
      <c r="A23" s="425" t="s">
        <v>558</v>
      </c>
      <c r="B23" s="426" t="s">
        <v>636</v>
      </c>
      <c r="C23" s="408" t="s">
        <v>17</v>
      </c>
      <c r="D23" s="408">
        <v>1</v>
      </c>
      <c r="E23" s="427">
        <f t="shared" si="0"/>
        <v>196.80240000000001</v>
      </c>
      <c r="F23" s="427">
        <f t="shared" si="1"/>
        <v>196.80240000000001</v>
      </c>
      <c r="G23" s="422" t="s">
        <v>637</v>
      </c>
      <c r="H23" s="296">
        <v>152.56</v>
      </c>
      <c r="I23" s="428">
        <v>1.29</v>
      </c>
    </row>
    <row r="24" spans="1:10" ht="59.25" customHeight="1">
      <c r="A24" s="35" t="s">
        <v>559</v>
      </c>
      <c r="B24" s="423" t="s">
        <v>638</v>
      </c>
      <c r="C24" s="424" t="s">
        <v>17</v>
      </c>
      <c r="D24" s="424">
        <v>2</v>
      </c>
      <c r="E24" s="32">
        <f t="shared" si="0"/>
        <v>56.231100000000005</v>
      </c>
      <c r="F24" s="32">
        <f>E24*D24</f>
        <v>112.46220000000001</v>
      </c>
      <c r="G24" s="424" t="s">
        <v>639</v>
      </c>
      <c r="H24" s="295">
        <v>43.59</v>
      </c>
      <c r="I24" s="34">
        <v>1.29</v>
      </c>
    </row>
    <row r="25" spans="1:10" ht="39.75" customHeight="1">
      <c r="A25" s="35" t="s">
        <v>560</v>
      </c>
      <c r="B25" s="423" t="s">
        <v>693</v>
      </c>
      <c r="C25" s="424" t="s">
        <v>17</v>
      </c>
      <c r="D25" s="424">
        <v>1</v>
      </c>
      <c r="E25" s="32">
        <f t="shared" si="0"/>
        <v>294.23610000000002</v>
      </c>
      <c r="F25" s="32">
        <f t="shared" si="1"/>
        <v>294.23610000000002</v>
      </c>
      <c r="G25" s="424" t="s">
        <v>694</v>
      </c>
      <c r="H25" s="295">
        <v>228.09</v>
      </c>
      <c r="I25" s="34">
        <v>1.29</v>
      </c>
    </row>
    <row r="26" spans="1:10" ht="69" customHeight="1">
      <c r="A26" s="35" t="s">
        <v>561</v>
      </c>
      <c r="B26" s="31" t="s">
        <v>640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641</v>
      </c>
      <c r="H26" s="33">
        <v>103.59</v>
      </c>
      <c r="I26" s="34">
        <v>1.29</v>
      </c>
    </row>
    <row r="27" spans="1:10" ht="30" customHeight="1">
      <c r="A27" s="35" t="s">
        <v>646</v>
      </c>
      <c r="B27" s="31" t="s">
        <v>642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422" t="s">
        <v>643</v>
      </c>
      <c r="H27" s="33">
        <v>20.56</v>
      </c>
      <c r="I27" s="34">
        <v>1.29</v>
      </c>
    </row>
    <row r="28" spans="1:10" ht="30.75" customHeight="1">
      <c r="A28" s="21" t="s">
        <v>647</v>
      </c>
      <c r="B28" s="22" t="s">
        <v>216</v>
      </c>
      <c r="C28" s="510"/>
      <c r="D28" s="511"/>
      <c r="E28" s="511"/>
      <c r="F28" s="23">
        <f>SUM(F29:F35)</f>
        <v>5064.2691000000004</v>
      </c>
      <c r="G28" s="509"/>
      <c r="H28" s="508"/>
      <c r="I28" s="508"/>
      <c r="J28" s="2"/>
    </row>
    <row r="29" spans="1:10" ht="51.75" customHeight="1">
      <c r="A29" s="24" t="s">
        <v>648</v>
      </c>
      <c r="B29" s="40" t="s">
        <v>545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544</v>
      </c>
      <c r="H29" s="295">
        <v>2603.1999999999998</v>
      </c>
      <c r="I29" s="39">
        <v>1.29</v>
      </c>
    </row>
    <row r="30" spans="1:10" ht="24.95" customHeight="1">
      <c r="A30" s="24" t="s">
        <v>649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151</v>
      </c>
      <c r="H30" s="295">
        <v>9.07</v>
      </c>
      <c r="I30" s="39">
        <v>1.29</v>
      </c>
    </row>
    <row r="31" spans="1:10" ht="38.25">
      <c r="A31" s="24" t="s">
        <v>650</v>
      </c>
      <c r="B31" s="36" t="s">
        <v>152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153</v>
      </c>
      <c r="H31" s="295">
        <v>58.74</v>
      </c>
      <c r="I31" s="34">
        <v>1.29</v>
      </c>
    </row>
    <row r="32" spans="1:10" ht="24.95" customHeight="1">
      <c r="A32" s="24" t="s">
        <v>651</v>
      </c>
      <c r="B32" s="36" t="s">
        <v>154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155</v>
      </c>
      <c r="H32" s="33">
        <v>76.89</v>
      </c>
      <c r="I32" s="34">
        <v>1.29</v>
      </c>
    </row>
    <row r="33" spans="1:9" ht="38.25">
      <c r="A33" s="24" t="s">
        <v>652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296">
        <v>17.86</v>
      </c>
      <c r="I33" s="39">
        <v>1.29</v>
      </c>
    </row>
    <row r="34" spans="1:9" ht="39.950000000000003" customHeight="1">
      <c r="A34" s="24" t="s">
        <v>653</v>
      </c>
      <c r="B34" s="44" t="s">
        <v>253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254</v>
      </c>
      <c r="H34" s="295">
        <v>83.38</v>
      </c>
      <c r="I34" s="39">
        <v>1.29</v>
      </c>
    </row>
    <row r="35" spans="1:9" ht="62.25" customHeight="1" thickBot="1">
      <c r="A35" s="24" t="s">
        <v>654</v>
      </c>
      <c r="B35" s="429" t="s">
        <v>644</v>
      </c>
      <c r="C35" s="86" t="s">
        <v>27</v>
      </c>
      <c r="D35" s="246">
        <v>2</v>
      </c>
      <c r="E35" s="88">
        <f t="shared" si="2"/>
        <v>24.51</v>
      </c>
      <c r="F35" s="88">
        <f t="shared" si="3"/>
        <v>49.02</v>
      </c>
      <c r="G35" s="252" t="s">
        <v>645</v>
      </c>
      <c r="H35" s="89">
        <v>19</v>
      </c>
      <c r="I35" s="90">
        <v>1.29</v>
      </c>
    </row>
    <row r="36" spans="1:9" ht="39" customHeight="1" thickTop="1">
      <c r="A36" s="239" t="s">
        <v>28</v>
      </c>
      <c r="B36" s="240" t="s">
        <v>29</v>
      </c>
      <c r="C36" s="512" t="s">
        <v>14</v>
      </c>
      <c r="D36" s="512"/>
      <c r="E36" s="512"/>
      <c r="F36" s="241">
        <f>SUM(F37,F40,F42,F44,F46,F51,F56,F77,F80,F90,F96,F98,F102)</f>
        <v>56601.756280500013</v>
      </c>
      <c r="G36" s="506"/>
      <c r="H36" s="506"/>
      <c r="I36" s="506"/>
    </row>
    <row r="37" spans="1:9" ht="20.100000000000001" customHeight="1">
      <c r="A37" s="21" t="s">
        <v>30</v>
      </c>
      <c r="B37" s="22" t="s">
        <v>215</v>
      </c>
      <c r="C37" s="508"/>
      <c r="D37" s="508"/>
      <c r="E37" s="508"/>
      <c r="F37" s="23">
        <f>SUM(F38:F39)</f>
        <v>1936.5734775000001</v>
      </c>
      <c r="G37" s="509"/>
      <c r="H37" s="508"/>
      <c r="I37" s="508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546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736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214</v>
      </c>
      <c r="C40" s="508"/>
      <c r="D40" s="508"/>
      <c r="E40" s="508"/>
      <c r="F40" s="23">
        <f>SUM(F41)</f>
        <v>2490.8744160000001</v>
      </c>
      <c r="G40" s="509"/>
      <c r="H40" s="508"/>
      <c r="I40" s="508"/>
    </row>
    <row r="41" spans="1:9" ht="42" customHeight="1">
      <c r="A41" s="50" t="s">
        <v>34</v>
      </c>
      <c r="B41" s="51" t="s">
        <v>547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752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08"/>
      <c r="D42" s="508"/>
      <c r="E42" s="508"/>
      <c r="F42" s="23">
        <f>SUM(F43)</f>
        <v>253.58252400000003</v>
      </c>
      <c r="G42" s="509"/>
      <c r="H42" s="508"/>
      <c r="I42" s="508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185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08"/>
      <c r="D44" s="508"/>
      <c r="E44" s="508"/>
      <c r="F44" s="23">
        <f>SUM(F45)</f>
        <v>1901.1607200000005</v>
      </c>
      <c r="G44" s="509"/>
      <c r="H44" s="508"/>
      <c r="I44" s="508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164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08"/>
      <c r="D46" s="508"/>
      <c r="E46" s="508"/>
      <c r="F46" s="23">
        <f>SUM(F47:F50)</f>
        <v>3662.2676880000004</v>
      </c>
      <c r="G46" s="509"/>
      <c r="H46" s="508"/>
      <c r="I46" s="508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186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163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162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161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211</v>
      </c>
      <c r="C51" s="508"/>
      <c r="D51" s="508"/>
      <c r="E51" s="508"/>
      <c r="F51" s="59">
        <f>SUM(F52:F55)</f>
        <v>409.58789999999999</v>
      </c>
      <c r="G51" s="509"/>
      <c r="H51" s="508"/>
      <c r="I51" s="508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160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548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625</v>
      </c>
      <c r="H53" s="293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159</v>
      </c>
      <c r="H54" s="53">
        <v>52.68</v>
      </c>
      <c r="I54" s="17">
        <v>1.29</v>
      </c>
    </row>
    <row r="55" spans="1:9" ht="24.95" customHeight="1" thickBot="1">
      <c r="A55" s="247" t="s">
        <v>157</v>
      </c>
      <c r="B55" s="248" t="s">
        <v>125</v>
      </c>
      <c r="C55" s="249" t="s">
        <v>27</v>
      </c>
      <c r="D55" s="250">
        <v>4</v>
      </c>
      <c r="E55" s="251">
        <f>H55*I55</f>
        <v>28.857300000000002</v>
      </c>
      <c r="F55" s="88">
        <f>E55*D55</f>
        <v>115.42920000000001</v>
      </c>
      <c r="G55" s="252" t="s">
        <v>158</v>
      </c>
      <c r="H55" s="89">
        <v>22.37</v>
      </c>
      <c r="I55" s="90">
        <v>1.29</v>
      </c>
    </row>
    <row r="56" spans="1:9" ht="26.25" thickTop="1">
      <c r="A56" s="239" t="s">
        <v>49</v>
      </c>
      <c r="B56" s="240" t="s">
        <v>180</v>
      </c>
      <c r="C56" s="506"/>
      <c r="D56" s="506"/>
      <c r="E56" s="506"/>
      <c r="F56" s="242">
        <f>SUM(F57:F76)</f>
        <v>14341.536300000002</v>
      </c>
      <c r="G56" s="507"/>
      <c r="H56" s="506"/>
      <c r="I56" s="506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179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178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187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188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174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173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189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172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171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170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175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177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176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169</v>
      </c>
      <c r="H70" s="33">
        <v>44.42</v>
      </c>
      <c r="I70" s="34">
        <v>1.29</v>
      </c>
    </row>
    <row r="71" spans="1:9" ht="41.25" customHeight="1" thickBot="1">
      <c r="A71" s="247" t="s">
        <v>69</v>
      </c>
      <c r="B71" s="253" t="s">
        <v>135</v>
      </c>
      <c r="C71" s="249" t="s">
        <v>27</v>
      </c>
      <c r="D71" s="250">
        <v>4</v>
      </c>
      <c r="E71" s="251">
        <f t="shared" si="4"/>
        <v>13.841700000000001</v>
      </c>
      <c r="F71" s="88">
        <f>E71*D71</f>
        <v>55.366800000000005</v>
      </c>
      <c r="G71" s="86" t="s">
        <v>168</v>
      </c>
      <c r="H71" s="254">
        <v>10.73</v>
      </c>
      <c r="I71" s="90">
        <v>1.29</v>
      </c>
    </row>
    <row r="72" spans="1:9" ht="39" customHeight="1" thickTop="1">
      <c r="A72" s="50" t="s">
        <v>70</v>
      </c>
      <c r="B72" s="243" t="s">
        <v>136</v>
      </c>
      <c r="C72" s="52" t="s">
        <v>27</v>
      </c>
      <c r="D72" s="244">
        <v>4</v>
      </c>
      <c r="E72" s="62">
        <f t="shared" si="4"/>
        <v>5.8953000000000007</v>
      </c>
      <c r="F72" s="51">
        <f t="shared" si="5"/>
        <v>23.581200000000003</v>
      </c>
      <c r="G72" s="18" t="s">
        <v>167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166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165</v>
      </c>
      <c r="H74" s="33">
        <v>622.46</v>
      </c>
      <c r="I74" s="34">
        <v>1.29</v>
      </c>
    </row>
    <row r="75" spans="1:9" ht="24.95" customHeight="1">
      <c r="A75" s="48" t="s">
        <v>181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182</v>
      </c>
      <c r="H75" s="57">
        <v>7789.59</v>
      </c>
      <c r="I75" s="45">
        <v>1.29</v>
      </c>
    </row>
    <row r="76" spans="1:9" ht="39.75" customHeight="1">
      <c r="A76" s="48" t="s">
        <v>628</v>
      </c>
      <c r="B76" s="418" t="s">
        <v>629</v>
      </c>
      <c r="C76" s="58" t="s">
        <v>27</v>
      </c>
      <c r="D76" s="416">
        <v>1</v>
      </c>
      <c r="E76" s="99">
        <f t="shared" si="4"/>
        <v>104.29649999999999</v>
      </c>
      <c r="F76" s="55">
        <f t="shared" si="5"/>
        <v>104.29649999999999</v>
      </c>
      <c r="G76" s="18" t="s">
        <v>630</v>
      </c>
      <c r="H76" s="417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08"/>
      <c r="D77" s="508"/>
      <c r="E77" s="508"/>
      <c r="F77" s="59">
        <f>SUM(F78)</f>
        <v>448.05312000000004</v>
      </c>
      <c r="G77" s="509"/>
      <c r="H77" s="508"/>
      <c r="I77" s="508"/>
    </row>
    <row r="78" spans="1:9" ht="51">
      <c r="A78" s="50" t="s">
        <v>76</v>
      </c>
      <c r="B78" s="71" t="s">
        <v>249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250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08"/>
      <c r="D79" s="508"/>
      <c r="E79" s="508"/>
      <c r="F79" s="59">
        <f>SUM(F80,F90,F104)</f>
        <v>20444.982315000001</v>
      </c>
      <c r="G79" s="509"/>
      <c r="H79" s="508"/>
      <c r="I79" s="508"/>
    </row>
    <row r="80" spans="1:9" ht="20.100000000000001" customHeight="1">
      <c r="A80" s="234" t="s">
        <v>79</v>
      </c>
      <c r="B80" s="72" t="s">
        <v>213</v>
      </c>
      <c r="C80" s="73"/>
      <c r="D80" s="73"/>
      <c r="E80" s="74"/>
      <c r="F80" s="23">
        <f>SUM(F81:F89)</f>
        <v>15810.498000000001</v>
      </c>
      <c r="G80" s="75"/>
      <c r="H80" s="238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192</v>
      </c>
      <c r="H81" s="275">
        <f>'CUSTO UNITÁRIO DAS LOJAS LOCAIS'!K19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192</v>
      </c>
      <c r="H82" s="370">
        <f>'CUSTO UNITÁRIO DAS LOJAS LOCAIS'!K21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192</v>
      </c>
      <c r="H83" s="370">
        <f>'CUSTO UNITÁRIO DAS LOJAS LOCAIS'!K23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192</v>
      </c>
      <c r="H84" s="371">
        <f>'CUSTO UNITÁRIO DAS LOJAS LOCAIS'!K25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192</v>
      </c>
      <c r="H85" s="371">
        <f>'CUSTO UNITÁRIO DAS LOJAS LOCAIS'!K27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192</v>
      </c>
      <c r="H86" s="370">
        <f>'CUSTO UNITÁRIO DAS LOJAS LOCAIS'!K29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192</v>
      </c>
      <c r="H87" s="370">
        <f>'CUSTO UNITÁRIO DAS LOJAS LOCAIS'!K31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192</v>
      </c>
      <c r="H88" s="370">
        <f>'CUSTO UNITÁRIO DAS LOJAS LOCAIS'!K33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192</v>
      </c>
      <c r="H89" s="275">
        <f>'CUSTO UNITÁRIO DAS LOJAS LOCAIS'!K35</f>
        <v>35.775000000000006</v>
      </c>
      <c r="I89" s="34">
        <v>1.29</v>
      </c>
    </row>
    <row r="90" spans="1:13" ht="20.100000000000001" customHeight="1">
      <c r="A90" s="233" t="s">
        <v>79</v>
      </c>
      <c r="B90" s="72" t="s">
        <v>212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6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192</v>
      </c>
      <c r="H91" s="28">
        <f>'CUSTO UNITÁRIO DAS LOJAS LOCAIS'!K9</f>
        <v>10.276666666666666</v>
      </c>
      <c r="I91" s="29">
        <v>1.29</v>
      </c>
    </row>
    <row r="92" spans="1:13" ht="24.95" customHeight="1">
      <c r="A92" s="48" t="s">
        <v>90</v>
      </c>
      <c r="B92" s="237" t="s">
        <v>193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192</v>
      </c>
      <c r="H92" s="33">
        <f>'CUSTO UNITÁRIO DAS LOJAS LOCAIS'!K11</f>
        <v>0.36000000000000004</v>
      </c>
      <c r="I92" s="34">
        <v>1.29</v>
      </c>
    </row>
    <row r="93" spans="1:13" ht="24.95" customHeight="1">
      <c r="A93" s="48" t="s">
        <v>91</v>
      </c>
      <c r="B93" s="237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192</v>
      </c>
      <c r="H93" s="33">
        <f>'CUSTO UNITÁRIO DAS LOJAS LOCAIS'!K13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7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192</v>
      </c>
      <c r="H94" s="33">
        <f>'CUSTO UNITÁRIO DAS LOJAS LOCAIS'!K37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7" t="s">
        <v>95</v>
      </c>
      <c r="B95" s="255" t="s">
        <v>96</v>
      </c>
      <c r="C95" s="249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192</v>
      </c>
      <c r="H95" s="89">
        <f>'CUSTO UNITÁRIO DAS LOJAS LOCAIS'!K39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9" t="s">
        <v>97</v>
      </c>
      <c r="B96" s="245" t="s">
        <v>98</v>
      </c>
      <c r="C96" s="500"/>
      <c r="D96" s="501"/>
      <c r="E96" s="502"/>
      <c r="F96" s="241">
        <f>SUM(F97)</f>
        <v>716.18219999999997</v>
      </c>
      <c r="G96" s="500"/>
      <c r="H96" s="501"/>
      <c r="I96" s="502"/>
      <c r="J96" s="2"/>
      <c r="K96" s="2"/>
      <c r="L96" s="2"/>
      <c r="M96" s="2"/>
    </row>
    <row r="97" spans="1:13" ht="24.95" customHeight="1">
      <c r="A97" s="35" t="s">
        <v>99</v>
      </c>
      <c r="B97" s="36" t="s">
        <v>219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190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03"/>
      <c r="D98" s="504"/>
      <c r="E98" s="505"/>
      <c r="F98" s="23">
        <f>SUM(F99:F101)</f>
        <v>6195.2069399999991</v>
      </c>
      <c r="G98" s="503"/>
      <c r="H98" s="504"/>
      <c r="I98" s="505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191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549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550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551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03"/>
      <c r="D102" s="504"/>
      <c r="E102" s="505"/>
      <c r="F102" s="23">
        <f>SUM(F103:F105)</f>
        <v>8080.1110799999997</v>
      </c>
      <c r="G102" s="503"/>
      <c r="H102" s="504"/>
      <c r="I102" s="505"/>
      <c r="J102" s="2"/>
    </row>
    <row r="103" spans="1:13" ht="63.75">
      <c r="A103" s="24" t="s">
        <v>107</v>
      </c>
      <c r="B103" s="25" t="s">
        <v>552</v>
      </c>
      <c r="C103" s="26" t="s">
        <v>23</v>
      </c>
      <c r="D103" s="235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555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251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252</v>
      </c>
      <c r="H105" s="89">
        <v>6.83</v>
      </c>
      <c r="I105" s="90">
        <v>1.29</v>
      </c>
    </row>
    <row r="106" spans="1:13" ht="16.5" thickTop="1" thickBot="1">
      <c r="A106" s="494"/>
      <c r="B106" s="494"/>
      <c r="C106" s="494"/>
      <c r="D106" s="494"/>
      <c r="E106" s="494"/>
      <c r="F106" s="494"/>
      <c r="G106" s="494"/>
      <c r="H106" s="494"/>
      <c r="I106" s="494"/>
    </row>
    <row r="107" spans="1:13" ht="24.95" customHeight="1" thickTop="1" thickBot="1">
      <c r="A107" s="495" t="s">
        <v>111</v>
      </c>
      <c r="B107" s="496"/>
      <c r="C107" s="91" t="s">
        <v>112</v>
      </c>
      <c r="D107" s="277">
        <v>78</v>
      </c>
      <c r="E107" s="92">
        <f>F107/D107</f>
        <v>1427.7141228269231</v>
      </c>
      <c r="F107" s="92">
        <f>SUM(F12,F36)</f>
        <v>111361.7015805</v>
      </c>
      <c r="G107" s="497"/>
      <c r="H107" s="498"/>
      <c r="I107" s="499"/>
      <c r="J107" s="2"/>
      <c r="K107" s="2"/>
      <c r="L107" s="2"/>
    </row>
    <row r="108" spans="1:13" ht="13.5" customHeight="1" thickTop="1">
      <c r="A108" s="446"/>
      <c r="B108" s="446"/>
      <c r="C108" s="446"/>
      <c r="D108" s="446"/>
      <c r="E108" s="446"/>
      <c r="F108" s="446"/>
      <c r="G108" s="446"/>
      <c r="H108" s="446"/>
      <c r="I108" s="446"/>
    </row>
    <row r="109" spans="1:13">
      <c r="A109" s="446"/>
      <c r="B109" s="446"/>
      <c r="C109" s="446"/>
      <c r="D109" s="446"/>
      <c r="E109" s="446"/>
      <c r="F109" s="446"/>
      <c r="G109" s="446"/>
      <c r="H109" s="446"/>
      <c r="I109" s="446"/>
    </row>
    <row r="110" spans="1:13">
      <c r="A110" s="446"/>
      <c r="B110" s="446"/>
      <c r="C110" s="446"/>
      <c r="D110" s="446"/>
      <c r="E110" s="446"/>
      <c r="F110" s="446"/>
      <c r="G110" s="446"/>
      <c r="H110" s="446"/>
      <c r="I110" s="446"/>
    </row>
    <row r="111" spans="1:13">
      <c r="A111" s="446"/>
      <c r="B111" s="446"/>
      <c r="C111" s="446"/>
      <c r="D111" s="446"/>
      <c r="E111" s="446"/>
      <c r="F111" s="446"/>
      <c r="G111" s="446"/>
      <c r="H111" s="446"/>
      <c r="I111" s="446"/>
    </row>
    <row r="112" spans="1:13">
      <c r="A112" s="446"/>
      <c r="B112" s="446"/>
      <c r="C112" s="446"/>
      <c r="D112" s="446"/>
      <c r="E112" s="446"/>
      <c r="F112" s="446"/>
      <c r="G112" s="446"/>
      <c r="H112" s="446"/>
      <c r="I112" s="446"/>
    </row>
    <row r="113" spans="1:9">
      <c r="A113" s="446"/>
      <c r="B113" s="446"/>
      <c r="C113" s="446"/>
      <c r="D113" s="446"/>
      <c r="E113" s="446"/>
      <c r="F113" s="446"/>
      <c r="G113" s="446"/>
      <c r="H113" s="446"/>
      <c r="I113" s="446"/>
    </row>
    <row r="114" spans="1:9">
      <c r="A114" s="446"/>
      <c r="B114" s="446"/>
      <c r="C114" s="446"/>
      <c r="D114" s="446"/>
      <c r="E114" s="446"/>
      <c r="F114" s="446"/>
      <c r="G114" s="446"/>
      <c r="H114" s="446"/>
      <c r="I114" s="446"/>
    </row>
    <row r="115" spans="1:9">
      <c r="A115" s="446"/>
      <c r="B115" s="446"/>
      <c r="C115" s="446"/>
      <c r="D115" s="446"/>
      <c r="E115" s="446"/>
      <c r="F115" s="446"/>
      <c r="G115" s="446"/>
      <c r="H115" s="446"/>
      <c r="I115" s="446"/>
    </row>
    <row r="116" spans="1:9">
      <c r="A116" s="446"/>
      <c r="B116" s="446"/>
      <c r="C116" s="446"/>
      <c r="D116" s="446"/>
      <c r="E116" s="446"/>
      <c r="F116" s="446"/>
      <c r="G116" s="446"/>
      <c r="H116" s="446"/>
      <c r="I116" s="446"/>
    </row>
    <row r="117" spans="1:9">
      <c r="A117" s="446"/>
      <c r="B117" s="446"/>
      <c r="C117" s="446"/>
      <c r="D117" s="446"/>
      <c r="E117" s="446"/>
      <c r="F117" s="446"/>
      <c r="G117" s="446"/>
      <c r="H117" s="446"/>
      <c r="I117" s="446"/>
    </row>
    <row r="118" spans="1:9">
      <c r="A118" s="446"/>
      <c r="B118" s="446"/>
      <c r="C118" s="446"/>
      <c r="D118" s="446"/>
      <c r="E118" s="446"/>
      <c r="F118" s="446"/>
      <c r="G118" s="446"/>
      <c r="H118" s="446"/>
      <c r="I118" s="446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tabSelected="1" view="pageBreakPreview" topLeftCell="A10" zoomScale="85" zoomScaleNormal="100" zoomScaleSheetLayoutView="85" workbookViewId="0">
      <selection activeCell="B10" sqref="B10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559" t="s">
        <v>194</v>
      </c>
      <c r="B6" s="560"/>
      <c r="C6" s="560"/>
      <c r="D6" s="560"/>
      <c r="E6" s="560"/>
      <c r="F6" s="560"/>
      <c r="G6" s="560"/>
      <c r="H6" s="560"/>
      <c r="I6" s="561"/>
      <c r="J6" s="562" t="s">
        <v>195</v>
      </c>
    </row>
    <row r="7" spans="1:13" ht="16.5" customHeight="1" thickTop="1" thickBot="1">
      <c r="A7" s="563" t="s">
        <v>865</v>
      </c>
      <c r="B7" s="564"/>
      <c r="C7" s="564"/>
      <c r="D7" s="564"/>
      <c r="E7" s="564"/>
      <c r="F7" s="564"/>
      <c r="G7" s="564"/>
      <c r="H7" s="564"/>
      <c r="I7" s="564"/>
      <c r="J7" s="562"/>
      <c r="K7" s="100"/>
      <c r="L7" s="100"/>
      <c r="M7" s="101"/>
    </row>
    <row r="8" spans="1:13" ht="66" customHeight="1" thickTop="1" thickBot="1">
      <c r="A8" s="565"/>
      <c r="B8" s="566"/>
      <c r="C8" s="566"/>
      <c r="D8" s="566"/>
      <c r="E8" s="566"/>
      <c r="F8" s="566"/>
      <c r="G8" s="566"/>
      <c r="H8" s="566"/>
      <c r="I8" s="566"/>
      <c r="J8" s="102" t="s">
        <v>867</v>
      </c>
      <c r="K8" s="100"/>
      <c r="L8" s="100"/>
      <c r="M8" s="101"/>
    </row>
    <row r="9" spans="1:13" ht="40.5" customHeight="1" thickTop="1" thickBot="1">
      <c r="A9" s="103" t="s">
        <v>5</v>
      </c>
      <c r="B9" s="104" t="s">
        <v>196</v>
      </c>
      <c r="C9" s="105" t="s">
        <v>197</v>
      </c>
      <c r="D9" s="105" t="s">
        <v>198</v>
      </c>
      <c r="E9" s="106" t="s">
        <v>199</v>
      </c>
      <c r="F9" s="106" t="s">
        <v>200</v>
      </c>
      <c r="G9" s="104" t="s">
        <v>201</v>
      </c>
      <c r="H9" s="104" t="s">
        <v>202</v>
      </c>
      <c r="I9" s="104" t="s">
        <v>203</v>
      </c>
      <c r="J9" s="107" t="s">
        <v>14</v>
      </c>
      <c r="M9" s="101"/>
    </row>
    <row r="10" spans="1:13" ht="20.100000000000001" customHeight="1" thickTop="1">
      <c r="A10" s="126" t="str">
        <f>'POÇO ARTESIANO; RESERVATÓRIO '!A12</f>
        <v>1.0</v>
      </c>
      <c r="B10" s="213" t="str">
        <f>'POÇO ARTESIANO; RESERVATÓRIO '!B12</f>
        <v xml:space="preserve">PERFURAÇÃO DO POÇO - 80 m </v>
      </c>
      <c r="C10" s="570"/>
      <c r="D10" s="571"/>
      <c r="E10" s="571"/>
      <c r="F10" s="571"/>
      <c r="G10" s="571"/>
      <c r="H10" s="571"/>
      <c r="I10" s="571"/>
      <c r="J10" s="572"/>
      <c r="M10" s="101"/>
    </row>
    <row r="11" spans="1:13" ht="20.100000000000001" customHeight="1">
      <c r="A11" s="108" t="str">
        <f>'POÇO ARTESIANO; RESERVATÓRIO '!A13</f>
        <v>1.1</v>
      </c>
      <c r="B11" s="212" t="str">
        <f>'POÇO ARTESIANO; RESERVATÓRIO '!B13</f>
        <v>SERVIÇOS PRELIMINARES:</v>
      </c>
      <c r="C11" s="567"/>
      <c r="D11" s="568"/>
      <c r="E11" s="568"/>
      <c r="F11" s="568"/>
      <c r="G11" s="568"/>
      <c r="H11" s="568"/>
      <c r="I11" s="568"/>
      <c r="J11" s="569"/>
      <c r="M11" s="101"/>
    </row>
    <row r="12" spans="1:13" ht="35.1" customHeight="1">
      <c r="A12" s="573" t="str">
        <f>'POÇO ARTESIANO; RESERVATÓRIO '!A14</f>
        <v>1.1.1</v>
      </c>
      <c r="B12" s="584" t="str">
        <f>'POÇO ARTESIANO; RESERVATÓRIO '!B14</f>
        <v>Locação da obra a trena</v>
      </c>
      <c r="C12" s="586" t="str">
        <f>'POÇO ARTESIANO; RESERVATÓRIO '!C14</f>
        <v>m</v>
      </c>
      <c r="D12" s="588">
        <f>'POÇO ARTESIANO; RESERVATÓRIO '!D14</f>
        <v>120</v>
      </c>
      <c r="E12" s="590">
        <f>'POÇO ARTESIANO; RESERVATÓRIO '!E14</f>
        <v>6.2823000000000002</v>
      </c>
      <c r="F12" s="117">
        <v>1</v>
      </c>
      <c r="G12" s="117">
        <v>1</v>
      </c>
      <c r="H12" s="114" t="s">
        <v>204</v>
      </c>
      <c r="I12" s="115" t="s">
        <v>204</v>
      </c>
      <c r="J12" s="118">
        <v>1</v>
      </c>
      <c r="K12" s="276">
        <f>F13+F15+F17</f>
        <v>1525.9925999999998</v>
      </c>
      <c r="M12" s="101"/>
    </row>
    <row r="13" spans="1:13" ht="35.1" customHeight="1">
      <c r="A13" s="583"/>
      <c r="B13" s="585"/>
      <c r="C13" s="587"/>
      <c r="D13" s="589"/>
      <c r="E13" s="591"/>
      <c r="F13" s="112">
        <f>E12*D12</f>
        <v>753.87599999999998</v>
      </c>
      <c r="G13" s="113">
        <f>F13</f>
        <v>753.87599999999998</v>
      </c>
      <c r="H13" s="114" t="s">
        <v>204</v>
      </c>
      <c r="I13" s="115" t="s">
        <v>204</v>
      </c>
      <c r="J13" s="116">
        <f>G13</f>
        <v>753.87599999999998</v>
      </c>
      <c r="K13" s="276"/>
      <c r="M13" s="101"/>
    </row>
    <row r="14" spans="1:13" ht="15.95" customHeight="1">
      <c r="A14" s="573" t="str">
        <f>'POÇO ARTESIANO; RESERVATÓRIO '!A15</f>
        <v>1.1.2</v>
      </c>
      <c r="B14" s="584" t="str">
        <f>'POÇO ARTESIANO; RESERVATÓRIO '!B15</f>
        <v>Placa de obra em lona com plotagem de gráfica. 2,00x1,20m.</v>
      </c>
      <c r="C14" s="586" t="str">
        <f>'POÇO ARTESIANO; RESERVATÓRIO '!C15</f>
        <v>m²</v>
      </c>
      <c r="D14" s="588">
        <f>'POÇO ARTESIANO; RESERVATÓRIO '!D15</f>
        <v>2</v>
      </c>
      <c r="E14" s="590">
        <f>'POÇO ARTESIANO; RESERVATÓRIO '!E15</f>
        <v>227.38830000000002</v>
      </c>
      <c r="F14" s="117">
        <v>1</v>
      </c>
      <c r="G14" s="117">
        <v>1</v>
      </c>
      <c r="H14" s="114" t="s">
        <v>204</v>
      </c>
      <c r="I14" s="115" t="s">
        <v>204</v>
      </c>
      <c r="J14" s="118">
        <v>1</v>
      </c>
      <c r="K14" s="276"/>
      <c r="M14" s="101"/>
    </row>
    <row r="15" spans="1:13" ht="15.95" customHeight="1">
      <c r="A15" s="583"/>
      <c r="B15" s="585"/>
      <c r="C15" s="587"/>
      <c r="D15" s="589"/>
      <c r="E15" s="591"/>
      <c r="F15" s="112">
        <f>E14*D14</f>
        <v>454.77660000000003</v>
      </c>
      <c r="G15" s="113">
        <f>F15</f>
        <v>454.77660000000003</v>
      </c>
      <c r="H15" s="114" t="s">
        <v>204</v>
      </c>
      <c r="I15" s="115" t="s">
        <v>204</v>
      </c>
      <c r="J15" s="116">
        <f>G15</f>
        <v>454.77660000000003</v>
      </c>
      <c r="K15" s="276"/>
      <c r="M15" s="101"/>
    </row>
    <row r="16" spans="1:13" ht="15.95" customHeight="1">
      <c r="A16" s="573" t="str">
        <f>'POÇO ARTESIANO; RESERVATÓRIO '!A16</f>
        <v>1.1.3</v>
      </c>
      <c r="B16" s="575" t="str">
        <f>'POÇO ARTESIANO; RESERVATÓRIO '!B16</f>
        <v>Limpeza do terreno</v>
      </c>
      <c r="C16" s="577" t="str">
        <f>'POÇO ARTESIANO; RESERVATÓRIO '!C16</f>
        <v>m²</v>
      </c>
      <c r="D16" s="579">
        <f>'POÇO ARTESIANO; RESERVATÓRIO '!D16</f>
        <v>120</v>
      </c>
      <c r="E16" s="581">
        <f>'POÇO ARTESIANO; RESERVATÓRIO '!E16</f>
        <v>2.6444999999999999</v>
      </c>
      <c r="F16" s="119">
        <v>1</v>
      </c>
      <c r="G16" s="119">
        <v>1</v>
      </c>
      <c r="H16" s="114" t="s">
        <v>204</v>
      </c>
      <c r="I16" s="115" t="s">
        <v>204</v>
      </c>
      <c r="J16" s="120">
        <v>1</v>
      </c>
      <c r="K16" s="276"/>
    </row>
    <row r="17" spans="1:11" ht="15.95" customHeight="1">
      <c r="A17" s="574"/>
      <c r="B17" s="576"/>
      <c r="C17" s="578"/>
      <c r="D17" s="580"/>
      <c r="E17" s="582"/>
      <c r="F17" s="121">
        <f>D16*E16</f>
        <v>317.33999999999997</v>
      </c>
      <c r="G17" s="122">
        <f>F17</f>
        <v>317.33999999999997</v>
      </c>
      <c r="H17" s="123" t="s">
        <v>204</v>
      </c>
      <c r="I17" s="124" t="s">
        <v>204</v>
      </c>
      <c r="J17" s="125">
        <f>SUM(G17)</f>
        <v>317.33999999999997</v>
      </c>
      <c r="K17" s="276"/>
    </row>
    <row r="18" spans="1:11" ht="20.100000000000001" customHeight="1">
      <c r="A18" s="126" t="str">
        <f>'POÇO ARTESIANO; RESERVATÓRIO '!A17</f>
        <v>1.2</v>
      </c>
      <c r="B18" s="213" t="str">
        <f>'POÇO ARTESIANO; RESERVATÓRIO '!B17</f>
        <v>ALARGAMENTO DO FURO:</v>
      </c>
      <c r="C18" s="570"/>
      <c r="D18" s="571"/>
      <c r="E18" s="571"/>
      <c r="F18" s="571"/>
      <c r="G18" s="571"/>
      <c r="H18" s="571"/>
      <c r="I18" s="571"/>
      <c r="J18" s="572"/>
      <c r="K18" s="276"/>
    </row>
    <row r="19" spans="1:11" ht="15.95" customHeight="1">
      <c r="A19" s="592" t="str">
        <f>'POÇO ARTESIANO; RESERVATÓRIO '!A18</f>
        <v>1.2.1</v>
      </c>
      <c r="B19" s="594" t="str">
        <f>'POÇO ARTESIANO; RESERVATÓRIO '!B18</f>
        <v>Poço Tubular  - prof.= 80m</v>
      </c>
      <c r="C19" s="596" t="str">
        <f>'POÇO ARTESIANO; RESERVATÓRIO '!C18</f>
        <v>m</v>
      </c>
      <c r="D19" s="598">
        <f>'POÇO ARTESIANO; RESERVATÓRIO '!D18</f>
        <v>1</v>
      </c>
      <c r="E19" s="599">
        <f>'POÇO ARTESIANO; RESERVATÓRIO '!E18</f>
        <v>43788.946799999998</v>
      </c>
      <c r="F19" s="132">
        <v>1</v>
      </c>
      <c r="G19" s="132">
        <v>1</v>
      </c>
      <c r="H19" s="215" t="s">
        <v>204</v>
      </c>
      <c r="I19" s="216" t="s">
        <v>204</v>
      </c>
      <c r="J19" s="133">
        <v>1</v>
      </c>
      <c r="K19" s="276"/>
    </row>
    <row r="20" spans="1:11" ht="15.95" customHeight="1" thickBot="1">
      <c r="A20" s="593"/>
      <c r="B20" s="595"/>
      <c r="C20" s="597"/>
      <c r="D20" s="597"/>
      <c r="E20" s="600"/>
      <c r="F20" s="127">
        <f>D19*E19</f>
        <v>43788.946799999998</v>
      </c>
      <c r="G20" s="128">
        <f>F20</f>
        <v>43788.946799999998</v>
      </c>
      <c r="H20" s="129" t="s">
        <v>204</v>
      </c>
      <c r="I20" s="130" t="s">
        <v>204</v>
      </c>
      <c r="J20" s="131">
        <f>SUM(G20)</f>
        <v>43788.946799999998</v>
      </c>
      <c r="K20" s="276">
        <f>F20</f>
        <v>43788.946799999998</v>
      </c>
    </row>
    <row r="21" spans="1:11" ht="30" customHeight="1" thickTop="1">
      <c r="A21" s="108" t="str">
        <f>'POÇO ARTESIANO; RESERVATÓRIO '!A19</f>
        <v>1.3</v>
      </c>
      <c r="B21" s="212" t="str">
        <f>'POÇO ARTESIANO; RESERVATÓRIO '!B19</f>
        <v>FORNECIMENTO E INSTALAÇÃO TUBO DE RECALQUE</v>
      </c>
      <c r="C21" s="601"/>
      <c r="D21" s="602"/>
      <c r="E21" s="602"/>
      <c r="F21" s="602"/>
      <c r="G21" s="602"/>
      <c r="H21" s="602"/>
      <c r="I21" s="602"/>
      <c r="J21" s="603"/>
      <c r="K21" s="276"/>
    </row>
    <row r="22" spans="1:11" ht="15.95" customHeight="1">
      <c r="A22" s="554" t="str">
        <f>'POÇO ARTESIANO; RESERVATÓRIO '!A20</f>
        <v>1.3.1</v>
      </c>
      <c r="B22" s="604" t="str">
        <f>'POÇO ARTESIANO; RESERVATÓRIO '!B20</f>
        <v>Bomba Submersa 3 CV</v>
      </c>
      <c r="C22" s="605" t="str">
        <f>'POÇO ARTESIANO; RESERVATÓRIO '!C20</f>
        <v>und.</v>
      </c>
      <c r="D22" s="606">
        <f>'POÇO ARTESIANO; RESERVATÓRIO '!D20</f>
        <v>1</v>
      </c>
      <c r="E22" s="607">
        <f>'POÇO ARTESIANO; RESERVATÓRIO '!F20</f>
        <v>3270.2532000000001</v>
      </c>
      <c r="F22" s="195">
        <v>1</v>
      </c>
      <c r="G22" s="195">
        <v>0.5</v>
      </c>
      <c r="H22" s="195">
        <v>0.5</v>
      </c>
      <c r="I22" s="195" t="s">
        <v>204</v>
      </c>
      <c r="J22" s="196">
        <v>1</v>
      </c>
      <c r="K22" s="276"/>
    </row>
    <row r="23" spans="1:11" ht="15.95" customHeight="1">
      <c r="A23" s="544"/>
      <c r="B23" s="546"/>
      <c r="C23" s="548"/>
      <c r="D23" s="550"/>
      <c r="E23" s="552"/>
      <c r="F23" s="197">
        <f>E22*D22</f>
        <v>3270.2532000000001</v>
      </c>
      <c r="G23" s="198">
        <f>F23*G22</f>
        <v>1635.1266000000001</v>
      </c>
      <c r="H23" s="198">
        <f>F23*H22</f>
        <v>1635.1266000000001</v>
      </c>
      <c r="I23" s="199" t="s">
        <v>204</v>
      </c>
      <c r="J23" s="200">
        <f>SUM(G23:H23)</f>
        <v>3270.2532000000001</v>
      </c>
      <c r="K23" s="276">
        <f>F23+F25+F27+F29+F31+F33+F35+F37</f>
        <v>4380.7367999999988</v>
      </c>
    </row>
    <row r="24" spans="1:11" ht="15.95" customHeight="1">
      <c r="A24" s="554" t="str">
        <f>'POÇO ARTESIANO; RESERVATÓRIO '!A21</f>
        <v>1.3.2</v>
      </c>
      <c r="B24" s="546" t="str">
        <f>'POÇO ARTESIANO; RESERVATÓRIO '!B21</f>
        <v>Luva F°G° de 1 1/2" (IE)</v>
      </c>
      <c r="C24" s="548" t="str">
        <f>'POÇO ARTESIANO; RESERVATÓRIO '!C21</f>
        <v>und.</v>
      </c>
      <c r="D24" s="550">
        <f>'POÇO ARTESIANO; RESERVATÓRIO '!D21</f>
        <v>12</v>
      </c>
      <c r="E24" s="552">
        <f>'POÇO ARTESIANO; RESERVATÓRIO '!E21</f>
        <v>17.273099999999999</v>
      </c>
      <c r="F24" s="201">
        <v>1</v>
      </c>
      <c r="G24" s="201">
        <v>0.5</v>
      </c>
      <c r="H24" s="201">
        <v>0.5</v>
      </c>
      <c r="I24" s="201" t="s">
        <v>204</v>
      </c>
      <c r="J24" s="202">
        <v>1</v>
      </c>
      <c r="K24" s="276"/>
    </row>
    <row r="25" spans="1:11" ht="15.95" customHeight="1">
      <c r="A25" s="544"/>
      <c r="B25" s="546"/>
      <c r="C25" s="548"/>
      <c r="D25" s="550"/>
      <c r="E25" s="552"/>
      <c r="F25" s="197">
        <f>E24*D24</f>
        <v>207.27719999999999</v>
      </c>
      <c r="G25" s="198">
        <f>F25*G24</f>
        <v>103.6386</v>
      </c>
      <c r="H25" s="198">
        <f>F25*H24</f>
        <v>103.6386</v>
      </c>
      <c r="I25" s="199" t="s">
        <v>204</v>
      </c>
      <c r="J25" s="200">
        <f>SUM(G25:H25)</f>
        <v>207.27719999999999</v>
      </c>
      <c r="K25" s="276"/>
    </row>
    <row r="26" spans="1:11" ht="15.95" customHeight="1">
      <c r="A26" s="554" t="str">
        <f>'POÇO ARTESIANO; RESERVATÓRIO '!A22</f>
        <v>1.3.3</v>
      </c>
      <c r="B26" s="546" t="str">
        <f>'POÇO ARTESIANO; RESERVATÓRIO '!B22</f>
        <v>UNIÃO, EM FERRO GALVANIZADO, DN 40 (1 1/2"), CONEXÃO ROSQUEADA, INSTALADO EM REDE DE ALIMENTAÇÃO - FORNECIMENTO E INSTALAÇÃO. AF_12/2015</v>
      </c>
      <c r="C26" s="548" t="str">
        <f>'POÇO ARTESIANO; RESERVATÓRIO '!C22</f>
        <v>und.</v>
      </c>
      <c r="D26" s="550">
        <f>'POÇO ARTESIANO; RESERVATÓRIO '!D22</f>
        <v>1</v>
      </c>
      <c r="E26" s="552">
        <f>'POÇO ARTESIANO; RESERVATÓRIO '!E22</f>
        <v>113.02980000000001</v>
      </c>
      <c r="F26" s="201">
        <v>1</v>
      </c>
      <c r="G26" s="201">
        <v>0.5</v>
      </c>
      <c r="H26" s="201">
        <v>0.5</v>
      </c>
      <c r="I26" s="201" t="s">
        <v>204</v>
      </c>
      <c r="J26" s="202">
        <v>1</v>
      </c>
      <c r="K26" s="276"/>
    </row>
    <row r="27" spans="1:11" ht="51" customHeight="1" thickBot="1">
      <c r="A27" s="544"/>
      <c r="B27" s="547"/>
      <c r="C27" s="549"/>
      <c r="D27" s="551"/>
      <c r="E27" s="553"/>
      <c r="F27" s="259">
        <f>E26*D26</f>
        <v>113.02980000000001</v>
      </c>
      <c r="G27" s="262">
        <f>F27*G26</f>
        <v>56.514900000000004</v>
      </c>
      <c r="H27" s="262">
        <f>F27*H26</f>
        <v>56.514900000000004</v>
      </c>
      <c r="I27" s="260" t="s">
        <v>204</v>
      </c>
      <c r="J27" s="261">
        <f>SUM(G27:H27)</f>
        <v>113.02980000000001</v>
      </c>
      <c r="K27" s="276"/>
    </row>
    <row r="28" spans="1:11" ht="15.95" customHeight="1" thickTop="1">
      <c r="A28" s="554" t="str">
        <f>'POÇO ARTESIANO; RESERVATÓRIO '!A23</f>
        <v>1.3.4</v>
      </c>
      <c r="B28" s="555" t="str">
        <f>'POÇO ARTESIANO; RESERVATÓRIO '!B23</f>
        <v>Curva 90° F°G° 1 1/2" (IE)</v>
      </c>
      <c r="C28" s="556" t="str">
        <f>'POÇO ARTESIANO; RESERVATÓRIO '!C23</f>
        <v>und.</v>
      </c>
      <c r="D28" s="557">
        <f>'POÇO ARTESIANO; RESERVATÓRIO '!D23</f>
        <v>1</v>
      </c>
      <c r="E28" s="558">
        <f>'POÇO ARTESIANO; RESERVATÓRIO '!E23</f>
        <v>196.80240000000001</v>
      </c>
      <c r="F28" s="256">
        <v>1</v>
      </c>
      <c r="G28" s="256">
        <v>0.5</v>
      </c>
      <c r="H28" s="256">
        <v>0.5</v>
      </c>
      <c r="I28" s="256" t="s">
        <v>204</v>
      </c>
      <c r="J28" s="257">
        <v>1</v>
      </c>
      <c r="K28" s="276"/>
    </row>
    <row r="29" spans="1:11" ht="15.95" customHeight="1">
      <c r="A29" s="544"/>
      <c r="B29" s="546"/>
      <c r="C29" s="548"/>
      <c r="D29" s="550"/>
      <c r="E29" s="552"/>
      <c r="F29" s="197">
        <f>E28*D28</f>
        <v>196.80240000000001</v>
      </c>
      <c r="G29" s="198">
        <f>F29*G28</f>
        <v>98.401200000000003</v>
      </c>
      <c r="H29" s="198">
        <f>F29*H28</f>
        <v>98.401200000000003</v>
      </c>
      <c r="I29" s="199" t="s">
        <v>204</v>
      </c>
      <c r="J29" s="200">
        <f>SUM(G29:H29)</f>
        <v>196.80240000000001</v>
      </c>
      <c r="K29" s="276"/>
    </row>
    <row r="30" spans="1:11" ht="15.95" customHeight="1">
      <c r="A30" s="544" t="str">
        <f>'POÇO ARTESIANO; RESERVATÓRIO '!A24</f>
        <v>1.3.5</v>
      </c>
      <c r="B30" s="546" t="str">
        <f>'POÇO ARTESIANO; RESERVATÓRIO '!B24</f>
        <v>NIPLE, EM FERRO GALVANIZADO, DN 40 (1 1/2"), CONEXÃO ROSQUEADA, INSTALADO EM REDE DE ALIMENTAÇÃO PARA HIDRANTE - FORNECIMENTO E INSTALAÇÃO. AF_12/2015</v>
      </c>
      <c r="C30" s="548" t="str">
        <f>'POÇO ARTESIANO; RESERVATÓRIO '!C24</f>
        <v>und.</v>
      </c>
      <c r="D30" s="550">
        <f>'POÇO ARTESIANO; RESERVATÓRIO '!D24</f>
        <v>2</v>
      </c>
      <c r="E30" s="552">
        <f>'POÇO ARTESIANO; RESERVATÓRIO '!E24</f>
        <v>56.231100000000005</v>
      </c>
      <c r="F30" s="201">
        <v>1</v>
      </c>
      <c r="G30" s="201">
        <v>0.5</v>
      </c>
      <c r="H30" s="201">
        <v>0.5</v>
      </c>
      <c r="I30" s="201" t="s">
        <v>204</v>
      </c>
      <c r="J30" s="202">
        <v>1</v>
      </c>
      <c r="K30" s="276"/>
    </row>
    <row r="31" spans="1:11" ht="59.25" customHeight="1">
      <c r="A31" s="544"/>
      <c r="B31" s="546"/>
      <c r="C31" s="548"/>
      <c r="D31" s="550"/>
      <c r="E31" s="552"/>
      <c r="F31" s="197">
        <f>E30*D30</f>
        <v>112.46220000000001</v>
      </c>
      <c r="G31" s="198">
        <f>F31*G30</f>
        <v>56.231100000000005</v>
      </c>
      <c r="H31" s="198">
        <f>F31*H30</f>
        <v>56.231100000000005</v>
      </c>
      <c r="I31" s="199" t="s">
        <v>204</v>
      </c>
      <c r="J31" s="200">
        <f>SUM(G31:H31)</f>
        <v>112.46220000000001</v>
      </c>
      <c r="K31" s="276"/>
    </row>
    <row r="32" spans="1:11" ht="15.95" customHeight="1">
      <c r="A32" s="544" t="str">
        <f>'POÇO ARTESIANO; RESERVATÓRIO '!A25</f>
        <v>1.3.6</v>
      </c>
      <c r="B32" s="546" t="str">
        <f>'POÇO ARTESIANO; RESERVATÓRIO '!B25</f>
        <v>VÁLVULA DE RETENÇÃO HORIZONTAL, DE BRONZE, ROSCÁVEL, 1 1/2" - FORNECIMENTO E INSTALAÇÃO. AF_08/2021</v>
      </c>
      <c r="C32" s="548" t="str">
        <f>'POÇO ARTESIANO; RESERVATÓRIO '!C25</f>
        <v>und.</v>
      </c>
      <c r="D32" s="550">
        <f>'POÇO ARTESIANO; RESERVATÓRIO '!D25</f>
        <v>1</v>
      </c>
      <c r="E32" s="552">
        <f>'POÇO ARTESIANO; RESERVATÓRIO '!E25</f>
        <v>294.23610000000002</v>
      </c>
      <c r="F32" s="201">
        <v>1</v>
      </c>
      <c r="G32" s="201">
        <v>0.5</v>
      </c>
      <c r="H32" s="201">
        <v>0.5</v>
      </c>
      <c r="I32" s="201" t="s">
        <v>204</v>
      </c>
      <c r="J32" s="202">
        <v>1</v>
      </c>
      <c r="K32" s="276"/>
    </row>
    <row r="33" spans="1:11" ht="43.5" customHeight="1">
      <c r="A33" s="544"/>
      <c r="B33" s="546"/>
      <c r="C33" s="548"/>
      <c r="D33" s="550"/>
      <c r="E33" s="552"/>
      <c r="F33" s="197">
        <f>E32*D32</f>
        <v>294.23610000000002</v>
      </c>
      <c r="G33" s="198">
        <f>F33*G32</f>
        <v>147.11805000000001</v>
      </c>
      <c r="H33" s="198">
        <f>F33*H32</f>
        <v>147.11805000000001</v>
      </c>
      <c r="I33" s="199" t="s">
        <v>204</v>
      </c>
      <c r="J33" s="200">
        <f>SUM(G33:H33)</f>
        <v>294.23610000000002</v>
      </c>
      <c r="K33" s="276"/>
    </row>
    <row r="34" spans="1:11" ht="15.95" customHeight="1">
      <c r="A34" s="544" t="str">
        <f>'POÇO ARTESIANO; RESERVATÓRIO '!A26</f>
        <v>1.3.7</v>
      </c>
      <c r="B34" s="546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48" t="str">
        <f>'POÇO ARTESIANO; RESERVATÓRIO '!C26</f>
        <v>und.</v>
      </c>
      <c r="D34" s="550">
        <f>'POÇO ARTESIANO; RESERVATÓRIO '!D26</f>
        <v>1</v>
      </c>
      <c r="E34" s="552">
        <f>'POÇO ARTESIANO; RESERVATÓRIO '!E26</f>
        <v>133.6311</v>
      </c>
      <c r="F34" s="201">
        <v>1</v>
      </c>
      <c r="G34" s="201">
        <v>0.5</v>
      </c>
      <c r="H34" s="201">
        <v>0.5</v>
      </c>
      <c r="I34" s="201" t="s">
        <v>204</v>
      </c>
      <c r="J34" s="202">
        <v>1</v>
      </c>
      <c r="K34" s="276"/>
    </row>
    <row r="35" spans="1:11" ht="66.75" customHeight="1" thickBot="1">
      <c r="A35" s="545"/>
      <c r="B35" s="547"/>
      <c r="C35" s="549"/>
      <c r="D35" s="551"/>
      <c r="E35" s="553"/>
      <c r="F35" s="259">
        <f>E34*D34</f>
        <v>133.6311</v>
      </c>
      <c r="G35" s="262">
        <f>F35*G34</f>
        <v>66.815550000000002</v>
      </c>
      <c r="H35" s="262">
        <f>F35*H34</f>
        <v>66.815550000000002</v>
      </c>
      <c r="I35" s="260" t="s">
        <v>204</v>
      </c>
      <c r="J35" s="261">
        <f>SUM(G35:H35)</f>
        <v>133.6311</v>
      </c>
      <c r="K35" s="276"/>
    </row>
    <row r="36" spans="1:11" ht="15.95" customHeight="1" thickTop="1">
      <c r="A36" s="544" t="str">
        <f>'POÇO ARTESIANO; RESERVATÓRIO '!A27</f>
        <v>1.3.8</v>
      </c>
      <c r="B36" s="546" t="str">
        <f>'POÇO ARTESIANO; RESERVATÓRIO '!B27</f>
        <v>Curva 135° p/ elet. PVC 1 1/2" (IE)</v>
      </c>
      <c r="C36" s="548" t="str">
        <f>'POÇO ARTESIANO; RESERVATÓRIO '!C27</f>
        <v>und.</v>
      </c>
      <c r="D36" s="550">
        <f>'POÇO ARTESIANO; RESERVATÓRIO '!D27</f>
        <v>2</v>
      </c>
      <c r="E36" s="552">
        <f>'POÇO ARTESIANO; RESERVATÓRIO '!E27</f>
        <v>26.522399999999998</v>
      </c>
      <c r="F36" s="201">
        <v>1</v>
      </c>
      <c r="G36" s="201">
        <v>0.5</v>
      </c>
      <c r="H36" s="201">
        <v>0.5</v>
      </c>
      <c r="I36" s="201" t="s">
        <v>204</v>
      </c>
      <c r="J36" s="202">
        <v>1</v>
      </c>
      <c r="K36" s="276"/>
    </row>
    <row r="37" spans="1:11" ht="15.95" customHeight="1" thickBot="1">
      <c r="A37" s="545"/>
      <c r="B37" s="547"/>
      <c r="C37" s="549"/>
      <c r="D37" s="551"/>
      <c r="E37" s="553"/>
      <c r="F37" s="259">
        <f>E36*D36</f>
        <v>53.044799999999995</v>
      </c>
      <c r="G37" s="262">
        <f>F37*G36</f>
        <v>26.522399999999998</v>
      </c>
      <c r="H37" s="262">
        <f>F37*H36</f>
        <v>26.522399999999998</v>
      </c>
      <c r="I37" s="260" t="s">
        <v>204</v>
      </c>
      <c r="J37" s="261">
        <f>SUM(G37:H37)</f>
        <v>53.044799999999995</v>
      </c>
      <c r="K37" s="276"/>
    </row>
    <row r="38" spans="1:11" ht="32.25" thickTop="1">
      <c r="A38" s="108" t="str">
        <f>'POÇO ARTESIANO; RESERVATÓRIO '!A28</f>
        <v>1.4</v>
      </c>
      <c r="B38" s="212" t="str">
        <f>'POÇO ARTESIANO; RESERVATÓRIO '!B28</f>
        <v>FORNECIMENTO E INSTALAÇÃO ELÉTRICAS DA BOMBA:</v>
      </c>
      <c r="C38" s="601"/>
      <c r="D38" s="602"/>
      <c r="E38" s="602"/>
      <c r="F38" s="602"/>
      <c r="G38" s="602"/>
      <c r="H38" s="602"/>
      <c r="I38" s="602"/>
      <c r="J38" s="603"/>
      <c r="K38" s="276"/>
    </row>
    <row r="39" spans="1:11" ht="26.1" customHeight="1">
      <c r="A39" s="554" t="str">
        <f>'POÇO ARTESIANO; RESERVATÓRIO '!A29</f>
        <v>1.4.1</v>
      </c>
      <c r="B39" s="604" t="str">
        <f>'POÇO ARTESIANO; RESERVATÓRIO '!B29</f>
        <v>POSTE DE AÇO CONICO CONTÍNUO SIMPLES, ENGASTADO, H=9M, INCLUSIVE LUMINÁRIA, SEM LÂMPADA - FORNECIMENTO E INSTALACAO. AF_11/2019</v>
      </c>
      <c r="C39" s="605" t="str">
        <f>'POÇO ARTESIANO; RESERVATÓRIO '!C29</f>
        <v>unid.</v>
      </c>
      <c r="D39" s="606">
        <f>'POÇO ARTESIANO; RESERVATÓRIO '!D29</f>
        <v>1</v>
      </c>
      <c r="E39" s="607">
        <f>'POÇO ARTESIANO; RESERVATÓRIO '!E29</f>
        <v>3358.1279999999997</v>
      </c>
      <c r="F39" s="195">
        <v>1</v>
      </c>
      <c r="G39" s="195">
        <v>0.5</v>
      </c>
      <c r="H39" s="195">
        <v>0.5</v>
      </c>
      <c r="I39" s="195" t="s">
        <v>204</v>
      </c>
      <c r="J39" s="196">
        <v>1</v>
      </c>
      <c r="K39" s="276"/>
    </row>
    <row r="40" spans="1:11" ht="26.1" customHeight="1">
      <c r="A40" s="544"/>
      <c r="B40" s="546"/>
      <c r="C40" s="548"/>
      <c r="D40" s="550"/>
      <c r="E40" s="552"/>
      <c r="F40" s="197">
        <f>E39*D39</f>
        <v>3358.1279999999997</v>
      </c>
      <c r="G40" s="198">
        <f>F40*G39</f>
        <v>1679.0639999999999</v>
      </c>
      <c r="H40" s="198">
        <f>F40*H39</f>
        <v>1679.0639999999999</v>
      </c>
      <c r="I40" s="199" t="s">
        <v>204</v>
      </c>
      <c r="J40" s="200">
        <f>SUM(G40:H40)</f>
        <v>3358.1279999999997</v>
      </c>
      <c r="K40" s="276"/>
    </row>
    <row r="41" spans="1:11" ht="15.95" customHeight="1">
      <c r="A41" s="544" t="str">
        <f>'POÇO ARTESIANO; RESERVATÓRIO '!A30</f>
        <v>1.4.2</v>
      </c>
      <c r="B41" s="546" t="str">
        <f>'POÇO ARTESIANO; RESERVATÓRIO '!B30</f>
        <v>Cabo multiplex 3 x 10mm²</v>
      </c>
      <c r="C41" s="548" t="str">
        <f>'POÇO ARTESIANO; RESERVATÓRIO '!C30</f>
        <v>m</v>
      </c>
      <c r="D41" s="550">
        <f>'POÇO ARTESIANO; RESERVATÓRIO '!D30</f>
        <v>90</v>
      </c>
      <c r="E41" s="552">
        <f>'POÇO ARTESIANO; RESERVATÓRIO '!E30</f>
        <v>11.7003</v>
      </c>
      <c r="F41" s="201">
        <v>1</v>
      </c>
      <c r="G41" s="201">
        <v>0.5</v>
      </c>
      <c r="H41" s="201">
        <v>0.5</v>
      </c>
      <c r="I41" s="201" t="s">
        <v>204</v>
      </c>
      <c r="J41" s="202">
        <v>1</v>
      </c>
      <c r="K41" s="276"/>
    </row>
    <row r="42" spans="1:11" ht="15.95" customHeight="1">
      <c r="A42" s="544"/>
      <c r="B42" s="546"/>
      <c r="C42" s="548"/>
      <c r="D42" s="550"/>
      <c r="E42" s="552"/>
      <c r="F42" s="197">
        <f>E41*D41</f>
        <v>1053.027</v>
      </c>
      <c r="G42" s="198">
        <f>F42*G41</f>
        <v>526.51350000000002</v>
      </c>
      <c r="H42" s="198">
        <f>F42*H41</f>
        <v>526.51350000000002</v>
      </c>
      <c r="I42" s="199" t="s">
        <v>204</v>
      </c>
      <c r="J42" s="200">
        <f>SUM(G42:H42)</f>
        <v>1053.027</v>
      </c>
      <c r="K42" s="276"/>
    </row>
    <row r="43" spans="1:11" ht="26.1" customHeight="1">
      <c r="A43" s="544" t="str">
        <f>'POÇO ARTESIANO; RESERVATÓRIO '!A31</f>
        <v>1.4.3</v>
      </c>
      <c r="B43" s="546" t="str">
        <f>'POÇO ARTESIANO; RESERVATÓRIO '!B31</f>
        <v>DISJUNTOR BIPOLAR TIPO DIN, CORRENTE NOMINAL DE 20A - FORNECIMENTO E INSTALAÇÃO. AF_04/2016</v>
      </c>
      <c r="C43" s="548" t="str">
        <f>'POÇO ARTESIANO; RESERVATÓRIO '!C31</f>
        <v>m</v>
      </c>
      <c r="D43" s="550">
        <f>'POÇO ARTESIANO; RESERVATÓRIO '!D31</f>
        <v>2</v>
      </c>
      <c r="E43" s="552">
        <f>'POÇO ARTESIANO; RESERVATÓRIO '!E31</f>
        <v>75.774600000000007</v>
      </c>
      <c r="F43" s="201">
        <v>1</v>
      </c>
      <c r="G43" s="201">
        <v>0.5</v>
      </c>
      <c r="H43" s="201">
        <v>0.5</v>
      </c>
      <c r="I43" s="201" t="s">
        <v>204</v>
      </c>
      <c r="J43" s="202">
        <v>1</v>
      </c>
      <c r="K43" s="276"/>
    </row>
    <row r="44" spans="1:11" ht="26.1" customHeight="1" thickBot="1">
      <c r="A44" s="545"/>
      <c r="B44" s="547"/>
      <c r="C44" s="549"/>
      <c r="D44" s="551"/>
      <c r="E44" s="553"/>
      <c r="F44" s="259">
        <f>E43*D43</f>
        <v>151.54920000000001</v>
      </c>
      <c r="G44" s="262">
        <f>F44*G43</f>
        <v>75.774600000000007</v>
      </c>
      <c r="H44" s="262">
        <f>F44*H43</f>
        <v>75.774600000000007</v>
      </c>
      <c r="I44" s="260" t="s">
        <v>204</v>
      </c>
      <c r="J44" s="261">
        <f>SUM(G44:H44)</f>
        <v>151.54920000000001</v>
      </c>
      <c r="K44" s="276"/>
    </row>
    <row r="45" spans="1:11" ht="15.95" customHeight="1" thickTop="1">
      <c r="A45" s="611" t="str">
        <f>'POÇO ARTESIANO; RESERVATÓRIO '!A32</f>
        <v>1.4.4</v>
      </c>
      <c r="B45" s="555" t="str">
        <f>'POÇO ARTESIANO; RESERVATÓRIO '!B32</f>
        <v>Centro de distribuição p/ 06 disjuntores (s/ barramento).</v>
      </c>
      <c r="C45" s="556" t="str">
        <f>'POÇO ARTESIANO; RESERVATÓRIO '!C32</f>
        <v>und.</v>
      </c>
      <c r="D45" s="557">
        <f>'POÇO ARTESIANO; RESERVATÓRIO '!D32</f>
        <v>1</v>
      </c>
      <c r="E45" s="558">
        <f>'POÇO ARTESIANO; RESERVATÓRIO '!E32</f>
        <v>99.188100000000006</v>
      </c>
      <c r="F45" s="256">
        <v>1</v>
      </c>
      <c r="G45" s="256">
        <v>0.5</v>
      </c>
      <c r="H45" s="256">
        <v>0.5</v>
      </c>
      <c r="I45" s="256" t="s">
        <v>204</v>
      </c>
      <c r="J45" s="257">
        <v>1</v>
      </c>
      <c r="K45" s="276"/>
    </row>
    <row r="46" spans="1:11" ht="15.95" customHeight="1">
      <c r="A46" s="544"/>
      <c r="B46" s="546"/>
      <c r="C46" s="548"/>
      <c r="D46" s="550"/>
      <c r="E46" s="552"/>
      <c r="F46" s="197">
        <f>E45*D45</f>
        <v>99.188100000000006</v>
      </c>
      <c r="G46" s="198">
        <f>F46*G45</f>
        <v>49.594050000000003</v>
      </c>
      <c r="H46" s="198">
        <f>F46*H45</f>
        <v>49.594050000000003</v>
      </c>
      <c r="I46" s="199" t="s">
        <v>204</v>
      </c>
      <c r="J46" s="200">
        <f>SUM(G46:H46)</f>
        <v>99.188100000000006</v>
      </c>
      <c r="K46" s="276"/>
    </row>
    <row r="47" spans="1:11" ht="20.100000000000001" customHeight="1">
      <c r="A47" s="544" t="str">
        <f>'POÇO ARTESIANO; RESERVATÓRIO '!A33</f>
        <v>1.4.5</v>
      </c>
      <c r="B47" s="546" t="str">
        <f>'POÇO ARTESIANO; RESERVATÓRIO '!B33</f>
        <v>ELETRODUTO RÍGIDO ROSCÁVEL, PVC, DN 50 MM (1 1/2") - FORNECIMENTO E INSTALAÇÃO. AF_12/2015.</v>
      </c>
      <c r="C47" s="548" t="str">
        <f>'POÇO ARTESIANO; RESERVATÓRIO '!C33</f>
        <v>m</v>
      </c>
      <c r="D47" s="550">
        <f>'POÇO ARTESIANO; RESERVATÓRIO '!D33</f>
        <v>6</v>
      </c>
      <c r="E47" s="552">
        <f>'POÇO ARTESIANO; RESERVATÓRIO '!E33</f>
        <v>23.039400000000001</v>
      </c>
      <c r="F47" s="201">
        <v>1</v>
      </c>
      <c r="G47" s="201">
        <v>0.5</v>
      </c>
      <c r="H47" s="201">
        <v>0.5</v>
      </c>
      <c r="I47" s="201" t="s">
        <v>204</v>
      </c>
      <c r="J47" s="202">
        <v>1</v>
      </c>
      <c r="K47" s="276"/>
    </row>
    <row r="48" spans="1:11" ht="20.100000000000001" customHeight="1">
      <c r="A48" s="544"/>
      <c r="B48" s="546"/>
      <c r="C48" s="548"/>
      <c r="D48" s="550"/>
      <c r="E48" s="552"/>
      <c r="F48" s="197">
        <f>E47*D47</f>
        <v>138.2364</v>
      </c>
      <c r="G48" s="198">
        <f>F48*G47</f>
        <v>69.118200000000002</v>
      </c>
      <c r="H48" s="198">
        <f>F48*H47</f>
        <v>69.118200000000002</v>
      </c>
      <c r="I48" s="199" t="s">
        <v>204</v>
      </c>
      <c r="J48" s="200">
        <f>SUM(G48:H48)</f>
        <v>138.2364</v>
      </c>
      <c r="K48" s="276"/>
    </row>
    <row r="49" spans="1:11" ht="26.1" customHeight="1">
      <c r="A49" s="544" t="str">
        <f>'POÇO ARTESIANO; RESERVATÓRIO '!A34</f>
        <v>1.4.6</v>
      </c>
      <c r="B49" s="546" t="str">
        <f>'POÇO ARTESIANO; RESERVATÓRIO '!B34</f>
        <v>HASTE DE ATERRAMENTO 5/8 PARA SPDA - FORNECIMENTO E INSTALAÇÃO.</v>
      </c>
      <c r="C49" s="548" t="str">
        <f>'POÇO ARTESIANO; RESERVATÓRIO '!C34</f>
        <v>unid.</v>
      </c>
      <c r="D49" s="550">
        <f>'POÇO ARTESIANO; RESERVATÓRIO '!D34</f>
        <v>2</v>
      </c>
      <c r="E49" s="552">
        <f>'POÇO ARTESIANO; RESERVATÓRIO '!E34</f>
        <v>107.56019999999999</v>
      </c>
      <c r="F49" s="201">
        <v>1</v>
      </c>
      <c r="G49" s="201">
        <v>0.5</v>
      </c>
      <c r="H49" s="201">
        <v>0.5</v>
      </c>
      <c r="I49" s="201" t="s">
        <v>204</v>
      </c>
      <c r="J49" s="202">
        <v>1</v>
      </c>
      <c r="K49" s="276"/>
    </row>
    <row r="50" spans="1:11" ht="26.1" customHeight="1">
      <c r="A50" s="544"/>
      <c r="B50" s="546"/>
      <c r="C50" s="548"/>
      <c r="D50" s="550"/>
      <c r="E50" s="552"/>
      <c r="F50" s="197">
        <f>E49*D49</f>
        <v>215.12039999999999</v>
      </c>
      <c r="G50" s="198">
        <f>F50*G49</f>
        <v>107.56019999999999</v>
      </c>
      <c r="H50" s="198">
        <f>F50*H49</f>
        <v>107.56019999999999</v>
      </c>
      <c r="I50" s="199" t="s">
        <v>204</v>
      </c>
      <c r="J50" s="200">
        <f>SUM(G50:H50)</f>
        <v>215.12039999999999</v>
      </c>
      <c r="K50" s="276"/>
    </row>
    <row r="51" spans="1:11" ht="41.1" customHeight="1">
      <c r="A51" s="544" t="str">
        <f>'POÇO ARTESIANO; RESERVATÓRIO '!A35</f>
        <v>1.4.7</v>
      </c>
      <c r="B51" s="546" t="str">
        <f>'POÇO ARTESIANO; RESERVATÓRIO '!B35</f>
        <v>GRAMPO PARALELO METÁLICO, PARA REDES AÉREAS DE DISTRIBUIÇÃO DE ENERGIA ELÉTRICA DE BAIXA TENSÃO - FORNECIMENTO E INSTALAÇÃO. AF_07/2020</v>
      </c>
      <c r="C51" s="548" t="str">
        <f>'POÇO ARTESIANO; RESERVATÓRIO '!C35</f>
        <v>unid.</v>
      </c>
      <c r="D51" s="550">
        <f>'POÇO ARTESIANO; RESERVATÓRIO '!D35</f>
        <v>2</v>
      </c>
      <c r="E51" s="552">
        <f>'POÇO ARTESIANO; RESERVATÓRIO '!E35</f>
        <v>24.51</v>
      </c>
      <c r="F51" s="201">
        <v>1</v>
      </c>
      <c r="G51" s="201">
        <v>0.5</v>
      </c>
      <c r="H51" s="201">
        <v>0.5</v>
      </c>
      <c r="I51" s="201" t="s">
        <v>204</v>
      </c>
      <c r="J51" s="202">
        <v>1</v>
      </c>
      <c r="K51" s="276"/>
    </row>
    <row r="52" spans="1:11" ht="41.1" customHeight="1" thickBot="1">
      <c r="A52" s="545"/>
      <c r="B52" s="547"/>
      <c r="C52" s="549"/>
      <c r="D52" s="551"/>
      <c r="E52" s="553"/>
      <c r="F52" s="259">
        <f>E51*D51</f>
        <v>49.02</v>
      </c>
      <c r="G52" s="262">
        <f>F52*G51</f>
        <v>24.51</v>
      </c>
      <c r="H52" s="262">
        <f>F52*H51</f>
        <v>24.51</v>
      </c>
      <c r="I52" s="260" t="s">
        <v>204</v>
      </c>
      <c r="J52" s="261">
        <f>SUM(G52:H52)</f>
        <v>49.02</v>
      </c>
      <c r="K52" s="276"/>
    </row>
    <row r="53" spans="1:11" ht="50.1" customHeight="1" thickTop="1">
      <c r="A53" s="108" t="str">
        <f>'POÇO ARTESIANO; RESERVATÓRIO '!A36</f>
        <v>2.0</v>
      </c>
      <c r="B53" s="212" t="str">
        <f>'POÇO ARTESIANO; RESERVATÓRIO '!B36</f>
        <v>ÁREA DE PROTEÇÃO; RESERVATÓRIO ELEVADO E DISTRIBUIÇÃO LOCAL DE ÁGUA FRIA.</v>
      </c>
      <c r="C53" s="601"/>
      <c r="D53" s="602"/>
      <c r="E53" s="602"/>
      <c r="F53" s="602"/>
      <c r="G53" s="602"/>
      <c r="H53" s="602"/>
      <c r="I53" s="602"/>
      <c r="J53" s="603"/>
      <c r="K53" s="276"/>
    </row>
    <row r="54" spans="1:11" ht="20.100000000000001" customHeight="1">
      <c r="A54" s="140" t="str">
        <f>'POÇO ARTESIANO; RESERVATÓRIO '!A37</f>
        <v>2.1</v>
      </c>
      <c r="B54" s="214" t="str">
        <f>'POÇO ARTESIANO; RESERVATÓRIO '!B37</f>
        <v>MOVIMENTO DE TERRA:</v>
      </c>
      <c r="C54" s="608"/>
      <c r="D54" s="609"/>
      <c r="E54" s="609"/>
      <c r="F54" s="609"/>
      <c r="G54" s="609"/>
      <c r="H54" s="609"/>
      <c r="I54" s="609"/>
      <c r="J54" s="610"/>
      <c r="K54" s="276"/>
    </row>
    <row r="55" spans="1:11" ht="15.95" customHeight="1">
      <c r="A55" s="713" t="str">
        <f>'POÇO ARTESIANO; RESERVATÓRIO '!A38</f>
        <v>2.1.1</v>
      </c>
      <c r="B55" s="729" t="str">
        <f>'POÇO ARTESIANO; RESERVATÓRIO '!B38</f>
        <v>Escavação manual ate 1.50m de profundidade.</v>
      </c>
      <c r="C55" s="606" t="str">
        <f>'POÇO ARTESIANO; RESERVATÓRIO '!C38</f>
        <v>m³</v>
      </c>
      <c r="D55" s="606">
        <f>'POÇO ARTESIANO; RESERVATÓRIO '!D38</f>
        <v>5.8150000000000004</v>
      </c>
      <c r="E55" s="607">
        <f>'POÇO ARTESIANO; RESERVATÓRIO '!E38</f>
        <v>66.060900000000004</v>
      </c>
      <c r="F55" s="195">
        <v>1</v>
      </c>
      <c r="G55" s="195">
        <v>0.5</v>
      </c>
      <c r="H55" s="195">
        <v>0.5</v>
      </c>
      <c r="I55" s="195" t="s">
        <v>204</v>
      </c>
      <c r="J55" s="196">
        <v>1</v>
      </c>
      <c r="K55" s="276"/>
    </row>
    <row r="56" spans="1:11" ht="15.95" customHeight="1">
      <c r="A56" s="544"/>
      <c r="B56" s="546"/>
      <c r="C56" s="548"/>
      <c r="D56" s="550"/>
      <c r="E56" s="552"/>
      <c r="F56" s="197">
        <f>E55*D55</f>
        <v>384.14413350000007</v>
      </c>
      <c r="G56" s="198">
        <f>F56*G55</f>
        <v>192.07206675000003</v>
      </c>
      <c r="H56" s="198">
        <f>F56*H55</f>
        <v>192.07206675000003</v>
      </c>
      <c r="I56" s="199" t="s">
        <v>204</v>
      </c>
      <c r="J56" s="200">
        <f>SUM(G56:H56)</f>
        <v>384.14413350000007</v>
      </c>
      <c r="K56" s="276"/>
    </row>
    <row r="57" spans="1:11" ht="48" customHeight="1">
      <c r="A57" s="621" t="str">
        <f>'POÇO ARTESIANO; RESERVATÓRIO '!A39</f>
        <v>2.1.2</v>
      </c>
      <c r="B57" s="623" t="str">
        <f>'POÇO ARTESIANO; RESERVATÓRIO '!B39</f>
        <v>LASTRO COM MATERIAL GRANULAR (PEDRA BRITADA N.2), APLICADO EM PISOS OU LAJES SOBRE SOLO, ESPESSURA DE *10 CM*. AF_08/2017 (Área Interna do Terreno do Reservatório).</v>
      </c>
      <c r="C57" s="550" t="str">
        <f>'POÇO ARTESIANO; RESERVATÓRIO '!C39</f>
        <v>m³</v>
      </c>
      <c r="D57" s="550">
        <f>'POÇO ARTESIANO; RESERVATÓRIO '!D39</f>
        <v>7.36</v>
      </c>
      <c r="E57" s="552">
        <f>'POÇO ARTESIANO; RESERVATÓRIO '!E39</f>
        <v>210.92789999999999</v>
      </c>
      <c r="F57" s="201">
        <v>1</v>
      </c>
      <c r="G57" s="201">
        <v>0.5</v>
      </c>
      <c r="H57" s="201">
        <v>0.5</v>
      </c>
      <c r="I57" s="201" t="s">
        <v>204</v>
      </c>
      <c r="J57" s="202">
        <v>1</v>
      </c>
      <c r="K57" s="276"/>
    </row>
    <row r="58" spans="1:11" ht="48" customHeight="1">
      <c r="A58" s="622"/>
      <c r="B58" s="624"/>
      <c r="C58" s="625"/>
      <c r="D58" s="626"/>
      <c r="E58" s="627"/>
      <c r="F58" s="203">
        <f>E57*D57</f>
        <v>1552.4293440000001</v>
      </c>
      <c r="G58" s="204">
        <f>F58*G57</f>
        <v>776.21467200000006</v>
      </c>
      <c r="H58" s="204">
        <f>F58*H57</f>
        <v>776.21467200000006</v>
      </c>
      <c r="I58" s="205" t="s">
        <v>204</v>
      </c>
      <c r="J58" s="206">
        <f>SUM(G58:H58)</f>
        <v>1552.4293440000001</v>
      </c>
      <c r="K58" s="276"/>
    </row>
    <row r="59" spans="1:11" ht="20.100000000000001" customHeight="1">
      <c r="A59" s="108" t="str">
        <f>'POÇO ARTESIANO; RESERVATÓRIO '!A40</f>
        <v>2.2</v>
      </c>
      <c r="B59" s="221" t="str">
        <f>'POÇO ARTESIANO; RESERVATÓRIO '!B40</f>
        <v>INFRAESTRUTURA:</v>
      </c>
      <c r="C59" s="601"/>
      <c r="D59" s="602"/>
      <c r="E59" s="602"/>
      <c r="F59" s="602"/>
      <c r="G59" s="602"/>
      <c r="H59" s="602"/>
      <c r="I59" s="602"/>
      <c r="J59" s="603"/>
      <c r="K59" s="276"/>
    </row>
    <row r="60" spans="1:11" ht="15.95" customHeight="1">
      <c r="A60" s="612" t="str">
        <f>'POÇO ARTESIANO; RESERVATÓRIO '!A41</f>
        <v>2.2.1</v>
      </c>
      <c r="B60" s="614" t="str">
        <f>'POÇO ARTESIANO; RESERVATÓRIO '!B41</f>
        <v>CONCRETO CICLÓPICO FCK = 15MPA, 30% PEDRA DE MÃO EM VOLUME REAL, INCLUSIVE LANÇAMENTO. AF_05/2021</v>
      </c>
      <c r="C60" s="616" t="str">
        <f>'POÇO ARTESIANO; RESERVATÓRIO '!C41</f>
        <v>m³</v>
      </c>
      <c r="D60" s="616">
        <f>'POÇO ARTESIANO; RESERVATÓRIO '!D41</f>
        <v>3.24</v>
      </c>
      <c r="E60" s="619">
        <f>'POÇO ARTESIANO; RESERVATÓRIO '!E41</f>
        <v>768.78840000000002</v>
      </c>
      <c r="F60" s="132">
        <v>1</v>
      </c>
      <c r="G60" s="132">
        <v>0.3</v>
      </c>
      <c r="H60" s="132">
        <v>0.7</v>
      </c>
      <c r="I60" s="132" t="s">
        <v>204</v>
      </c>
      <c r="J60" s="133">
        <v>1</v>
      </c>
      <c r="K60" s="276"/>
    </row>
    <row r="61" spans="1:11" ht="25.5" customHeight="1">
      <c r="A61" s="613"/>
      <c r="B61" s="615"/>
      <c r="C61" s="617"/>
      <c r="D61" s="618"/>
      <c r="E61" s="620"/>
      <c r="F61" s="217">
        <f>E60*D60</f>
        <v>2490.8744160000001</v>
      </c>
      <c r="G61" s="218">
        <f>F61*G60</f>
        <v>747.26232479999999</v>
      </c>
      <c r="H61" s="218">
        <f>F61*H60</f>
        <v>1743.6120911999999</v>
      </c>
      <c r="I61" s="220" t="s">
        <v>204</v>
      </c>
      <c r="J61" s="219">
        <f>SUM(G61:H61)</f>
        <v>2490.8744159999997</v>
      </c>
      <c r="K61" s="276"/>
    </row>
    <row r="62" spans="1:11" ht="20.100000000000001" customHeight="1">
      <c r="A62" s="108" t="str">
        <f>'POÇO ARTESIANO; RESERVATÓRIO '!A42</f>
        <v>2.3</v>
      </c>
      <c r="B62" s="221" t="str">
        <f>'POÇO ARTESIANO; RESERVATÓRIO '!B42</f>
        <v>ESTRUTURA:</v>
      </c>
      <c r="C62" s="601"/>
      <c r="D62" s="602"/>
      <c r="E62" s="602"/>
      <c r="F62" s="602"/>
      <c r="G62" s="602"/>
      <c r="H62" s="602"/>
      <c r="I62" s="602"/>
      <c r="J62" s="603"/>
      <c r="K62" s="276"/>
    </row>
    <row r="63" spans="1:11" ht="15.95" customHeight="1">
      <c r="A63" s="628" t="str">
        <f>'POÇO ARTESIANO; RESERVATÓRIO '!A43</f>
        <v>2.3.1</v>
      </c>
      <c r="B63" s="630" t="str">
        <f>'POÇO ARTESIANO; RESERVATÓRIO '!B43</f>
        <v xml:space="preserve">CONCRETO ARMADO FCK=20MPA C/ FORMA MAD. BRANCA </v>
      </c>
      <c r="C63" s="632" t="str">
        <f>'POÇO ARTESIANO; RESERVATÓRIO '!C43</f>
        <v>m³</v>
      </c>
      <c r="D63" s="632">
        <f>'POÇO ARTESIANO; RESERVATÓRIO '!D43</f>
        <v>0.06</v>
      </c>
      <c r="E63" s="641">
        <f>'POÇO ARTESIANO; RESERVATÓRIO '!E43</f>
        <v>4226.3754000000008</v>
      </c>
      <c r="F63" s="134">
        <v>1</v>
      </c>
      <c r="G63" s="134">
        <v>0.2</v>
      </c>
      <c r="H63" s="134">
        <v>0.8</v>
      </c>
      <c r="I63" s="134" t="s">
        <v>204</v>
      </c>
      <c r="J63" s="135">
        <v>1</v>
      </c>
      <c r="K63" s="276"/>
    </row>
    <row r="64" spans="1:11" ht="15.95" customHeight="1">
      <c r="A64" s="637"/>
      <c r="B64" s="638"/>
      <c r="C64" s="639"/>
      <c r="D64" s="640"/>
      <c r="E64" s="642"/>
      <c r="F64" s="171">
        <f>E63*D63</f>
        <v>253.58252400000003</v>
      </c>
      <c r="G64" s="173">
        <f>F64*G63</f>
        <v>50.71650480000001</v>
      </c>
      <c r="H64" s="173">
        <f>F64*H63</f>
        <v>202.86601920000004</v>
      </c>
      <c r="I64" s="172" t="s">
        <v>204</v>
      </c>
      <c r="J64" s="174">
        <f>SUM(G64:H64)</f>
        <v>253.58252400000003</v>
      </c>
      <c r="K64" s="276"/>
    </row>
    <row r="65" spans="1:11" ht="20.100000000000001" customHeight="1">
      <c r="A65" s="222" t="str">
        <f>'POÇO ARTESIANO; RESERVATÓRIO '!A44</f>
        <v>2.4</v>
      </c>
      <c r="B65" s="223" t="str">
        <f>'POÇO ARTESIANO; RESERVATÓRIO '!B44</f>
        <v>PAREDES E PAINÉIS:</v>
      </c>
      <c r="C65" s="730"/>
      <c r="D65" s="731"/>
      <c r="E65" s="731"/>
      <c r="F65" s="731"/>
      <c r="G65" s="731"/>
      <c r="H65" s="731"/>
      <c r="I65" s="731"/>
      <c r="J65" s="732"/>
      <c r="K65" s="276"/>
    </row>
    <row r="66" spans="1:11" ht="15.95" customHeight="1">
      <c r="A66" s="643" t="str">
        <f>'POÇO ARTESIANO; RESERVATÓRIO '!A45</f>
        <v>2.4.1</v>
      </c>
      <c r="B66" s="645" t="str">
        <f>'POÇO ARTESIANO; RESERVATÓRIO '!B45</f>
        <v xml:space="preserve">Alvenaria tijolo de barro a cutelo. </v>
      </c>
      <c r="C66" s="634" t="str">
        <f>'POÇO ARTESIANO; RESERVATÓRIO '!C45</f>
        <v>m²</v>
      </c>
      <c r="D66" s="648">
        <f>'POÇO ARTESIANO; RESERVATÓRIO '!D45</f>
        <v>21.6</v>
      </c>
      <c r="E66" s="650">
        <f>'POÇO ARTESIANO; RESERVATÓRIO '!E45</f>
        <v>88.016700000000014</v>
      </c>
      <c r="F66" s="142">
        <v>1</v>
      </c>
      <c r="G66" s="142">
        <v>0.1</v>
      </c>
      <c r="H66" s="142">
        <v>0.9</v>
      </c>
      <c r="I66" s="143" t="s">
        <v>204</v>
      </c>
      <c r="J66" s="144"/>
      <c r="K66" s="276"/>
    </row>
    <row r="67" spans="1:11" ht="15.95" customHeight="1" thickBot="1">
      <c r="A67" s="644"/>
      <c r="B67" s="646"/>
      <c r="C67" s="647"/>
      <c r="D67" s="649"/>
      <c r="E67" s="651"/>
      <c r="F67" s="150">
        <f>E66*D66</f>
        <v>1901.1607200000005</v>
      </c>
      <c r="G67" s="151">
        <f>F67*G66</f>
        <v>190.11607200000006</v>
      </c>
      <c r="H67" s="151">
        <f>F67*H66</f>
        <v>1711.0446480000005</v>
      </c>
      <c r="I67" s="152"/>
      <c r="J67" s="153">
        <f>SUM(G67,H67)</f>
        <v>1901.1607200000005</v>
      </c>
      <c r="K67" s="276"/>
    </row>
    <row r="68" spans="1:11" ht="20.100000000000001" customHeight="1" thickTop="1">
      <c r="A68" s="108" t="str">
        <f>'POÇO ARTESIANO; RESERVATÓRIO '!A46</f>
        <v>2.5</v>
      </c>
      <c r="B68" s="221" t="str">
        <f>'POÇO ARTESIANO; RESERVATÓRIO '!B46</f>
        <v>REVESTIMENTO:</v>
      </c>
      <c r="C68" s="601"/>
      <c r="D68" s="602"/>
      <c r="E68" s="602"/>
      <c r="F68" s="602"/>
      <c r="G68" s="602"/>
      <c r="H68" s="602"/>
      <c r="I68" s="602"/>
      <c r="J68" s="603"/>
      <c r="K68" s="276"/>
    </row>
    <row r="69" spans="1:11" ht="15.95" customHeight="1">
      <c r="A69" s="628" t="str">
        <f>'POÇO ARTESIANO; RESERVATÓRIO '!A47</f>
        <v>2.5.1</v>
      </c>
      <c r="B69" s="630" t="str">
        <f>'POÇO ARTESIANO; RESERVATÓRIO '!B47</f>
        <v>Chapisco de cimento e areia no traço 1:3</v>
      </c>
      <c r="C69" s="632" t="str">
        <f>'POÇO ARTESIANO; RESERVATÓRIO '!C47</f>
        <v>m²</v>
      </c>
      <c r="D69" s="632">
        <f>'POÇO ARTESIANO; RESERVATÓRIO '!D47</f>
        <v>36.76</v>
      </c>
      <c r="E69" s="635">
        <f>'POÇO ARTESIANO; RESERVATÓRIO '!E47</f>
        <v>14.048100000000002</v>
      </c>
      <c r="F69" s="134">
        <v>1</v>
      </c>
      <c r="G69" s="134"/>
      <c r="H69" s="134">
        <v>1</v>
      </c>
      <c r="I69" s="134" t="s">
        <v>204</v>
      </c>
      <c r="J69" s="135">
        <v>1</v>
      </c>
      <c r="K69" s="276"/>
    </row>
    <row r="70" spans="1:11" ht="15.95" customHeight="1">
      <c r="A70" s="629"/>
      <c r="B70" s="631"/>
      <c r="C70" s="633"/>
      <c r="D70" s="634"/>
      <c r="E70" s="636"/>
      <c r="F70" s="136">
        <f>E69*D69</f>
        <v>516.40815600000008</v>
      </c>
      <c r="G70" s="137"/>
      <c r="H70" s="137">
        <f>F70*H69</f>
        <v>516.40815600000008</v>
      </c>
      <c r="I70" s="138" t="s">
        <v>204</v>
      </c>
      <c r="J70" s="139">
        <f>SUM(H70)</f>
        <v>516.40815600000008</v>
      </c>
      <c r="K70" s="276"/>
    </row>
    <row r="71" spans="1:11" ht="15.95" customHeight="1">
      <c r="A71" s="643" t="str">
        <f>'POÇO ARTESIANO; RESERVATÓRIO '!A48</f>
        <v>2.5.2</v>
      </c>
      <c r="B71" s="645" t="str">
        <f>'POÇO ARTESIANO; RESERVATÓRIO '!B48</f>
        <v>Emboço com argamassa 1:6:Adit. Plast.</v>
      </c>
      <c r="C71" s="634" t="str">
        <f>'POÇO ARTESIANO; RESERVATÓRIO '!C48</f>
        <v>m²</v>
      </c>
      <c r="D71" s="648">
        <f>'POÇO ARTESIANO; RESERVATÓRIO '!D48</f>
        <v>7.2</v>
      </c>
      <c r="E71" s="636">
        <f>'POÇO ARTESIANO; RESERVATÓRIO '!E48</f>
        <v>48.929700000000004</v>
      </c>
      <c r="F71" s="145">
        <v>1</v>
      </c>
      <c r="G71" s="145"/>
      <c r="H71" s="145">
        <v>1</v>
      </c>
      <c r="I71" s="146" t="s">
        <v>204</v>
      </c>
      <c r="J71" s="147">
        <v>1</v>
      </c>
      <c r="K71" s="276"/>
    </row>
    <row r="72" spans="1:11" ht="15.95" customHeight="1">
      <c r="A72" s="629"/>
      <c r="B72" s="631"/>
      <c r="C72" s="633"/>
      <c r="D72" s="648"/>
      <c r="E72" s="636"/>
      <c r="F72" s="136">
        <f>E71*D71</f>
        <v>352.29384000000005</v>
      </c>
      <c r="G72" s="137"/>
      <c r="H72" s="137">
        <f>F72*H71</f>
        <v>352.29384000000005</v>
      </c>
      <c r="I72" s="138"/>
      <c r="J72" s="139">
        <f>SUM(H72)</f>
        <v>352.29384000000005</v>
      </c>
      <c r="K72" s="276"/>
    </row>
    <row r="73" spans="1:11" ht="15.95" customHeight="1">
      <c r="A73" s="643" t="str">
        <f>'POÇO ARTESIANO; RESERVATÓRIO '!A49</f>
        <v>2.5.3</v>
      </c>
      <c r="B73" s="645" t="str">
        <f>'POÇO ARTESIANO; RESERVATÓRIO '!B49</f>
        <v>Reboco com argamassa 1:6:Adit. Plast.</v>
      </c>
      <c r="C73" s="634" t="str">
        <f>'POÇO ARTESIANO; RESERVATÓRIO '!C49</f>
        <v>m²</v>
      </c>
      <c r="D73" s="648">
        <f>'POÇO ARTESIANO; RESERVATÓRIO '!D49</f>
        <v>35.380000000000003</v>
      </c>
      <c r="E73" s="636">
        <f>'POÇO ARTESIANO; RESERVATÓRIO '!E49</f>
        <v>57.353400000000001</v>
      </c>
      <c r="F73" s="148">
        <v>1</v>
      </c>
      <c r="G73" s="148"/>
      <c r="H73" s="148">
        <v>1</v>
      </c>
      <c r="I73" s="148" t="s">
        <v>204</v>
      </c>
      <c r="J73" s="149">
        <v>1</v>
      </c>
      <c r="K73" s="276"/>
    </row>
    <row r="74" spans="1:11" ht="15.95" customHeight="1">
      <c r="A74" s="662"/>
      <c r="B74" s="663"/>
      <c r="C74" s="664"/>
      <c r="D74" s="665"/>
      <c r="E74" s="666"/>
      <c r="F74" s="175">
        <f>E73*D73</f>
        <v>2029.1632920000002</v>
      </c>
      <c r="G74" s="176"/>
      <c r="H74" s="176">
        <f>F74*H73</f>
        <v>2029.1632920000002</v>
      </c>
      <c r="I74" s="224" t="s">
        <v>204</v>
      </c>
      <c r="J74" s="177">
        <f>SUM(H74)</f>
        <v>2029.1632920000002</v>
      </c>
      <c r="K74" s="276"/>
    </row>
    <row r="75" spans="1:11" ht="15.95" customHeight="1">
      <c r="A75" s="652" t="str">
        <f>'POÇO ARTESIANO; RESERVATÓRIO '!A50</f>
        <v>2.5.4</v>
      </c>
      <c r="B75" s="654" t="str">
        <f>'POÇO ARTESIANO; RESERVATÓRIO '!B50</f>
        <v>Revestimento Cerâmico Padrão Médio</v>
      </c>
      <c r="C75" s="656" t="str">
        <f>'POÇO ARTESIANO; RESERVATÓRIO '!C50</f>
        <v>m²</v>
      </c>
      <c r="D75" s="658">
        <f>'POÇO ARTESIANO; RESERVATÓRIO '!D50</f>
        <v>7.2</v>
      </c>
      <c r="E75" s="660">
        <f>'POÇO ARTESIANO; RESERVATÓRIO '!E50</f>
        <v>106.167</v>
      </c>
      <c r="F75" s="263">
        <v>1</v>
      </c>
      <c r="G75" s="263"/>
      <c r="H75" s="263">
        <v>1</v>
      </c>
      <c r="I75" s="263" t="s">
        <v>204</v>
      </c>
      <c r="J75" s="264">
        <v>1</v>
      </c>
      <c r="K75" s="276"/>
    </row>
    <row r="76" spans="1:11" ht="15.95" customHeight="1">
      <c r="A76" s="653"/>
      <c r="B76" s="655"/>
      <c r="C76" s="657"/>
      <c r="D76" s="659"/>
      <c r="E76" s="661"/>
      <c r="F76" s="265">
        <f>E75*D75</f>
        <v>764.40240000000006</v>
      </c>
      <c r="G76" s="266"/>
      <c r="H76" s="266">
        <f>F76*H75</f>
        <v>764.40240000000006</v>
      </c>
      <c r="I76" s="267" t="s">
        <v>204</v>
      </c>
      <c r="J76" s="268">
        <f>SUM(H76)</f>
        <v>764.40240000000006</v>
      </c>
      <c r="K76" s="276"/>
    </row>
    <row r="77" spans="1:11" ht="30" customHeight="1">
      <c r="A77" s="108" t="str">
        <f>'POÇO ARTESIANO; RESERVATÓRIO '!A51</f>
        <v>2.6</v>
      </c>
      <c r="B77" s="212" t="str">
        <f>'POÇO ARTESIANO; RESERVATÓRIO '!B51</f>
        <v>INSTALAÇÕES ELÉTRICA DO RESEVATÓRIO E PROTEÇÃO.</v>
      </c>
      <c r="C77" s="601"/>
      <c r="D77" s="602"/>
      <c r="E77" s="602"/>
      <c r="F77" s="602"/>
      <c r="G77" s="602"/>
      <c r="H77" s="602"/>
      <c r="I77" s="602"/>
      <c r="J77" s="603"/>
      <c r="K77" s="276"/>
    </row>
    <row r="78" spans="1:11" ht="39.950000000000003" customHeight="1">
      <c r="A78" s="612" t="str">
        <f>'POÇO ARTESIANO; RESERVATÓRIO '!A52</f>
        <v>2.6.1</v>
      </c>
      <c r="B78" s="673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16" t="str">
        <f>'POÇO ARTESIANO; RESERVATÓRIO '!C52</f>
        <v>unid.</v>
      </c>
      <c r="D78" s="676">
        <f>'POÇO ARTESIANO; RESERVATÓRIO '!D52</f>
        <v>1</v>
      </c>
      <c r="E78" s="619">
        <f>'POÇO ARTESIANO; RESERVATÓRIO '!E52</f>
        <v>168.28049999999999</v>
      </c>
      <c r="F78" s="132">
        <v>1</v>
      </c>
      <c r="G78" s="132">
        <v>0.15</v>
      </c>
      <c r="H78" s="132">
        <v>0.85</v>
      </c>
      <c r="I78" s="132" t="s">
        <v>204</v>
      </c>
      <c r="J78" s="133">
        <v>1</v>
      </c>
      <c r="K78" s="276"/>
    </row>
    <row r="79" spans="1:11" ht="39.950000000000003" customHeight="1">
      <c r="A79" s="672"/>
      <c r="B79" s="674"/>
      <c r="C79" s="675"/>
      <c r="D79" s="677"/>
      <c r="E79" s="678"/>
      <c r="F79" s="167">
        <f>E78*D78</f>
        <v>168.28049999999999</v>
      </c>
      <c r="G79" s="169">
        <f>F79*G78</f>
        <v>25.242074999999996</v>
      </c>
      <c r="H79" s="169">
        <f>F79*H78</f>
        <v>143.03842499999999</v>
      </c>
      <c r="I79" s="168" t="s">
        <v>204</v>
      </c>
      <c r="J79" s="170">
        <f>SUM(G79:H79)</f>
        <v>168.28049999999999</v>
      </c>
      <c r="K79" s="276"/>
    </row>
    <row r="80" spans="1:11" ht="20.100000000000001" customHeight="1">
      <c r="A80" s="679" t="str">
        <f>'POÇO ARTESIANO; RESERVATÓRIO '!A53</f>
        <v>2.6.2</v>
      </c>
      <c r="B80" s="585" t="str">
        <f>'POÇO ARTESIANO; RESERVATÓRIO '!B53</f>
        <v>Disjuntor 1P - 6 a 32A - PADRÃO DIN</v>
      </c>
      <c r="C80" s="681" t="str">
        <f>'POÇO ARTESIANO; RESERVATÓRIO '!C53</f>
        <v>unid.</v>
      </c>
      <c r="D80" s="589">
        <f>'POÇO ARTESIANO; RESERVATÓRIO '!D53</f>
        <v>2</v>
      </c>
      <c r="E80" s="684">
        <f>'POÇO ARTESIANO; RESERVATÓRIO '!E53</f>
        <v>28.9605</v>
      </c>
      <c r="F80" s="109">
        <v>1</v>
      </c>
      <c r="G80" s="109">
        <v>0.15</v>
      </c>
      <c r="H80" s="109">
        <v>0.85</v>
      </c>
      <c r="I80" s="109" t="s">
        <v>204</v>
      </c>
      <c r="J80" s="110">
        <v>1</v>
      </c>
      <c r="K80" s="276"/>
    </row>
    <row r="81" spans="1:11" ht="20.100000000000001" customHeight="1">
      <c r="A81" s="583"/>
      <c r="B81" s="680"/>
      <c r="C81" s="682"/>
      <c r="D81" s="683"/>
      <c r="E81" s="685"/>
      <c r="F81" s="112">
        <f>E80*D80</f>
        <v>57.920999999999999</v>
      </c>
      <c r="G81" s="113">
        <f>F81*G80</f>
        <v>8.6881500000000003</v>
      </c>
      <c r="H81" s="113">
        <f>F81*H80</f>
        <v>49.232849999999999</v>
      </c>
      <c r="I81" s="115" t="s">
        <v>204</v>
      </c>
      <c r="J81" s="116">
        <f>SUM(G81:H81)</f>
        <v>57.920999999999999</v>
      </c>
      <c r="K81" s="276"/>
    </row>
    <row r="82" spans="1:11" ht="15.95" customHeight="1">
      <c r="A82" s="737" t="str">
        <f>'POÇO ARTESIANO; RESERVATÓRIO '!A54</f>
        <v>2.6.3</v>
      </c>
      <c r="B82" s="680" t="str">
        <f>'POÇO ARTESIANO; RESERVATÓRIO '!B54</f>
        <v>Centro de distribuição p/ 03 disjuntores (s/ barramento).</v>
      </c>
      <c r="C82" s="738" t="str">
        <f>'POÇO ARTESIANO; RESERVATÓRIO '!C54</f>
        <v>unid.</v>
      </c>
      <c r="D82" s="683">
        <f>'POÇO ARTESIANO; RESERVATÓRIO '!D54</f>
        <v>1</v>
      </c>
      <c r="E82" s="685">
        <f>'POÇO ARTESIANO; RESERVATÓRIO '!E54</f>
        <v>67.9572</v>
      </c>
      <c r="F82" s="119">
        <v>1</v>
      </c>
      <c r="G82" s="119">
        <v>0.15</v>
      </c>
      <c r="H82" s="119">
        <v>0.85</v>
      </c>
      <c r="I82" s="119" t="s">
        <v>204</v>
      </c>
      <c r="J82" s="120">
        <v>1</v>
      </c>
      <c r="K82" s="276"/>
    </row>
    <row r="83" spans="1:11" ht="15.95" customHeight="1">
      <c r="A83" s="583"/>
      <c r="B83" s="584"/>
      <c r="C83" s="586"/>
      <c r="D83" s="588"/>
      <c r="E83" s="689"/>
      <c r="F83" s="121">
        <f>E82*D82</f>
        <v>67.9572</v>
      </c>
      <c r="G83" s="122">
        <f>F83*G82</f>
        <v>10.193579999999999</v>
      </c>
      <c r="H83" s="122">
        <f>F83*H82</f>
        <v>57.763619999999996</v>
      </c>
      <c r="I83" s="154" t="s">
        <v>204</v>
      </c>
      <c r="J83" s="125">
        <f>SUM(G83:H83)</f>
        <v>67.9572</v>
      </c>
      <c r="K83" s="276"/>
    </row>
    <row r="84" spans="1:11" ht="15.95" customHeight="1">
      <c r="A84" s="737" t="str">
        <f>'POÇO ARTESIANO; RESERVATÓRIO '!A55</f>
        <v>2.6.4</v>
      </c>
      <c r="B84" s="584" t="str">
        <f>'POÇO ARTESIANO; RESERVATÓRIO '!B55</f>
        <v>Isolador roldana 72x72</v>
      </c>
      <c r="C84" s="668" t="str">
        <f>'POÇO ARTESIANO; RESERVATÓRIO '!C55</f>
        <v>unid.</v>
      </c>
      <c r="D84" s="588">
        <f>'POÇO ARTESIANO; RESERVATÓRIO '!D55</f>
        <v>4</v>
      </c>
      <c r="E84" s="668">
        <f>'POÇO ARTESIANO; RESERVATÓRIO '!E55</f>
        <v>28.857300000000002</v>
      </c>
      <c r="F84" s="119">
        <v>1</v>
      </c>
      <c r="G84" s="119">
        <v>0.15</v>
      </c>
      <c r="H84" s="119">
        <v>0.85</v>
      </c>
      <c r="I84" s="154" t="s">
        <v>204</v>
      </c>
      <c r="J84" s="120">
        <v>1</v>
      </c>
      <c r="K84" s="276"/>
    </row>
    <row r="85" spans="1:11" ht="15.95" customHeight="1" thickBot="1">
      <c r="A85" s="593"/>
      <c r="B85" s="667"/>
      <c r="C85" s="669"/>
      <c r="D85" s="670"/>
      <c r="E85" s="671"/>
      <c r="F85" s="128">
        <f>E84*D84</f>
        <v>115.42920000000001</v>
      </c>
      <c r="G85" s="128">
        <f>F85*G84</f>
        <v>17.31438</v>
      </c>
      <c r="H85" s="128">
        <f>F85*H84</f>
        <v>98.114820000000009</v>
      </c>
      <c r="I85" s="141" t="s">
        <v>204</v>
      </c>
      <c r="J85" s="131">
        <f>G85+H85</f>
        <v>115.42920000000001</v>
      </c>
      <c r="K85" s="276"/>
    </row>
    <row r="86" spans="1:11" ht="30" customHeight="1" thickTop="1">
      <c r="A86" s="108" t="str">
        <f>'POÇO ARTESIANO; RESERVATÓRIO '!A56</f>
        <v>2.7</v>
      </c>
      <c r="B86" s="212" t="str">
        <f>'POÇO ARTESIANO; RESERVATÓRIO '!B56</f>
        <v>INSTALAÇÕES HIDROSANITÁRIA                             DO RESERVATÓRIO</v>
      </c>
      <c r="C86" s="601"/>
      <c r="D86" s="602"/>
      <c r="E86" s="602"/>
      <c r="F86" s="602"/>
      <c r="G86" s="602"/>
      <c r="H86" s="602"/>
      <c r="I86" s="602"/>
      <c r="J86" s="603"/>
      <c r="K86" s="276"/>
    </row>
    <row r="87" spans="1:11" ht="39.950000000000003" customHeight="1">
      <c r="A87" s="612" t="str">
        <f>'POÇO ARTESIANO; RESERVATÓRIO '!A57</f>
        <v>2.7.1</v>
      </c>
      <c r="B87" s="733" t="str">
        <f>'POÇO ARTESIANO; RESERVATÓRIO '!B57</f>
        <v>PONTO DE CONSUMO TERMINAL DE ÁGUA FRIA (SUBRAMAL) COM TUBULAÇÃO DE PVC, DN 25 mm, INSTALADO EM RAMAL DE ÁGUA, INCLUSOS RASGO E CHUMBAMENTO EM ALVENARIA. AF_12/2014</v>
      </c>
      <c r="C87" s="734" t="str">
        <f>'POÇO ARTESIANO; RESERVATÓRIO '!C57</f>
        <v>unid.</v>
      </c>
      <c r="D87" s="735">
        <f>'POÇO ARTESIANO; RESERVATÓRIO '!D57</f>
        <v>5</v>
      </c>
      <c r="E87" s="736">
        <f>'POÇO ARTESIANO; RESERVATÓRIO '!E57</f>
        <v>157.9863</v>
      </c>
      <c r="F87" s="132">
        <v>1</v>
      </c>
      <c r="G87" s="132">
        <v>0.15</v>
      </c>
      <c r="H87" s="132">
        <v>0.85</v>
      </c>
      <c r="I87" s="216" t="s">
        <v>204</v>
      </c>
      <c r="J87" s="269">
        <v>1</v>
      </c>
      <c r="K87" s="276"/>
    </row>
    <row r="88" spans="1:11" ht="39.950000000000003" customHeight="1">
      <c r="A88" s="672"/>
      <c r="B88" s="555"/>
      <c r="C88" s="556"/>
      <c r="D88" s="699"/>
      <c r="E88" s="558"/>
      <c r="F88" s="270">
        <f>SUM(E87*D87)</f>
        <v>789.93150000000003</v>
      </c>
      <c r="G88" s="169">
        <f>F88*G87</f>
        <v>118.48972499999999</v>
      </c>
      <c r="H88" s="169">
        <f>F88*H87</f>
        <v>671.44177500000001</v>
      </c>
      <c r="I88" s="168" t="s">
        <v>204</v>
      </c>
      <c r="J88" s="170">
        <f>G88+H88</f>
        <v>789.93150000000003</v>
      </c>
      <c r="K88" s="276"/>
    </row>
    <row r="89" spans="1:11" ht="39.950000000000003" customHeight="1">
      <c r="A89" s="679" t="str">
        <f>'POÇO ARTESIANO; RESERVATÓRIO '!A58</f>
        <v>2.7.2</v>
      </c>
      <c r="B89" s="585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681" t="str">
        <f>'POÇO ARTESIANO; RESERVATÓRIO '!C58</f>
        <v>unid.</v>
      </c>
      <c r="D89" s="589">
        <f>'POÇO ARTESIANO; RESERVATÓRIO '!D58</f>
        <v>2</v>
      </c>
      <c r="E89" s="684">
        <f>'POÇO ARTESIANO; RESERVATÓRIO '!E58</f>
        <v>116.2419</v>
      </c>
      <c r="F89" s="109">
        <v>1</v>
      </c>
      <c r="G89" s="109">
        <v>0.15</v>
      </c>
      <c r="H89" s="109">
        <v>0.85</v>
      </c>
      <c r="I89" s="109" t="s">
        <v>204</v>
      </c>
      <c r="J89" s="110">
        <v>1</v>
      </c>
      <c r="K89" s="276"/>
    </row>
    <row r="90" spans="1:11" ht="39.950000000000003" customHeight="1">
      <c r="A90" s="583"/>
      <c r="B90" s="680"/>
      <c r="C90" s="682"/>
      <c r="D90" s="683"/>
      <c r="E90" s="685"/>
      <c r="F90" s="112">
        <f>E89*D89</f>
        <v>232.4838</v>
      </c>
      <c r="G90" s="113">
        <f>F90*G89</f>
        <v>34.872569999999996</v>
      </c>
      <c r="H90" s="113">
        <f>F90*H89</f>
        <v>197.61123000000001</v>
      </c>
      <c r="I90" s="115" t="s">
        <v>204</v>
      </c>
      <c r="J90" s="116">
        <f>SUM(G90:H90)</f>
        <v>232.4838</v>
      </c>
      <c r="K90" s="276"/>
    </row>
    <row r="91" spans="1:11" ht="26.1" customHeight="1">
      <c r="A91" s="737" t="str">
        <f>'POÇO ARTESIANO; RESERVATÓRIO '!A59</f>
        <v>2.7.3</v>
      </c>
      <c r="B91" s="680" t="str">
        <f>'POÇO ARTESIANO; RESERVATÓRIO '!B59</f>
        <v>CURVA 90 GRAUS, PVC, SOLDÁVEL, DN 60MM, INSTALADO EM PRUMADA DE ÁGUA - FORNECIMENTO E INSTALAÇÃO. AF_12/2014.</v>
      </c>
      <c r="C91" s="738" t="str">
        <f>'POÇO ARTESIANO; RESERVATÓRIO '!C59</f>
        <v>unid.</v>
      </c>
      <c r="D91" s="683">
        <f>'POÇO ARTESIANO; RESERVATÓRIO '!D59</f>
        <v>3</v>
      </c>
      <c r="E91" s="685">
        <f>'POÇO ARTESIANO; RESERVATÓRIO '!E59</f>
        <v>74.329799999999992</v>
      </c>
      <c r="F91" s="119">
        <v>1</v>
      </c>
      <c r="G91" s="119">
        <v>0.15</v>
      </c>
      <c r="H91" s="119">
        <v>0.85</v>
      </c>
      <c r="I91" s="119" t="s">
        <v>204</v>
      </c>
      <c r="J91" s="120">
        <v>1</v>
      </c>
      <c r="K91" s="276"/>
    </row>
    <row r="92" spans="1:11" ht="26.1" customHeight="1">
      <c r="A92" s="583"/>
      <c r="B92" s="680"/>
      <c r="C92" s="682"/>
      <c r="D92" s="683"/>
      <c r="E92" s="685"/>
      <c r="F92" s="112">
        <f>E91*D91</f>
        <v>222.98939999999999</v>
      </c>
      <c r="G92" s="113">
        <f>F92*G91</f>
        <v>33.448409999999996</v>
      </c>
      <c r="H92" s="113">
        <f>F92*H91</f>
        <v>189.54098999999999</v>
      </c>
      <c r="I92" s="115" t="s">
        <v>204</v>
      </c>
      <c r="J92" s="116">
        <f>SUM(G92:H92)</f>
        <v>222.98939999999999</v>
      </c>
      <c r="K92" s="276"/>
    </row>
    <row r="93" spans="1:11" ht="26.1" customHeight="1">
      <c r="A93" s="737" t="str">
        <f>'POÇO ARTESIANO; RESERVATÓRIO '!A60</f>
        <v>2.7.4</v>
      </c>
      <c r="B93" s="680" t="str">
        <f>'POÇO ARTESIANO; RESERVATÓRIO '!B60</f>
        <v>CURVA 90 GRAUS, PVC, SOLDÁVEL, DN 50MM, INSTALADO EM PRUMADA DE ÁGUA - FORNECIMENTO E INSTALAÇÃO. AF_12/2014.</v>
      </c>
      <c r="C93" s="738" t="str">
        <f>'POÇO ARTESIANO; RESERVATÓRIO '!C60</f>
        <v>unid.</v>
      </c>
      <c r="D93" s="683">
        <f>'POÇO ARTESIANO; RESERVATÓRIO '!D60</f>
        <v>2</v>
      </c>
      <c r="E93" s="685">
        <f>'POÇO ARTESIANO; RESERVATÓRIO '!E60</f>
        <v>34.765500000000003</v>
      </c>
      <c r="F93" s="119">
        <v>1</v>
      </c>
      <c r="G93" s="119">
        <v>0.15</v>
      </c>
      <c r="H93" s="119">
        <v>0.85</v>
      </c>
      <c r="I93" s="119" t="s">
        <v>204</v>
      </c>
      <c r="J93" s="120">
        <v>1</v>
      </c>
      <c r="K93" s="276"/>
    </row>
    <row r="94" spans="1:11" ht="26.1" customHeight="1" thickBot="1">
      <c r="A94" s="593"/>
      <c r="B94" s="717"/>
      <c r="C94" s="718"/>
      <c r="D94" s="739"/>
      <c r="E94" s="720"/>
      <c r="F94" s="127">
        <f>E93*D93</f>
        <v>69.531000000000006</v>
      </c>
      <c r="G94" s="128">
        <f>F94*G93</f>
        <v>10.429650000000001</v>
      </c>
      <c r="H94" s="128">
        <f>F94*H93</f>
        <v>59.101350000000004</v>
      </c>
      <c r="I94" s="141" t="s">
        <v>204</v>
      </c>
      <c r="J94" s="131">
        <f>SUM(G94:H94)</f>
        <v>69.531000000000006</v>
      </c>
      <c r="K94" s="276"/>
    </row>
    <row r="95" spans="1:11" ht="26.1" customHeight="1" thickTop="1">
      <c r="A95" s="679" t="str">
        <f>'POÇO ARTESIANO; RESERVATÓRIO '!A61</f>
        <v>2.7.5</v>
      </c>
      <c r="B95" s="585" t="str">
        <f>'POÇO ARTESIANO; RESERVATÓRIO '!B61</f>
        <v>TUBO, PVC, SOLDÁVEL, DN 60MM, INSTALADO EM PRUMADA DE ÁGUA - FORNECIMENTO E INSTALAÇÃO. AF_12/2014.</v>
      </c>
      <c r="C95" s="681" t="str">
        <f>'POÇO ARTESIANO; RESERVATÓRIO '!C61</f>
        <v>m</v>
      </c>
      <c r="D95" s="589">
        <f>'POÇO ARTESIANO; RESERVATÓRIO '!D61</f>
        <v>3</v>
      </c>
      <c r="E95" s="684">
        <f>'POÇO ARTESIANO; RESERVATÓRIO '!E61</f>
        <v>43.227899999999998</v>
      </c>
      <c r="F95" s="109">
        <v>1</v>
      </c>
      <c r="G95" s="109">
        <v>0.15</v>
      </c>
      <c r="H95" s="109">
        <v>0.85</v>
      </c>
      <c r="I95" s="109" t="s">
        <v>204</v>
      </c>
      <c r="J95" s="110">
        <v>1</v>
      </c>
      <c r="K95" s="276"/>
    </row>
    <row r="96" spans="1:11" ht="26.1" customHeight="1">
      <c r="A96" s="583"/>
      <c r="B96" s="680"/>
      <c r="C96" s="682"/>
      <c r="D96" s="683"/>
      <c r="E96" s="685"/>
      <c r="F96" s="112">
        <f>E95*D95</f>
        <v>129.68369999999999</v>
      </c>
      <c r="G96" s="113">
        <f>F96*G95</f>
        <v>19.452554999999997</v>
      </c>
      <c r="H96" s="113">
        <f>F96*H95</f>
        <v>110.23114499999998</v>
      </c>
      <c r="I96" s="115" t="s">
        <v>204</v>
      </c>
      <c r="J96" s="116">
        <f>SUM(G96:H96)</f>
        <v>129.68369999999999</v>
      </c>
      <c r="K96" s="276"/>
    </row>
    <row r="97" spans="1:11" ht="26.1" customHeight="1">
      <c r="A97" s="737" t="str">
        <f>'POÇO ARTESIANO; RESERVATÓRIO '!A62</f>
        <v>2.7.6</v>
      </c>
      <c r="B97" s="680" t="str">
        <f>'POÇO ARTESIANO; RESERVATÓRIO '!B62</f>
        <v>JOELHO 90 GRAUS, PVC, SOLDÁVEL, DN 60MM, INSTALADO EM PRUMADA DE ÁGUA- FORNECIMENTO E INSTALAÇÃO. AF_12/2014.</v>
      </c>
      <c r="C97" s="738" t="str">
        <f>'POÇO ARTESIANO; RESERVATÓRIO '!C62</f>
        <v>unid.</v>
      </c>
      <c r="D97" s="683">
        <f>'POÇO ARTESIANO; RESERVATÓRIO '!D62</f>
        <v>3</v>
      </c>
      <c r="E97" s="685">
        <f>'POÇO ARTESIANO; RESERVATÓRIO '!E62</f>
        <v>52.464300000000001</v>
      </c>
      <c r="F97" s="119">
        <v>1</v>
      </c>
      <c r="G97" s="119">
        <v>0.15</v>
      </c>
      <c r="H97" s="119">
        <v>0.85</v>
      </c>
      <c r="I97" s="119" t="s">
        <v>204</v>
      </c>
      <c r="J97" s="120">
        <v>1</v>
      </c>
      <c r="K97" s="276"/>
    </row>
    <row r="98" spans="1:11" ht="26.1" customHeight="1">
      <c r="A98" s="583"/>
      <c r="B98" s="680"/>
      <c r="C98" s="682"/>
      <c r="D98" s="683"/>
      <c r="E98" s="685"/>
      <c r="F98" s="112">
        <f>E97*D97</f>
        <v>157.3929</v>
      </c>
      <c r="G98" s="113">
        <f>F98*G97</f>
        <v>23.608934999999999</v>
      </c>
      <c r="H98" s="113">
        <f>F98*H97</f>
        <v>133.78396499999999</v>
      </c>
      <c r="I98" s="115" t="s">
        <v>204</v>
      </c>
      <c r="J98" s="116">
        <f>SUM(G98:H98)</f>
        <v>157.3929</v>
      </c>
      <c r="K98" s="276"/>
    </row>
    <row r="99" spans="1:11" ht="26.1" customHeight="1">
      <c r="A99" s="737" t="str">
        <f>'POÇO ARTESIANO; RESERVATÓRIO '!A63</f>
        <v>2.7.7</v>
      </c>
      <c r="B99" s="680" t="str">
        <f>'POÇO ARTESIANO; RESERVATÓRIO '!B63</f>
        <v>TUBO, PVC, SOLDÁVEL, DN 50MM, INSTALADO EM PRUMADA DE ÁGUA - FORNECIMENTO E INSTALAÇÃO. AF_12/2014.</v>
      </c>
      <c r="C99" s="738" t="str">
        <f>'POÇO ARTESIANO; RESERVATÓRIO '!C63</f>
        <v>m</v>
      </c>
      <c r="D99" s="683">
        <f>'POÇO ARTESIANO; RESERVATÓRIO '!D63</f>
        <v>2</v>
      </c>
      <c r="E99" s="685">
        <f>'POÇO ARTESIANO; RESERVATÓRIO '!E63</f>
        <v>26.135400000000004</v>
      </c>
      <c r="F99" s="119">
        <v>1</v>
      </c>
      <c r="G99" s="119">
        <v>0.15</v>
      </c>
      <c r="H99" s="119">
        <v>0.85</v>
      </c>
      <c r="I99" s="119" t="s">
        <v>204</v>
      </c>
      <c r="J99" s="120">
        <v>1</v>
      </c>
      <c r="K99" s="276"/>
    </row>
    <row r="100" spans="1:11" ht="26.1" customHeight="1">
      <c r="A100" s="583"/>
      <c r="B100" s="680"/>
      <c r="C100" s="682"/>
      <c r="D100" s="683"/>
      <c r="E100" s="685"/>
      <c r="F100" s="112">
        <f>E99*D99</f>
        <v>52.270800000000008</v>
      </c>
      <c r="G100" s="113">
        <f>F100*G99</f>
        <v>7.8406200000000013</v>
      </c>
      <c r="H100" s="113">
        <f>F100*H99</f>
        <v>44.430180000000007</v>
      </c>
      <c r="I100" s="115" t="s">
        <v>204</v>
      </c>
      <c r="J100" s="116">
        <f>SUM(G100:H100)</f>
        <v>52.270800000000008</v>
      </c>
      <c r="K100" s="276"/>
    </row>
    <row r="101" spans="1:11" ht="26.1" customHeight="1">
      <c r="A101" s="737" t="str">
        <f>'POÇO ARTESIANO; RESERVATÓRIO '!A64</f>
        <v>2.7.8</v>
      </c>
      <c r="B101" s="680" t="str">
        <f>'POÇO ARTESIANO; RESERVATÓRIO '!B64</f>
        <v>LUVA DE REDUÇÃO, PVC, SOLDÁVEL, DN 50MM X 25MM, INSTALADO EM PRUMADA DE ÁGUA FORNECIMENTO E INSTALAÇÃO. AF_12/2014.</v>
      </c>
      <c r="C101" s="738" t="str">
        <f>'POÇO ARTESIANO; RESERVATÓRIO '!C64</f>
        <v>unid.</v>
      </c>
      <c r="D101" s="683">
        <f>'POÇO ARTESIANO; RESERVATÓRIO '!D64</f>
        <v>1</v>
      </c>
      <c r="E101" s="685">
        <f>'POÇO ARTESIANO; RESERVATÓRIO '!E64</f>
        <v>13.5708</v>
      </c>
      <c r="F101" s="119">
        <v>1</v>
      </c>
      <c r="G101" s="119">
        <v>0.15</v>
      </c>
      <c r="H101" s="119">
        <v>0.85</v>
      </c>
      <c r="I101" s="119" t="s">
        <v>204</v>
      </c>
      <c r="J101" s="120">
        <v>1</v>
      </c>
      <c r="K101" s="276"/>
    </row>
    <row r="102" spans="1:11" ht="26.1" customHeight="1">
      <c r="A102" s="672"/>
      <c r="B102" s="674"/>
      <c r="C102" s="675"/>
      <c r="D102" s="677"/>
      <c r="E102" s="678"/>
      <c r="F102" s="167">
        <f>E101*D101</f>
        <v>13.5708</v>
      </c>
      <c r="G102" s="169">
        <f>F102*G101</f>
        <v>2.0356199999999998</v>
      </c>
      <c r="H102" s="169">
        <f>F102*H101</f>
        <v>11.53518</v>
      </c>
      <c r="I102" s="168" t="s">
        <v>204</v>
      </c>
      <c r="J102" s="170">
        <f>SUM(G102:H102)</f>
        <v>13.5708</v>
      </c>
      <c r="K102" s="276"/>
    </row>
    <row r="103" spans="1:11" ht="26.1" customHeight="1">
      <c r="A103" s="679" t="str">
        <f>'POÇO ARTESIANO; RESERVATÓRIO '!A65</f>
        <v>2.7.9</v>
      </c>
      <c r="B103" s="585" t="str">
        <f>'POÇO ARTESIANO; RESERVATÓRIO '!B65</f>
        <v>LUVA DE REDUÇÃO, PVC, SOLDÁVEL, DN 60MM X 50MM, INSTALADO EM PRUMADA DE ÁGUA - FORNECIMENTO E INSTALAÇÃO. AF_12/2014.</v>
      </c>
      <c r="C103" s="681" t="str">
        <f>'POÇO ARTESIANO; RESERVATÓRIO '!C65</f>
        <v>unid.</v>
      </c>
      <c r="D103" s="589">
        <f>'POÇO ARTESIANO; RESERVATÓRIO '!D65</f>
        <v>1</v>
      </c>
      <c r="E103" s="684">
        <f>'POÇO ARTESIANO; RESERVATÓRIO '!E65</f>
        <v>27.554400000000001</v>
      </c>
      <c r="F103" s="109">
        <v>1</v>
      </c>
      <c r="G103" s="109">
        <v>0.15</v>
      </c>
      <c r="H103" s="109">
        <v>0.85</v>
      </c>
      <c r="I103" s="109" t="s">
        <v>204</v>
      </c>
      <c r="J103" s="110">
        <v>1</v>
      </c>
      <c r="K103" s="276"/>
    </row>
    <row r="104" spans="1:11" ht="26.1" customHeight="1">
      <c r="A104" s="583"/>
      <c r="B104" s="680"/>
      <c r="C104" s="682"/>
      <c r="D104" s="683"/>
      <c r="E104" s="685"/>
      <c r="F104" s="112">
        <f>E103*D103</f>
        <v>27.554400000000001</v>
      </c>
      <c r="G104" s="113">
        <f>F104*G103</f>
        <v>4.1331600000000002</v>
      </c>
      <c r="H104" s="113">
        <f>F104*H103</f>
        <v>23.421240000000001</v>
      </c>
      <c r="I104" s="115" t="s">
        <v>204</v>
      </c>
      <c r="J104" s="116">
        <f>SUM(G104:H104)</f>
        <v>27.554400000000001</v>
      </c>
      <c r="K104" s="276"/>
    </row>
    <row r="105" spans="1:11" ht="26.1" customHeight="1">
      <c r="A105" s="737" t="str">
        <f>'POÇO ARTESIANO; RESERVATÓRIO '!A66</f>
        <v>2.7.10</v>
      </c>
      <c r="B105" s="680" t="str">
        <f>'POÇO ARTESIANO; RESERVATÓRIO '!B66</f>
        <v>TUBO, PVC, SOLDÁVEL, DN 25MM, INSTALADO EM PRUMADA DE ÁGUA - FORNECIMENTO E INSTALAÇÃO. AF_12/2014.</v>
      </c>
      <c r="C105" s="738" t="str">
        <f>'POÇO ARTESIANO; RESERVATÓRIO '!C66</f>
        <v>m</v>
      </c>
      <c r="D105" s="683">
        <f>'POÇO ARTESIANO; RESERVATÓRIO '!D66</f>
        <v>24</v>
      </c>
      <c r="E105" s="685">
        <f>'POÇO ARTESIANO; RESERVATÓRIO '!E66</f>
        <v>7.4691000000000001</v>
      </c>
      <c r="F105" s="119">
        <v>1</v>
      </c>
      <c r="G105" s="119">
        <v>0.15</v>
      </c>
      <c r="H105" s="119">
        <v>0.85</v>
      </c>
      <c r="I105" s="119" t="s">
        <v>204</v>
      </c>
      <c r="J105" s="120">
        <v>1</v>
      </c>
      <c r="K105" s="276"/>
    </row>
    <row r="106" spans="1:11" ht="26.1" customHeight="1">
      <c r="A106" s="583"/>
      <c r="B106" s="680"/>
      <c r="C106" s="682"/>
      <c r="D106" s="683"/>
      <c r="E106" s="685"/>
      <c r="F106" s="112">
        <f>E105*D105</f>
        <v>179.25839999999999</v>
      </c>
      <c r="G106" s="113">
        <f>F106*G105</f>
        <v>26.888759999999998</v>
      </c>
      <c r="H106" s="113">
        <f>F106*H105</f>
        <v>152.36964</v>
      </c>
      <c r="I106" s="115" t="s">
        <v>204</v>
      </c>
      <c r="J106" s="116">
        <f>SUM(G106:H106)</f>
        <v>179.25839999999999</v>
      </c>
      <c r="K106" s="276"/>
    </row>
    <row r="107" spans="1:11" ht="15.95" customHeight="1">
      <c r="A107" s="737" t="str">
        <f>'POÇO ARTESIANO; RESERVATÓRIO '!A67</f>
        <v>2.7.11</v>
      </c>
      <c r="B107" s="680" t="str">
        <f>'POÇO ARTESIANO; RESERVATÓRIO '!B67</f>
        <v>Joelho/Cotovelo 90º PVC SRM - 25mm X 1/2" (LH)</v>
      </c>
      <c r="C107" s="738" t="str">
        <f>'POÇO ARTESIANO; RESERVATÓRIO '!C67</f>
        <v>unid.</v>
      </c>
      <c r="D107" s="683">
        <f>'POÇO ARTESIANO; RESERVATÓRIO '!D67</f>
        <v>8</v>
      </c>
      <c r="E107" s="685">
        <f>'POÇO ARTESIANO; RESERVATÓRIO '!E67</f>
        <v>17.363400000000002</v>
      </c>
      <c r="F107" s="119">
        <v>1</v>
      </c>
      <c r="G107" s="119">
        <v>0.15</v>
      </c>
      <c r="H107" s="119">
        <v>0.85</v>
      </c>
      <c r="I107" s="119" t="s">
        <v>204</v>
      </c>
      <c r="J107" s="120">
        <v>1</v>
      </c>
      <c r="K107" s="276"/>
    </row>
    <row r="108" spans="1:11" ht="15.95" customHeight="1">
      <c r="A108" s="583"/>
      <c r="B108" s="680"/>
      <c r="C108" s="682"/>
      <c r="D108" s="683"/>
      <c r="E108" s="685"/>
      <c r="F108" s="112">
        <f>E107*D107</f>
        <v>138.90720000000002</v>
      </c>
      <c r="G108" s="113">
        <f>F108*G107</f>
        <v>20.836080000000003</v>
      </c>
      <c r="H108" s="113">
        <f>F108*H107</f>
        <v>118.07112000000001</v>
      </c>
      <c r="I108" s="115" t="s">
        <v>204</v>
      </c>
      <c r="J108" s="116">
        <f>SUM(G108:H108)</f>
        <v>138.90720000000002</v>
      </c>
      <c r="K108" s="276"/>
    </row>
    <row r="109" spans="1:11" ht="15.95" customHeight="1">
      <c r="A109" s="737" t="str">
        <f>'POÇO ARTESIANO; RESERVATÓRIO '!A68</f>
        <v>2.7.12</v>
      </c>
      <c r="B109" s="680" t="str">
        <f>'POÇO ARTESIANO; RESERVATÓRIO '!B68</f>
        <v>Tê em PVC - SRM - 25mm x 1/2" (LH)</v>
      </c>
      <c r="C109" s="738" t="str">
        <f>'POÇO ARTESIANO; RESERVATÓRIO '!C68</f>
        <v>unid.</v>
      </c>
      <c r="D109" s="683">
        <f>'POÇO ARTESIANO; RESERVATÓRIO '!D68</f>
        <v>7</v>
      </c>
      <c r="E109" s="685">
        <f>'POÇO ARTESIANO; RESERVATÓRIO '!E68</f>
        <v>26.122500000000002</v>
      </c>
      <c r="F109" s="119">
        <v>1</v>
      </c>
      <c r="G109" s="119">
        <v>0.15</v>
      </c>
      <c r="H109" s="119">
        <v>0.85</v>
      </c>
      <c r="I109" s="119" t="s">
        <v>204</v>
      </c>
      <c r="J109" s="120">
        <v>1</v>
      </c>
      <c r="K109" s="276"/>
    </row>
    <row r="110" spans="1:11" ht="15.95" customHeight="1" thickBot="1">
      <c r="A110" s="593"/>
      <c r="B110" s="717"/>
      <c r="C110" s="718"/>
      <c r="D110" s="739"/>
      <c r="E110" s="720"/>
      <c r="F110" s="127">
        <f>E109*D109</f>
        <v>182.85750000000002</v>
      </c>
      <c r="G110" s="128">
        <f>F110*G109</f>
        <v>27.428625</v>
      </c>
      <c r="H110" s="128">
        <f>F110*H109</f>
        <v>155.42887500000001</v>
      </c>
      <c r="I110" s="141" t="s">
        <v>204</v>
      </c>
      <c r="J110" s="131">
        <f>SUM(G110:H110)</f>
        <v>182.85750000000002</v>
      </c>
      <c r="K110" s="276"/>
    </row>
    <row r="111" spans="1:11" ht="15.95" customHeight="1" thickTop="1">
      <c r="A111" s="679" t="str">
        <f>'POÇO ARTESIANO; RESERVATÓRIO '!A69</f>
        <v>2.7.13</v>
      </c>
      <c r="B111" s="585" t="str">
        <f>'POÇO ARTESIANO; RESERVATÓRIO '!B69</f>
        <v>Tê em PVC - JS - 25mm-LH</v>
      </c>
      <c r="C111" s="681" t="str">
        <f>'POÇO ARTESIANO; RESERVATÓRIO '!C69</f>
        <v>unid.</v>
      </c>
      <c r="D111" s="589">
        <f>'POÇO ARTESIANO; RESERVATÓRIO '!D69</f>
        <v>1</v>
      </c>
      <c r="E111" s="684">
        <f>'POÇO ARTESIANO; RESERVATÓRIO '!E69</f>
        <v>10.9779</v>
      </c>
      <c r="F111" s="109">
        <v>1</v>
      </c>
      <c r="G111" s="109">
        <v>0.15</v>
      </c>
      <c r="H111" s="109">
        <v>0.85</v>
      </c>
      <c r="I111" s="109" t="s">
        <v>204</v>
      </c>
      <c r="J111" s="110">
        <v>1</v>
      </c>
      <c r="K111" s="276"/>
    </row>
    <row r="112" spans="1:11" ht="15.95" customHeight="1">
      <c r="A112" s="583"/>
      <c r="B112" s="680"/>
      <c r="C112" s="682"/>
      <c r="D112" s="683"/>
      <c r="E112" s="685"/>
      <c r="F112" s="112">
        <f>E111*D111</f>
        <v>10.9779</v>
      </c>
      <c r="G112" s="113">
        <f>F112*G111</f>
        <v>1.646685</v>
      </c>
      <c r="H112" s="113">
        <f>F112*H111</f>
        <v>9.3312150000000003</v>
      </c>
      <c r="I112" s="115" t="s">
        <v>204</v>
      </c>
      <c r="J112" s="116">
        <f>SUM(G112:H112)</f>
        <v>10.9779</v>
      </c>
      <c r="K112" s="276"/>
    </row>
    <row r="113" spans="1:11" ht="15.95" customHeight="1">
      <c r="A113" s="737" t="str">
        <f>'POÇO ARTESIANO; RESERVATÓRIO '!A70</f>
        <v>2.7.14</v>
      </c>
      <c r="B113" s="680" t="str">
        <f>'POÇO ARTESIANO; RESERVATÓRIO '!B70</f>
        <v>Torneira plastica de 1/2"</v>
      </c>
      <c r="C113" s="738" t="str">
        <f>'POÇO ARTESIANO; RESERVATÓRIO '!C70</f>
        <v>unid.</v>
      </c>
      <c r="D113" s="683">
        <f>'POÇO ARTESIANO; RESERVATÓRIO '!D70</f>
        <v>5</v>
      </c>
      <c r="E113" s="685">
        <f>'POÇO ARTESIANO; RESERVATÓRIO '!E70</f>
        <v>57.301800000000007</v>
      </c>
      <c r="F113" s="119">
        <v>1</v>
      </c>
      <c r="G113" s="119">
        <v>0.15</v>
      </c>
      <c r="H113" s="119">
        <v>0.85</v>
      </c>
      <c r="I113" s="119" t="s">
        <v>204</v>
      </c>
      <c r="J113" s="120">
        <v>1</v>
      </c>
      <c r="K113" s="276"/>
    </row>
    <row r="114" spans="1:11" ht="15.95" customHeight="1">
      <c r="A114" s="583"/>
      <c r="B114" s="680"/>
      <c r="C114" s="682"/>
      <c r="D114" s="683"/>
      <c r="E114" s="685"/>
      <c r="F114" s="112">
        <f>E113*D113</f>
        <v>286.50900000000001</v>
      </c>
      <c r="G114" s="113">
        <f>F114*G113</f>
        <v>42.976350000000004</v>
      </c>
      <c r="H114" s="113">
        <f>F114*H113</f>
        <v>243.53265000000002</v>
      </c>
      <c r="I114" s="115" t="s">
        <v>204</v>
      </c>
      <c r="J114" s="116">
        <f>SUM(G114:H114)</f>
        <v>286.50900000000001</v>
      </c>
      <c r="K114" s="276"/>
    </row>
    <row r="115" spans="1:11" ht="26.1" customHeight="1">
      <c r="A115" s="737" t="str">
        <f>'POÇO ARTESIANO; RESERVATÓRIO '!A71</f>
        <v>2.7.15</v>
      </c>
      <c r="B115" s="680" t="str">
        <f>'POÇO ARTESIANO; RESERVATÓRIO '!B71</f>
        <v>CURVA 90 GRAUS, PVC, SOLDÁVEL, DN 25MM, INSTALADO EM RAMAL OU SUB-RAMAL DE ÁGUA - FORNECIMENTO E INSTALAÇÃO. AF_12/2014.</v>
      </c>
      <c r="C115" s="738" t="str">
        <f>'POÇO ARTESIANO; RESERVATÓRIO '!C71</f>
        <v>unid.</v>
      </c>
      <c r="D115" s="683">
        <f>'POÇO ARTESIANO; RESERVATÓRIO '!D71</f>
        <v>4</v>
      </c>
      <c r="E115" s="685">
        <f>'POÇO ARTESIANO; RESERVATÓRIO '!E71</f>
        <v>13.841700000000001</v>
      </c>
      <c r="F115" s="119">
        <v>1</v>
      </c>
      <c r="G115" s="119">
        <v>0.15</v>
      </c>
      <c r="H115" s="119">
        <v>0.85</v>
      </c>
      <c r="I115" s="119" t="s">
        <v>204</v>
      </c>
      <c r="J115" s="120">
        <v>1</v>
      </c>
      <c r="K115" s="276"/>
    </row>
    <row r="116" spans="1:11" ht="26.1" customHeight="1">
      <c r="A116" s="583"/>
      <c r="B116" s="680"/>
      <c r="C116" s="682"/>
      <c r="D116" s="683"/>
      <c r="E116" s="685"/>
      <c r="F116" s="112">
        <f>E115*D115</f>
        <v>55.366800000000005</v>
      </c>
      <c r="G116" s="113">
        <f>F116*G115</f>
        <v>8.3050200000000007</v>
      </c>
      <c r="H116" s="113">
        <f>F116*H115</f>
        <v>47.061780000000006</v>
      </c>
      <c r="I116" s="115" t="s">
        <v>204</v>
      </c>
      <c r="J116" s="116">
        <f>SUM(G116:H116)</f>
        <v>55.366800000000005</v>
      </c>
      <c r="K116" s="276"/>
    </row>
    <row r="117" spans="1:11" ht="26.1" customHeight="1">
      <c r="A117" s="737" t="str">
        <f>'POÇO ARTESIANO; RESERVATÓRIO '!A72</f>
        <v>2.7.16</v>
      </c>
      <c r="B117" s="680" t="str">
        <f>'POÇO ARTESIANO; RESERVATÓRIO '!B72</f>
        <v>JOELHO 90 GRAUS, PVC, SOLDÁVEL, DN 25MM, INSTALADO EM PRUMADA DE ÁGUA - FORNECIMENTO E INSTALAÇÃO. AF_12/2014</v>
      </c>
      <c r="C117" s="738" t="str">
        <f>'POÇO ARTESIANO; RESERVATÓRIO '!C72</f>
        <v>unid.</v>
      </c>
      <c r="D117" s="683">
        <f>'POÇO ARTESIANO; RESERVATÓRIO '!D72</f>
        <v>4</v>
      </c>
      <c r="E117" s="685">
        <f>'POÇO ARTESIANO; RESERVATÓRIO '!E72</f>
        <v>5.8953000000000007</v>
      </c>
      <c r="F117" s="119">
        <v>1</v>
      </c>
      <c r="G117" s="119">
        <v>0.15</v>
      </c>
      <c r="H117" s="119">
        <v>0.85</v>
      </c>
      <c r="I117" s="119" t="s">
        <v>204</v>
      </c>
      <c r="J117" s="120">
        <v>1</v>
      </c>
      <c r="K117" s="276"/>
    </row>
    <row r="118" spans="1:11" ht="26.1" customHeight="1">
      <c r="A118" s="583"/>
      <c r="B118" s="680"/>
      <c r="C118" s="682"/>
      <c r="D118" s="683"/>
      <c r="E118" s="685"/>
      <c r="F118" s="112">
        <f>E117*D117</f>
        <v>23.581200000000003</v>
      </c>
      <c r="G118" s="113">
        <f>F118*G117</f>
        <v>3.5371800000000002</v>
      </c>
      <c r="H118" s="113">
        <f>F118*H117</f>
        <v>20.044020000000003</v>
      </c>
      <c r="I118" s="115" t="s">
        <v>204</v>
      </c>
      <c r="J118" s="116">
        <f>SUM(G118:H118)</f>
        <v>23.581200000000003</v>
      </c>
      <c r="K118" s="276"/>
    </row>
    <row r="119" spans="1:11" ht="15.95" customHeight="1">
      <c r="A119" s="737" t="str">
        <f>'POÇO ARTESIANO; RESERVATÓRIO '!A73</f>
        <v>2.7.17</v>
      </c>
      <c r="B119" s="680" t="str">
        <f>'POÇO ARTESIANO; RESERVATÓRIO '!B73</f>
        <v>Caixa em alvenaria de  40x40x50cm c/ tpo. concreto</v>
      </c>
      <c r="C119" s="738" t="str">
        <f>'POÇO ARTESIANO; RESERVATÓRIO '!C73</f>
        <v>unid.</v>
      </c>
      <c r="D119" s="683">
        <f>'POÇO ARTESIANO; RESERVATÓRIO '!D73</f>
        <v>2</v>
      </c>
      <c r="E119" s="685">
        <f>'POÇO ARTESIANO; RESERVATÓRIO '!E73</f>
        <v>406.41450000000003</v>
      </c>
      <c r="F119" s="156">
        <v>1</v>
      </c>
      <c r="G119" s="119">
        <v>0.15</v>
      </c>
      <c r="H119" s="119">
        <v>0.85</v>
      </c>
      <c r="I119" s="119" t="s">
        <v>204</v>
      </c>
      <c r="J119" s="120">
        <v>1</v>
      </c>
      <c r="K119" s="276"/>
    </row>
    <row r="120" spans="1:11" ht="15.95" customHeight="1">
      <c r="A120" s="583"/>
      <c r="B120" s="680"/>
      <c r="C120" s="682"/>
      <c r="D120" s="683"/>
      <c r="E120" s="685"/>
      <c r="F120" s="112">
        <f>E119*D119</f>
        <v>812.82900000000006</v>
      </c>
      <c r="G120" s="113">
        <f>F120*G119</f>
        <v>121.92435</v>
      </c>
      <c r="H120" s="113">
        <f>F120*H119</f>
        <v>690.90465000000006</v>
      </c>
      <c r="I120" s="115" t="s">
        <v>204</v>
      </c>
      <c r="J120" s="116">
        <f>SUM(G120:H120)</f>
        <v>812.82900000000006</v>
      </c>
      <c r="K120" s="276"/>
    </row>
    <row r="121" spans="1:11" ht="15.95" customHeight="1">
      <c r="A121" s="737" t="str">
        <f>'POÇO ARTESIANO; RESERVATÓRIO '!A74</f>
        <v>2.7.18</v>
      </c>
      <c r="B121" s="680" t="str">
        <f>'POÇO ARTESIANO; RESERVATÓRIO '!B74</f>
        <v>Caixa em alvenaria de  60x60x80cm c/ tpo. concreto</v>
      </c>
      <c r="C121" s="738" t="str">
        <f>'POÇO ARTESIANO; RESERVATÓRIO '!C74</f>
        <v>unid.</v>
      </c>
      <c r="D121" s="683">
        <f>'POÇO ARTESIANO; RESERVATÓRIO '!D74</f>
        <v>1</v>
      </c>
      <c r="E121" s="685">
        <f>'POÇO ARTESIANO; RESERVATÓRIO '!E74</f>
        <v>802.97340000000008</v>
      </c>
      <c r="F121" s="119">
        <v>1</v>
      </c>
      <c r="G121" s="119">
        <v>0.15</v>
      </c>
      <c r="H121" s="119">
        <v>0.85</v>
      </c>
      <c r="I121" s="119" t="s">
        <v>204</v>
      </c>
      <c r="J121" s="120">
        <v>1</v>
      </c>
      <c r="K121" s="276"/>
    </row>
    <row r="122" spans="1:11" ht="15.95" customHeight="1">
      <c r="A122" s="672"/>
      <c r="B122" s="674"/>
      <c r="C122" s="675"/>
      <c r="D122" s="677"/>
      <c r="E122" s="678"/>
      <c r="F122" s="167">
        <f>E121*D121</f>
        <v>802.97340000000008</v>
      </c>
      <c r="G122" s="169">
        <f>F122*G121</f>
        <v>120.44601</v>
      </c>
      <c r="H122" s="169">
        <f>F122*H121</f>
        <v>682.52739000000008</v>
      </c>
      <c r="I122" s="168" t="s">
        <v>204</v>
      </c>
      <c r="J122" s="170">
        <f>SUM(G122:H122)</f>
        <v>802.97340000000008</v>
      </c>
      <c r="K122" s="276"/>
    </row>
    <row r="123" spans="1:11" ht="15.95" customHeight="1">
      <c r="A123" s="679" t="str">
        <f>'POÇO ARTESIANO; RESERVATÓRIO '!A75</f>
        <v>2.7.19</v>
      </c>
      <c r="B123" s="585" t="str">
        <f>'POÇO ARTESIANO; RESERVATÓRIO '!B75</f>
        <v>Reservatório em Fibra de Vidro - Capac.  10.000 litros</v>
      </c>
      <c r="C123" s="587" t="str">
        <f>'POÇO ARTESIANO; RESERVATÓRIO '!C75</f>
        <v>unid.</v>
      </c>
      <c r="D123" s="589">
        <f>'POÇO ARTESIANO; RESERVATÓRIO '!D75</f>
        <v>1</v>
      </c>
      <c r="E123" s="684">
        <f>'POÇO ARTESIANO; RESERVATÓRIO '!E75</f>
        <v>10048.571100000001</v>
      </c>
      <c r="F123" s="109">
        <v>1</v>
      </c>
      <c r="G123" s="109">
        <v>0.15</v>
      </c>
      <c r="H123" s="109">
        <v>0.85</v>
      </c>
      <c r="I123" s="109" t="s">
        <v>204</v>
      </c>
      <c r="J123" s="110">
        <v>1</v>
      </c>
      <c r="K123" s="276"/>
    </row>
    <row r="124" spans="1:11" ht="15.95" customHeight="1">
      <c r="A124" s="574"/>
      <c r="B124" s="584"/>
      <c r="C124" s="586"/>
      <c r="D124" s="588"/>
      <c r="E124" s="689"/>
      <c r="F124" s="121">
        <f>E123*D123</f>
        <v>10048.571100000001</v>
      </c>
      <c r="G124" s="122">
        <f>F124*G123</f>
        <v>1507.2856650000001</v>
      </c>
      <c r="H124" s="122">
        <f>F124*H123</f>
        <v>8541.2854349999998</v>
      </c>
      <c r="I124" s="154" t="s">
        <v>204</v>
      </c>
      <c r="J124" s="125">
        <f>SUM(G124:H124)</f>
        <v>10048.571099999999</v>
      </c>
      <c r="K124" s="276"/>
    </row>
    <row r="125" spans="1:11" ht="15.95" customHeight="1">
      <c r="A125" s="679" t="str">
        <f>'POÇO ARTESIANO; RESERVATÓRIO '!A76</f>
        <v>2.7.20</v>
      </c>
      <c r="B125" s="585" t="str">
        <f>'POÇO ARTESIANO; RESERVATÓRIO '!B76</f>
        <v>CHAVE DE BOIA AUTOMÁTICA SUPERIOR/INFERIOR 15A/250V - FORNECIMENTO E INSTALAÇÃO. AF_12/2020</v>
      </c>
      <c r="C125" s="587" t="str">
        <f>'POÇO ARTESIANO; RESERVATÓRIO '!C76</f>
        <v>unid.</v>
      </c>
      <c r="D125" s="589">
        <f>'POÇO ARTESIANO; RESERVATÓRIO '!D76</f>
        <v>1</v>
      </c>
      <c r="E125" s="684">
        <f>'POÇO ARTESIANO; RESERVATÓRIO '!E76</f>
        <v>104.29649999999999</v>
      </c>
      <c r="F125" s="109">
        <v>1</v>
      </c>
      <c r="G125" s="109">
        <v>0.15</v>
      </c>
      <c r="H125" s="109">
        <v>0.85</v>
      </c>
      <c r="I125" s="109" t="s">
        <v>204</v>
      </c>
      <c r="J125" s="110">
        <v>1</v>
      </c>
      <c r="K125" s="276"/>
    </row>
    <row r="126" spans="1:11" ht="15.95" customHeight="1">
      <c r="A126" s="574"/>
      <c r="B126" s="584"/>
      <c r="C126" s="586"/>
      <c r="D126" s="588"/>
      <c r="E126" s="689"/>
      <c r="F126" s="121">
        <f>E125*D125</f>
        <v>104.29649999999999</v>
      </c>
      <c r="G126" s="122">
        <f>F126*G125</f>
        <v>15.644474999999998</v>
      </c>
      <c r="H126" s="122">
        <f>F126*H125</f>
        <v>88.652024999999995</v>
      </c>
      <c r="I126" s="154" t="s">
        <v>204</v>
      </c>
      <c r="J126" s="125">
        <f>SUM(G126:H126)</f>
        <v>104.29649999999999</v>
      </c>
      <c r="K126" s="276"/>
    </row>
    <row r="127" spans="1:11" ht="20.100000000000001" customHeight="1">
      <c r="A127" s="157" t="str">
        <f>'POÇO ARTESIANO; RESERVATÓRIO '!A77</f>
        <v>2.8</v>
      </c>
      <c r="B127" s="225" t="str">
        <f>'POÇO ARTESIANO; RESERVATÓRIO '!B77</f>
        <v>PAVIMENTAÇÃO:</v>
      </c>
      <c r="C127" s="690"/>
      <c r="D127" s="691"/>
      <c r="E127" s="691"/>
      <c r="F127" s="691"/>
      <c r="G127" s="691"/>
      <c r="H127" s="691"/>
      <c r="I127" s="691"/>
      <c r="J127" s="692"/>
      <c r="K127" s="276"/>
    </row>
    <row r="128" spans="1:11" ht="20.100000000000001" customHeight="1">
      <c r="A128" s="628" t="str">
        <f>'POÇO ARTESIANO; RESERVATÓRIO '!A78</f>
        <v>2.8.1</v>
      </c>
      <c r="B128" s="687" t="str">
        <f>'POÇO ARTESIANO; RESERVATÓRIO '!B78</f>
        <v>PISO CIMENTADO, TRAÇO 1:3 (CIMENTO E AREIA), ACABAMENTO LISO, ESPESSURA 3,0 CM, PREPARO MECÂNICO DA ARGAMASSA. AF_06/2018</v>
      </c>
      <c r="C128" s="632" t="str">
        <f>'POÇO ARTESIANO; RESERVATÓRIO '!C78</f>
        <v>m²</v>
      </c>
      <c r="D128" s="688">
        <f>'POÇO ARTESIANO; RESERVATÓRIO '!D78</f>
        <v>7.2</v>
      </c>
      <c r="E128" s="641">
        <f>'POÇO ARTESIANO; RESERVATÓRIO '!E78</f>
        <v>62.229600000000005</v>
      </c>
      <c r="F128" s="134">
        <v>1</v>
      </c>
      <c r="G128" s="134" t="s">
        <v>204</v>
      </c>
      <c r="H128" s="134">
        <v>1</v>
      </c>
      <c r="I128" s="134" t="s">
        <v>204</v>
      </c>
      <c r="J128" s="135">
        <v>1</v>
      </c>
      <c r="K128" s="276"/>
    </row>
    <row r="129" spans="1:11" ht="20.100000000000001" customHeight="1" thickBot="1">
      <c r="A129" s="644"/>
      <c r="B129" s="646"/>
      <c r="C129" s="647"/>
      <c r="D129" s="649"/>
      <c r="E129" s="651"/>
      <c r="F129" s="150">
        <f>E128*D128</f>
        <v>448.05312000000004</v>
      </c>
      <c r="G129" s="152" t="s">
        <v>204</v>
      </c>
      <c r="H129" s="151">
        <f>F129*H128</f>
        <v>448.05312000000004</v>
      </c>
      <c r="I129" s="152" t="s">
        <v>204</v>
      </c>
      <c r="J129" s="153">
        <f>SUM(H129)</f>
        <v>448.05312000000004</v>
      </c>
      <c r="K129" s="276"/>
    </row>
    <row r="130" spans="1:11" ht="30" customHeight="1" thickTop="1">
      <c r="A130" s="108" t="str">
        <f>'POÇO ARTESIANO; RESERVATÓRIO '!A79</f>
        <v>2.9</v>
      </c>
      <c r="B130" s="212" t="str">
        <f>'POÇO ARTESIANO; RESERVATÓRIO '!B79</f>
        <v>ESTRUTURA EM MADEIRA PARA O RESERVATÓRIO ELEVADO</v>
      </c>
      <c r="C130" s="693"/>
      <c r="D130" s="694"/>
      <c r="E130" s="694"/>
      <c r="F130" s="694"/>
      <c r="G130" s="694"/>
      <c r="H130" s="694"/>
      <c r="I130" s="694"/>
      <c r="J130" s="695"/>
      <c r="K130" s="276"/>
    </row>
    <row r="131" spans="1:11" ht="20.100000000000001" customHeight="1">
      <c r="A131" s="232" t="str">
        <f>'POÇO ARTESIANO; RESERVATÓRIO '!A80</f>
        <v>*</v>
      </c>
      <c r="B131" s="226" t="str">
        <f>'POÇO ARTESIANO; RESERVATÓRIO '!B80</f>
        <v>MADEIRA:</v>
      </c>
      <c r="C131" s="740"/>
      <c r="D131" s="741"/>
      <c r="E131" s="741"/>
      <c r="F131" s="741"/>
      <c r="G131" s="741"/>
      <c r="H131" s="741"/>
      <c r="I131" s="741"/>
      <c r="J131" s="742"/>
      <c r="K131" s="276"/>
    </row>
    <row r="132" spans="1:11" ht="15.95" customHeight="1">
      <c r="A132" s="628" t="str">
        <f>'POÇO ARTESIANO; RESERVATÓRIO '!A81</f>
        <v>2.9.1</v>
      </c>
      <c r="B132" s="687" t="str">
        <f>'POÇO ARTESIANO; RESERVATÓRIO '!B81</f>
        <v>Esteio em Madeira -&gt; (0,25m x 0,25m x 7,00m) - Fonecimento e Execução.</v>
      </c>
      <c r="C132" s="632" t="str">
        <f>'POÇO ARTESIANO; RESERVATÓRIO '!C81</f>
        <v>unid.</v>
      </c>
      <c r="D132" s="702">
        <f>'POÇO ARTESIANO; RESERVATÓRIO '!D81</f>
        <v>5</v>
      </c>
      <c r="E132" s="641">
        <f>'POÇO ARTESIANO; RESERVATÓRIO '!E81</f>
        <v>972.3375000000002</v>
      </c>
      <c r="F132" s="159">
        <v>1</v>
      </c>
      <c r="G132" s="159" t="s">
        <v>204</v>
      </c>
      <c r="H132" s="134">
        <v>1</v>
      </c>
      <c r="I132" s="227" t="s">
        <v>204</v>
      </c>
      <c r="J132" s="160">
        <v>1</v>
      </c>
      <c r="K132" s="276"/>
    </row>
    <row r="133" spans="1:11" ht="15.95" customHeight="1">
      <c r="A133" s="629"/>
      <c r="B133" s="631"/>
      <c r="C133" s="633"/>
      <c r="D133" s="703"/>
      <c r="E133" s="704"/>
      <c r="F133" s="136">
        <f>E132*D132</f>
        <v>4861.6875000000009</v>
      </c>
      <c r="G133" s="138" t="s">
        <v>204</v>
      </c>
      <c r="H133" s="137">
        <f>F133*H132</f>
        <v>4861.6875000000009</v>
      </c>
      <c r="I133" s="199" t="s">
        <v>204</v>
      </c>
      <c r="J133" s="139">
        <f>SUM(H133)</f>
        <v>4861.6875000000009</v>
      </c>
      <c r="K133" s="276"/>
    </row>
    <row r="134" spans="1:11" ht="15.95" customHeight="1">
      <c r="A134" s="696" t="str">
        <f>'POÇO ARTESIANO; RESERVATÓRIO '!A82</f>
        <v>2.9.2</v>
      </c>
      <c r="B134" s="674" t="str">
        <f>'POÇO ARTESIANO; RESERVATÓRIO '!B82</f>
        <v>Peça em Madeira -&gt;  (0,10m x 0,20m x 6,00m) - Fonecimento e Execução.</v>
      </c>
      <c r="C134" s="697" t="str">
        <f>'POÇO ARTESIANO; RESERVATÓRIO '!C82</f>
        <v>unid.</v>
      </c>
      <c r="D134" s="677">
        <f>'POÇO ARTESIANO; RESERVATÓRIO '!D82</f>
        <v>2</v>
      </c>
      <c r="E134" s="678">
        <f>'POÇO ARTESIANO; RESERVATÓRIO '!E82</f>
        <v>571.79250000000002</v>
      </c>
      <c r="F134" s="227">
        <v>1</v>
      </c>
      <c r="G134" s="168" t="s">
        <v>204</v>
      </c>
      <c r="H134" s="227">
        <v>1</v>
      </c>
      <c r="I134" s="227" t="s">
        <v>204</v>
      </c>
      <c r="J134" s="228">
        <v>1</v>
      </c>
      <c r="K134" s="276"/>
    </row>
    <row r="135" spans="1:11" ht="15.95" customHeight="1">
      <c r="A135" s="544"/>
      <c r="B135" s="546"/>
      <c r="C135" s="548"/>
      <c r="D135" s="548"/>
      <c r="E135" s="552"/>
      <c r="F135" s="197">
        <f>E134*D134</f>
        <v>1143.585</v>
      </c>
      <c r="G135" s="199" t="s">
        <v>204</v>
      </c>
      <c r="H135" s="198">
        <f>F135*H134</f>
        <v>1143.585</v>
      </c>
      <c r="I135" s="199" t="s">
        <v>204</v>
      </c>
      <c r="J135" s="200">
        <f>SUM(H135)</f>
        <v>1143.585</v>
      </c>
      <c r="K135" s="276"/>
    </row>
    <row r="136" spans="1:11" ht="15.95" customHeight="1">
      <c r="A136" s="621" t="str">
        <f>'POÇO ARTESIANO; RESERVATÓRIO '!A83</f>
        <v>2.9.3</v>
      </c>
      <c r="B136" s="546" t="str">
        <f>'POÇO ARTESIANO; RESERVATÓRIO '!B83</f>
        <v>Peça em Madeira -&gt;  (0,10m x 0,20m x 4,50m) - Fonecimento e Execução.</v>
      </c>
      <c r="C136" s="550" t="str">
        <f>'POÇO ARTESIANO; RESERVATÓRIO '!C83</f>
        <v>unid.</v>
      </c>
      <c r="D136" s="548">
        <f>'POÇO ARTESIANO; RESERVATÓRIO '!D83</f>
        <v>2</v>
      </c>
      <c r="E136" s="552">
        <f>'POÇO ARTESIANO; RESERVATÓRIO '!E83</f>
        <v>470.20500000000004</v>
      </c>
      <c r="F136" s="201">
        <v>1</v>
      </c>
      <c r="G136" s="199" t="s">
        <v>204</v>
      </c>
      <c r="H136" s="201">
        <v>1</v>
      </c>
      <c r="I136" s="201" t="s">
        <v>204</v>
      </c>
      <c r="J136" s="202">
        <v>1</v>
      </c>
      <c r="K136" s="276"/>
    </row>
    <row r="137" spans="1:11" ht="15.95" customHeight="1">
      <c r="A137" s="544"/>
      <c r="B137" s="546"/>
      <c r="C137" s="548"/>
      <c r="D137" s="548"/>
      <c r="E137" s="552"/>
      <c r="F137" s="197">
        <f>E136*D136</f>
        <v>940.41000000000008</v>
      </c>
      <c r="G137" s="199" t="s">
        <v>204</v>
      </c>
      <c r="H137" s="198">
        <f>F137*H136</f>
        <v>940.41000000000008</v>
      </c>
      <c r="I137" s="199" t="s">
        <v>204</v>
      </c>
      <c r="J137" s="200">
        <f>SUM(H137)</f>
        <v>940.41000000000008</v>
      </c>
      <c r="K137" s="276"/>
    </row>
    <row r="138" spans="1:11" ht="15.95" customHeight="1">
      <c r="A138" s="621" t="str">
        <f>'POÇO ARTESIANO; RESERVATÓRIO '!A84</f>
        <v>2.9.4</v>
      </c>
      <c r="B138" s="546" t="str">
        <f>'POÇO ARTESIANO; RESERVATÓRIO '!B84</f>
        <v>Peça em Madeira -&gt;  (0,075m x 0,15m x 4,00m) - Fonecimento e Execução.</v>
      </c>
      <c r="C138" s="550" t="str">
        <f>'POÇO ARTESIANO; RESERVATÓRIO '!C84</f>
        <v>unid.</v>
      </c>
      <c r="D138" s="548">
        <f>'POÇO ARTESIANO; RESERVATÓRIO '!D84</f>
        <v>8</v>
      </c>
      <c r="E138" s="552">
        <f>'POÇO ARTESIANO; RESERVATÓRIO '!E84</f>
        <v>174.15</v>
      </c>
      <c r="F138" s="201">
        <v>1</v>
      </c>
      <c r="G138" s="199" t="s">
        <v>204</v>
      </c>
      <c r="H138" s="201">
        <v>1</v>
      </c>
      <c r="I138" s="201" t="s">
        <v>204</v>
      </c>
      <c r="J138" s="202">
        <v>1</v>
      </c>
      <c r="K138" s="276"/>
    </row>
    <row r="139" spans="1:11" ht="15.95" customHeight="1">
      <c r="A139" s="544"/>
      <c r="B139" s="546"/>
      <c r="C139" s="548"/>
      <c r="D139" s="548"/>
      <c r="E139" s="552"/>
      <c r="F139" s="197">
        <f>E138*D138</f>
        <v>1393.2</v>
      </c>
      <c r="G139" s="199" t="s">
        <v>204</v>
      </c>
      <c r="H139" s="198">
        <f>F139*H138</f>
        <v>1393.2</v>
      </c>
      <c r="I139" s="199" t="s">
        <v>204</v>
      </c>
      <c r="J139" s="200">
        <f>SUM(H139)</f>
        <v>1393.2</v>
      </c>
      <c r="K139" s="276"/>
    </row>
    <row r="140" spans="1:11" ht="15.95" customHeight="1">
      <c r="A140" s="621" t="str">
        <f>'POÇO ARTESIANO; RESERVATÓRIO '!A85</f>
        <v>2.9.5</v>
      </c>
      <c r="B140" s="546" t="str">
        <f>'POÇO ARTESIANO; RESERVATÓRIO '!B85</f>
        <v>Peça em Madeira -&gt;  (0,06m x 0,12m x 4,50m) - Fonecimento e Execução.</v>
      </c>
      <c r="C140" s="550" t="str">
        <f>'POÇO ARTESIANO; RESERVATÓRIO '!C85</f>
        <v>unid.</v>
      </c>
      <c r="D140" s="686">
        <f>'POÇO ARTESIANO; RESERVATÓRIO '!D85</f>
        <v>10</v>
      </c>
      <c r="E140" s="552">
        <f>'POÇO ARTESIANO; RESERVATÓRIO '!E85</f>
        <v>182.85750000000002</v>
      </c>
      <c r="F140" s="201">
        <v>1</v>
      </c>
      <c r="G140" s="199" t="s">
        <v>204</v>
      </c>
      <c r="H140" s="201">
        <v>1</v>
      </c>
      <c r="I140" s="201" t="s">
        <v>204</v>
      </c>
      <c r="J140" s="202">
        <v>1</v>
      </c>
      <c r="K140" s="276"/>
    </row>
    <row r="141" spans="1:11" ht="15.95" customHeight="1">
      <c r="A141" s="544"/>
      <c r="B141" s="546"/>
      <c r="C141" s="548"/>
      <c r="D141" s="548"/>
      <c r="E141" s="552"/>
      <c r="F141" s="197">
        <f>E140*D140</f>
        <v>1828.5750000000003</v>
      </c>
      <c r="G141" s="199" t="s">
        <v>204</v>
      </c>
      <c r="H141" s="198">
        <f>F141*H140</f>
        <v>1828.5750000000003</v>
      </c>
      <c r="I141" s="199" t="s">
        <v>204</v>
      </c>
      <c r="J141" s="200">
        <f>SUM(H141)</f>
        <v>1828.5750000000003</v>
      </c>
      <c r="K141" s="276"/>
    </row>
    <row r="142" spans="1:11" ht="15.95" customHeight="1">
      <c r="A142" s="621" t="str">
        <f>'POÇO ARTESIANO; RESERVATÓRIO '!A86</f>
        <v>2.9.6</v>
      </c>
      <c r="B142" s="546" t="str">
        <f>'POÇO ARTESIANO; RESERVATÓRIO '!B86</f>
        <v>Pernamanca -&gt; (0,075m x 0,05m x 5,00m) - Fonecimento e Execução.</v>
      </c>
      <c r="C142" s="550" t="str">
        <f>'POÇO ARTESIANO; RESERVATÓRIO '!C86</f>
        <v>unid.</v>
      </c>
      <c r="D142" s="686">
        <f>'POÇO ARTESIANO; RESERVATÓRIO '!D86</f>
        <v>15</v>
      </c>
      <c r="E142" s="552">
        <f>'POÇO ARTESIANO; RESERVATÓRIO '!E86</f>
        <v>67.047750000000008</v>
      </c>
      <c r="F142" s="201">
        <v>1</v>
      </c>
      <c r="G142" s="199" t="s">
        <v>204</v>
      </c>
      <c r="H142" s="201">
        <v>1</v>
      </c>
      <c r="I142" s="201" t="s">
        <v>204</v>
      </c>
      <c r="J142" s="202">
        <v>1</v>
      </c>
      <c r="K142" s="276"/>
    </row>
    <row r="143" spans="1:11" ht="15.95" customHeight="1">
      <c r="A143" s="544"/>
      <c r="B143" s="546"/>
      <c r="C143" s="548"/>
      <c r="D143" s="548"/>
      <c r="E143" s="552"/>
      <c r="F143" s="197">
        <f>E142*D142</f>
        <v>1005.7162500000002</v>
      </c>
      <c r="G143" s="199" t="s">
        <v>204</v>
      </c>
      <c r="H143" s="198">
        <f>F143*H142</f>
        <v>1005.7162500000002</v>
      </c>
      <c r="I143" s="199" t="s">
        <v>204</v>
      </c>
      <c r="J143" s="200">
        <f>SUM(H143)</f>
        <v>1005.7162500000002</v>
      </c>
      <c r="K143" s="276"/>
    </row>
    <row r="144" spans="1:11" ht="15.95" customHeight="1">
      <c r="A144" s="621" t="str">
        <f>'POÇO ARTESIANO; RESERVATÓRIO '!A87</f>
        <v>2.9.7</v>
      </c>
      <c r="B144" s="546" t="str">
        <f>'POÇO ARTESIANO; RESERVATÓRIO '!B87</f>
        <v>Pranchinha -&gt; (0,035m x 0,20m x 4,50m) - Fonecimento e Execução.</v>
      </c>
      <c r="C144" s="550" t="str">
        <f>'POÇO ARTESIANO; RESERVATÓRIO '!C87</f>
        <v>unid.</v>
      </c>
      <c r="D144" s="686">
        <f>'POÇO ARTESIANO; RESERVATÓRIO '!D87</f>
        <v>20</v>
      </c>
      <c r="E144" s="552">
        <f>'POÇO ARTESIANO; RESERVATÓRIO '!E87</f>
        <v>161.37900000000002</v>
      </c>
      <c r="F144" s="201">
        <v>1</v>
      </c>
      <c r="G144" s="199" t="s">
        <v>204</v>
      </c>
      <c r="H144" s="201">
        <v>1</v>
      </c>
      <c r="I144" s="201" t="s">
        <v>204</v>
      </c>
      <c r="J144" s="202">
        <v>1</v>
      </c>
      <c r="K144" s="276"/>
    </row>
    <row r="145" spans="1:11" ht="15.95" customHeight="1">
      <c r="A145" s="544"/>
      <c r="B145" s="546"/>
      <c r="C145" s="548"/>
      <c r="D145" s="548"/>
      <c r="E145" s="552"/>
      <c r="F145" s="197">
        <f>E144*D144</f>
        <v>3227.5800000000004</v>
      </c>
      <c r="G145" s="199" t="s">
        <v>204</v>
      </c>
      <c r="H145" s="198">
        <f>F145*H144</f>
        <v>3227.5800000000004</v>
      </c>
      <c r="I145" s="199" t="s">
        <v>204</v>
      </c>
      <c r="J145" s="200">
        <f>SUM(H145)</f>
        <v>3227.5800000000004</v>
      </c>
      <c r="K145" s="276"/>
    </row>
    <row r="146" spans="1:11" ht="15.95" customHeight="1">
      <c r="A146" s="621" t="str">
        <f>'POÇO ARTESIANO; RESERVATÓRIO '!A88</f>
        <v>2.9.8</v>
      </c>
      <c r="B146" s="546" t="str">
        <f>'POÇO ARTESIANO; RESERVATÓRIO '!B88</f>
        <v>Tábua -&gt; (0,025m x 0,20m x 4,50m) - Fonecimento e Execução.</v>
      </c>
      <c r="C146" s="550" t="str">
        <f>'POÇO ARTESIANO; RESERVATÓRIO '!C88</f>
        <v>unid.</v>
      </c>
      <c r="D146" s="686">
        <f>'POÇO ARTESIANO; RESERVATÓRIO '!D88</f>
        <v>15</v>
      </c>
      <c r="E146" s="552">
        <f>'POÇO ARTESIANO; RESERVATÓRIO '!E88</f>
        <v>84.753</v>
      </c>
      <c r="F146" s="201">
        <v>1</v>
      </c>
      <c r="G146" s="199" t="s">
        <v>204</v>
      </c>
      <c r="H146" s="201">
        <v>1</v>
      </c>
      <c r="I146" s="201" t="s">
        <v>204</v>
      </c>
      <c r="J146" s="202">
        <v>1</v>
      </c>
      <c r="K146" s="276"/>
    </row>
    <row r="147" spans="1:11" ht="15.95" customHeight="1">
      <c r="A147" s="544"/>
      <c r="B147" s="546"/>
      <c r="C147" s="548"/>
      <c r="D147" s="548"/>
      <c r="E147" s="552"/>
      <c r="F147" s="197">
        <f>E146*D146</f>
        <v>1271.2950000000001</v>
      </c>
      <c r="G147" s="199" t="s">
        <v>204</v>
      </c>
      <c r="H147" s="198">
        <f>F147*H146</f>
        <v>1271.2950000000001</v>
      </c>
      <c r="I147" s="199" t="s">
        <v>204</v>
      </c>
      <c r="J147" s="200">
        <f>SUM(H147)</f>
        <v>1271.2950000000001</v>
      </c>
      <c r="K147" s="276"/>
    </row>
    <row r="148" spans="1:11" ht="15.95" customHeight="1">
      <c r="A148" s="698" t="str">
        <f>'POÇO ARTESIANO; RESERVATÓRIO '!A89</f>
        <v>2.9.9</v>
      </c>
      <c r="B148" s="555" t="str">
        <f>'POÇO ARTESIANO; RESERVATÓRIO '!B89</f>
        <v>Ripão -&gt; (0,025m x 0,10m x 4,50m) - Fonecimento e Execução.</v>
      </c>
      <c r="C148" s="557" t="str">
        <f>'POÇO ARTESIANO; RESERVATÓRIO '!C89</f>
        <v>unid.</v>
      </c>
      <c r="D148" s="699">
        <f>'POÇO ARTESIANO; RESERVATÓRIO '!D89</f>
        <v>3</v>
      </c>
      <c r="E148" s="558">
        <f>'POÇO ARTESIANO; RESERVATÓRIO '!E89</f>
        <v>46.149750000000012</v>
      </c>
      <c r="F148" s="258">
        <v>1</v>
      </c>
      <c r="G148" s="258" t="s">
        <v>204</v>
      </c>
      <c r="H148" s="258">
        <v>1</v>
      </c>
      <c r="I148" s="258" t="s">
        <v>204</v>
      </c>
      <c r="J148" s="257">
        <v>1</v>
      </c>
      <c r="K148" s="276"/>
    </row>
    <row r="149" spans="1:11" ht="15.95" customHeight="1" thickBot="1">
      <c r="A149" s="545"/>
      <c r="B149" s="547"/>
      <c r="C149" s="549"/>
      <c r="D149" s="700"/>
      <c r="E149" s="701"/>
      <c r="F149" s="271">
        <f>E148*D148</f>
        <v>138.44925000000003</v>
      </c>
      <c r="G149" s="272" t="s">
        <v>204</v>
      </c>
      <c r="H149" s="273">
        <f>F149*H148</f>
        <v>138.44925000000003</v>
      </c>
      <c r="I149" s="272" t="s">
        <v>204</v>
      </c>
      <c r="J149" s="274">
        <f>SUM(H149)</f>
        <v>138.44925000000003</v>
      </c>
      <c r="K149" s="276"/>
    </row>
    <row r="150" spans="1:11" ht="20.100000000000001" customHeight="1" thickTop="1">
      <c r="A150" s="279" t="str">
        <f>'POÇO ARTESIANO; RESERVATÓRIO '!A90</f>
        <v>*</v>
      </c>
      <c r="B150" s="158" t="str">
        <f>'POÇO ARTESIANO; RESERVATÓRIO '!B90</f>
        <v>FERRAGENS:</v>
      </c>
      <c r="C150" s="693"/>
      <c r="D150" s="694"/>
      <c r="E150" s="694"/>
      <c r="F150" s="694"/>
      <c r="G150" s="694"/>
      <c r="H150" s="694"/>
      <c r="I150" s="694"/>
      <c r="J150" s="695"/>
      <c r="K150" s="276"/>
    </row>
    <row r="151" spans="1:11" ht="20.100000000000001" customHeight="1">
      <c r="A151" s="713" t="str">
        <f>'POÇO ARTESIANO; RESERVATÓRIO '!A91</f>
        <v>2.9.10</v>
      </c>
      <c r="B151" s="604" t="str">
        <f>'POÇO ARTESIANO; RESERVATÓRIO '!B91</f>
        <v>Barra de Parafuso Ø 3/8'de 100m (0,25m x 48unid.) - Fonecimento e Execução.</v>
      </c>
      <c r="C151" s="606" t="str">
        <f>'POÇO ARTESIANO; RESERVATÓRIO '!C91</f>
        <v>unid.</v>
      </c>
      <c r="D151" s="714">
        <f>'POÇO ARTESIANO; RESERVATÓRIO '!D91</f>
        <v>12</v>
      </c>
      <c r="E151" s="607">
        <f>'POÇO ARTESIANO; RESERVATÓRIO '!E91</f>
        <v>13.256899999999998</v>
      </c>
      <c r="F151" s="195">
        <v>1</v>
      </c>
      <c r="G151" s="230" t="s">
        <v>204</v>
      </c>
      <c r="H151" s="195">
        <v>1</v>
      </c>
      <c r="I151" s="230" t="s">
        <v>204</v>
      </c>
      <c r="J151" s="196">
        <v>1</v>
      </c>
      <c r="K151" s="276"/>
    </row>
    <row r="152" spans="1:11" ht="20.100000000000001" customHeight="1">
      <c r="A152" s="544"/>
      <c r="B152" s="546"/>
      <c r="C152" s="548"/>
      <c r="D152" s="686"/>
      <c r="E152" s="712"/>
      <c r="F152" s="197">
        <f>E151*D151</f>
        <v>159.08279999999996</v>
      </c>
      <c r="G152" s="199" t="s">
        <v>204</v>
      </c>
      <c r="H152" s="198">
        <f>F152*H151</f>
        <v>159.08279999999996</v>
      </c>
      <c r="I152" s="199" t="s">
        <v>204</v>
      </c>
      <c r="J152" s="200">
        <f>SUM(H152)</f>
        <v>159.08279999999996</v>
      </c>
      <c r="K152" s="276"/>
    </row>
    <row r="153" spans="1:11" ht="15.95" customHeight="1">
      <c r="A153" s="621" t="str">
        <f>'POÇO ARTESIANO; RESERVATÓRIO '!A92</f>
        <v>2.9.11</v>
      </c>
      <c r="B153" s="546" t="str">
        <f>'POÇO ARTESIANO; RESERVATÓRIO '!B92</f>
        <v>Porca Sextavada Ø 3/8' (48unid x 2unid.) - Fonecimento e Execução.</v>
      </c>
      <c r="C153" s="550" t="str">
        <f>'POÇO ARTESIANO; RESERVATÓRIO '!C92</f>
        <v>unid.</v>
      </c>
      <c r="D153" s="686">
        <f>'POÇO ARTESIANO; RESERVATÓRIO '!D92</f>
        <v>96</v>
      </c>
      <c r="E153" s="552">
        <f>'POÇO ARTESIANO; RESERVATÓRIO '!E92</f>
        <v>0.46440000000000009</v>
      </c>
      <c r="F153" s="201">
        <v>1</v>
      </c>
      <c r="G153" s="229" t="s">
        <v>204</v>
      </c>
      <c r="H153" s="201">
        <v>1</v>
      </c>
      <c r="I153" s="229" t="s">
        <v>204</v>
      </c>
      <c r="J153" s="202">
        <v>1</v>
      </c>
      <c r="K153" s="276"/>
    </row>
    <row r="154" spans="1:11" ht="15.95" customHeight="1">
      <c r="A154" s="544"/>
      <c r="B154" s="546"/>
      <c r="C154" s="548"/>
      <c r="D154" s="686"/>
      <c r="E154" s="712"/>
      <c r="F154" s="197">
        <f>E153*D153</f>
        <v>44.582400000000007</v>
      </c>
      <c r="G154" s="199" t="s">
        <v>204</v>
      </c>
      <c r="H154" s="198">
        <f>F154*H153</f>
        <v>44.582400000000007</v>
      </c>
      <c r="I154" s="199" t="s">
        <v>204</v>
      </c>
      <c r="J154" s="200">
        <f>SUM(H154)</f>
        <v>44.582400000000007</v>
      </c>
      <c r="K154" s="276"/>
    </row>
    <row r="155" spans="1:11" ht="15.95" customHeight="1">
      <c r="A155" s="621" t="str">
        <f>'POÇO ARTESIANO; RESERVATÓRIO '!A93</f>
        <v>2.9.12</v>
      </c>
      <c r="B155" s="546" t="str">
        <f>'POÇO ARTESIANO; RESERVATÓRIO '!B93</f>
        <v>Arruela Ø 3/8' (48unid x 2unid.) - Fonecimento e Execução.</v>
      </c>
      <c r="C155" s="550" t="str">
        <f>'POÇO ARTESIANO; RESERVATÓRIO '!C93</f>
        <v>unid.</v>
      </c>
      <c r="D155" s="686">
        <f>'POÇO ARTESIANO; RESERVATÓRIO '!D93</f>
        <v>96</v>
      </c>
      <c r="E155" s="552">
        <f>'POÇO ARTESIANO; RESERVATÓRIO '!E93</f>
        <v>0.27089999999999997</v>
      </c>
      <c r="F155" s="201">
        <v>1</v>
      </c>
      <c r="G155" s="229" t="s">
        <v>204</v>
      </c>
      <c r="H155" s="201">
        <v>1</v>
      </c>
      <c r="I155" s="229" t="s">
        <v>204</v>
      </c>
      <c r="J155" s="202">
        <v>1</v>
      </c>
      <c r="K155" s="276"/>
    </row>
    <row r="156" spans="1:11" ht="15.95" customHeight="1">
      <c r="A156" s="544"/>
      <c r="B156" s="546"/>
      <c r="C156" s="548"/>
      <c r="D156" s="686"/>
      <c r="E156" s="712"/>
      <c r="F156" s="197">
        <f>E155*D155</f>
        <v>26.006399999999999</v>
      </c>
      <c r="G156" s="199" t="s">
        <v>204</v>
      </c>
      <c r="H156" s="198">
        <f>F156*H155</f>
        <v>26.006399999999999</v>
      </c>
      <c r="I156" s="199" t="s">
        <v>204</v>
      </c>
      <c r="J156" s="200">
        <f>SUM(H156)</f>
        <v>26.006399999999999</v>
      </c>
      <c r="K156" s="276"/>
    </row>
    <row r="157" spans="1:11" ht="15.95" customHeight="1">
      <c r="A157" s="621" t="str">
        <f>'POÇO ARTESIANO; RESERVATÓRIO '!A94</f>
        <v>2.9.13</v>
      </c>
      <c r="B157" s="546" t="str">
        <f>'POÇO ARTESIANO; RESERVATÓRIO '!B94</f>
        <v>Prego 17x27</v>
      </c>
      <c r="C157" s="550" t="str">
        <f>'POÇO ARTESIANO; RESERVATÓRIO '!C94</f>
        <v>kg</v>
      </c>
      <c r="D157" s="686">
        <f>'POÇO ARTESIANO; RESERVATÓRIO '!D94</f>
        <v>3</v>
      </c>
      <c r="E157" s="552">
        <f>'POÇO ARTESIANO; RESERVATÓRIO '!E94</f>
        <v>31.526955000000008</v>
      </c>
      <c r="F157" s="201">
        <v>1</v>
      </c>
      <c r="G157" s="229" t="s">
        <v>204</v>
      </c>
      <c r="H157" s="201">
        <v>1</v>
      </c>
      <c r="I157" s="229" t="s">
        <v>204</v>
      </c>
      <c r="J157" s="202">
        <v>1</v>
      </c>
      <c r="K157" s="276"/>
    </row>
    <row r="158" spans="1:11" ht="15.95" customHeight="1">
      <c r="A158" s="544"/>
      <c r="B158" s="546"/>
      <c r="C158" s="548"/>
      <c r="D158" s="686"/>
      <c r="E158" s="712"/>
      <c r="F158" s="197">
        <f>E157*D157</f>
        <v>94.580865000000017</v>
      </c>
      <c r="G158" s="199" t="s">
        <v>204</v>
      </c>
      <c r="H158" s="198">
        <f>F158*H157</f>
        <v>94.580865000000017</v>
      </c>
      <c r="I158" s="199" t="s">
        <v>204</v>
      </c>
      <c r="J158" s="200">
        <f>SUM(H158)</f>
        <v>94.580865000000017</v>
      </c>
      <c r="K158" s="276"/>
    </row>
    <row r="159" spans="1:11" ht="15.95" customHeight="1">
      <c r="A159" s="621" t="str">
        <f>'POÇO ARTESIANO; RESERVATÓRIO '!A95</f>
        <v>2.9.14</v>
      </c>
      <c r="B159" s="546" t="str">
        <f>'POÇO ARTESIANO; RESERVATÓRIO '!B95</f>
        <v>Prego 19x36</v>
      </c>
      <c r="C159" s="550" t="str">
        <f>'POÇO ARTESIANO; RESERVATÓRIO '!C95</f>
        <v>kg</v>
      </c>
      <c r="D159" s="686">
        <f>'POÇO ARTESIANO; RESERVATÓRIO '!D95</f>
        <v>1</v>
      </c>
      <c r="E159" s="552">
        <f>'POÇO ARTESIANO; RESERVATÓRIO '!E95</f>
        <v>31.869450000000004</v>
      </c>
      <c r="F159" s="201">
        <v>1</v>
      </c>
      <c r="G159" s="229" t="s">
        <v>204</v>
      </c>
      <c r="H159" s="201">
        <v>1</v>
      </c>
      <c r="I159" s="229" t="s">
        <v>204</v>
      </c>
      <c r="J159" s="202">
        <v>1</v>
      </c>
      <c r="K159" s="276"/>
    </row>
    <row r="160" spans="1:11" ht="15.95" customHeight="1">
      <c r="A160" s="707"/>
      <c r="B160" s="708"/>
      <c r="C160" s="709"/>
      <c r="D160" s="710"/>
      <c r="E160" s="711"/>
      <c r="F160" s="207">
        <f>E159*D159</f>
        <v>31.869450000000004</v>
      </c>
      <c r="G160" s="209" t="s">
        <v>204</v>
      </c>
      <c r="H160" s="208">
        <f>F160*H159</f>
        <v>31.869450000000004</v>
      </c>
      <c r="I160" s="209" t="s">
        <v>204</v>
      </c>
      <c r="J160" s="210">
        <f>SUM(H160)</f>
        <v>31.869450000000004</v>
      </c>
      <c r="K160" s="276"/>
    </row>
    <row r="161" spans="1:11" ht="20.100000000000001" customHeight="1">
      <c r="A161" s="140" t="str">
        <f>'POÇO ARTESIANO; RESERVATÓRIO '!A96</f>
        <v>2.10</v>
      </c>
      <c r="B161" s="211" t="str">
        <f>'POÇO ARTESIANO; RESERVATÓRIO '!B96</f>
        <v>ESQUADRIAS:</v>
      </c>
      <c r="C161" s="608"/>
      <c r="D161" s="609"/>
      <c r="E161" s="609"/>
      <c r="F161" s="609"/>
      <c r="G161" s="609"/>
      <c r="H161" s="609"/>
      <c r="I161" s="609"/>
      <c r="J161" s="610"/>
      <c r="K161" s="276"/>
    </row>
    <row r="162" spans="1:11" ht="20.100000000000001" customHeight="1">
      <c r="A162" s="592" t="str">
        <f>'POÇO ARTESIANO; RESERVATÓRIO '!A97</f>
        <v>2.10.1</v>
      </c>
      <c r="B162" s="673" t="str">
        <f>'POÇO ARTESIANO; RESERVATÓRIO '!B97</f>
        <v>Portão de ferro 1/2" c/ ferragens (incl. pint. anti-corrosiva). (1,00x2,00)m x 1unid.</v>
      </c>
      <c r="C162" s="744" t="str">
        <f>'POÇO ARTESIANO; RESERVATÓRIO '!C97</f>
        <v>m²</v>
      </c>
      <c r="D162" s="705">
        <f>'POÇO ARTESIANO; RESERVATÓRIO '!D97</f>
        <v>2</v>
      </c>
      <c r="E162" s="619">
        <f>'POÇO ARTESIANO; RESERVATÓRIO '!E97</f>
        <v>358.09109999999998</v>
      </c>
      <c r="F162" s="132">
        <v>1</v>
      </c>
      <c r="G162" s="115" t="s">
        <v>204</v>
      </c>
      <c r="H162" s="132">
        <v>0.8</v>
      </c>
      <c r="I162" s="132">
        <v>0.2</v>
      </c>
      <c r="J162" s="133">
        <v>1</v>
      </c>
      <c r="K162" s="276"/>
    </row>
    <row r="163" spans="1:11" ht="20.100000000000001" customHeight="1">
      <c r="A163" s="583"/>
      <c r="B163" s="680"/>
      <c r="C163" s="682"/>
      <c r="D163" s="706"/>
      <c r="E163" s="685"/>
      <c r="F163" s="112">
        <f>E162*D162</f>
        <v>716.18219999999997</v>
      </c>
      <c r="G163" s="115" t="s">
        <v>204</v>
      </c>
      <c r="H163" s="113">
        <f>F163*H162</f>
        <v>572.94575999999995</v>
      </c>
      <c r="I163" s="113">
        <f>F163*I162</f>
        <v>143.23643999999999</v>
      </c>
      <c r="J163" s="116">
        <f>SUM(H163:I163)</f>
        <v>716.18219999999997</v>
      </c>
      <c r="K163" s="276">
        <f>F163</f>
        <v>716.18219999999997</v>
      </c>
    </row>
    <row r="164" spans="1:11" ht="20.100000000000001" customHeight="1">
      <c r="A164" s="140" t="str">
        <f>'POÇO ARTESIANO; RESERVATÓRIO '!A98</f>
        <v>2.11</v>
      </c>
      <c r="B164" s="214" t="str">
        <f>'POÇO ARTESIANO; RESERVATÓRIO '!B98</f>
        <v>PINTURA:</v>
      </c>
      <c r="C164" s="608"/>
      <c r="D164" s="609"/>
      <c r="E164" s="609"/>
      <c r="F164" s="609"/>
      <c r="G164" s="609"/>
      <c r="H164" s="609"/>
      <c r="I164" s="609"/>
      <c r="J164" s="610"/>
      <c r="K164" s="276"/>
    </row>
    <row r="165" spans="1:11" ht="20.100000000000001" customHeight="1">
      <c r="A165" s="554" t="str">
        <f>'POÇO ARTESIANO; RESERVATÓRIO '!A99</f>
        <v>2.11.1</v>
      </c>
      <c r="B165" s="604" t="str">
        <f>'POÇO ARTESIANO; RESERVATÓRIO '!B99</f>
        <v>APLICAÇÃO MANUAL DE TINTA LÁTEX ACRÍLICA EM PAREDE EXTERNAS,DUAS DEMÃOS. AF_11/2016</v>
      </c>
      <c r="C165" s="743" t="str">
        <f>'POÇO ARTESIANO; RESERVATÓRIO '!C99</f>
        <v>m²</v>
      </c>
      <c r="D165" s="606">
        <f>'POÇO ARTESIANO; RESERVATÓRIO '!D99</f>
        <v>49.78</v>
      </c>
      <c r="E165" s="607">
        <f>'POÇO ARTESIANO; RESERVATÓRIO '!E99</f>
        <v>18.447000000000003</v>
      </c>
      <c r="F165" s="195">
        <v>1</v>
      </c>
      <c r="G165" s="231" t="s">
        <v>204</v>
      </c>
      <c r="H165" s="231" t="s">
        <v>204</v>
      </c>
      <c r="I165" s="195">
        <v>1</v>
      </c>
      <c r="J165" s="196">
        <v>1</v>
      </c>
      <c r="K165" s="276">
        <f>F166+F168+F170</f>
        <v>6195.2069399999991</v>
      </c>
    </row>
    <row r="166" spans="1:11" ht="20.100000000000001" customHeight="1">
      <c r="A166" s="544"/>
      <c r="B166" s="546"/>
      <c r="C166" s="548"/>
      <c r="D166" s="548"/>
      <c r="E166" s="552"/>
      <c r="F166" s="197">
        <f>E165*D165</f>
        <v>918.29166000000021</v>
      </c>
      <c r="G166" s="199" t="s">
        <v>204</v>
      </c>
      <c r="H166" s="199" t="s">
        <v>204</v>
      </c>
      <c r="I166" s="198">
        <f>F166*I165</f>
        <v>918.29166000000021</v>
      </c>
      <c r="J166" s="200">
        <f>SUM(I166)</f>
        <v>918.29166000000021</v>
      </c>
      <c r="K166" s="276"/>
    </row>
    <row r="167" spans="1:11" ht="15.95" customHeight="1">
      <c r="A167" s="544" t="str">
        <f>'POÇO ARTESIANO; RESERVATÓRIO '!A100</f>
        <v>2.11.2</v>
      </c>
      <c r="B167" s="546" t="str">
        <f>'POÇO ARTESIANO; RESERVATÓRIO '!B100</f>
        <v>Esmalte s/ madeira c/ selador sem massa</v>
      </c>
      <c r="C167" s="548" t="str">
        <f>'POÇO ARTESIANO; RESERVATÓRIO '!C100</f>
        <v>m²</v>
      </c>
      <c r="D167" s="548">
        <f>'POÇO ARTESIANO; RESERVATÓRIO '!D100</f>
        <v>158.94</v>
      </c>
      <c r="E167" s="552">
        <f>'POÇO ARTESIANO; RESERVATÓRIO '!E100</f>
        <v>31.992000000000001</v>
      </c>
      <c r="F167" s="201">
        <v>1</v>
      </c>
      <c r="G167" s="199" t="s">
        <v>204</v>
      </c>
      <c r="H167" s="199" t="s">
        <v>204</v>
      </c>
      <c r="I167" s="201">
        <v>1</v>
      </c>
      <c r="J167" s="202">
        <v>1</v>
      </c>
      <c r="K167" s="276"/>
    </row>
    <row r="168" spans="1:11" ht="15.95" customHeight="1">
      <c r="A168" s="544"/>
      <c r="B168" s="546"/>
      <c r="C168" s="548"/>
      <c r="D168" s="548"/>
      <c r="E168" s="552"/>
      <c r="F168" s="197">
        <f>E167*D167</f>
        <v>5084.8084799999997</v>
      </c>
      <c r="G168" s="199" t="s">
        <v>204</v>
      </c>
      <c r="H168" s="199" t="s">
        <v>204</v>
      </c>
      <c r="I168" s="198">
        <f>F168*I167</f>
        <v>5084.8084799999997</v>
      </c>
      <c r="J168" s="200">
        <f>SUM(I168)</f>
        <v>5084.8084799999997</v>
      </c>
      <c r="K168" s="276"/>
    </row>
    <row r="169" spans="1:11" ht="20.100000000000001" customHeight="1">
      <c r="A169" s="716" t="str">
        <f>'POÇO ARTESIANO; RESERVATÓRIO '!A101</f>
        <v>2.11.3</v>
      </c>
      <c r="B169" s="585" t="str">
        <f>'POÇO ARTESIANO; RESERVATÓRIO '!B101</f>
        <v>PINTURA COM TINTA PROTETORA ACABAMENTO GRAFITE ESMALTE SOBRE SUPERFICIE METALICA, 2 DEMAOS.</v>
      </c>
      <c r="C169" s="587" t="str">
        <f>'POÇO ARTESIANO; RESERVATÓRIO '!C101</f>
        <v>m²</v>
      </c>
      <c r="D169" s="719">
        <f>'POÇO ARTESIANO; RESERVATÓRIO '!D101</f>
        <v>4</v>
      </c>
      <c r="E169" s="684">
        <f>'POÇO ARTESIANO; RESERVATÓRIO '!E101</f>
        <v>48.026699999999998</v>
      </c>
      <c r="F169" s="109">
        <v>1</v>
      </c>
      <c r="G169" s="155" t="s">
        <v>204</v>
      </c>
      <c r="H169" s="155" t="s">
        <v>204</v>
      </c>
      <c r="I169" s="109">
        <v>1</v>
      </c>
      <c r="J169" s="110">
        <v>1</v>
      </c>
      <c r="K169" s="276"/>
    </row>
    <row r="170" spans="1:11" ht="20.100000000000001" customHeight="1" thickBot="1">
      <c r="A170" s="644"/>
      <c r="B170" s="717"/>
      <c r="C170" s="718"/>
      <c r="D170" s="718"/>
      <c r="E170" s="720"/>
      <c r="F170" s="127">
        <f>E169*D169</f>
        <v>192.10679999999999</v>
      </c>
      <c r="G170" s="141" t="s">
        <v>204</v>
      </c>
      <c r="H170" s="141" t="s">
        <v>204</v>
      </c>
      <c r="I170" s="128">
        <f>F170*I169</f>
        <v>192.10679999999999</v>
      </c>
      <c r="J170" s="131">
        <f>SUM(I170)</f>
        <v>192.10679999999999</v>
      </c>
      <c r="K170" s="276"/>
    </row>
    <row r="171" spans="1:11" ht="20.100000000000001" customHeight="1" thickTop="1">
      <c r="A171" s="108" t="str">
        <f>'POÇO ARTESIANO; RESERVATÓRIO '!A102</f>
        <v>2.12</v>
      </c>
      <c r="B171" s="221" t="str">
        <f>'POÇO ARTESIANO; RESERVATÓRIO '!B102</f>
        <v>DIVERSOS:</v>
      </c>
      <c r="C171" s="601"/>
      <c r="D171" s="602"/>
      <c r="E171" s="602"/>
      <c r="F171" s="602"/>
      <c r="G171" s="602"/>
      <c r="H171" s="602"/>
      <c r="I171" s="602"/>
      <c r="J171" s="603"/>
      <c r="K171" s="276"/>
    </row>
    <row r="172" spans="1:11" ht="33.950000000000003" customHeight="1">
      <c r="A172" s="716" t="str">
        <f>'POÇO ARTESIANO; RESERVATÓRIO '!A103</f>
        <v>2.12.1</v>
      </c>
      <c r="B172" s="727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28" t="str">
        <f>'POÇO ARTESIANO; RESERVATÓRIO '!C103</f>
        <v>m</v>
      </c>
      <c r="D172" s="728">
        <f>'POÇO ARTESIANO; RESERVATÓRIO '!D103</f>
        <v>35.799999999999997</v>
      </c>
      <c r="E172" s="715">
        <f>'POÇO ARTESIANO; RESERVATÓRIO '!E103</f>
        <v>86.997600000000006</v>
      </c>
      <c r="F172" s="161">
        <v>1</v>
      </c>
      <c r="G172" s="155" t="s">
        <v>204</v>
      </c>
      <c r="H172" s="162">
        <v>1</v>
      </c>
      <c r="I172" s="155" t="s">
        <v>204</v>
      </c>
      <c r="J172" s="163">
        <v>1</v>
      </c>
      <c r="K172" s="276"/>
    </row>
    <row r="173" spans="1:11" ht="33.950000000000003" customHeight="1">
      <c r="A173" s="629"/>
      <c r="B173" s="585"/>
      <c r="C173" s="587"/>
      <c r="D173" s="587"/>
      <c r="E173" s="684"/>
      <c r="F173" s="112">
        <f>E172*D172</f>
        <v>3114.5140799999999</v>
      </c>
      <c r="G173" s="115" t="s">
        <v>204</v>
      </c>
      <c r="H173" s="113">
        <f>F173*H172</f>
        <v>3114.5140799999999</v>
      </c>
      <c r="I173" s="115" t="s">
        <v>204</v>
      </c>
      <c r="J173" s="116">
        <f>SUM(H173)</f>
        <v>3114.5140799999999</v>
      </c>
      <c r="K173" s="276">
        <f>F173+F175+F177</f>
        <v>8080.1110799999997</v>
      </c>
    </row>
    <row r="174" spans="1:11" ht="15.95" customHeight="1">
      <c r="A174" s="629" t="str">
        <f>'POÇO ARTESIANO; RESERVATÓRIO '!A104</f>
        <v>2.12.2</v>
      </c>
      <c r="B174" s="584" t="str">
        <f>'POÇO ARTESIANO; RESERVATÓRIO '!B104</f>
        <v>Escada de marinheiro s/ proteçao</v>
      </c>
      <c r="C174" s="586" t="str">
        <f>'POÇO ARTESIANO; RESERVATÓRIO '!C104</f>
        <v>m</v>
      </c>
      <c r="D174" s="668">
        <f>'POÇO ARTESIANO; RESERVATÓRIO '!D104</f>
        <v>8</v>
      </c>
      <c r="E174" s="689">
        <f>'POÇO ARTESIANO; RESERVATÓRIO '!E104</f>
        <v>534.7953</v>
      </c>
      <c r="F174" s="164">
        <v>1</v>
      </c>
      <c r="G174" s="115" t="s">
        <v>204</v>
      </c>
      <c r="H174" s="165" t="s">
        <v>204</v>
      </c>
      <c r="I174" s="165">
        <v>1</v>
      </c>
      <c r="J174" s="166">
        <v>1</v>
      </c>
      <c r="K174" s="276"/>
    </row>
    <row r="175" spans="1:11" ht="15.95" customHeight="1">
      <c r="A175" s="629"/>
      <c r="B175" s="585"/>
      <c r="C175" s="587"/>
      <c r="D175" s="587"/>
      <c r="E175" s="684"/>
      <c r="F175" s="112">
        <f>E174*D174</f>
        <v>4278.3624</v>
      </c>
      <c r="G175" s="115" t="s">
        <v>204</v>
      </c>
      <c r="H175" s="114" t="s">
        <v>204</v>
      </c>
      <c r="I175" s="113">
        <f>F175*I174</f>
        <v>4278.3624</v>
      </c>
      <c r="J175" s="116">
        <f>SUM(I175)</f>
        <v>4278.3624</v>
      </c>
      <c r="K175" s="276"/>
    </row>
    <row r="176" spans="1:11" ht="15.95" customHeight="1">
      <c r="A176" s="629" t="str">
        <f>'POÇO ARTESIANO; RESERVATÓRIO '!A105</f>
        <v>2.12.3</v>
      </c>
      <c r="B176" s="584" t="str">
        <f>'POÇO ARTESIANO; RESERVATÓRIO '!B105</f>
        <v>Limpeza geral e entrega da obra</v>
      </c>
      <c r="C176" s="586" t="str">
        <f>'POÇO ARTESIANO; RESERVATÓRIO '!C105</f>
        <v>m²</v>
      </c>
      <c r="D176" s="668">
        <f>'POÇO ARTESIANO; RESERVATÓRIO '!D105</f>
        <v>78</v>
      </c>
      <c r="E176" s="689">
        <f>'POÇO ARTESIANO; RESERVATÓRIO '!E105</f>
        <v>8.8107000000000006</v>
      </c>
      <c r="F176" s="164">
        <v>1</v>
      </c>
      <c r="G176" s="164" t="s">
        <v>204</v>
      </c>
      <c r="H176" s="165" t="s">
        <v>204</v>
      </c>
      <c r="I176" s="165">
        <v>1</v>
      </c>
      <c r="J176" s="166">
        <v>1</v>
      </c>
      <c r="K176" s="276"/>
    </row>
    <row r="177" spans="1:12" ht="15.95" customHeight="1" thickBot="1">
      <c r="A177" s="644"/>
      <c r="B177" s="667"/>
      <c r="C177" s="669"/>
      <c r="D177" s="669"/>
      <c r="E177" s="726"/>
      <c r="F177" s="127">
        <f>E176*D176</f>
        <v>687.2346</v>
      </c>
      <c r="G177" s="141" t="s">
        <v>204</v>
      </c>
      <c r="H177" s="129" t="s">
        <v>204</v>
      </c>
      <c r="I177" s="128">
        <f>F177*I176</f>
        <v>687.2346</v>
      </c>
      <c r="J177" s="131">
        <f>SUM(I177)</f>
        <v>687.2346</v>
      </c>
      <c r="K177" s="276"/>
    </row>
    <row r="178" spans="1:12" ht="20.100000000000001" customHeight="1" thickTop="1" thickBot="1">
      <c r="A178" s="724" t="s">
        <v>207</v>
      </c>
      <c r="B178" s="725"/>
      <c r="C178" s="725"/>
      <c r="D178" s="725"/>
      <c r="E178" s="725"/>
      <c r="F178" s="17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80">
        <f>SUM(I163,I166,I168,I170,I175,I177)</f>
        <v>11304.040379999999</v>
      </c>
      <c r="J178" s="18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721" t="s">
        <v>208</v>
      </c>
      <c r="B179" s="722"/>
      <c r="C179" s="722"/>
      <c r="D179" s="722"/>
      <c r="E179" s="723"/>
      <c r="F179" s="182" t="s">
        <v>204</v>
      </c>
      <c r="G179" s="183">
        <f>G178</f>
        <v>54206.49262035</v>
      </c>
      <c r="H179" s="183">
        <f>G179+H178</f>
        <v>100057.66120050001</v>
      </c>
      <c r="I179" s="278">
        <f>H179+I178</f>
        <v>111361.7015805</v>
      </c>
      <c r="J179" s="184" t="s">
        <v>204</v>
      </c>
      <c r="K179" s="111"/>
    </row>
    <row r="180" spans="1:12" ht="20.100000000000001" customHeight="1" thickTop="1" thickBot="1">
      <c r="A180" s="721" t="s">
        <v>209</v>
      </c>
      <c r="B180" s="722"/>
      <c r="C180" s="722"/>
      <c r="D180" s="722"/>
      <c r="E180" s="723"/>
      <c r="F180" s="185" t="s">
        <v>204</v>
      </c>
      <c r="G180" s="186">
        <f>G178/F178*100%</f>
        <v>0.4867606353982098</v>
      </c>
      <c r="H180" s="186">
        <f>H178/F178*100%</f>
        <v>0.41173193233766797</v>
      </c>
      <c r="I180" s="186">
        <f>I178/F178*100%</f>
        <v>0.10150743226412225</v>
      </c>
      <c r="J180" s="187" t="s">
        <v>204</v>
      </c>
      <c r="K180" s="111"/>
    </row>
    <row r="181" spans="1:12" ht="20.100000000000001" customHeight="1" thickTop="1" thickBot="1">
      <c r="A181" s="721" t="s">
        <v>210</v>
      </c>
      <c r="B181" s="722"/>
      <c r="C181" s="722"/>
      <c r="D181" s="722"/>
      <c r="E181" s="723"/>
      <c r="F181" s="185" t="s">
        <v>204</v>
      </c>
      <c r="G181" s="186">
        <f>G180</f>
        <v>0.4867606353982098</v>
      </c>
      <c r="H181" s="186">
        <f>H179/F178*100%</f>
        <v>0.89849256773587782</v>
      </c>
      <c r="I181" s="186">
        <f>I179/F178*100%</f>
        <v>1</v>
      </c>
      <c r="J181" s="187" t="s">
        <v>204</v>
      </c>
      <c r="K181" s="111"/>
    </row>
    <row r="182" spans="1:12" ht="18" customHeight="1" thickTop="1">
      <c r="K182" s="111"/>
    </row>
    <row r="183" spans="1:12">
      <c r="B183" s="2"/>
      <c r="G183" s="188"/>
      <c r="H183" s="188"/>
      <c r="I183" s="188"/>
      <c r="K183" s="189"/>
    </row>
    <row r="184" spans="1:12">
      <c r="B184" s="2"/>
      <c r="F184" s="2"/>
      <c r="G184" s="2"/>
      <c r="H184" s="2"/>
      <c r="I184" s="2"/>
      <c r="J184" s="2"/>
      <c r="K184" s="189"/>
    </row>
    <row r="186" spans="1:12">
      <c r="F186" s="2"/>
      <c r="G186" s="2"/>
      <c r="H186" s="2"/>
      <c r="I186" s="2"/>
    </row>
    <row r="187" spans="1:12">
      <c r="F187" s="190"/>
      <c r="I187" s="2"/>
    </row>
    <row r="188" spans="1:12" ht="15.75">
      <c r="F188" s="191"/>
      <c r="G188" s="192"/>
      <c r="H188" s="2"/>
      <c r="I188" s="2"/>
      <c r="J188" s="193"/>
      <c r="K188" s="189"/>
      <c r="L188" s="194"/>
    </row>
    <row r="189" spans="1:12" ht="15.75">
      <c r="F189" s="190"/>
      <c r="K189" s="189"/>
      <c r="L189" s="194"/>
    </row>
    <row r="190" spans="1:12">
      <c r="F190" s="19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3"/>
  <sheetViews>
    <sheetView view="pageBreakPreview" topLeftCell="A34" zoomScale="90" zoomScaleNormal="90" zoomScaleSheetLayoutView="90" workbookViewId="0">
      <selection activeCell="A34" sqref="A34:B34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46"/>
      <c r="B1" s="446"/>
      <c r="C1" s="446"/>
      <c r="D1" s="446"/>
      <c r="E1" s="446"/>
      <c r="F1" s="446"/>
      <c r="G1" s="446"/>
    </row>
    <row r="2" spans="1:11">
      <c r="A2" s="446"/>
      <c r="B2" s="446"/>
      <c r="C2" s="446"/>
      <c r="D2" s="446"/>
      <c r="E2" s="446"/>
      <c r="F2" s="446"/>
      <c r="G2" s="446"/>
    </row>
    <row r="3" spans="1:11">
      <c r="A3" s="446"/>
      <c r="B3" s="446"/>
      <c r="C3" s="446"/>
      <c r="D3" s="446"/>
      <c r="E3" s="446"/>
      <c r="F3" s="446"/>
      <c r="G3" s="446"/>
    </row>
    <row r="4" spans="1:11">
      <c r="A4" s="446"/>
      <c r="B4" s="446"/>
      <c r="C4" s="446"/>
      <c r="D4" s="446"/>
      <c r="E4" s="446"/>
      <c r="F4" s="446"/>
      <c r="G4" s="446"/>
    </row>
    <row r="5" spans="1:11">
      <c r="A5" s="446"/>
      <c r="B5" s="446"/>
      <c r="C5" s="446"/>
      <c r="D5" s="446"/>
      <c r="E5" s="446"/>
      <c r="F5" s="446"/>
      <c r="G5" s="446"/>
    </row>
    <row r="6" spans="1:11" ht="15.75" thickBot="1">
      <c r="A6" s="766"/>
      <c r="B6" s="766"/>
      <c r="C6" s="766"/>
      <c r="D6" s="766"/>
      <c r="E6" s="766"/>
      <c r="F6" s="766"/>
      <c r="G6" s="766"/>
    </row>
    <row r="7" spans="1:11" ht="27.75" customHeight="1" thickTop="1" thickBot="1">
      <c r="A7" s="767" t="s">
        <v>255</v>
      </c>
      <c r="B7" s="767"/>
      <c r="C7" s="767"/>
      <c r="D7" s="298" t="s">
        <v>256</v>
      </c>
      <c r="E7" s="299"/>
      <c r="F7" s="300" t="s">
        <v>257</v>
      </c>
      <c r="G7" s="302"/>
    </row>
    <row r="8" spans="1:11" ht="41.25" customHeight="1" thickTop="1" thickBot="1">
      <c r="A8" s="367" t="s">
        <v>489</v>
      </c>
      <c r="B8" s="758" t="s">
        <v>864</v>
      </c>
      <c r="C8" s="759"/>
      <c r="D8" s="760"/>
      <c r="E8" s="297" t="s">
        <v>258</v>
      </c>
      <c r="F8" s="764">
        <f>'POÇO ARTESIANO; RESERVATÓRIO '!F107</f>
        <v>111361.7015805</v>
      </c>
      <c r="G8" s="765"/>
      <c r="I8" s="756"/>
      <c r="J8" s="756"/>
      <c r="K8" s="756"/>
    </row>
    <row r="9" spans="1:11" ht="43.5" customHeight="1" thickTop="1" thickBot="1">
      <c r="A9" s="761" t="s">
        <v>565</v>
      </c>
      <c r="B9" s="762"/>
      <c r="C9" s="763"/>
      <c r="D9" s="297" t="s">
        <v>311</v>
      </c>
      <c r="E9" s="761"/>
      <c r="F9" s="762"/>
      <c r="G9" s="763"/>
    </row>
    <row r="10" spans="1:11" ht="15.75" thickTop="1">
      <c r="A10" s="301"/>
      <c r="B10" s="303"/>
      <c r="C10" s="303"/>
      <c r="D10" s="303"/>
      <c r="E10" s="303"/>
      <c r="F10" s="303"/>
      <c r="G10" s="301"/>
    </row>
    <row r="11" spans="1:11" ht="18" customHeight="1">
      <c r="A11" s="768" t="s">
        <v>566</v>
      </c>
      <c r="B11" s="769"/>
      <c r="C11" s="769"/>
      <c r="D11" s="769"/>
      <c r="E11" s="769"/>
      <c r="F11" s="769"/>
      <c r="G11" s="770"/>
    </row>
    <row r="12" spans="1:11">
      <c r="A12" s="748" t="s">
        <v>259</v>
      </c>
      <c r="B12" s="749"/>
      <c r="C12" s="304" t="s">
        <v>260</v>
      </c>
      <c r="D12" s="304" t="s">
        <v>7</v>
      </c>
      <c r="E12" s="304" t="s">
        <v>261</v>
      </c>
      <c r="F12" s="304" t="s">
        <v>262</v>
      </c>
      <c r="G12" s="304" t="s">
        <v>11</v>
      </c>
    </row>
    <row r="13" spans="1:11">
      <c r="A13" s="332" t="s">
        <v>572</v>
      </c>
      <c r="B13" s="353" t="s">
        <v>567</v>
      </c>
      <c r="C13" s="317" t="s">
        <v>263</v>
      </c>
      <c r="D13" s="332" t="s">
        <v>307</v>
      </c>
      <c r="E13" s="411">
        <v>0.01</v>
      </c>
      <c r="F13" s="409">
        <v>85</v>
      </c>
      <c r="G13" s="409">
        <v>0.85</v>
      </c>
    </row>
    <row r="14" spans="1:11">
      <c r="A14" s="332" t="s">
        <v>267</v>
      </c>
      <c r="B14" s="353" t="s">
        <v>318</v>
      </c>
      <c r="C14" s="317" t="s">
        <v>263</v>
      </c>
      <c r="D14" s="332" t="s">
        <v>307</v>
      </c>
      <c r="E14" s="411">
        <v>0.01</v>
      </c>
      <c r="F14" s="409">
        <v>152</v>
      </c>
      <c r="G14" s="409">
        <v>1.52</v>
      </c>
    </row>
    <row r="15" spans="1:11">
      <c r="A15" s="332" t="s">
        <v>573</v>
      </c>
      <c r="B15" s="353" t="s">
        <v>568</v>
      </c>
      <c r="C15" s="317" t="s">
        <v>263</v>
      </c>
      <c r="D15" s="332" t="s">
        <v>266</v>
      </c>
      <c r="E15" s="411">
        <v>3.0000000000000001E-3</v>
      </c>
      <c r="F15" s="409">
        <v>16.88</v>
      </c>
      <c r="G15" s="409">
        <v>0.05</v>
      </c>
    </row>
    <row r="16" spans="1:11">
      <c r="A16" s="332" t="s">
        <v>574</v>
      </c>
      <c r="B16" s="353" t="s">
        <v>569</v>
      </c>
      <c r="C16" s="317" t="s">
        <v>263</v>
      </c>
      <c r="D16" s="332" t="s">
        <v>266</v>
      </c>
      <c r="E16" s="411">
        <v>2E-3</v>
      </c>
      <c r="F16" s="409">
        <v>20.72</v>
      </c>
      <c r="G16" s="409">
        <v>0.04</v>
      </c>
    </row>
    <row r="17" spans="1:7">
      <c r="A17" s="332" t="s">
        <v>575</v>
      </c>
      <c r="B17" s="353" t="s">
        <v>570</v>
      </c>
      <c r="C17" s="317" t="s">
        <v>263</v>
      </c>
      <c r="D17" s="332" t="s">
        <v>576</v>
      </c>
      <c r="E17" s="411">
        <v>0.01</v>
      </c>
      <c r="F17" s="409">
        <v>8.4499999999999993</v>
      </c>
      <c r="G17" s="409">
        <v>0.08</v>
      </c>
    </row>
    <row r="18" spans="1:7" ht="30">
      <c r="A18" s="332">
        <v>280013</v>
      </c>
      <c r="B18" s="354" t="s">
        <v>571</v>
      </c>
      <c r="C18" s="325" t="s">
        <v>263</v>
      </c>
      <c r="D18" s="332" t="s">
        <v>264</v>
      </c>
      <c r="E18" s="411">
        <v>7.0000000000000007E-2</v>
      </c>
      <c r="F18" s="410">
        <v>21.1</v>
      </c>
      <c r="G18" s="410">
        <v>1.48</v>
      </c>
    </row>
    <row r="19" spans="1:7">
      <c r="A19" s="332">
        <v>280026</v>
      </c>
      <c r="B19" s="353" t="s">
        <v>275</v>
      </c>
      <c r="C19" s="317" t="s">
        <v>263</v>
      </c>
      <c r="D19" s="332" t="s">
        <v>264</v>
      </c>
      <c r="E19" s="411">
        <v>0.05</v>
      </c>
      <c r="F19" s="409">
        <v>17.07</v>
      </c>
      <c r="G19" s="409">
        <v>0.85</v>
      </c>
    </row>
    <row r="20" spans="1:7" ht="20.25" customHeight="1">
      <c r="A20" s="750"/>
      <c r="B20" s="751"/>
      <c r="C20" s="751"/>
      <c r="D20" s="751"/>
      <c r="E20" s="752"/>
      <c r="F20" s="319" t="s">
        <v>268</v>
      </c>
      <c r="G20" s="320">
        <f>SUM(G13:G19)</f>
        <v>4.8699999999999992</v>
      </c>
    </row>
    <row r="21" spans="1:7">
      <c r="A21" s="768" t="s">
        <v>577</v>
      </c>
      <c r="B21" s="769"/>
      <c r="C21" s="769"/>
      <c r="D21" s="769"/>
      <c r="E21" s="769"/>
      <c r="F21" s="769"/>
      <c r="G21" s="770"/>
    </row>
    <row r="22" spans="1:7">
      <c r="A22" s="748" t="s">
        <v>259</v>
      </c>
      <c r="B22" s="749"/>
      <c r="C22" s="304" t="s">
        <v>260</v>
      </c>
      <c r="D22" s="304" t="s">
        <v>7</v>
      </c>
      <c r="E22" s="304" t="s">
        <v>261</v>
      </c>
      <c r="F22" s="304" t="s">
        <v>262</v>
      </c>
      <c r="G22" s="304" t="s">
        <v>11</v>
      </c>
    </row>
    <row r="23" spans="1:7">
      <c r="A23" s="413" t="s">
        <v>265</v>
      </c>
      <c r="B23" s="334" t="s">
        <v>318</v>
      </c>
      <c r="C23" s="325" t="s">
        <v>263</v>
      </c>
      <c r="D23" s="366" t="s">
        <v>307</v>
      </c>
      <c r="E23" s="335">
        <v>0.41</v>
      </c>
      <c r="F23" s="336">
        <v>152</v>
      </c>
      <c r="G23" s="336">
        <v>62.32</v>
      </c>
    </row>
    <row r="24" spans="1:7">
      <c r="A24" s="412" t="s">
        <v>270</v>
      </c>
      <c r="B24" s="414" t="s">
        <v>578</v>
      </c>
      <c r="C24" s="325" t="s">
        <v>263</v>
      </c>
      <c r="D24" s="337" t="s">
        <v>355</v>
      </c>
      <c r="E24" s="335">
        <v>1</v>
      </c>
      <c r="F24" s="336">
        <v>97</v>
      </c>
      <c r="G24" s="336">
        <v>97</v>
      </c>
    </row>
    <row r="25" spans="1:7">
      <c r="A25" s="412" t="s">
        <v>265</v>
      </c>
      <c r="B25" s="414" t="s">
        <v>579</v>
      </c>
      <c r="C25" s="325" t="s">
        <v>263</v>
      </c>
      <c r="D25" s="337" t="s">
        <v>266</v>
      </c>
      <c r="E25" s="335">
        <v>0.1</v>
      </c>
      <c r="F25" s="336">
        <v>16.829999999999998</v>
      </c>
      <c r="G25" s="336">
        <v>1.68</v>
      </c>
    </row>
    <row r="26" spans="1:7">
      <c r="A26" s="412" t="s">
        <v>316</v>
      </c>
      <c r="B26" s="414" t="s">
        <v>571</v>
      </c>
      <c r="C26" s="325" t="s">
        <v>263</v>
      </c>
      <c r="D26" s="337" t="s">
        <v>264</v>
      </c>
      <c r="E26" s="335">
        <v>0.4</v>
      </c>
      <c r="F26" s="336">
        <v>21.1</v>
      </c>
      <c r="G26" s="336">
        <v>8.44</v>
      </c>
    </row>
    <row r="27" spans="1:7">
      <c r="A27" s="412" t="s">
        <v>317</v>
      </c>
      <c r="B27" s="414" t="s">
        <v>275</v>
      </c>
      <c r="C27" s="325" t="s">
        <v>263</v>
      </c>
      <c r="D27" s="337" t="s">
        <v>264</v>
      </c>
      <c r="E27" s="335">
        <v>0.4</v>
      </c>
      <c r="F27" s="336">
        <v>17.07</v>
      </c>
      <c r="G27" s="336">
        <v>6.83</v>
      </c>
    </row>
    <row r="28" spans="1:7">
      <c r="A28" s="753"/>
      <c r="B28" s="754"/>
      <c r="C28" s="754"/>
      <c r="D28" s="754"/>
      <c r="E28" s="755"/>
      <c r="F28" s="319" t="s">
        <v>268</v>
      </c>
      <c r="G28" s="320">
        <f>SUM(G23:G27)</f>
        <v>176.27</v>
      </c>
    </row>
    <row r="29" spans="1:7" ht="16.5" customHeight="1">
      <c r="A29" s="768" t="s">
        <v>580</v>
      </c>
      <c r="B29" s="769"/>
      <c r="C29" s="769"/>
      <c r="D29" s="769"/>
      <c r="E29" s="769"/>
      <c r="F29" s="769"/>
      <c r="G29" s="770"/>
    </row>
    <row r="30" spans="1:7">
      <c r="A30" s="748" t="s">
        <v>259</v>
      </c>
      <c r="B30" s="749"/>
      <c r="C30" s="304" t="s">
        <v>260</v>
      </c>
      <c r="D30" s="304" t="s">
        <v>7</v>
      </c>
      <c r="E30" s="304" t="s">
        <v>261</v>
      </c>
      <c r="F30" s="304" t="s">
        <v>262</v>
      </c>
      <c r="G30" s="304" t="s">
        <v>11</v>
      </c>
    </row>
    <row r="31" spans="1:7" ht="20.25" customHeight="1">
      <c r="A31" s="310" t="s">
        <v>309</v>
      </c>
      <c r="B31" s="310" t="s">
        <v>275</v>
      </c>
      <c r="C31" s="325" t="s">
        <v>263</v>
      </c>
      <c r="D31" s="325" t="s">
        <v>264</v>
      </c>
      <c r="E31" s="324">
        <v>0.12</v>
      </c>
      <c r="F31" s="313">
        <v>17.07</v>
      </c>
      <c r="G31" s="313">
        <v>2.0499999999999998</v>
      </c>
    </row>
    <row r="32" spans="1:7" ht="17.25" customHeight="1">
      <c r="A32" s="757"/>
      <c r="B32" s="757"/>
      <c r="C32" s="757"/>
      <c r="D32" s="757"/>
      <c r="E32" s="757"/>
      <c r="F32" s="307" t="s">
        <v>268</v>
      </c>
      <c r="G32" s="308">
        <f>SUM(G29:G31)</f>
        <v>2.0499999999999998</v>
      </c>
    </row>
    <row r="33" spans="1:7" ht="19.5" customHeight="1">
      <c r="A33" s="768" t="s">
        <v>871</v>
      </c>
      <c r="B33" s="769"/>
      <c r="C33" s="769"/>
      <c r="D33" s="769"/>
      <c r="E33" s="769"/>
      <c r="F33" s="769"/>
      <c r="G33" s="770"/>
    </row>
    <row r="34" spans="1:7">
      <c r="A34" s="748" t="s">
        <v>259</v>
      </c>
      <c r="B34" s="749"/>
      <c r="C34" s="304" t="s">
        <v>260</v>
      </c>
      <c r="D34" s="304" t="s">
        <v>7</v>
      </c>
      <c r="E34" s="304" t="s">
        <v>261</v>
      </c>
      <c r="F34" s="304" t="s">
        <v>262</v>
      </c>
      <c r="G34" s="304" t="s">
        <v>11</v>
      </c>
    </row>
    <row r="35" spans="1:7">
      <c r="A35" s="310" t="s">
        <v>581</v>
      </c>
      <c r="B35" s="318" t="s">
        <v>599</v>
      </c>
      <c r="C35" s="325" t="s">
        <v>263</v>
      </c>
      <c r="D35" s="311" t="s">
        <v>269</v>
      </c>
      <c r="E35" s="326">
        <v>4</v>
      </c>
      <c r="F35" s="323">
        <v>156.36000000000001</v>
      </c>
      <c r="G35" s="323">
        <v>625.44000000000005</v>
      </c>
    </row>
    <row r="36" spans="1:7">
      <c r="A36" s="310" t="s">
        <v>582</v>
      </c>
      <c r="B36" s="318" t="s">
        <v>600</v>
      </c>
      <c r="C36" s="325" t="s">
        <v>263</v>
      </c>
      <c r="D36" s="311" t="s">
        <v>273</v>
      </c>
      <c r="E36" s="326">
        <v>3</v>
      </c>
      <c r="F36" s="323">
        <v>918.25</v>
      </c>
      <c r="G36" s="323">
        <v>2754.75</v>
      </c>
    </row>
    <row r="37" spans="1:7">
      <c r="A37" s="310" t="s">
        <v>583</v>
      </c>
      <c r="B37" s="318" t="s">
        <v>601</v>
      </c>
      <c r="C37" s="325" t="s">
        <v>263</v>
      </c>
      <c r="D37" s="311" t="s">
        <v>273</v>
      </c>
      <c r="E37" s="326">
        <v>5</v>
      </c>
      <c r="F37" s="323">
        <v>58.92</v>
      </c>
      <c r="G37" s="323">
        <v>294.60000000000002</v>
      </c>
    </row>
    <row r="38" spans="1:7" ht="30">
      <c r="A38" s="310" t="s">
        <v>584</v>
      </c>
      <c r="B38" s="430" t="s">
        <v>602</v>
      </c>
      <c r="C38" s="325" t="s">
        <v>263</v>
      </c>
      <c r="D38" s="311" t="s">
        <v>273</v>
      </c>
      <c r="E38" s="326">
        <v>12</v>
      </c>
      <c r="F38" s="323">
        <v>16.579999999999998</v>
      </c>
      <c r="G38" s="323">
        <v>198.96</v>
      </c>
    </row>
    <row r="39" spans="1:7">
      <c r="A39" s="310" t="s">
        <v>585</v>
      </c>
      <c r="B39" s="430" t="s">
        <v>603</v>
      </c>
      <c r="C39" s="325" t="s">
        <v>263</v>
      </c>
      <c r="D39" s="311" t="s">
        <v>269</v>
      </c>
      <c r="E39" s="326">
        <v>1</v>
      </c>
      <c r="F39" s="323">
        <v>111.16</v>
      </c>
      <c r="G39" s="323">
        <v>111.16</v>
      </c>
    </row>
    <row r="40" spans="1:7">
      <c r="A40" s="310" t="s">
        <v>586</v>
      </c>
      <c r="B40" s="430" t="s">
        <v>604</v>
      </c>
      <c r="C40" s="325" t="s">
        <v>263</v>
      </c>
      <c r="D40" s="311" t="s">
        <v>269</v>
      </c>
      <c r="E40" s="326">
        <v>1</v>
      </c>
      <c r="F40" s="323">
        <v>552.91999999999996</v>
      </c>
      <c r="G40" s="323">
        <v>552.91999999999996</v>
      </c>
    </row>
    <row r="41" spans="1:7">
      <c r="A41" s="310" t="s">
        <v>587</v>
      </c>
      <c r="B41" s="430" t="s">
        <v>605</v>
      </c>
      <c r="C41" s="325" t="s">
        <v>263</v>
      </c>
      <c r="D41" s="311" t="s">
        <v>269</v>
      </c>
      <c r="E41" s="326">
        <v>1</v>
      </c>
      <c r="F41" s="323">
        <v>1042.4000000000001</v>
      </c>
      <c r="G41" s="323">
        <v>1042.4000000000001</v>
      </c>
    </row>
    <row r="42" spans="1:7" ht="30">
      <c r="A42" s="310" t="s">
        <v>588</v>
      </c>
      <c r="B42" s="430" t="s">
        <v>606</v>
      </c>
      <c r="C42" s="325" t="s">
        <v>263</v>
      </c>
      <c r="D42" s="311" t="s">
        <v>315</v>
      </c>
      <c r="E42" s="326">
        <v>4</v>
      </c>
      <c r="F42" s="323">
        <v>464.46</v>
      </c>
      <c r="G42" s="323">
        <v>1857.84</v>
      </c>
    </row>
    <row r="43" spans="1:7">
      <c r="A43" s="310" t="s">
        <v>589</v>
      </c>
      <c r="B43" s="430" t="s">
        <v>607</v>
      </c>
      <c r="C43" s="325" t="s">
        <v>263</v>
      </c>
      <c r="D43" s="311" t="s">
        <v>273</v>
      </c>
      <c r="E43" s="326">
        <v>80</v>
      </c>
      <c r="F43" s="323">
        <v>209.61</v>
      </c>
      <c r="G43" s="323">
        <f>E43*F43</f>
        <v>16768.800000000003</v>
      </c>
    </row>
    <row r="44" spans="1:7">
      <c r="A44" s="310" t="s">
        <v>590</v>
      </c>
      <c r="B44" s="430" t="s">
        <v>608</v>
      </c>
      <c r="C44" s="325" t="s">
        <v>263</v>
      </c>
      <c r="D44" s="311" t="s">
        <v>273</v>
      </c>
      <c r="E44" s="326">
        <v>45</v>
      </c>
      <c r="F44" s="323">
        <v>47.2</v>
      </c>
      <c r="G44" s="323">
        <v>2124</v>
      </c>
    </row>
    <row r="45" spans="1:7">
      <c r="A45" s="310" t="s">
        <v>591</v>
      </c>
      <c r="B45" s="430" t="s">
        <v>609</v>
      </c>
      <c r="C45" s="325" t="s">
        <v>263</v>
      </c>
      <c r="D45" s="311" t="s">
        <v>617</v>
      </c>
      <c r="E45" s="326">
        <v>24</v>
      </c>
      <c r="F45" s="323">
        <v>44.75</v>
      </c>
      <c r="G45" s="323">
        <v>1074</v>
      </c>
    </row>
    <row r="46" spans="1:7" ht="30">
      <c r="A46" s="310" t="s">
        <v>592</v>
      </c>
      <c r="B46" s="430" t="s">
        <v>610</v>
      </c>
      <c r="C46" s="325" t="s">
        <v>263</v>
      </c>
      <c r="D46" s="311" t="s">
        <v>269</v>
      </c>
      <c r="E46" s="326">
        <v>1</v>
      </c>
      <c r="F46" s="323">
        <v>705</v>
      </c>
      <c r="G46" s="323">
        <v>705</v>
      </c>
    </row>
    <row r="47" spans="1:7">
      <c r="A47" s="310" t="s">
        <v>593</v>
      </c>
      <c r="B47" s="430" t="s">
        <v>611</v>
      </c>
      <c r="C47" s="325" t="s">
        <v>263</v>
      </c>
      <c r="D47" s="311" t="s">
        <v>617</v>
      </c>
      <c r="E47" s="326">
        <v>24</v>
      </c>
      <c r="F47" s="323">
        <v>13.37</v>
      </c>
      <c r="G47" s="323">
        <v>320.88</v>
      </c>
    </row>
    <row r="48" spans="1:7">
      <c r="A48" s="310" t="s">
        <v>594</v>
      </c>
      <c r="B48" s="430" t="s">
        <v>612</v>
      </c>
      <c r="C48" s="325" t="s">
        <v>263</v>
      </c>
      <c r="D48" s="311" t="s">
        <v>273</v>
      </c>
      <c r="E48" s="326">
        <v>15</v>
      </c>
      <c r="F48" s="323">
        <v>185.77</v>
      </c>
      <c r="G48" s="323">
        <v>2786.55</v>
      </c>
    </row>
    <row r="49" spans="1:7">
      <c r="A49" s="310" t="s">
        <v>595</v>
      </c>
      <c r="B49" s="430" t="s">
        <v>613</v>
      </c>
      <c r="C49" s="325" t="s">
        <v>263</v>
      </c>
      <c r="D49" s="311" t="s">
        <v>269</v>
      </c>
      <c r="E49" s="326">
        <v>1</v>
      </c>
      <c r="F49" s="323">
        <v>1121.71</v>
      </c>
      <c r="G49" s="323">
        <v>1121.71</v>
      </c>
    </row>
    <row r="50" spans="1:7">
      <c r="A50" s="310" t="s">
        <v>596</v>
      </c>
      <c r="B50" s="430" t="s">
        <v>614</v>
      </c>
      <c r="C50" s="325" t="s">
        <v>263</v>
      </c>
      <c r="D50" s="311" t="s">
        <v>269</v>
      </c>
      <c r="E50" s="326">
        <v>1</v>
      </c>
      <c r="F50" s="323">
        <v>175.62</v>
      </c>
      <c r="G50" s="323">
        <v>175.62</v>
      </c>
    </row>
    <row r="51" spans="1:7">
      <c r="A51" s="310" t="s">
        <v>597</v>
      </c>
      <c r="B51" s="430" t="s">
        <v>615</v>
      </c>
      <c r="C51" s="325" t="s">
        <v>263</v>
      </c>
      <c r="D51" s="311" t="s">
        <v>269</v>
      </c>
      <c r="E51" s="326">
        <v>1</v>
      </c>
      <c r="F51" s="323">
        <v>183.95</v>
      </c>
      <c r="G51" s="323">
        <v>183.95</v>
      </c>
    </row>
    <row r="52" spans="1:7">
      <c r="A52" s="310" t="s">
        <v>598</v>
      </c>
      <c r="B52" s="430" t="s">
        <v>616</v>
      </c>
      <c r="C52" s="325" t="s">
        <v>263</v>
      </c>
      <c r="D52" s="311" t="s">
        <v>269</v>
      </c>
      <c r="E52" s="326">
        <v>1</v>
      </c>
      <c r="F52" s="323">
        <v>1246.3399999999999</v>
      </c>
      <c r="G52" s="323">
        <v>1246.3399999999999</v>
      </c>
    </row>
    <row r="53" spans="1:7">
      <c r="A53" s="757"/>
      <c r="B53" s="757"/>
      <c r="C53" s="757"/>
      <c r="D53" s="757"/>
      <c r="E53" s="757"/>
      <c r="F53" s="307" t="s">
        <v>268</v>
      </c>
      <c r="G53" s="308">
        <f>SUM(G35:G52)</f>
        <v>33944.92</v>
      </c>
    </row>
    <row r="54" spans="1:7" ht="25.5" customHeight="1">
      <c r="A54" s="745" t="s">
        <v>657</v>
      </c>
      <c r="B54" s="746"/>
      <c r="C54" s="746"/>
      <c r="D54" s="746"/>
      <c r="E54" s="746"/>
      <c r="F54" s="746"/>
      <c r="G54" s="747"/>
    </row>
    <row r="55" spans="1:7">
      <c r="A55" s="748" t="s">
        <v>259</v>
      </c>
      <c r="B55" s="749"/>
      <c r="C55" s="304" t="s">
        <v>260</v>
      </c>
      <c r="D55" s="304" t="s">
        <v>7</v>
      </c>
      <c r="E55" s="304" t="s">
        <v>261</v>
      </c>
      <c r="F55" s="304" t="s">
        <v>262</v>
      </c>
      <c r="G55" s="304" t="s">
        <v>11</v>
      </c>
    </row>
    <row r="56" spans="1:7">
      <c r="A56" s="355" t="s">
        <v>659</v>
      </c>
      <c r="B56" s="360" t="s">
        <v>658</v>
      </c>
      <c r="C56" s="325" t="s">
        <v>263</v>
      </c>
      <c r="D56" s="325" t="s">
        <v>269</v>
      </c>
      <c r="E56" s="431">
        <v>1</v>
      </c>
      <c r="F56" s="358">
        <v>2300</v>
      </c>
      <c r="G56" s="361">
        <v>2300</v>
      </c>
    </row>
    <row r="57" spans="1:7" ht="30">
      <c r="A57" s="355">
        <v>280008</v>
      </c>
      <c r="B57" s="360" t="s">
        <v>320</v>
      </c>
      <c r="C57" s="325" t="s">
        <v>263</v>
      </c>
      <c r="D57" s="325" t="s">
        <v>264</v>
      </c>
      <c r="E57" s="431">
        <v>4</v>
      </c>
      <c r="F57" s="358">
        <v>16.59</v>
      </c>
      <c r="G57" s="361">
        <v>66.36</v>
      </c>
    </row>
    <row r="58" spans="1:7">
      <c r="A58" s="355">
        <v>280014</v>
      </c>
      <c r="B58" s="360" t="s">
        <v>301</v>
      </c>
      <c r="C58" s="325" t="s">
        <v>263</v>
      </c>
      <c r="D58" s="325" t="s">
        <v>264</v>
      </c>
      <c r="E58" s="431">
        <v>4</v>
      </c>
      <c r="F58" s="358">
        <v>21.5</v>
      </c>
      <c r="G58" s="361">
        <v>86</v>
      </c>
    </row>
    <row r="59" spans="1:7" ht="30">
      <c r="A59" s="355">
        <v>280016</v>
      </c>
      <c r="B59" s="360" t="s">
        <v>662</v>
      </c>
      <c r="C59" s="325" t="s">
        <v>263</v>
      </c>
      <c r="D59" s="325" t="s">
        <v>264</v>
      </c>
      <c r="E59" s="431">
        <v>4</v>
      </c>
      <c r="F59" s="358">
        <v>20.68</v>
      </c>
      <c r="G59" s="358">
        <v>82.72</v>
      </c>
    </row>
    <row r="60" spans="1:7">
      <c r="A60" s="753"/>
      <c r="B60" s="754"/>
      <c r="C60" s="754"/>
      <c r="D60" s="754"/>
      <c r="E60" s="755"/>
      <c r="F60" s="307" t="s">
        <v>268</v>
      </c>
      <c r="G60" s="308">
        <f>SUM(G56:G59)</f>
        <v>2535.08</v>
      </c>
    </row>
    <row r="61" spans="1:7">
      <c r="A61" s="768" t="s">
        <v>663</v>
      </c>
      <c r="B61" s="769"/>
      <c r="C61" s="769"/>
      <c r="D61" s="769"/>
      <c r="E61" s="769"/>
      <c r="F61" s="769"/>
      <c r="G61" s="770"/>
    </row>
    <row r="62" spans="1:7">
      <c r="A62" s="748" t="s">
        <v>259</v>
      </c>
      <c r="B62" s="749"/>
      <c r="C62" s="304" t="s">
        <v>260</v>
      </c>
      <c r="D62" s="304" t="s">
        <v>7</v>
      </c>
      <c r="E62" s="304" t="s">
        <v>261</v>
      </c>
      <c r="F62" s="304" t="s">
        <v>262</v>
      </c>
      <c r="G62" s="304" t="s">
        <v>11</v>
      </c>
    </row>
    <row r="63" spans="1:7">
      <c r="A63" s="341" t="s">
        <v>665</v>
      </c>
      <c r="B63" s="338" t="s">
        <v>664</v>
      </c>
      <c r="C63" s="317" t="s">
        <v>263</v>
      </c>
      <c r="D63" s="317" t="s">
        <v>269</v>
      </c>
      <c r="E63" s="335">
        <v>1</v>
      </c>
      <c r="F63" s="336">
        <v>10.37</v>
      </c>
      <c r="G63" s="336">
        <v>10.37</v>
      </c>
    </row>
    <row r="64" spans="1:7">
      <c r="A64" s="342">
        <v>280007</v>
      </c>
      <c r="B64" s="338" t="s">
        <v>618</v>
      </c>
      <c r="C64" s="317" t="s">
        <v>263</v>
      </c>
      <c r="D64" s="317" t="s">
        <v>264</v>
      </c>
      <c r="E64" s="335">
        <v>0.05</v>
      </c>
      <c r="F64" s="336">
        <v>17.350000000000001</v>
      </c>
      <c r="G64" s="336">
        <v>0.87</v>
      </c>
    </row>
    <row r="65" spans="1:7">
      <c r="A65" s="341">
        <v>280014</v>
      </c>
      <c r="B65" s="338" t="s">
        <v>301</v>
      </c>
      <c r="C65" s="317" t="s">
        <v>263</v>
      </c>
      <c r="D65" s="317" t="s">
        <v>264</v>
      </c>
      <c r="E65" s="335">
        <v>0.1</v>
      </c>
      <c r="F65" s="336">
        <v>21.5</v>
      </c>
      <c r="G65" s="336">
        <v>2.15</v>
      </c>
    </row>
    <row r="66" spans="1:7">
      <c r="A66" s="750"/>
      <c r="B66" s="751"/>
      <c r="C66" s="751"/>
      <c r="D66" s="751"/>
      <c r="E66" s="752"/>
      <c r="F66" s="305" t="s">
        <v>268</v>
      </c>
      <c r="G66" s="306">
        <f>SUM(G63:G65)</f>
        <v>13.389999999999999</v>
      </c>
    </row>
    <row r="67" spans="1:7" ht="30" customHeight="1">
      <c r="A67" s="745" t="s">
        <v>682</v>
      </c>
      <c r="B67" s="746"/>
      <c r="C67" s="746"/>
      <c r="D67" s="746"/>
      <c r="E67" s="746"/>
      <c r="F67" s="746"/>
      <c r="G67" s="747"/>
    </row>
    <row r="68" spans="1:7">
      <c r="A68" s="748" t="s">
        <v>259</v>
      </c>
      <c r="B68" s="749"/>
      <c r="C68" s="304" t="s">
        <v>260</v>
      </c>
      <c r="D68" s="304" t="s">
        <v>7</v>
      </c>
      <c r="E68" s="304" t="s">
        <v>261</v>
      </c>
      <c r="F68" s="304" t="s">
        <v>262</v>
      </c>
      <c r="G68" s="304" t="s">
        <v>11</v>
      </c>
    </row>
    <row r="69" spans="1:7" ht="30">
      <c r="A69" s="310" t="s">
        <v>666</v>
      </c>
      <c r="B69" s="314" t="s">
        <v>667</v>
      </c>
      <c r="C69" s="325" t="s">
        <v>272</v>
      </c>
      <c r="D69" s="311" t="s">
        <v>284</v>
      </c>
      <c r="E69" s="439" t="s">
        <v>668</v>
      </c>
      <c r="F69" s="440" t="s">
        <v>675</v>
      </c>
      <c r="G69" s="440">
        <v>0.21</v>
      </c>
    </row>
    <row r="70" spans="1:7" ht="30">
      <c r="A70" s="310" t="s">
        <v>669</v>
      </c>
      <c r="B70" s="314" t="s">
        <v>670</v>
      </c>
      <c r="C70" s="325" t="s">
        <v>272</v>
      </c>
      <c r="D70" s="311" t="s">
        <v>271</v>
      </c>
      <c r="E70" s="439" t="s">
        <v>671</v>
      </c>
      <c r="F70" s="440" t="s">
        <v>676</v>
      </c>
      <c r="G70" s="440">
        <v>0.14000000000000001</v>
      </c>
    </row>
    <row r="71" spans="1:7" ht="30">
      <c r="A71" s="310" t="s">
        <v>672</v>
      </c>
      <c r="B71" s="314" t="s">
        <v>673</v>
      </c>
      <c r="C71" s="325" t="s">
        <v>272</v>
      </c>
      <c r="D71" s="311" t="s">
        <v>284</v>
      </c>
      <c r="E71" s="439" t="s">
        <v>285</v>
      </c>
      <c r="F71" s="440" t="s">
        <v>677</v>
      </c>
      <c r="G71" s="440">
        <v>65.349999999999994</v>
      </c>
    </row>
    <row r="72" spans="1:7" ht="30">
      <c r="A72" s="310" t="s">
        <v>319</v>
      </c>
      <c r="B72" s="314" t="s">
        <v>320</v>
      </c>
      <c r="C72" s="325" t="s">
        <v>272</v>
      </c>
      <c r="D72" s="311" t="s">
        <v>264</v>
      </c>
      <c r="E72" s="439" t="s">
        <v>674</v>
      </c>
      <c r="F72" s="440" t="s">
        <v>678</v>
      </c>
      <c r="G72" s="440">
        <v>9.8800000000000008</v>
      </c>
    </row>
    <row r="73" spans="1:7" ht="30">
      <c r="A73" s="310" t="s">
        <v>321</v>
      </c>
      <c r="B73" s="314" t="s">
        <v>322</v>
      </c>
      <c r="C73" s="317" t="s">
        <v>272</v>
      </c>
      <c r="D73" s="311" t="s">
        <v>264</v>
      </c>
      <c r="E73" s="439" t="s">
        <v>674</v>
      </c>
      <c r="F73" s="440" t="s">
        <v>679</v>
      </c>
      <c r="G73" s="440">
        <v>12.04</v>
      </c>
    </row>
    <row r="74" spans="1:7">
      <c r="A74" s="757"/>
      <c r="B74" s="757"/>
      <c r="C74" s="757"/>
      <c r="D74" s="757"/>
      <c r="E74" s="757"/>
      <c r="F74" s="305" t="s">
        <v>268</v>
      </c>
      <c r="G74" s="306">
        <f>SUM(G69:G73)</f>
        <v>87.619999999999976</v>
      </c>
    </row>
    <row r="75" spans="1:7">
      <c r="A75" s="745" t="s">
        <v>683</v>
      </c>
      <c r="B75" s="746"/>
      <c r="C75" s="746"/>
      <c r="D75" s="746"/>
      <c r="E75" s="746"/>
      <c r="F75" s="746"/>
      <c r="G75" s="747"/>
    </row>
    <row r="76" spans="1:7">
      <c r="A76" s="748" t="s">
        <v>259</v>
      </c>
      <c r="B76" s="749"/>
      <c r="C76" s="304" t="s">
        <v>260</v>
      </c>
      <c r="D76" s="304" t="s">
        <v>7</v>
      </c>
      <c r="E76" s="304" t="s">
        <v>261</v>
      </c>
      <c r="F76" s="304" t="s">
        <v>262</v>
      </c>
      <c r="G76" s="304" t="s">
        <v>11</v>
      </c>
    </row>
    <row r="77" spans="1:7">
      <c r="A77" s="342" t="s">
        <v>680</v>
      </c>
      <c r="B77" s="339" t="s">
        <v>681</v>
      </c>
      <c r="C77" s="325" t="s">
        <v>263</v>
      </c>
      <c r="D77" s="325" t="s">
        <v>269</v>
      </c>
      <c r="E77" s="432">
        <v>1</v>
      </c>
      <c r="F77" s="334">
        <v>140.49</v>
      </c>
      <c r="G77" s="340">
        <v>140.49</v>
      </c>
    </row>
    <row r="78" spans="1:7">
      <c r="A78" s="342">
        <v>280007</v>
      </c>
      <c r="B78" s="338" t="s">
        <v>618</v>
      </c>
      <c r="C78" s="325" t="s">
        <v>263</v>
      </c>
      <c r="D78" s="325" t="s">
        <v>264</v>
      </c>
      <c r="E78" s="432">
        <v>0.2</v>
      </c>
      <c r="F78" s="340">
        <v>17.350000000000001</v>
      </c>
      <c r="G78" s="340">
        <v>3.47</v>
      </c>
    </row>
    <row r="79" spans="1:7">
      <c r="A79" s="341">
        <v>280014</v>
      </c>
      <c r="B79" s="338" t="s">
        <v>301</v>
      </c>
      <c r="C79" s="325" t="s">
        <v>263</v>
      </c>
      <c r="D79" s="325" t="s">
        <v>264</v>
      </c>
      <c r="E79" s="432">
        <v>0.4</v>
      </c>
      <c r="F79" s="340">
        <v>21.5</v>
      </c>
      <c r="G79" s="340">
        <v>8.6</v>
      </c>
    </row>
    <row r="80" spans="1:7">
      <c r="A80" s="750"/>
      <c r="B80" s="751"/>
      <c r="C80" s="751"/>
      <c r="D80" s="751"/>
      <c r="E80" s="752"/>
      <c r="F80" s="305" t="s">
        <v>268</v>
      </c>
      <c r="G80" s="306">
        <f>SUM(G77:G79)</f>
        <v>152.56</v>
      </c>
    </row>
    <row r="81" spans="1:7" ht="32.25" customHeight="1">
      <c r="A81" s="745" t="s">
        <v>686</v>
      </c>
      <c r="B81" s="746"/>
      <c r="C81" s="746"/>
      <c r="D81" s="746"/>
      <c r="E81" s="746"/>
      <c r="F81" s="746"/>
      <c r="G81" s="747"/>
    </row>
    <row r="82" spans="1:7">
      <c r="A82" s="748" t="s">
        <v>259</v>
      </c>
      <c r="B82" s="749"/>
      <c r="C82" s="304" t="s">
        <v>260</v>
      </c>
      <c r="D82" s="304" t="s">
        <v>7</v>
      </c>
      <c r="E82" s="304" t="s">
        <v>261</v>
      </c>
      <c r="F82" s="304" t="s">
        <v>262</v>
      </c>
      <c r="G82" s="304" t="s">
        <v>11</v>
      </c>
    </row>
    <row r="83" spans="1:7" ht="30">
      <c r="A83" s="355" t="s">
        <v>666</v>
      </c>
      <c r="B83" s="356" t="s">
        <v>667</v>
      </c>
      <c r="C83" s="325" t="s">
        <v>272</v>
      </c>
      <c r="D83" s="357" t="s">
        <v>284</v>
      </c>
      <c r="E83" s="434" t="s">
        <v>668</v>
      </c>
      <c r="F83" s="433" t="s">
        <v>675</v>
      </c>
      <c r="G83" s="340">
        <v>0.21</v>
      </c>
    </row>
    <row r="84" spans="1:7" ht="30">
      <c r="A84" s="355" t="s">
        <v>684</v>
      </c>
      <c r="B84" s="356" t="s">
        <v>685</v>
      </c>
      <c r="C84" s="325" t="s">
        <v>272</v>
      </c>
      <c r="D84" s="357" t="s">
        <v>284</v>
      </c>
      <c r="E84" s="434" t="s">
        <v>285</v>
      </c>
      <c r="F84" s="433" t="s">
        <v>687</v>
      </c>
      <c r="G84" s="340">
        <v>21.32</v>
      </c>
    </row>
    <row r="85" spans="1:7" ht="30">
      <c r="A85" s="355" t="s">
        <v>669</v>
      </c>
      <c r="B85" s="356" t="s">
        <v>670</v>
      </c>
      <c r="C85" s="325" t="s">
        <v>272</v>
      </c>
      <c r="D85" s="357" t="s">
        <v>271</v>
      </c>
      <c r="E85" s="434" t="s">
        <v>671</v>
      </c>
      <c r="F85" s="433" t="s">
        <v>676</v>
      </c>
      <c r="G85" s="340">
        <v>0.14000000000000001</v>
      </c>
    </row>
    <row r="86" spans="1:7" ht="30">
      <c r="A86" s="355" t="s">
        <v>319</v>
      </c>
      <c r="B86" s="356" t="s">
        <v>320</v>
      </c>
      <c r="C86" s="325" t="s">
        <v>272</v>
      </c>
      <c r="D86" s="357" t="s">
        <v>264</v>
      </c>
      <c r="E86" s="434" t="s">
        <v>674</v>
      </c>
      <c r="F86" s="433" t="s">
        <v>678</v>
      </c>
      <c r="G86" s="340">
        <v>9.8800000000000008</v>
      </c>
    </row>
    <row r="87" spans="1:7" ht="30">
      <c r="A87" s="355" t="s">
        <v>321</v>
      </c>
      <c r="B87" s="356" t="s">
        <v>322</v>
      </c>
      <c r="C87" s="325" t="s">
        <v>272</v>
      </c>
      <c r="D87" s="357" t="s">
        <v>264</v>
      </c>
      <c r="E87" s="434" t="s">
        <v>674</v>
      </c>
      <c r="F87" s="433" t="s">
        <v>679</v>
      </c>
      <c r="G87" s="340">
        <v>12.04</v>
      </c>
    </row>
    <row r="88" spans="1:7">
      <c r="A88" s="753"/>
      <c r="B88" s="754"/>
      <c r="C88" s="754"/>
      <c r="D88" s="754"/>
      <c r="E88" s="755"/>
      <c r="F88" s="307" t="s">
        <v>268</v>
      </c>
      <c r="G88" s="308">
        <f>SUM(G83:G87)</f>
        <v>43.59</v>
      </c>
    </row>
    <row r="89" spans="1:7">
      <c r="A89" s="745" t="s">
        <v>695</v>
      </c>
      <c r="B89" s="746"/>
      <c r="C89" s="746"/>
      <c r="D89" s="746"/>
      <c r="E89" s="746"/>
      <c r="F89" s="746"/>
      <c r="G89" s="747"/>
    </row>
    <row r="90" spans="1:7">
      <c r="A90" s="748" t="s">
        <v>259</v>
      </c>
      <c r="B90" s="749"/>
      <c r="C90" s="304" t="s">
        <v>260</v>
      </c>
      <c r="D90" s="304" t="s">
        <v>7</v>
      </c>
      <c r="E90" s="304" t="s">
        <v>261</v>
      </c>
      <c r="F90" s="304" t="s">
        <v>262</v>
      </c>
      <c r="G90" s="304" t="s">
        <v>11</v>
      </c>
    </row>
    <row r="91" spans="1:7" ht="30">
      <c r="A91" s="355" t="s">
        <v>666</v>
      </c>
      <c r="B91" s="356" t="s">
        <v>667</v>
      </c>
      <c r="C91" s="325" t="s">
        <v>272</v>
      </c>
      <c r="D91" s="357" t="s">
        <v>284</v>
      </c>
      <c r="E91" s="434" t="s">
        <v>696</v>
      </c>
      <c r="F91" s="433" t="s">
        <v>675</v>
      </c>
      <c r="G91" s="340">
        <v>0.21</v>
      </c>
    </row>
    <row r="92" spans="1:7" ht="45">
      <c r="A92" s="355" t="s">
        <v>688</v>
      </c>
      <c r="B92" s="356" t="s">
        <v>689</v>
      </c>
      <c r="C92" s="325" t="s">
        <v>272</v>
      </c>
      <c r="D92" s="357" t="s">
        <v>284</v>
      </c>
      <c r="E92" s="434" t="s">
        <v>285</v>
      </c>
      <c r="F92" s="433" t="s">
        <v>697</v>
      </c>
      <c r="G92" s="340">
        <v>217.96</v>
      </c>
    </row>
    <row r="93" spans="1:7" ht="30">
      <c r="A93" s="355" t="s">
        <v>319</v>
      </c>
      <c r="B93" s="356" t="s">
        <v>320</v>
      </c>
      <c r="C93" s="325" t="s">
        <v>272</v>
      </c>
      <c r="D93" s="357" t="s">
        <v>264</v>
      </c>
      <c r="E93" s="434" t="s">
        <v>698</v>
      </c>
      <c r="F93" s="433" t="s">
        <v>678</v>
      </c>
      <c r="G93" s="340">
        <v>4.47</v>
      </c>
    </row>
    <row r="94" spans="1:7" ht="30">
      <c r="A94" s="355" t="s">
        <v>321</v>
      </c>
      <c r="B94" s="356" t="s">
        <v>322</v>
      </c>
      <c r="C94" s="325" t="s">
        <v>272</v>
      </c>
      <c r="D94" s="357" t="s">
        <v>264</v>
      </c>
      <c r="E94" s="434" t="s">
        <v>698</v>
      </c>
      <c r="F94" s="433" t="s">
        <v>679</v>
      </c>
      <c r="G94" s="340">
        <v>5.45</v>
      </c>
    </row>
    <row r="95" spans="1:7">
      <c r="A95" s="753"/>
      <c r="B95" s="754"/>
      <c r="C95" s="754"/>
      <c r="D95" s="754"/>
      <c r="E95" s="755"/>
      <c r="F95" s="321" t="s">
        <v>268</v>
      </c>
      <c r="G95" s="322">
        <f>SUM(G91:G94)</f>
        <v>228.09</v>
      </c>
    </row>
    <row r="96" spans="1:7" ht="32.25" customHeight="1">
      <c r="A96" s="745" t="s">
        <v>692</v>
      </c>
      <c r="B96" s="746"/>
      <c r="C96" s="746"/>
      <c r="D96" s="746"/>
      <c r="E96" s="746"/>
      <c r="F96" s="746"/>
      <c r="G96" s="747"/>
    </row>
    <row r="97" spans="1:7">
      <c r="A97" s="748" t="s">
        <v>259</v>
      </c>
      <c r="B97" s="749"/>
      <c r="C97" s="304" t="s">
        <v>260</v>
      </c>
      <c r="D97" s="304" t="s">
        <v>7</v>
      </c>
      <c r="E97" s="304" t="s">
        <v>261</v>
      </c>
      <c r="F97" s="304" t="s">
        <v>262</v>
      </c>
      <c r="G97" s="304" t="s">
        <v>11</v>
      </c>
    </row>
    <row r="98" spans="1:7" ht="30">
      <c r="A98" s="355" t="s">
        <v>666</v>
      </c>
      <c r="B98" s="356" t="s">
        <v>667</v>
      </c>
      <c r="C98" s="325" t="s">
        <v>272</v>
      </c>
      <c r="D98" s="357" t="s">
        <v>284</v>
      </c>
      <c r="E98" s="434" t="s">
        <v>696</v>
      </c>
      <c r="F98" s="433" t="s">
        <v>675</v>
      </c>
      <c r="G98" s="340">
        <v>0.21</v>
      </c>
    </row>
    <row r="99" spans="1:7" ht="30">
      <c r="A99" s="355" t="s">
        <v>690</v>
      </c>
      <c r="B99" s="356" t="s">
        <v>691</v>
      </c>
      <c r="C99" s="325" t="s">
        <v>272</v>
      </c>
      <c r="D99" s="357" t="s">
        <v>284</v>
      </c>
      <c r="E99" s="434" t="s">
        <v>285</v>
      </c>
      <c r="F99" s="433" t="s">
        <v>699</v>
      </c>
      <c r="G99" s="340">
        <v>93.46</v>
      </c>
    </row>
    <row r="100" spans="1:7" ht="30">
      <c r="A100" s="355" t="s">
        <v>319</v>
      </c>
      <c r="B100" s="356" t="s">
        <v>320</v>
      </c>
      <c r="C100" s="325" t="s">
        <v>272</v>
      </c>
      <c r="D100" s="357" t="s">
        <v>264</v>
      </c>
      <c r="E100" s="434" t="s">
        <v>698</v>
      </c>
      <c r="F100" s="433" t="s">
        <v>678</v>
      </c>
      <c r="G100" s="340">
        <v>4.47</v>
      </c>
    </row>
    <row r="101" spans="1:7" ht="30">
      <c r="A101" s="355" t="s">
        <v>321</v>
      </c>
      <c r="B101" s="356" t="s">
        <v>322</v>
      </c>
      <c r="C101" s="325" t="s">
        <v>272</v>
      </c>
      <c r="D101" s="357" t="s">
        <v>264</v>
      </c>
      <c r="E101" s="434" t="s">
        <v>698</v>
      </c>
      <c r="F101" s="433" t="s">
        <v>679</v>
      </c>
      <c r="G101" s="340">
        <v>5.45</v>
      </c>
    </row>
    <row r="102" spans="1:7">
      <c r="A102" s="338"/>
      <c r="B102" s="338"/>
      <c r="C102" s="338"/>
      <c r="D102" s="338"/>
      <c r="E102" s="338"/>
      <c r="F102" s="305" t="s">
        <v>268</v>
      </c>
      <c r="G102" s="306">
        <f>SUM(G98:G101)</f>
        <v>103.58999999999999</v>
      </c>
    </row>
    <row r="103" spans="1:7">
      <c r="A103" s="745" t="s">
        <v>700</v>
      </c>
      <c r="B103" s="746"/>
      <c r="C103" s="746"/>
      <c r="D103" s="746"/>
      <c r="E103" s="746"/>
      <c r="F103" s="746"/>
      <c r="G103" s="747"/>
    </row>
    <row r="104" spans="1:7">
      <c r="A104" s="748" t="s">
        <v>259</v>
      </c>
      <c r="B104" s="749"/>
      <c r="C104" s="304" t="s">
        <v>260</v>
      </c>
      <c r="D104" s="304" t="s">
        <v>7</v>
      </c>
      <c r="E104" s="304" t="s">
        <v>261</v>
      </c>
      <c r="F104" s="304" t="s">
        <v>262</v>
      </c>
      <c r="G104" s="304" t="s">
        <v>11</v>
      </c>
    </row>
    <row r="105" spans="1:7">
      <c r="A105" s="338" t="s">
        <v>701</v>
      </c>
      <c r="B105" s="338" t="s">
        <v>702</v>
      </c>
      <c r="C105" s="317" t="s">
        <v>263</v>
      </c>
      <c r="D105" s="317" t="s">
        <v>269</v>
      </c>
      <c r="E105" s="335">
        <v>1</v>
      </c>
      <c r="F105" s="336">
        <v>8.49</v>
      </c>
      <c r="G105" s="336">
        <v>8.49</v>
      </c>
    </row>
    <row r="106" spans="1:7">
      <c r="A106" s="341">
        <v>280007</v>
      </c>
      <c r="B106" s="338" t="s">
        <v>618</v>
      </c>
      <c r="C106" s="317" t="s">
        <v>263</v>
      </c>
      <c r="D106" s="317" t="s">
        <v>264</v>
      </c>
      <c r="E106" s="335">
        <v>0.2</v>
      </c>
      <c r="F106" s="336">
        <v>17.350000000000001</v>
      </c>
      <c r="G106" s="336">
        <v>3.47</v>
      </c>
    </row>
    <row r="107" spans="1:7">
      <c r="A107" s="341">
        <v>280014</v>
      </c>
      <c r="B107" s="338" t="s">
        <v>301</v>
      </c>
      <c r="C107" s="317" t="s">
        <v>263</v>
      </c>
      <c r="D107" s="317" t="s">
        <v>264</v>
      </c>
      <c r="E107" s="335">
        <v>0.4</v>
      </c>
      <c r="F107" s="336">
        <v>21.5</v>
      </c>
      <c r="G107" s="336">
        <v>8.6</v>
      </c>
    </row>
    <row r="108" spans="1:7">
      <c r="A108" s="750"/>
      <c r="B108" s="751"/>
      <c r="C108" s="751"/>
      <c r="D108" s="751"/>
      <c r="E108" s="752"/>
      <c r="F108" s="305" t="s">
        <v>268</v>
      </c>
      <c r="G108" s="306">
        <f>SUM(G105:G107)</f>
        <v>20.560000000000002</v>
      </c>
    </row>
    <row r="109" spans="1:7" ht="31.5" customHeight="1">
      <c r="A109" s="745" t="s">
        <v>703</v>
      </c>
      <c r="B109" s="746"/>
      <c r="C109" s="746"/>
      <c r="D109" s="746"/>
      <c r="E109" s="746"/>
      <c r="F109" s="746"/>
      <c r="G109" s="747"/>
    </row>
    <row r="110" spans="1:7">
      <c r="A110" s="748" t="s">
        <v>259</v>
      </c>
      <c r="B110" s="749"/>
      <c r="C110" s="304" t="s">
        <v>260</v>
      </c>
      <c r="D110" s="304" t="s">
        <v>7</v>
      </c>
      <c r="E110" s="304" t="s">
        <v>261</v>
      </c>
      <c r="F110" s="304" t="s">
        <v>262</v>
      </c>
      <c r="G110" s="304" t="s">
        <v>11</v>
      </c>
    </row>
    <row r="111" spans="1:7">
      <c r="A111" s="342" t="s">
        <v>706</v>
      </c>
      <c r="B111" s="339" t="s">
        <v>707</v>
      </c>
      <c r="C111" s="325" t="s">
        <v>272</v>
      </c>
      <c r="D111" s="325" t="s">
        <v>273</v>
      </c>
      <c r="E111" s="344" t="s">
        <v>714</v>
      </c>
      <c r="F111" s="340" t="s">
        <v>715</v>
      </c>
      <c r="G111" s="334">
        <v>304.38</v>
      </c>
    </row>
    <row r="112" spans="1:7" ht="30">
      <c r="A112" s="342" t="s">
        <v>708</v>
      </c>
      <c r="B112" s="339" t="s">
        <v>709</v>
      </c>
      <c r="C112" s="325" t="s">
        <v>272</v>
      </c>
      <c r="D112" s="325" t="s">
        <v>284</v>
      </c>
      <c r="E112" s="344" t="s">
        <v>285</v>
      </c>
      <c r="F112" s="340" t="s">
        <v>716</v>
      </c>
      <c r="G112" s="334">
        <v>104.16</v>
      </c>
    </row>
    <row r="113" spans="1:7" ht="60">
      <c r="A113" s="342" t="s">
        <v>710</v>
      </c>
      <c r="B113" s="339" t="s">
        <v>711</v>
      </c>
      <c r="C113" s="325" t="s">
        <v>272</v>
      </c>
      <c r="D113" s="325" t="s">
        <v>284</v>
      </c>
      <c r="E113" s="344" t="s">
        <v>285</v>
      </c>
      <c r="F113" s="340" t="s">
        <v>717</v>
      </c>
      <c r="G113" s="435">
        <v>2062.9299999999998</v>
      </c>
    </row>
    <row r="114" spans="1:7" ht="90">
      <c r="A114" s="342" t="s">
        <v>712</v>
      </c>
      <c r="B114" s="339" t="s">
        <v>713</v>
      </c>
      <c r="C114" s="325" t="s">
        <v>272</v>
      </c>
      <c r="D114" s="325" t="s">
        <v>310</v>
      </c>
      <c r="E114" s="344" t="s">
        <v>718</v>
      </c>
      <c r="F114" s="340" t="s">
        <v>719</v>
      </c>
      <c r="G114" s="334">
        <v>33.17</v>
      </c>
    </row>
    <row r="115" spans="1:7" ht="30">
      <c r="A115" s="342" t="s">
        <v>298</v>
      </c>
      <c r="B115" s="339" t="s">
        <v>299</v>
      </c>
      <c r="C115" s="325" t="s">
        <v>272</v>
      </c>
      <c r="D115" s="325" t="s">
        <v>264</v>
      </c>
      <c r="E115" s="344" t="s">
        <v>720</v>
      </c>
      <c r="F115" s="340" t="s">
        <v>721</v>
      </c>
      <c r="G115" s="334">
        <v>19.95</v>
      </c>
    </row>
    <row r="116" spans="1:7">
      <c r="A116" s="342" t="s">
        <v>300</v>
      </c>
      <c r="B116" s="339" t="s">
        <v>301</v>
      </c>
      <c r="C116" s="325" t="s">
        <v>272</v>
      </c>
      <c r="D116" s="325" t="s">
        <v>264</v>
      </c>
      <c r="E116" s="344" t="s">
        <v>722</v>
      </c>
      <c r="F116" s="340" t="s">
        <v>723</v>
      </c>
      <c r="G116" s="334">
        <v>78.61</v>
      </c>
    </row>
    <row r="117" spans="1:7">
      <c r="A117" s="753"/>
      <c r="B117" s="754"/>
      <c r="C117" s="754"/>
      <c r="D117" s="754"/>
      <c r="E117" s="755"/>
      <c r="F117" s="307" t="s">
        <v>268</v>
      </c>
      <c r="G117" s="308">
        <f>SUM(G111:G116)</f>
        <v>2603.1999999999998</v>
      </c>
    </row>
    <row r="118" spans="1:7" ht="15" customHeight="1">
      <c r="A118" s="745" t="s">
        <v>704</v>
      </c>
      <c r="B118" s="746"/>
      <c r="C118" s="746"/>
      <c r="D118" s="746"/>
      <c r="E118" s="746"/>
      <c r="F118" s="746"/>
      <c r="G118" s="747"/>
    </row>
    <row r="119" spans="1:7">
      <c r="A119" s="748" t="s">
        <v>259</v>
      </c>
      <c r="B119" s="749"/>
      <c r="C119" s="304" t="s">
        <v>260</v>
      </c>
      <c r="D119" s="304" t="s">
        <v>7</v>
      </c>
      <c r="E119" s="304" t="s">
        <v>261</v>
      </c>
      <c r="F119" s="304" t="s">
        <v>262</v>
      </c>
      <c r="G119" s="304" t="s">
        <v>11</v>
      </c>
    </row>
    <row r="120" spans="1:7" ht="30">
      <c r="A120" s="342">
        <v>280007</v>
      </c>
      <c r="B120" s="339" t="s">
        <v>299</v>
      </c>
      <c r="C120" s="325" t="s">
        <v>263</v>
      </c>
      <c r="D120" s="325" t="s">
        <v>264</v>
      </c>
      <c r="E120" s="344">
        <v>0.04</v>
      </c>
      <c r="F120" s="340">
        <v>17.350000000000001</v>
      </c>
      <c r="G120" s="340">
        <f>F120*E120</f>
        <v>0.69400000000000006</v>
      </c>
    </row>
    <row r="121" spans="1:7">
      <c r="A121" s="342">
        <v>280014</v>
      </c>
      <c r="B121" s="343" t="s">
        <v>619</v>
      </c>
      <c r="C121" s="325" t="s">
        <v>263</v>
      </c>
      <c r="D121" s="325" t="s">
        <v>264</v>
      </c>
      <c r="E121" s="344">
        <v>0.08</v>
      </c>
      <c r="F121" s="340">
        <v>21.5</v>
      </c>
      <c r="G121" s="340">
        <f>F121*E121</f>
        <v>1.72</v>
      </c>
    </row>
    <row r="122" spans="1:7">
      <c r="A122" s="342" t="s">
        <v>326</v>
      </c>
      <c r="B122" s="339" t="s">
        <v>327</v>
      </c>
      <c r="C122" s="325" t="s">
        <v>263</v>
      </c>
      <c r="D122" s="325" t="s">
        <v>273</v>
      </c>
      <c r="E122" s="344">
        <v>1</v>
      </c>
      <c r="F122" s="340">
        <v>6.66</v>
      </c>
      <c r="G122" s="340">
        <v>6.66</v>
      </c>
    </row>
    <row r="123" spans="1:7">
      <c r="A123" s="750"/>
      <c r="B123" s="751"/>
      <c r="C123" s="751"/>
      <c r="D123" s="751"/>
      <c r="E123" s="752"/>
      <c r="F123" s="307" t="s">
        <v>268</v>
      </c>
      <c r="G123" s="308">
        <f>SUM(G120:G122)</f>
        <v>9.0739999999999998</v>
      </c>
    </row>
    <row r="124" spans="1:7" ht="22.5" customHeight="1">
      <c r="A124" s="745" t="s">
        <v>705</v>
      </c>
      <c r="B124" s="746"/>
      <c r="C124" s="746"/>
      <c r="D124" s="746"/>
      <c r="E124" s="746"/>
      <c r="F124" s="746"/>
      <c r="G124" s="747"/>
    </row>
    <row r="125" spans="1:7">
      <c r="A125" s="748" t="s">
        <v>259</v>
      </c>
      <c r="B125" s="749"/>
      <c r="C125" s="304" t="s">
        <v>260</v>
      </c>
      <c r="D125" s="304" t="s">
        <v>7</v>
      </c>
      <c r="E125" s="304" t="s">
        <v>261</v>
      </c>
      <c r="F125" s="304" t="s">
        <v>262</v>
      </c>
      <c r="G125" s="304" t="s">
        <v>11</v>
      </c>
    </row>
    <row r="126" spans="1:7" ht="45">
      <c r="A126" s="342" t="s">
        <v>328</v>
      </c>
      <c r="B126" s="343" t="s">
        <v>329</v>
      </c>
      <c r="C126" s="325" t="s">
        <v>272</v>
      </c>
      <c r="D126" s="325" t="s">
        <v>284</v>
      </c>
      <c r="E126" s="436" t="s">
        <v>290</v>
      </c>
      <c r="F126" s="340" t="s">
        <v>724</v>
      </c>
      <c r="G126" s="340">
        <v>2.42</v>
      </c>
    </row>
    <row r="127" spans="1:7">
      <c r="A127" s="342" t="s">
        <v>330</v>
      </c>
      <c r="B127" s="343" t="s">
        <v>331</v>
      </c>
      <c r="C127" s="325" t="s">
        <v>272</v>
      </c>
      <c r="D127" s="325" t="s">
        <v>284</v>
      </c>
      <c r="E127" s="436" t="s">
        <v>285</v>
      </c>
      <c r="F127" s="340" t="s">
        <v>725</v>
      </c>
      <c r="G127" s="340">
        <v>51.12</v>
      </c>
    </row>
    <row r="128" spans="1:7" ht="30">
      <c r="A128" s="342" t="s">
        <v>298</v>
      </c>
      <c r="B128" s="343" t="s">
        <v>299</v>
      </c>
      <c r="C128" s="325" t="s">
        <v>272</v>
      </c>
      <c r="D128" s="325" t="s">
        <v>264</v>
      </c>
      <c r="E128" s="436" t="s">
        <v>726</v>
      </c>
      <c r="F128" s="340" t="s">
        <v>721</v>
      </c>
      <c r="G128" s="340">
        <v>2.35</v>
      </c>
    </row>
    <row r="129" spans="1:7">
      <c r="A129" s="342" t="s">
        <v>300</v>
      </c>
      <c r="B129" s="343" t="s">
        <v>301</v>
      </c>
      <c r="C129" s="325" t="s">
        <v>272</v>
      </c>
      <c r="D129" s="325" t="s">
        <v>264</v>
      </c>
      <c r="E129" s="436" t="s">
        <v>726</v>
      </c>
      <c r="F129" s="340" t="s">
        <v>723</v>
      </c>
      <c r="G129" s="340">
        <v>2.85</v>
      </c>
    </row>
    <row r="130" spans="1:7" ht="17.25" customHeight="1">
      <c r="A130" s="753"/>
      <c r="B130" s="754"/>
      <c r="C130" s="754"/>
      <c r="D130" s="754"/>
      <c r="E130" s="755"/>
      <c r="F130" s="307" t="s">
        <v>268</v>
      </c>
      <c r="G130" s="308">
        <f>SUM(G126:G129)</f>
        <v>58.74</v>
      </c>
    </row>
    <row r="131" spans="1:7" ht="15" customHeight="1">
      <c r="A131" s="745" t="s">
        <v>620</v>
      </c>
      <c r="B131" s="746"/>
      <c r="C131" s="746"/>
      <c r="D131" s="746"/>
      <c r="E131" s="746"/>
      <c r="F131" s="746"/>
      <c r="G131" s="747"/>
    </row>
    <row r="132" spans="1:7">
      <c r="A132" s="748" t="s">
        <v>259</v>
      </c>
      <c r="B132" s="749"/>
      <c r="C132" s="304" t="s">
        <v>260</v>
      </c>
      <c r="D132" s="304" t="s">
        <v>7</v>
      </c>
      <c r="E132" s="304" t="s">
        <v>261</v>
      </c>
      <c r="F132" s="304" t="s">
        <v>262</v>
      </c>
      <c r="G132" s="304" t="s">
        <v>11</v>
      </c>
    </row>
    <row r="133" spans="1:7" ht="30">
      <c r="A133" s="310" t="s">
        <v>622</v>
      </c>
      <c r="B133" s="318" t="s">
        <v>621</v>
      </c>
      <c r="C133" s="325" t="s">
        <v>263</v>
      </c>
      <c r="D133" s="311" t="s">
        <v>623</v>
      </c>
      <c r="E133" s="324">
        <v>1</v>
      </c>
      <c r="F133" s="323">
        <v>46.71</v>
      </c>
      <c r="G133" s="323">
        <v>46.71</v>
      </c>
    </row>
    <row r="134" spans="1:7">
      <c r="A134" s="310">
        <v>280007</v>
      </c>
      <c r="B134" s="314" t="s">
        <v>618</v>
      </c>
      <c r="C134" s="325" t="s">
        <v>263</v>
      </c>
      <c r="D134" s="311" t="s">
        <v>264</v>
      </c>
      <c r="E134" s="324">
        <v>0.5</v>
      </c>
      <c r="F134" s="323">
        <v>17.350000000000001</v>
      </c>
      <c r="G134" s="323">
        <v>8.68</v>
      </c>
    </row>
    <row r="135" spans="1:7">
      <c r="A135" s="310">
        <v>280014</v>
      </c>
      <c r="B135" s="318" t="s">
        <v>301</v>
      </c>
      <c r="C135" s="325" t="s">
        <v>263</v>
      </c>
      <c r="D135" s="311" t="s">
        <v>264</v>
      </c>
      <c r="E135" s="324">
        <v>1</v>
      </c>
      <c r="F135" s="323">
        <v>21.5</v>
      </c>
      <c r="G135" s="323">
        <v>21.5</v>
      </c>
    </row>
    <row r="136" spans="1:7">
      <c r="A136" s="750"/>
      <c r="B136" s="751"/>
      <c r="C136" s="751"/>
      <c r="D136" s="751"/>
      <c r="E136" s="752"/>
      <c r="F136" s="307" t="s">
        <v>268</v>
      </c>
      <c r="G136" s="315">
        <f>SUM(G133:G135)</f>
        <v>76.89</v>
      </c>
    </row>
    <row r="137" spans="1:7" ht="15" customHeight="1">
      <c r="A137" s="745" t="s">
        <v>729</v>
      </c>
      <c r="B137" s="746"/>
      <c r="C137" s="746"/>
      <c r="D137" s="746"/>
      <c r="E137" s="746"/>
      <c r="F137" s="746"/>
      <c r="G137" s="747"/>
    </row>
    <row r="138" spans="1:7">
      <c r="A138" s="748" t="s">
        <v>259</v>
      </c>
      <c r="B138" s="749"/>
      <c r="C138" s="304" t="s">
        <v>260</v>
      </c>
      <c r="D138" s="304" t="s">
        <v>7</v>
      </c>
      <c r="E138" s="304" t="s">
        <v>261</v>
      </c>
      <c r="F138" s="304" t="s">
        <v>262</v>
      </c>
      <c r="G138" s="304" t="s">
        <v>11</v>
      </c>
    </row>
    <row r="139" spans="1:7" ht="30">
      <c r="A139" s="355" t="s">
        <v>332</v>
      </c>
      <c r="B139" s="360" t="s">
        <v>333</v>
      </c>
      <c r="C139" s="325" t="s">
        <v>272</v>
      </c>
      <c r="D139" s="357" t="s">
        <v>273</v>
      </c>
      <c r="E139" s="324" t="s">
        <v>334</v>
      </c>
      <c r="F139" s="323" t="s">
        <v>727</v>
      </c>
      <c r="G139" s="313">
        <v>13.46</v>
      </c>
    </row>
    <row r="140" spans="1:7" ht="30">
      <c r="A140" s="355" t="s">
        <v>298</v>
      </c>
      <c r="B140" s="360" t="s">
        <v>299</v>
      </c>
      <c r="C140" s="325" t="s">
        <v>272</v>
      </c>
      <c r="D140" s="357" t="s">
        <v>264</v>
      </c>
      <c r="E140" s="324" t="s">
        <v>728</v>
      </c>
      <c r="F140" s="323" t="s">
        <v>721</v>
      </c>
      <c r="G140" s="313">
        <v>1.99</v>
      </c>
    </row>
    <row r="141" spans="1:7">
      <c r="A141" s="355" t="s">
        <v>300</v>
      </c>
      <c r="B141" s="360" t="s">
        <v>301</v>
      </c>
      <c r="C141" s="325" t="s">
        <v>272</v>
      </c>
      <c r="D141" s="357" t="s">
        <v>264</v>
      </c>
      <c r="E141" s="324" t="s">
        <v>728</v>
      </c>
      <c r="F141" s="323" t="s">
        <v>723</v>
      </c>
      <c r="G141" s="313">
        <v>2.41</v>
      </c>
    </row>
    <row r="142" spans="1:7" ht="19.5" customHeight="1">
      <c r="A142" s="345"/>
      <c r="B142" s="346"/>
      <c r="C142" s="346"/>
      <c r="D142" s="346"/>
      <c r="E142" s="347"/>
      <c r="F142" s="321" t="s">
        <v>268</v>
      </c>
      <c r="G142" s="322">
        <f>SUM(G139:G141)</f>
        <v>17.86</v>
      </c>
    </row>
    <row r="143" spans="1:7" ht="15" customHeight="1">
      <c r="A143" s="745" t="s">
        <v>730</v>
      </c>
      <c r="B143" s="746"/>
      <c r="C143" s="746"/>
      <c r="D143" s="746"/>
      <c r="E143" s="746"/>
      <c r="F143" s="746"/>
      <c r="G143" s="747"/>
    </row>
    <row r="144" spans="1:7">
      <c r="A144" s="748" t="s">
        <v>259</v>
      </c>
      <c r="B144" s="749"/>
      <c r="C144" s="304" t="s">
        <v>260</v>
      </c>
      <c r="D144" s="304" t="s">
        <v>7</v>
      </c>
      <c r="E144" s="304" t="s">
        <v>261</v>
      </c>
      <c r="F144" s="304" t="s">
        <v>262</v>
      </c>
      <c r="G144" s="304" t="s">
        <v>11</v>
      </c>
    </row>
    <row r="145" spans="1:7" ht="45">
      <c r="A145" s="355" t="s">
        <v>335</v>
      </c>
      <c r="B145" s="360" t="s">
        <v>336</v>
      </c>
      <c r="C145" s="325" t="s">
        <v>272</v>
      </c>
      <c r="D145" s="357" t="s">
        <v>284</v>
      </c>
      <c r="E145" s="324" t="s">
        <v>285</v>
      </c>
      <c r="F145" s="323" t="s">
        <v>731</v>
      </c>
      <c r="G145" s="313">
        <v>73.45</v>
      </c>
    </row>
    <row r="146" spans="1:7" ht="30">
      <c r="A146" s="355" t="s">
        <v>298</v>
      </c>
      <c r="B146" s="360" t="s">
        <v>299</v>
      </c>
      <c r="C146" s="325" t="s">
        <v>272</v>
      </c>
      <c r="D146" s="357" t="s">
        <v>264</v>
      </c>
      <c r="E146" s="324" t="s">
        <v>337</v>
      </c>
      <c r="F146" s="323" t="s">
        <v>721</v>
      </c>
      <c r="G146" s="313">
        <v>4.49</v>
      </c>
    </row>
    <row r="147" spans="1:7">
      <c r="A147" s="355" t="s">
        <v>300</v>
      </c>
      <c r="B147" s="360" t="s">
        <v>301</v>
      </c>
      <c r="C147" s="325" t="s">
        <v>272</v>
      </c>
      <c r="D147" s="357" t="s">
        <v>264</v>
      </c>
      <c r="E147" s="324" t="s">
        <v>337</v>
      </c>
      <c r="F147" s="323" t="s">
        <v>723</v>
      </c>
      <c r="G147" s="313">
        <v>5.44</v>
      </c>
    </row>
    <row r="148" spans="1:7">
      <c r="A148" s="345"/>
      <c r="B148" s="346"/>
      <c r="C148" s="346"/>
      <c r="D148" s="346"/>
      <c r="E148" s="347"/>
      <c r="F148" s="321" t="s">
        <v>268</v>
      </c>
      <c r="G148" s="322">
        <f>SUM(G145:G147)</f>
        <v>83.38</v>
      </c>
    </row>
    <row r="149" spans="1:7" ht="32.25" customHeight="1">
      <c r="A149" s="745" t="s">
        <v>732</v>
      </c>
      <c r="B149" s="746"/>
      <c r="C149" s="746"/>
      <c r="D149" s="746"/>
      <c r="E149" s="746"/>
      <c r="F149" s="746"/>
      <c r="G149" s="747"/>
    </row>
    <row r="150" spans="1:7">
      <c r="A150" s="748" t="s">
        <v>259</v>
      </c>
      <c r="B150" s="749"/>
      <c r="C150" s="304" t="s">
        <v>260</v>
      </c>
      <c r="D150" s="304" t="s">
        <v>7</v>
      </c>
      <c r="E150" s="304" t="s">
        <v>261</v>
      </c>
      <c r="F150" s="304" t="s">
        <v>262</v>
      </c>
      <c r="G150" s="304" t="s">
        <v>11</v>
      </c>
    </row>
    <row r="151" spans="1:7" ht="30">
      <c r="A151" s="355" t="s">
        <v>338</v>
      </c>
      <c r="B151" s="360" t="s">
        <v>339</v>
      </c>
      <c r="C151" s="325" t="s">
        <v>272</v>
      </c>
      <c r="D151" s="357" t="s">
        <v>284</v>
      </c>
      <c r="E151" s="324" t="s">
        <v>285</v>
      </c>
      <c r="F151" s="323" t="s">
        <v>733</v>
      </c>
      <c r="G151" s="313">
        <v>14.3</v>
      </c>
    </row>
    <row r="152" spans="1:7" ht="30">
      <c r="A152" s="355" t="s">
        <v>298</v>
      </c>
      <c r="B152" s="360" t="s">
        <v>299</v>
      </c>
      <c r="C152" s="325" t="s">
        <v>272</v>
      </c>
      <c r="D152" s="357" t="s">
        <v>264</v>
      </c>
      <c r="E152" s="324" t="s">
        <v>734</v>
      </c>
      <c r="F152" s="323" t="s">
        <v>721</v>
      </c>
      <c r="G152" s="313">
        <v>0.39</v>
      </c>
    </row>
    <row r="153" spans="1:7">
      <c r="A153" s="355" t="s">
        <v>300</v>
      </c>
      <c r="B153" s="360" t="s">
        <v>301</v>
      </c>
      <c r="C153" s="325" t="s">
        <v>272</v>
      </c>
      <c r="D153" s="357" t="s">
        <v>264</v>
      </c>
      <c r="E153" s="324" t="s">
        <v>735</v>
      </c>
      <c r="F153" s="323" t="s">
        <v>723</v>
      </c>
      <c r="G153" s="313">
        <v>4.3099999999999996</v>
      </c>
    </row>
    <row r="154" spans="1:7">
      <c r="A154" s="753"/>
      <c r="B154" s="754"/>
      <c r="C154" s="754"/>
      <c r="D154" s="754"/>
      <c r="E154" s="755"/>
      <c r="F154" s="321" t="s">
        <v>268</v>
      </c>
      <c r="G154" s="322">
        <f>SUM(G151:G153)</f>
        <v>19</v>
      </c>
    </row>
    <row r="155" spans="1:7">
      <c r="A155" s="745" t="s">
        <v>340</v>
      </c>
      <c r="B155" s="746"/>
      <c r="C155" s="746"/>
      <c r="D155" s="746"/>
      <c r="E155" s="746"/>
      <c r="F155" s="746"/>
      <c r="G155" s="747"/>
    </row>
    <row r="156" spans="1:7">
      <c r="A156" s="748" t="s">
        <v>259</v>
      </c>
      <c r="B156" s="749"/>
      <c r="C156" s="304" t="s">
        <v>260</v>
      </c>
      <c r="D156" s="304" t="s">
        <v>7</v>
      </c>
      <c r="E156" s="304" t="s">
        <v>261</v>
      </c>
      <c r="F156" s="304" t="s">
        <v>262</v>
      </c>
      <c r="G156" s="304" t="s">
        <v>11</v>
      </c>
    </row>
    <row r="157" spans="1:7">
      <c r="A157" s="341">
        <v>280026</v>
      </c>
      <c r="B157" s="338" t="s">
        <v>275</v>
      </c>
      <c r="C157" s="317" t="s">
        <v>263</v>
      </c>
      <c r="D157" s="317" t="s">
        <v>264</v>
      </c>
      <c r="E157" s="348">
        <v>3</v>
      </c>
      <c r="F157" s="336">
        <v>17.07</v>
      </c>
      <c r="G157" s="336">
        <v>51.21</v>
      </c>
    </row>
    <row r="158" spans="1:7">
      <c r="A158" s="750"/>
      <c r="B158" s="751"/>
      <c r="C158" s="751"/>
      <c r="D158" s="751"/>
      <c r="E158" s="752"/>
      <c r="F158" s="305" t="s">
        <v>268</v>
      </c>
      <c r="G158" s="306">
        <v>51.21</v>
      </c>
    </row>
    <row r="159" spans="1:7" ht="30" customHeight="1">
      <c r="A159" s="745" t="s">
        <v>737</v>
      </c>
      <c r="B159" s="746"/>
      <c r="C159" s="746"/>
      <c r="D159" s="746"/>
      <c r="E159" s="746"/>
      <c r="F159" s="746"/>
      <c r="G159" s="747"/>
    </row>
    <row r="160" spans="1:7">
      <c r="A160" s="748" t="s">
        <v>259</v>
      </c>
      <c r="B160" s="749"/>
      <c r="C160" s="304" t="s">
        <v>260</v>
      </c>
      <c r="D160" s="304" t="s">
        <v>7</v>
      </c>
      <c r="E160" s="304" t="s">
        <v>261</v>
      </c>
      <c r="F160" s="304" t="s">
        <v>262</v>
      </c>
      <c r="G160" s="304" t="s">
        <v>11</v>
      </c>
    </row>
    <row r="161" spans="1:7" ht="30">
      <c r="A161" s="355" t="s">
        <v>738</v>
      </c>
      <c r="B161" s="360" t="s">
        <v>739</v>
      </c>
      <c r="C161" s="325" t="s">
        <v>272</v>
      </c>
      <c r="D161" s="357" t="s">
        <v>315</v>
      </c>
      <c r="E161" s="358" t="s">
        <v>744</v>
      </c>
      <c r="F161" s="358" t="s">
        <v>745</v>
      </c>
      <c r="G161" s="358">
        <v>135.38</v>
      </c>
    </row>
    <row r="162" spans="1:7">
      <c r="A162" s="355" t="s">
        <v>308</v>
      </c>
      <c r="B162" s="360" t="s">
        <v>274</v>
      </c>
      <c r="C162" s="325" t="s">
        <v>272</v>
      </c>
      <c r="D162" s="357" t="s">
        <v>264</v>
      </c>
      <c r="E162" s="358" t="s">
        <v>746</v>
      </c>
      <c r="F162" s="358" t="s">
        <v>747</v>
      </c>
      <c r="G162" s="358">
        <v>21.94</v>
      </c>
    </row>
    <row r="163" spans="1:7">
      <c r="A163" s="355" t="s">
        <v>309</v>
      </c>
      <c r="B163" s="360" t="s">
        <v>275</v>
      </c>
      <c r="C163" s="325" t="s">
        <v>272</v>
      </c>
      <c r="D163" s="357" t="s">
        <v>264</v>
      </c>
      <c r="E163" s="358" t="s">
        <v>748</v>
      </c>
      <c r="F163" s="358" t="s">
        <v>749</v>
      </c>
      <c r="G163" s="358">
        <v>5.86</v>
      </c>
    </row>
    <row r="164" spans="1:7" ht="60">
      <c r="A164" s="355" t="s">
        <v>740</v>
      </c>
      <c r="B164" s="360" t="s">
        <v>741</v>
      </c>
      <c r="C164" s="325" t="s">
        <v>272</v>
      </c>
      <c r="D164" s="357" t="s">
        <v>310</v>
      </c>
      <c r="E164" s="358" t="s">
        <v>341</v>
      </c>
      <c r="F164" s="358" t="s">
        <v>750</v>
      </c>
      <c r="G164" s="358">
        <v>0.32</v>
      </c>
    </row>
    <row r="165" spans="1:7" ht="60">
      <c r="A165" s="355" t="s">
        <v>742</v>
      </c>
      <c r="B165" s="360" t="s">
        <v>743</v>
      </c>
      <c r="C165" s="325" t="s">
        <v>272</v>
      </c>
      <c r="D165" s="357" t="s">
        <v>314</v>
      </c>
      <c r="E165" s="358" t="s">
        <v>342</v>
      </c>
      <c r="F165" s="358" t="s">
        <v>751</v>
      </c>
      <c r="G165" s="358">
        <v>0.01</v>
      </c>
    </row>
    <row r="166" spans="1:7">
      <c r="A166" s="750"/>
      <c r="B166" s="751"/>
      <c r="C166" s="751"/>
      <c r="D166" s="751"/>
      <c r="E166" s="752"/>
      <c r="F166" s="321" t="s">
        <v>268</v>
      </c>
      <c r="G166" s="322">
        <f>SUM(G161:G165)</f>
        <v>163.51</v>
      </c>
    </row>
    <row r="167" spans="1:7" ht="21" customHeight="1">
      <c r="A167" s="745" t="s">
        <v>753</v>
      </c>
      <c r="B167" s="746"/>
      <c r="C167" s="746"/>
      <c r="D167" s="746"/>
      <c r="E167" s="746"/>
      <c r="F167" s="746"/>
      <c r="G167" s="747"/>
    </row>
    <row r="168" spans="1:7">
      <c r="A168" s="748" t="s">
        <v>259</v>
      </c>
      <c r="B168" s="749"/>
      <c r="C168" s="304" t="s">
        <v>260</v>
      </c>
      <c r="D168" s="304" t="s">
        <v>7</v>
      </c>
      <c r="E168" s="304" t="s">
        <v>261</v>
      </c>
      <c r="F168" s="304" t="s">
        <v>262</v>
      </c>
      <c r="G168" s="304" t="s">
        <v>11</v>
      </c>
    </row>
    <row r="169" spans="1:7" ht="45">
      <c r="A169" s="355" t="s">
        <v>343</v>
      </c>
      <c r="B169" s="360" t="s">
        <v>344</v>
      </c>
      <c r="C169" s="325" t="s">
        <v>272</v>
      </c>
      <c r="D169" s="357" t="s">
        <v>315</v>
      </c>
      <c r="E169" s="358" t="s">
        <v>756</v>
      </c>
      <c r="F169" s="358" t="s">
        <v>757</v>
      </c>
      <c r="G169" s="358">
        <v>50.89</v>
      </c>
    </row>
    <row r="170" spans="1:7">
      <c r="A170" s="355" t="s">
        <v>308</v>
      </c>
      <c r="B170" s="360" t="s">
        <v>274</v>
      </c>
      <c r="C170" s="325" t="s">
        <v>272</v>
      </c>
      <c r="D170" s="357" t="s">
        <v>264</v>
      </c>
      <c r="E170" s="358" t="s">
        <v>758</v>
      </c>
      <c r="F170" s="358" t="s">
        <v>747</v>
      </c>
      <c r="G170" s="358">
        <v>35.590000000000003</v>
      </c>
    </row>
    <row r="171" spans="1:7">
      <c r="A171" s="355" t="s">
        <v>309</v>
      </c>
      <c r="B171" s="360" t="s">
        <v>275</v>
      </c>
      <c r="C171" s="325" t="s">
        <v>272</v>
      </c>
      <c r="D171" s="357" t="s">
        <v>264</v>
      </c>
      <c r="E171" s="358" t="s">
        <v>759</v>
      </c>
      <c r="F171" s="358" t="s">
        <v>749</v>
      </c>
      <c r="G171" s="358">
        <v>110.54</v>
      </c>
    </row>
    <row r="172" spans="1:7" ht="45">
      <c r="A172" s="355" t="s">
        <v>345</v>
      </c>
      <c r="B172" s="360" t="s">
        <v>346</v>
      </c>
      <c r="C172" s="325" t="s">
        <v>272</v>
      </c>
      <c r="D172" s="357" t="s">
        <v>310</v>
      </c>
      <c r="E172" s="358" t="s">
        <v>760</v>
      </c>
      <c r="F172" s="358" t="s">
        <v>761</v>
      </c>
      <c r="G172" s="358">
        <v>0.31</v>
      </c>
    </row>
    <row r="173" spans="1:7" ht="45">
      <c r="A173" s="355" t="s">
        <v>347</v>
      </c>
      <c r="B173" s="360" t="s">
        <v>348</v>
      </c>
      <c r="C173" s="325" t="s">
        <v>272</v>
      </c>
      <c r="D173" s="357" t="s">
        <v>314</v>
      </c>
      <c r="E173" s="358" t="s">
        <v>762</v>
      </c>
      <c r="F173" s="358" t="s">
        <v>763</v>
      </c>
      <c r="G173" s="358">
        <v>0.35</v>
      </c>
    </row>
    <row r="174" spans="1:7" ht="60">
      <c r="A174" s="355" t="s">
        <v>754</v>
      </c>
      <c r="B174" s="360" t="s">
        <v>755</v>
      </c>
      <c r="C174" s="325" t="s">
        <v>272</v>
      </c>
      <c r="D174" s="357" t="s">
        <v>315</v>
      </c>
      <c r="E174" s="358" t="s">
        <v>764</v>
      </c>
      <c r="F174" s="358" t="s">
        <v>765</v>
      </c>
      <c r="G174" s="358">
        <v>398.28</v>
      </c>
    </row>
    <row r="175" spans="1:7">
      <c r="A175" s="753"/>
      <c r="B175" s="754"/>
      <c r="C175" s="754"/>
      <c r="D175" s="754"/>
      <c r="E175" s="755"/>
      <c r="F175" s="321" t="s">
        <v>268</v>
      </c>
      <c r="G175" s="322">
        <f>SUM(G169:G174)</f>
        <v>595.96</v>
      </c>
    </row>
    <row r="176" spans="1:7">
      <c r="A176" s="745" t="s">
        <v>350</v>
      </c>
      <c r="B176" s="746"/>
      <c r="C176" s="746"/>
      <c r="D176" s="746"/>
      <c r="E176" s="746"/>
      <c r="F176" s="746"/>
      <c r="G176" s="747"/>
    </row>
    <row r="177" spans="1:7">
      <c r="A177" s="748" t="s">
        <v>259</v>
      </c>
      <c r="B177" s="749"/>
      <c r="C177" s="304" t="s">
        <v>260</v>
      </c>
      <c r="D177" s="304" t="s">
        <v>7</v>
      </c>
      <c r="E177" s="304" t="s">
        <v>261</v>
      </c>
      <c r="F177" s="304" t="s">
        <v>262</v>
      </c>
      <c r="G177" s="304" t="s">
        <v>11</v>
      </c>
    </row>
    <row r="178" spans="1:7">
      <c r="A178" s="341">
        <v>50036</v>
      </c>
      <c r="B178" s="338" t="s">
        <v>351</v>
      </c>
      <c r="C178" s="317" t="s">
        <v>263</v>
      </c>
      <c r="D178" s="317" t="s">
        <v>355</v>
      </c>
      <c r="E178" s="335">
        <v>12</v>
      </c>
      <c r="F178" s="336">
        <v>98.76</v>
      </c>
      <c r="G178" s="336">
        <v>1185.1199999999999</v>
      </c>
    </row>
    <row r="179" spans="1:7">
      <c r="A179" s="341">
        <v>50037</v>
      </c>
      <c r="B179" s="338" t="s">
        <v>352</v>
      </c>
      <c r="C179" s="317" t="s">
        <v>263</v>
      </c>
      <c r="D179" s="317" t="s">
        <v>355</v>
      </c>
      <c r="E179" s="335">
        <v>12</v>
      </c>
      <c r="F179" s="336">
        <v>5.12</v>
      </c>
      <c r="G179" s="336">
        <v>61.44</v>
      </c>
    </row>
    <row r="180" spans="1:7">
      <c r="A180" s="341">
        <v>50038</v>
      </c>
      <c r="B180" s="338" t="s">
        <v>353</v>
      </c>
      <c r="C180" s="317" t="s">
        <v>263</v>
      </c>
      <c r="D180" s="317" t="s">
        <v>266</v>
      </c>
      <c r="E180" s="335">
        <v>80</v>
      </c>
      <c r="F180" s="336">
        <v>14.98</v>
      </c>
      <c r="G180" s="336">
        <v>1198.4000000000001</v>
      </c>
    </row>
    <row r="181" spans="1:7" ht="30">
      <c r="A181" s="342">
        <v>50259</v>
      </c>
      <c r="B181" s="339" t="s">
        <v>354</v>
      </c>
      <c r="C181" s="325" t="s">
        <v>263</v>
      </c>
      <c r="D181" s="325" t="s">
        <v>315</v>
      </c>
      <c r="E181" s="349">
        <v>1</v>
      </c>
      <c r="F181" s="340">
        <v>831.3</v>
      </c>
      <c r="G181" s="340">
        <v>831.3</v>
      </c>
    </row>
    <row r="182" spans="1:7">
      <c r="A182" s="750"/>
      <c r="B182" s="751"/>
      <c r="C182" s="751"/>
      <c r="D182" s="751"/>
      <c r="E182" s="752"/>
      <c r="F182" s="305" t="s">
        <v>268</v>
      </c>
      <c r="G182" s="306">
        <f>SUM(G178:G181)</f>
        <v>3276.26</v>
      </c>
    </row>
    <row r="183" spans="1:7">
      <c r="A183" s="745" t="s">
        <v>356</v>
      </c>
      <c r="B183" s="746"/>
      <c r="C183" s="746"/>
      <c r="D183" s="746"/>
      <c r="E183" s="746"/>
      <c r="F183" s="746"/>
      <c r="G183" s="747"/>
    </row>
    <row r="184" spans="1:7">
      <c r="A184" s="748" t="s">
        <v>259</v>
      </c>
      <c r="B184" s="749"/>
      <c r="C184" s="304" t="s">
        <v>260</v>
      </c>
      <c r="D184" s="304" t="s">
        <v>7</v>
      </c>
      <c r="E184" s="304" t="s">
        <v>261</v>
      </c>
      <c r="F184" s="304" t="s">
        <v>262</v>
      </c>
      <c r="G184" s="304" t="s">
        <v>11</v>
      </c>
    </row>
    <row r="185" spans="1:7">
      <c r="A185" s="338" t="s">
        <v>357</v>
      </c>
      <c r="B185" s="338" t="s">
        <v>358</v>
      </c>
      <c r="C185" s="317" t="s">
        <v>263</v>
      </c>
      <c r="D185" s="317" t="s">
        <v>269</v>
      </c>
      <c r="E185" s="335">
        <v>34</v>
      </c>
      <c r="F185" s="336">
        <v>0.87</v>
      </c>
      <c r="G185" s="336">
        <v>29.58</v>
      </c>
    </row>
    <row r="186" spans="1:7">
      <c r="A186" s="341">
        <v>110764</v>
      </c>
      <c r="B186" s="338" t="s">
        <v>359</v>
      </c>
      <c r="C186" s="317" t="s">
        <v>263</v>
      </c>
      <c r="D186" s="317" t="s">
        <v>315</v>
      </c>
      <c r="E186" s="335">
        <v>0.02</v>
      </c>
      <c r="F186" s="336">
        <v>441.07</v>
      </c>
      <c r="G186" s="336">
        <v>8.82</v>
      </c>
    </row>
    <row r="187" spans="1:7">
      <c r="A187" s="342">
        <v>280023</v>
      </c>
      <c r="B187" s="338" t="s">
        <v>274</v>
      </c>
      <c r="C187" s="317" t="s">
        <v>263</v>
      </c>
      <c r="D187" s="317" t="s">
        <v>264</v>
      </c>
      <c r="E187" s="335">
        <v>1</v>
      </c>
      <c r="F187" s="336">
        <v>21.29</v>
      </c>
      <c r="G187" s="336">
        <v>21.29</v>
      </c>
    </row>
    <row r="188" spans="1:7">
      <c r="A188" s="341">
        <v>280026</v>
      </c>
      <c r="B188" s="338" t="s">
        <v>275</v>
      </c>
      <c r="C188" s="317" t="s">
        <v>263</v>
      </c>
      <c r="D188" s="317" t="s">
        <v>264</v>
      </c>
      <c r="E188" s="335">
        <v>0.5</v>
      </c>
      <c r="F188" s="338">
        <v>17.07</v>
      </c>
      <c r="G188" s="336">
        <v>8.5399999999999991</v>
      </c>
    </row>
    <row r="189" spans="1:7">
      <c r="A189" s="750"/>
      <c r="B189" s="751"/>
      <c r="C189" s="751"/>
      <c r="D189" s="751"/>
      <c r="E189" s="752"/>
      <c r="F189" s="305" t="s">
        <v>268</v>
      </c>
      <c r="G189" s="306">
        <f>SUM(G185:G188)</f>
        <v>68.22999999999999</v>
      </c>
    </row>
    <row r="190" spans="1:7">
      <c r="A190" s="745" t="s">
        <v>360</v>
      </c>
      <c r="B190" s="746"/>
      <c r="C190" s="746"/>
      <c r="D190" s="746"/>
      <c r="E190" s="746"/>
      <c r="F190" s="746"/>
      <c r="G190" s="747"/>
    </row>
    <row r="191" spans="1:7">
      <c r="A191" s="748" t="s">
        <v>259</v>
      </c>
      <c r="B191" s="749"/>
      <c r="C191" s="304" t="s">
        <v>260</v>
      </c>
      <c r="D191" s="304" t="s">
        <v>7</v>
      </c>
      <c r="E191" s="304" t="s">
        <v>261</v>
      </c>
      <c r="F191" s="304" t="s">
        <v>262</v>
      </c>
      <c r="G191" s="304" t="s">
        <v>11</v>
      </c>
    </row>
    <row r="192" spans="1:7">
      <c r="A192" s="341">
        <v>110248</v>
      </c>
      <c r="B192" s="338" t="s">
        <v>361</v>
      </c>
      <c r="C192" s="317" t="s">
        <v>263</v>
      </c>
      <c r="D192" s="317" t="s">
        <v>315</v>
      </c>
      <c r="E192" s="335">
        <v>3.0000000000000001E-3</v>
      </c>
      <c r="F192" s="336">
        <v>687.42</v>
      </c>
      <c r="G192" s="336">
        <v>2.06</v>
      </c>
    </row>
    <row r="193" spans="1:7">
      <c r="A193" s="342">
        <v>280023</v>
      </c>
      <c r="B193" s="338" t="s">
        <v>274</v>
      </c>
      <c r="C193" s="317" t="s">
        <v>263</v>
      </c>
      <c r="D193" s="317" t="s">
        <v>264</v>
      </c>
      <c r="E193" s="335">
        <v>0.23</v>
      </c>
      <c r="F193" s="336">
        <v>21.29</v>
      </c>
      <c r="G193" s="336">
        <v>4.9000000000000004</v>
      </c>
    </row>
    <row r="194" spans="1:7">
      <c r="A194" s="341">
        <v>280026</v>
      </c>
      <c r="B194" s="338" t="s">
        <v>275</v>
      </c>
      <c r="C194" s="317" t="s">
        <v>263</v>
      </c>
      <c r="D194" s="317" t="s">
        <v>264</v>
      </c>
      <c r="E194" s="335">
        <v>0.23</v>
      </c>
      <c r="F194" s="336">
        <v>17.07</v>
      </c>
      <c r="G194" s="336">
        <v>3.93</v>
      </c>
    </row>
    <row r="195" spans="1:7">
      <c r="A195" s="750"/>
      <c r="B195" s="751"/>
      <c r="C195" s="751"/>
      <c r="D195" s="751"/>
      <c r="E195" s="752"/>
      <c r="F195" s="305" t="s">
        <v>268</v>
      </c>
      <c r="G195" s="306">
        <f>SUM(G192:G194)</f>
        <v>10.89</v>
      </c>
    </row>
    <row r="196" spans="1:7" ht="15" customHeight="1">
      <c r="A196" s="745" t="s">
        <v>362</v>
      </c>
      <c r="B196" s="746"/>
      <c r="C196" s="746"/>
      <c r="D196" s="746"/>
      <c r="E196" s="746"/>
      <c r="F196" s="746"/>
      <c r="G196" s="747"/>
    </row>
    <row r="197" spans="1:7">
      <c r="A197" s="748" t="s">
        <v>259</v>
      </c>
      <c r="B197" s="749"/>
      <c r="C197" s="304" t="s">
        <v>260</v>
      </c>
      <c r="D197" s="304" t="s">
        <v>7</v>
      </c>
      <c r="E197" s="304" t="s">
        <v>261</v>
      </c>
      <c r="F197" s="304" t="s">
        <v>262</v>
      </c>
      <c r="G197" s="304" t="s">
        <v>11</v>
      </c>
    </row>
    <row r="198" spans="1:7">
      <c r="A198" s="309">
        <v>110764</v>
      </c>
      <c r="B198" s="309" t="s">
        <v>359</v>
      </c>
      <c r="C198" s="325" t="s">
        <v>263</v>
      </c>
      <c r="D198" s="311" t="s">
        <v>315</v>
      </c>
      <c r="E198" s="326">
        <v>2.5000000000000001E-2</v>
      </c>
      <c r="F198" s="313">
        <v>441.07</v>
      </c>
      <c r="G198" s="323">
        <v>11.03</v>
      </c>
    </row>
    <row r="199" spans="1:7">
      <c r="A199" s="342">
        <v>280023</v>
      </c>
      <c r="B199" s="338" t="s">
        <v>274</v>
      </c>
      <c r="C199" s="325" t="s">
        <v>263</v>
      </c>
      <c r="D199" s="311" t="s">
        <v>264</v>
      </c>
      <c r="E199" s="326">
        <v>0.7</v>
      </c>
      <c r="F199" s="313">
        <v>17.14</v>
      </c>
      <c r="G199" s="313">
        <v>12</v>
      </c>
    </row>
    <row r="200" spans="1:7">
      <c r="A200" s="341">
        <v>280026</v>
      </c>
      <c r="B200" s="338" t="s">
        <v>275</v>
      </c>
      <c r="C200" s="325" t="s">
        <v>263</v>
      </c>
      <c r="D200" s="316" t="s">
        <v>264</v>
      </c>
      <c r="E200" s="328">
        <v>0.7</v>
      </c>
      <c r="F200" s="312">
        <v>21.29</v>
      </c>
      <c r="G200" s="312">
        <v>14.9</v>
      </c>
    </row>
    <row r="201" spans="1:7">
      <c r="A201" s="750"/>
      <c r="B201" s="751"/>
      <c r="C201" s="751"/>
      <c r="D201" s="751"/>
      <c r="E201" s="752"/>
      <c r="F201" s="305" t="s">
        <v>268</v>
      </c>
      <c r="G201" s="308">
        <f>SUM(G198:G200)</f>
        <v>37.93</v>
      </c>
    </row>
    <row r="202" spans="1:7" ht="15" customHeight="1">
      <c r="A202" s="745" t="s">
        <v>363</v>
      </c>
      <c r="B202" s="746"/>
      <c r="C202" s="746"/>
      <c r="D202" s="746"/>
      <c r="E202" s="746"/>
      <c r="F202" s="746"/>
      <c r="G202" s="747"/>
    </row>
    <row r="203" spans="1:7">
      <c r="A203" s="748" t="s">
        <v>259</v>
      </c>
      <c r="B203" s="749"/>
      <c r="C203" s="304" t="s">
        <v>260</v>
      </c>
      <c r="D203" s="304" t="s">
        <v>7</v>
      </c>
      <c r="E203" s="304" t="s">
        <v>261</v>
      </c>
      <c r="F203" s="304" t="s">
        <v>262</v>
      </c>
      <c r="G203" s="304" t="s">
        <v>11</v>
      </c>
    </row>
    <row r="204" spans="1:7">
      <c r="A204" s="309">
        <v>110764</v>
      </c>
      <c r="B204" s="309" t="s">
        <v>359</v>
      </c>
      <c r="C204" s="317" t="s">
        <v>263</v>
      </c>
      <c r="D204" s="316" t="s">
        <v>315</v>
      </c>
      <c r="E204" s="327">
        <v>2.5000000000000001E-2</v>
      </c>
      <c r="F204" s="329">
        <v>441.07</v>
      </c>
      <c r="G204" s="329">
        <v>11.03</v>
      </c>
    </row>
    <row r="205" spans="1:7">
      <c r="A205" s="309">
        <v>280004</v>
      </c>
      <c r="B205" s="309" t="s">
        <v>624</v>
      </c>
      <c r="C205" s="317" t="s">
        <v>263</v>
      </c>
      <c r="D205" s="316" t="s">
        <v>264</v>
      </c>
      <c r="E205" s="327">
        <v>0.87</v>
      </c>
      <c r="F205" s="329">
        <v>17.14</v>
      </c>
      <c r="G205" s="329">
        <v>14.91</v>
      </c>
    </row>
    <row r="206" spans="1:7">
      <c r="A206" s="309">
        <v>280023</v>
      </c>
      <c r="B206" s="309" t="s">
        <v>274</v>
      </c>
      <c r="C206" s="317" t="s">
        <v>263</v>
      </c>
      <c r="D206" s="316" t="s">
        <v>264</v>
      </c>
      <c r="E206" s="327">
        <v>0.87</v>
      </c>
      <c r="F206" s="329">
        <v>21.29</v>
      </c>
      <c r="G206" s="329">
        <v>18.52</v>
      </c>
    </row>
    <row r="207" spans="1:7">
      <c r="A207" s="750"/>
      <c r="B207" s="751"/>
      <c r="C207" s="751"/>
      <c r="D207" s="751"/>
      <c r="E207" s="752"/>
      <c r="F207" s="305" t="s">
        <v>268</v>
      </c>
      <c r="G207" s="308">
        <f>SUM(G204:G206)</f>
        <v>44.459999999999994</v>
      </c>
    </row>
    <row r="208" spans="1:7" ht="15" customHeight="1">
      <c r="A208" s="745" t="s">
        <v>364</v>
      </c>
      <c r="B208" s="746"/>
      <c r="C208" s="746"/>
      <c r="D208" s="746"/>
      <c r="E208" s="746"/>
      <c r="F208" s="746"/>
      <c r="G208" s="747"/>
    </row>
    <row r="209" spans="1:7">
      <c r="A209" s="748" t="s">
        <v>259</v>
      </c>
      <c r="B209" s="749"/>
      <c r="C209" s="304" t="s">
        <v>260</v>
      </c>
      <c r="D209" s="304" t="s">
        <v>7</v>
      </c>
      <c r="E209" s="304" t="s">
        <v>261</v>
      </c>
      <c r="F209" s="304" t="s">
        <v>262</v>
      </c>
      <c r="G209" s="304" t="s">
        <v>11</v>
      </c>
    </row>
    <row r="210" spans="1:7">
      <c r="A210" s="338" t="s">
        <v>278</v>
      </c>
      <c r="B210" s="338" t="s">
        <v>367</v>
      </c>
      <c r="C210" s="317" t="s">
        <v>263</v>
      </c>
      <c r="D210" s="317" t="s">
        <v>266</v>
      </c>
      <c r="E210" s="335">
        <v>1.2</v>
      </c>
      <c r="F210" s="336">
        <v>4.4800000000000004</v>
      </c>
      <c r="G210" s="336">
        <v>5.38</v>
      </c>
    </row>
    <row r="211" spans="1:7">
      <c r="A211" s="338" t="s">
        <v>277</v>
      </c>
      <c r="B211" s="338" t="s">
        <v>366</v>
      </c>
      <c r="C211" s="317" t="s">
        <v>263</v>
      </c>
      <c r="D211" s="317" t="s">
        <v>266</v>
      </c>
      <c r="E211" s="335">
        <v>5</v>
      </c>
      <c r="F211" s="336">
        <v>0.75</v>
      </c>
      <c r="G211" s="336">
        <v>3.75</v>
      </c>
    </row>
    <row r="212" spans="1:7">
      <c r="A212" s="338" t="s">
        <v>365</v>
      </c>
      <c r="B212" s="338" t="s">
        <v>123</v>
      </c>
      <c r="C212" s="317" t="s">
        <v>263</v>
      </c>
      <c r="D212" s="317" t="s">
        <v>355</v>
      </c>
      <c r="E212" s="335">
        <v>1.05</v>
      </c>
      <c r="F212" s="336">
        <v>35.6</v>
      </c>
      <c r="G212" s="336">
        <v>37.380000000000003</v>
      </c>
    </row>
    <row r="213" spans="1:7">
      <c r="A213" s="338">
        <v>280023</v>
      </c>
      <c r="B213" s="338" t="s">
        <v>274</v>
      </c>
      <c r="C213" s="317" t="s">
        <v>263</v>
      </c>
      <c r="D213" s="317" t="s">
        <v>264</v>
      </c>
      <c r="E213" s="335">
        <v>1.2</v>
      </c>
      <c r="F213" s="336">
        <v>21.29</v>
      </c>
      <c r="G213" s="336">
        <v>25.55</v>
      </c>
    </row>
    <row r="214" spans="1:7">
      <c r="A214" s="338">
        <v>280026</v>
      </c>
      <c r="B214" s="338" t="s">
        <v>275</v>
      </c>
      <c r="C214" s="317" t="s">
        <v>263</v>
      </c>
      <c r="D214" s="317" t="s">
        <v>264</v>
      </c>
      <c r="E214" s="335">
        <v>0.6</v>
      </c>
      <c r="F214" s="336">
        <v>17.07</v>
      </c>
      <c r="G214" s="336">
        <v>10.24</v>
      </c>
    </row>
    <row r="215" spans="1:7">
      <c r="A215" s="750"/>
      <c r="B215" s="751"/>
      <c r="C215" s="751"/>
      <c r="D215" s="751"/>
      <c r="E215" s="752"/>
      <c r="F215" s="305" t="s">
        <v>268</v>
      </c>
      <c r="G215" s="306">
        <f>SUM(G210:G214)</f>
        <v>82.3</v>
      </c>
    </row>
    <row r="216" spans="1:7" ht="32.25" customHeight="1">
      <c r="A216" s="745" t="s">
        <v>368</v>
      </c>
      <c r="B216" s="746"/>
      <c r="C216" s="746"/>
      <c r="D216" s="746"/>
      <c r="E216" s="746"/>
      <c r="F216" s="746"/>
      <c r="G216" s="747"/>
    </row>
    <row r="217" spans="1:7">
      <c r="A217" s="748" t="s">
        <v>259</v>
      </c>
      <c r="B217" s="749"/>
      <c r="C217" s="304" t="s">
        <v>260</v>
      </c>
      <c r="D217" s="304" t="s">
        <v>7</v>
      </c>
      <c r="E217" s="304" t="s">
        <v>261</v>
      </c>
      <c r="F217" s="304" t="s">
        <v>262</v>
      </c>
      <c r="G217" s="304" t="s">
        <v>11</v>
      </c>
    </row>
    <row r="218" spans="1:7" ht="45">
      <c r="A218" s="355" t="s">
        <v>279</v>
      </c>
      <c r="B218" s="360" t="s">
        <v>280</v>
      </c>
      <c r="C218" s="325" t="s">
        <v>272</v>
      </c>
      <c r="D218" s="325" t="s">
        <v>273</v>
      </c>
      <c r="E218" s="415" t="s">
        <v>281</v>
      </c>
      <c r="F218" s="358" t="s">
        <v>766</v>
      </c>
      <c r="G218" s="358">
        <v>11.52</v>
      </c>
    </row>
    <row r="219" spans="1:7" ht="30">
      <c r="A219" s="355" t="s">
        <v>282</v>
      </c>
      <c r="B219" s="360" t="s">
        <v>283</v>
      </c>
      <c r="C219" s="325" t="s">
        <v>272</v>
      </c>
      <c r="D219" s="325" t="s">
        <v>284</v>
      </c>
      <c r="E219" s="415" t="s">
        <v>285</v>
      </c>
      <c r="F219" s="358" t="s">
        <v>767</v>
      </c>
      <c r="G219" s="358">
        <v>3.37</v>
      </c>
    </row>
    <row r="220" spans="1:7" ht="45">
      <c r="A220" s="355" t="s">
        <v>286</v>
      </c>
      <c r="B220" s="360" t="s">
        <v>287</v>
      </c>
      <c r="C220" s="325" t="s">
        <v>272</v>
      </c>
      <c r="D220" s="325" t="s">
        <v>273</v>
      </c>
      <c r="E220" s="415" t="s">
        <v>281</v>
      </c>
      <c r="F220" s="358" t="s">
        <v>768</v>
      </c>
      <c r="G220" s="358">
        <v>24.77</v>
      </c>
    </row>
    <row r="221" spans="1:7" ht="60">
      <c r="A221" s="355" t="s">
        <v>288</v>
      </c>
      <c r="B221" s="360" t="s">
        <v>289</v>
      </c>
      <c r="C221" s="325" t="s">
        <v>272</v>
      </c>
      <c r="D221" s="325" t="s">
        <v>273</v>
      </c>
      <c r="E221" s="415" t="s">
        <v>290</v>
      </c>
      <c r="F221" s="358" t="s">
        <v>769</v>
      </c>
      <c r="G221" s="358">
        <v>11.4</v>
      </c>
    </row>
    <row r="222" spans="1:7" ht="60">
      <c r="A222" s="355" t="s">
        <v>291</v>
      </c>
      <c r="B222" s="360" t="s">
        <v>292</v>
      </c>
      <c r="C222" s="325" t="s">
        <v>272</v>
      </c>
      <c r="D222" s="325" t="s">
        <v>273</v>
      </c>
      <c r="E222" s="415" t="s">
        <v>281</v>
      </c>
      <c r="F222" s="358" t="s">
        <v>770</v>
      </c>
      <c r="G222" s="358">
        <v>16.91</v>
      </c>
    </row>
    <row r="223" spans="1:7" ht="45">
      <c r="A223" s="355" t="s">
        <v>369</v>
      </c>
      <c r="B223" s="360" t="s">
        <v>370</v>
      </c>
      <c r="C223" s="325" t="s">
        <v>272</v>
      </c>
      <c r="D223" s="325" t="s">
        <v>273</v>
      </c>
      <c r="E223" s="415" t="s">
        <v>373</v>
      </c>
      <c r="F223" s="358" t="s">
        <v>771</v>
      </c>
      <c r="G223" s="358">
        <v>22.76</v>
      </c>
    </row>
    <row r="224" spans="1:7" ht="45">
      <c r="A224" s="355" t="s">
        <v>293</v>
      </c>
      <c r="B224" s="360" t="s">
        <v>294</v>
      </c>
      <c r="C224" s="325" t="s">
        <v>272</v>
      </c>
      <c r="D224" s="325" t="s">
        <v>284</v>
      </c>
      <c r="E224" s="415" t="s">
        <v>295</v>
      </c>
      <c r="F224" s="358" t="s">
        <v>772</v>
      </c>
      <c r="G224" s="358">
        <v>3.87</v>
      </c>
    </row>
    <row r="225" spans="1:7" ht="45">
      <c r="A225" s="355" t="s">
        <v>296</v>
      </c>
      <c r="B225" s="360" t="s">
        <v>297</v>
      </c>
      <c r="C225" s="325" t="s">
        <v>272</v>
      </c>
      <c r="D225" s="325" t="s">
        <v>284</v>
      </c>
      <c r="E225" s="415" t="s">
        <v>285</v>
      </c>
      <c r="F225" s="358" t="s">
        <v>773</v>
      </c>
      <c r="G225" s="358">
        <v>13</v>
      </c>
    </row>
    <row r="226" spans="1:7" ht="45">
      <c r="A226" s="355" t="s">
        <v>371</v>
      </c>
      <c r="B226" s="360" t="s">
        <v>372</v>
      </c>
      <c r="C226" s="325" t="s">
        <v>272</v>
      </c>
      <c r="D226" s="325" t="s">
        <v>284</v>
      </c>
      <c r="E226" s="415" t="s">
        <v>285</v>
      </c>
      <c r="F226" s="358" t="s">
        <v>774</v>
      </c>
      <c r="G226" s="358">
        <v>22.85</v>
      </c>
    </row>
    <row r="227" spans="1:7">
      <c r="A227" s="345"/>
      <c r="B227" s="346"/>
      <c r="C227" s="346"/>
      <c r="D227" s="346"/>
      <c r="E227" s="347"/>
      <c r="F227" s="321" t="s">
        <v>268</v>
      </c>
      <c r="G227" s="322">
        <f>SUM(G218:G226)</f>
        <v>130.45000000000002</v>
      </c>
    </row>
    <row r="228" spans="1:7" ht="21.75" customHeight="1">
      <c r="A228" s="745" t="s">
        <v>626</v>
      </c>
      <c r="B228" s="746"/>
      <c r="C228" s="746"/>
      <c r="D228" s="746"/>
      <c r="E228" s="746"/>
      <c r="F228" s="746"/>
      <c r="G228" s="747"/>
    </row>
    <row r="229" spans="1:7">
      <c r="A229" s="748" t="s">
        <v>259</v>
      </c>
      <c r="B229" s="749"/>
      <c r="C229" s="304" t="s">
        <v>260</v>
      </c>
      <c r="D229" s="304" t="s">
        <v>7</v>
      </c>
      <c r="E229" s="304" t="s">
        <v>261</v>
      </c>
      <c r="F229" s="304" t="s">
        <v>262</v>
      </c>
      <c r="G229" s="304" t="s">
        <v>11</v>
      </c>
    </row>
    <row r="230" spans="1:7">
      <c r="A230" s="355" t="s">
        <v>627</v>
      </c>
      <c r="B230" s="360" t="s">
        <v>548</v>
      </c>
      <c r="C230" s="325" t="s">
        <v>263</v>
      </c>
      <c r="D230" s="325" t="s">
        <v>269</v>
      </c>
      <c r="E230" s="358" t="s">
        <v>285</v>
      </c>
      <c r="F230" s="358">
        <v>10.79</v>
      </c>
      <c r="G230" s="358">
        <v>10.79</v>
      </c>
    </row>
    <row r="231" spans="1:7">
      <c r="A231" s="355">
        <v>280007</v>
      </c>
      <c r="B231" s="360" t="s">
        <v>618</v>
      </c>
      <c r="C231" s="325" t="s">
        <v>263</v>
      </c>
      <c r="D231" s="325" t="s">
        <v>264</v>
      </c>
      <c r="E231" s="415">
        <v>0.3</v>
      </c>
      <c r="F231" s="358">
        <v>17.350000000000001</v>
      </c>
      <c r="G231" s="358">
        <v>5.21</v>
      </c>
    </row>
    <row r="232" spans="1:7">
      <c r="A232" s="355">
        <v>280014</v>
      </c>
      <c r="B232" s="360" t="s">
        <v>301</v>
      </c>
      <c r="C232" s="325" t="s">
        <v>263</v>
      </c>
      <c r="D232" s="325" t="s">
        <v>264</v>
      </c>
      <c r="E232" s="415">
        <v>0.3</v>
      </c>
      <c r="F232" s="358">
        <v>21.5</v>
      </c>
      <c r="G232" s="358">
        <v>6.45</v>
      </c>
    </row>
    <row r="233" spans="1:7">
      <c r="A233" s="753"/>
      <c r="B233" s="754"/>
      <c r="C233" s="754"/>
      <c r="D233" s="754"/>
      <c r="E233" s="755"/>
      <c r="F233" s="321" t="s">
        <v>268</v>
      </c>
      <c r="G233" s="322">
        <f>SUM(G230:G232)</f>
        <v>22.45</v>
      </c>
    </row>
    <row r="234" spans="1:7" ht="15" customHeight="1">
      <c r="A234" s="745" t="s">
        <v>374</v>
      </c>
      <c r="B234" s="746"/>
      <c r="C234" s="746"/>
      <c r="D234" s="746"/>
      <c r="E234" s="746"/>
      <c r="F234" s="746"/>
      <c r="G234" s="747"/>
    </row>
    <row r="235" spans="1:7">
      <c r="A235" s="748" t="s">
        <v>259</v>
      </c>
      <c r="B235" s="749"/>
      <c r="C235" s="304" t="s">
        <v>260</v>
      </c>
      <c r="D235" s="304" t="s">
        <v>7</v>
      </c>
      <c r="E235" s="304" t="s">
        <v>261</v>
      </c>
      <c r="F235" s="304" t="s">
        <v>262</v>
      </c>
      <c r="G235" s="304" t="s">
        <v>11</v>
      </c>
    </row>
    <row r="236" spans="1:7">
      <c r="A236" s="350" t="s">
        <v>375</v>
      </c>
      <c r="B236" s="351" t="s">
        <v>376</v>
      </c>
      <c r="C236" s="317" t="s">
        <v>263</v>
      </c>
      <c r="D236" s="317" t="s">
        <v>269</v>
      </c>
      <c r="E236" s="335">
        <v>1</v>
      </c>
      <c r="F236" s="336">
        <v>28.54</v>
      </c>
      <c r="G236" s="336">
        <v>28.54</v>
      </c>
    </row>
    <row r="237" spans="1:7">
      <c r="A237" s="355">
        <v>280007</v>
      </c>
      <c r="B237" s="360" t="s">
        <v>618</v>
      </c>
      <c r="C237" s="317" t="s">
        <v>263</v>
      </c>
      <c r="D237" s="317" t="s">
        <v>264</v>
      </c>
      <c r="E237" s="335">
        <v>0.4</v>
      </c>
      <c r="F237" s="336">
        <v>17.350000000000001</v>
      </c>
      <c r="G237" s="336">
        <v>6.94</v>
      </c>
    </row>
    <row r="238" spans="1:7">
      <c r="A238" s="355">
        <v>280014</v>
      </c>
      <c r="B238" s="360" t="s">
        <v>301</v>
      </c>
      <c r="C238" s="317" t="s">
        <v>263</v>
      </c>
      <c r="D238" s="352" t="s">
        <v>264</v>
      </c>
      <c r="E238" s="335">
        <v>0.8</v>
      </c>
      <c r="F238" s="336">
        <v>21.5</v>
      </c>
      <c r="G238" s="336">
        <v>17.2</v>
      </c>
    </row>
    <row r="239" spans="1:7">
      <c r="A239" s="750"/>
      <c r="B239" s="751"/>
      <c r="C239" s="751"/>
      <c r="D239" s="751"/>
      <c r="E239" s="752"/>
      <c r="F239" s="305" t="s">
        <v>268</v>
      </c>
      <c r="G239" s="306">
        <f>SUM(G236:G238)</f>
        <v>52.679999999999993</v>
      </c>
    </row>
    <row r="240" spans="1:7">
      <c r="A240" s="745" t="s">
        <v>377</v>
      </c>
      <c r="B240" s="746"/>
      <c r="C240" s="746"/>
      <c r="D240" s="746"/>
      <c r="E240" s="746"/>
      <c r="F240" s="746"/>
      <c r="G240" s="747"/>
    </row>
    <row r="241" spans="1:7">
      <c r="A241" s="748" t="s">
        <v>259</v>
      </c>
      <c r="B241" s="749"/>
      <c r="C241" s="304" t="s">
        <v>260</v>
      </c>
      <c r="D241" s="304" t="s">
        <v>7</v>
      </c>
      <c r="E241" s="304" t="s">
        <v>261</v>
      </c>
      <c r="F241" s="304" t="s">
        <v>262</v>
      </c>
      <c r="G241" s="304" t="s">
        <v>11</v>
      </c>
    </row>
    <row r="242" spans="1:7">
      <c r="A242" s="350" t="s">
        <v>306</v>
      </c>
      <c r="B242" s="351" t="s">
        <v>125</v>
      </c>
      <c r="C242" s="317" t="s">
        <v>263</v>
      </c>
      <c r="D242" s="317" t="s">
        <v>269</v>
      </c>
      <c r="E242" s="335">
        <v>1</v>
      </c>
      <c r="F242" s="336">
        <v>7.28</v>
      </c>
      <c r="G242" s="336">
        <v>7.28</v>
      </c>
    </row>
    <row r="243" spans="1:7">
      <c r="A243" s="355">
        <v>280007</v>
      </c>
      <c r="B243" s="360" t="s">
        <v>618</v>
      </c>
      <c r="C243" s="317" t="s">
        <v>263</v>
      </c>
      <c r="D243" s="317" t="s">
        <v>264</v>
      </c>
      <c r="E243" s="335">
        <v>0.25</v>
      </c>
      <c r="F243" s="336">
        <v>17.350000000000001</v>
      </c>
      <c r="G243" s="336">
        <v>4.34</v>
      </c>
    </row>
    <row r="244" spans="1:7">
      <c r="A244" s="355">
        <v>280014</v>
      </c>
      <c r="B244" s="360" t="s">
        <v>301</v>
      </c>
      <c r="C244" s="317" t="s">
        <v>263</v>
      </c>
      <c r="D244" s="352" t="s">
        <v>264</v>
      </c>
      <c r="E244" s="335">
        <v>0.5</v>
      </c>
      <c r="F244" s="336">
        <v>21.5</v>
      </c>
      <c r="G244" s="336">
        <v>10.75</v>
      </c>
    </row>
    <row r="245" spans="1:7">
      <c r="A245" s="750"/>
      <c r="B245" s="751"/>
      <c r="C245" s="751"/>
      <c r="D245" s="751"/>
      <c r="E245" s="752"/>
      <c r="F245" s="305" t="s">
        <v>268</v>
      </c>
      <c r="G245" s="306">
        <f>SUM(G242:G244)</f>
        <v>22.37</v>
      </c>
    </row>
    <row r="246" spans="1:7" ht="30.75" customHeight="1">
      <c r="A246" s="745" t="s">
        <v>378</v>
      </c>
      <c r="B246" s="746"/>
      <c r="C246" s="746"/>
      <c r="D246" s="746"/>
      <c r="E246" s="746"/>
      <c r="F246" s="746"/>
      <c r="G246" s="747"/>
    </row>
    <row r="247" spans="1:7">
      <c r="A247" s="748" t="s">
        <v>259</v>
      </c>
      <c r="B247" s="749"/>
      <c r="C247" s="304" t="s">
        <v>260</v>
      </c>
      <c r="D247" s="304" t="s">
        <v>7</v>
      </c>
      <c r="E247" s="304" t="s">
        <v>261</v>
      </c>
      <c r="F247" s="304" t="s">
        <v>262</v>
      </c>
      <c r="G247" s="304" t="s">
        <v>11</v>
      </c>
    </row>
    <row r="248" spans="1:7" ht="45">
      <c r="A248" s="355" t="s">
        <v>379</v>
      </c>
      <c r="B248" s="360" t="s">
        <v>380</v>
      </c>
      <c r="C248" s="325" t="s">
        <v>272</v>
      </c>
      <c r="D248" s="357" t="s">
        <v>273</v>
      </c>
      <c r="E248" s="358" t="s">
        <v>389</v>
      </c>
      <c r="F248" s="358" t="s">
        <v>775</v>
      </c>
      <c r="G248" s="358">
        <v>41.73</v>
      </c>
    </row>
    <row r="249" spans="1:7" ht="45">
      <c r="A249" s="355" t="s">
        <v>381</v>
      </c>
      <c r="B249" s="360" t="s">
        <v>382</v>
      </c>
      <c r="C249" s="325" t="s">
        <v>272</v>
      </c>
      <c r="D249" s="357" t="s">
        <v>284</v>
      </c>
      <c r="E249" s="358" t="s">
        <v>390</v>
      </c>
      <c r="F249" s="358" t="s">
        <v>776</v>
      </c>
      <c r="G249" s="358">
        <v>9.06</v>
      </c>
    </row>
    <row r="250" spans="1:7" ht="60">
      <c r="A250" s="355" t="s">
        <v>383</v>
      </c>
      <c r="B250" s="360" t="s">
        <v>384</v>
      </c>
      <c r="C250" s="325" t="s">
        <v>272</v>
      </c>
      <c r="D250" s="357" t="s">
        <v>284</v>
      </c>
      <c r="E250" s="358" t="s">
        <v>285</v>
      </c>
      <c r="F250" s="358" t="s">
        <v>777</v>
      </c>
      <c r="G250" s="358">
        <v>15.63</v>
      </c>
    </row>
    <row r="251" spans="1:7" ht="45">
      <c r="A251" s="355" t="s">
        <v>385</v>
      </c>
      <c r="B251" s="360" t="s">
        <v>386</v>
      </c>
      <c r="C251" s="325" t="s">
        <v>272</v>
      </c>
      <c r="D251" s="357" t="s">
        <v>284</v>
      </c>
      <c r="E251" s="358" t="s">
        <v>391</v>
      </c>
      <c r="F251" s="358" t="s">
        <v>778</v>
      </c>
      <c r="G251" s="358">
        <v>9.56</v>
      </c>
    </row>
    <row r="252" spans="1:7" ht="45">
      <c r="A252" s="355" t="s">
        <v>387</v>
      </c>
      <c r="B252" s="360" t="s">
        <v>388</v>
      </c>
      <c r="C252" s="325" t="s">
        <v>272</v>
      </c>
      <c r="D252" s="357" t="s">
        <v>273</v>
      </c>
      <c r="E252" s="358" t="s">
        <v>389</v>
      </c>
      <c r="F252" s="358" t="s">
        <v>779</v>
      </c>
      <c r="G252" s="358">
        <v>22.4</v>
      </c>
    </row>
    <row r="253" spans="1:7" ht="45">
      <c r="A253" s="355" t="s">
        <v>286</v>
      </c>
      <c r="B253" s="360" t="s">
        <v>287</v>
      </c>
      <c r="C253" s="325" t="s">
        <v>272</v>
      </c>
      <c r="D253" s="357" t="s">
        <v>273</v>
      </c>
      <c r="E253" s="358" t="s">
        <v>389</v>
      </c>
      <c r="F253" s="358" t="s">
        <v>768</v>
      </c>
      <c r="G253" s="358">
        <v>24.09</v>
      </c>
    </row>
    <row r="254" spans="1:7" ht="19.5" customHeight="1">
      <c r="A254" s="750"/>
      <c r="B254" s="751"/>
      <c r="C254" s="751"/>
      <c r="D254" s="751"/>
      <c r="E254" s="752"/>
      <c r="F254" s="319" t="s">
        <v>268</v>
      </c>
      <c r="G254" s="330">
        <f>SUM(G248:G253)</f>
        <v>122.47</v>
      </c>
    </row>
    <row r="255" spans="1:7" ht="31.5" customHeight="1">
      <c r="A255" s="745" t="s">
        <v>780</v>
      </c>
      <c r="B255" s="746"/>
      <c r="C255" s="746"/>
      <c r="D255" s="746"/>
      <c r="E255" s="746"/>
      <c r="F255" s="746"/>
      <c r="G255" s="747"/>
    </row>
    <row r="256" spans="1:7">
      <c r="A256" s="748" t="s">
        <v>259</v>
      </c>
      <c r="B256" s="749"/>
      <c r="C256" s="304" t="s">
        <v>260</v>
      </c>
      <c r="D256" s="304" t="s">
        <v>7</v>
      </c>
      <c r="E256" s="304" t="s">
        <v>261</v>
      </c>
      <c r="F256" s="304" t="s">
        <v>262</v>
      </c>
      <c r="G256" s="304" t="s">
        <v>11</v>
      </c>
    </row>
    <row r="257" spans="1:7" ht="30">
      <c r="A257" s="355" t="s">
        <v>392</v>
      </c>
      <c r="B257" s="360" t="s">
        <v>393</v>
      </c>
      <c r="C257" s="325" t="s">
        <v>272</v>
      </c>
      <c r="D257" s="357" t="s">
        <v>284</v>
      </c>
      <c r="E257" s="358" t="s">
        <v>285</v>
      </c>
      <c r="F257" s="358" t="s">
        <v>781</v>
      </c>
      <c r="G257" s="358">
        <v>77.37</v>
      </c>
    </row>
    <row r="258" spans="1:7" ht="30">
      <c r="A258" s="355" t="s">
        <v>394</v>
      </c>
      <c r="B258" s="360" t="s">
        <v>395</v>
      </c>
      <c r="C258" s="325" t="s">
        <v>272</v>
      </c>
      <c r="D258" s="357" t="s">
        <v>284</v>
      </c>
      <c r="E258" s="358" t="s">
        <v>782</v>
      </c>
      <c r="F258" s="358" t="s">
        <v>783</v>
      </c>
      <c r="G258" s="358">
        <v>3.02</v>
      </c>
    </row>
    <row r="259" spans="1:7" ht="30">
      <c r="A259" s="355" t="s">
        <v>396</v>
      </c>
      <c r="B259" s="360" t="s">
        <v>397</v>
      </c>
      <c r="C259" s="325" t="s">
        <v>272</v>
      </c>
      <c r="D259" s="357" t="s">
        <v>284</v>
      </c>
      <c r="E259" s="358" t="s">
        <v>784</v>
      </c>
      <c r="F259" s="358" t="s">
        <v>785</v>
      </c>
      <c r="G259" s="358">
        <v>2.78</v>
      </c>
    </row>
    <row r="260" spans="1:7">
      <c r="A260" s="355" t="s">
        <v>398</v>
      </c>
      <c r="B260" s="360" t="s">
        <v>399</v>
      </c>
      <c r="C260" s="325" t="s">
        <v>272</v>
      </c>
      <c r="D260" s="357" t="s">
        <v>284</v>
      </c>
      <c r="E260" s="358" t="s">
        <v>786</v>
      </c>
      <c r="F260" s="358" t="s">
        <v>787</v>
      </c>
      <c r="G260" s="358">
        <v>0.02</v>
      </c>
    </row>
    <row r="261" spans="1:7" ht="30">
      <c r="A261" s="355" t="s">
        <v>319</v>
      </c>
      <c r="B261" s="360" t="s">
        <v>320</v>
      </c>
      <c r="C261" s="325" t="s">
        <v>272</v>
      </c>
      <c r="D261" s="357" t="s">
        <v>264</v>
      </c>
      <c r="E261" s="358" t="s">
        <v>788</v>
      </c>
      <c r="F261" s="358" t="s">
        <v>678</v>
      </c>
      <c r="G261" s="358">
        <v>3.12</v>
      </c>
    </row>
    <row r="262" spans="1:7" ht="30">
      <c r="A262" s="355" t="s">
        <v>321</v>
      </c>
      <c r="B262" s="360" t="s">
        <v>322</v>
      </c>
      <c r="C262" s="325" t="s">
        <v>272</v>
      </c>
      <c r="D262" s="357" t="s">
        <v>264</v>
      </c>
      <c r="E262" s="358" t="s">
        <v>788</v>
      </c>
      <c r="F262" s="358" t="s">
        <v>679</v>
      </c>
      <c r="G262" s="358">
        <v>3.8</v>
      </c>
    </row>
    <row r="263" spans="1:7" ht="20.25" customHeight="1">
      <c r="A263" s="750"/>
      <c r="B263" s="751"/>
      <c r="C263" s="751"/>
      <c r="D263" s="751"/>
      <c r="E263" s="752"/>
      <c r="F263" s="319" t="s">
        <v>268</v>
      </c>
      <c r="G263" s="330">
        <f>SUM(G257:G262)</f>
        <v>90.11</v>
      </c>
    </row>
    <row r="264" spans="1:7" ht="20.25" customHeight="1">
      <c r="A264" s="745" t="s">
        <v>400</v>
      </c>
      <c r="B264" s="746"/>
      <c r="C264" s="746"/>
      <c r="D264" s="746"/>
      <c r="E264" s="746"/>
      <c r="F264" s="746"/>
      <c r="G264" s="747"/>
    </row>
    <row r="265" spans="1:7">
      <c r="A265" s="748" t="s">
        <v>259</v>
      </c>
      <c r="B265" s="749"/>
      <c r="C265" s="304" t="s">
        <v>260</v>
      </c>
      <c r="D265" s="304" t="s">
        <v>7</v>
      </c>
      <c r="E265" s="304" t="s">
        <v>261</v>
      </c>
      <c r="F265" s="304" t="s">
        <v>262</v>
      </c>
      <c r="G265" s="304" t="s">
        <v>11</v>
      </c>
    </row>
    <row r="266" spans="1:7" ht="30">
      <c r="A266" s="355" t="s">
        <v>401</v>
      </c>
      <c r="B266" s="360" t="s">
        <v>402</v>
      </c>
      <c r="C266" s="325" t="s">
        <v>272</v>
      </c>
      <c r="D266" s="357" t="s">
        <v>284</v>
      </c>
      <c r="E266" s="358" t="s">
        <v>789</v>
      </c>
      <c r="F266" s="358" t="s">
        <v>790</v>
      </c>
      <c r="G266" s="358">
        <v>1.27</v>
      </c>
    </row>
    <row r="267" spans="1:7" ht="30">
      <c r="A267" s="355" t="s">
        <v>403</v>
      </c>
      <c r="B267" s="360" t="s">
        <v>404</v>
      </c>
      <c r="C267" s="325" t="s">
        <v>272</v>
      </c>
      <c r="D267" s="357" t="s">
        <v>284</v>
      </c>
      <c r="E267" s="358" t="s">
        <v>285</v>
      </c>
      <c r="F267" s="358" t="s">
        <v>791</v>
      </c>
      <c r="G267" s="358">
        <v>48.63</v>
      </c>
    </row>
    <row r="268" spans="1:7" ht="30">
      <c r="A268" s="355" t="s">
        <v>396</v>
      </c>
      <c r="B268" s="360" t="s">
        <v>397</v>
      </c>
      <c r="C268" s="325" t="s">
        <v>272</v>
      </c>
      <c r="D268" s="357" t="s">
        <v>284</v>
      </c>
      <c r="E268" s="358" t="s">
        <v>342</v>
      </c>
      <c r="F268" s="358" t="s">
        <v>785</v>
      </c>
      <c r="G268" s="358">
        <v>2.0299999999999998</v>
      </c>
    </row>
    <row r="269" spans="1:7">
      <c r="A269" s="355" t="s">
        <v>398</v>
      </c>
      <c r="B269" s="360" t="s">
        <v>399</v>
      </c>
      <c r="C269" s="325" t="s">
        <v>272</v>
      </c>
      <c r="D269" s="357" t="s">
        <v>284</v>
      </c>
      <c r="E269" s="358" t="s">
        <v>792</v>
      </c>
      <c r="F269" s="358" t="s">
        <v>787</v>
      </c>
      <c r="G269" s="358">
        <v>0.03</v>
      </c>
    </row>
    <row r="270" spans="1:7" ht="30">
      <c r="A270" s="355" t="s">
        <v>319</v>
      </c>
      <c r="B270" s="360" t="s">
        <v>320</v>
      </c>
      <c r="C270" s="325" t="s">
        <v>272</v>
      </c>
      <c r="D270" s="357" t="s">
        <v>264</v>
      </c>
      <c r="E270" s="358" t="s">
        <v>793</v>
      </c>
      <c r="F270" s="358" t="s">
        <v>678</v>
      </c>
      <c r="G270" s="358">
        <v>2.5499999999999998</v>
      </c>
    </row>
    <row r="271" spans="1:7" ht="30">
      <c r="A271" s="355" t="s">
        <v>321</v>
      </c>
      <c r="B271" s="360" t="s">
        <v>322</v>
      </c>
      <c r="C271" s="325" t="s">
        <v>272</v>
      </c>
      <c r="D271" s="357" t="s">
        <v>264</v>
      </c>
      <c r="E271" s="358" t="s">
        <v>793</v>
      </c>
      <c r="F271" s="358" t="s">
        <v>679</v>
      </c>
      <c r="G271" s="358">
        <v>3.11</v>
      </c>
    </row>
    <row r="272" spans="1:7">
      <c r="A272" s="750"/>
      <c r="B272" s="751"/>
      <c r="C272" s="751"/>
      <c r="D272" s="751"/>
      <c r="E272" s="752"/>
      <c r="F272" s="319" t="s">
        <v>268</v>
      </c>
      <c r="G272" s="330">
        <f>SUM(G266:G271)</f>
        <v>57.620000000000005</v>
      </c>
    </row>
    <row r="273" spans="1:7">
      <c r="A273" s="745" t="s">
        <v>405</v>
      </c>
      <c r="B273" s="746"/>
      <c r="C273" s="746"/>
      <c r="D273" s="746"/>
      <c r="E273" s="746"/>
      <c r="F273" s="746"/>
      <c r="G273" s="747"/>
    </row>
    <row r="274" spans="1:7">
      <c r="A274" s="748" t="s">
        <v>259</v>
      </c>
      <c r="B274" s="749"/>
      <c r="C274" s="304" t="s">
        <v>260</v>
      </c>
      <c r="D274" s="304" t="s">
        <v>7</v>
      </c>
      <c r="E274" s="304" t="s">
        <v>261</v>
      </c>
      <c r="F274" s="304" t="s">
        <v>262</v>
      </c>
      <c r="G274" s="304" t="s">
        <v>11</v>
      </c>
    </row>
    <row r="275" spans="1:7" ht="30">
      <c r="A275" s="355" t="s">
        <v>401</v>
      </c>
      <c r="B275" s="360" t="s">
        <v>402</v>
      </c>
      <c r="C275" s="325" t="s">
        <v>272</v>
      </c>
      <c r="D275" s="357" t="s">
        <v>284</v>
      </c>
      <c r="E275" s="358" t="s">
        <v>794</v>
      </c>
      <c r="F275" s="358" t="s">
        <v>790</v>
      </c>
      <c r="G275" s="358">
        <v>0.99</v>
      </c>
    </row>
    <row r="276" spans="1:7" ht="30">
      <c r="A276" s="355" t="s">
        <v>406</v>
      </c>
      <c r="B276" s="356" t="s">
        <v>407</v>
      </c>
      <c r="C276" s="325" t="s">
        <v>272</v>
      </c>
      <c r="D276" s="357" t="s">
        <v>284</v>
      </c>
      <c r="E276" s="358" t="s">
        <v>285</v>
      </c>
      <c r="F276" s="358" t="s">
        <v>795</v>
      </c>
      <c r="G276" s="358">
        <v>19.670000000000002</v>
      </c>
    </row>
    <row r="277" spans="1:7" ht="30">
      <c r="A277" s="355" t="s">
        <v>396</v>
      </c>
      <c r="B277" s="356" t="s">
        <v>397</v>
      </c>
      <c r="C277" s="325" t="s">
        <v>272</v>
      </c>
      <c r="D277" s="357" t="s">
        <v>284</v>
      </c>
      <c r="E277" s="358" t="s">
        <v>408</v>
      </c>
      <c r="F277" s="358" t="s">
        <v>785</v>
      </c>
      <c r="G277" s="358">
        <v>1.49</v>
      </c>
    </row>
    <row r="278" spans="1:7">
      <c r="A278" s="355" t="s">
        <v>398</v>
      </c>
      <c r="B278" s="356" t="s">
        <v>399</v>
      </c>
      <c r="C278" s="325" t="s">
        <v>272</v>
      </c>
      <c r="D278" s="357" t="s">
        <v>284</v>
      </c>
      <c r="E278" s="358" t="s">
        <v>668</v>
      </c>
      <c r="F278" s="358" t="s">
        <v>787</v>
      </c>
      <c r="G278" s="358">
        <v>0.02</v>
      </c>
    </row>
    <row r="279" spans="1:7" ht="30">
      <c r="A279" s="355" t="s">
        <v>319</v>
      </c>
      <c r="B279" s="356" t="s">
        <v>320</v>
      </c>
      <c r="C279" s="325" t="s">
        <v>272</v>
      </c>
      <c r="D279" s="357" t="s">
        <v>264</v>
      </c>
      <c r="E279" s="358" t="s">
        <v>796</v>
      </c>
      <c r="F279" s="358" t="s">
        <v>678</v>
      </c>
      <c r="G279" s="358">
        <v>2.15</v>
      </c>
    </row>
    <row r="280" spans="1:7" ht="30">
      <c r="A280" s="355" t="s">
        <v>321</v>
      </c>
      <c r="B280" s="356" t="s">
        <v>322</v>
      </c>
      <c r="C280" s="325" t="s">
        <v>272</v>
      </c>
      <c r="D280" s="357" t="s">
        <v>264</v>
      </c>
      <c r="E280" s="358" t="s">
        <v>796</v>
      </c>
      <c r="F280" s="358" t="s">
        <v>679</v>
      </c>
      <c r="G280" s="358">
        <v>2.63</v>
      </c>
    </row>
    <row r="281" spans="1:7">
      <c r="A281" s="750"/>
      <c r="B281" s="751"/>
      <c r="C281" s="751"/>
      <c r="D281" s="751"/>
      <c r="E281" s="752"/>
      <c r="F281" s="319" t="s">
        <v>268</v>
      </c>
      <c r="G281" s="330">
        <f>SUM(G275:G280)</f>
        <v>26.949999999999996</v>
      </c>
    </row>
    <row r="282" spans="1:7">
      <c r="A282" s="745" t="s">
        <v>409</v>
      </c>
      <c r="B282" s="746"/>
      <c r="C282" s="746"/>
      <c r="D282" s="746"/>
      <c r="E282" s="746"/>
      <c r="F282" s="746"/>
      <c r="G282" s="747"/>
    </row>
    <row r="283" spans="1:7">
      <c r="A283" s="748" t="s">
        <v>259</v>
      </c>
      <c r="B283" s="749"/>
      <c r="C283" s="304" t="s">
        <v>260</v>
      </c>
      <c r="D283" s="304" t="s">
        <v>7</v>
      </c>
      <c r="E283" s="304" t="s">
        <v>261</v>
      </c>
      <c r="F283" s="304" t="s">
        <v>262</v>
      </c>
      <c r="G283" s="304" t="s">
        <v>11</v>
      </c>
    </row>
    <row r="284" spans="1:7" ht="30">
      <c r="A284" s="355" t="s">
        <v>410</v>
      </c>
      <c r="B284" s="360" t="s">
        <v>411</v>
      </c>
      <c r="C284" s="325" t="s">
        <v>272</v>
      </c>
      <c r="D284" s="357" t="s">
        <v>273</v>
      </c>
      <c r="E284" s="358" t="s">
        <v>797</v>
      </c>
      <c r="F284" s="358" t="s">
        <v>798</v>
      </c>
      <c r="G284" s="358">
        <v>32.01</v>
      </c>
    </row>
    <row r="285" spans="1:7">
      <c r="A285" s="355" t="s">
        <v>398</v>
      </c>
      <c r="B285" s="360" t="s">
        <v>399</v>
      </c>
      <c r="C285" s="325" t="s">
        <v>272</v>
      </c>
      <c r="D285" s="357" t="s">
        <v>284</v>
      </c>
      <c r="E285" s="358" t="s">
        <v>799</v>
      </c>
      <c r="F285" s="358" t="s">
        <v>787</v>
      </c>
      <c r="G285" s="358">
        <v>0.01</v>
      </c>
    </row>
    <row r="286" spans="1:7" ht="30">
      <c r="A286" s="355" t="s">
        <v>319</v>
      </c>
      <c r="B286" s="360" t="s">
        <v>320</v>
      </c>
      <c r="C286" s="325" t="s">
        <v>272</v>
      </c>
      <c r="D286" s="357" t="s">
        <v>264</v>
      </c>
      <c r="E286" s="358" t="s">
        <v>323</v>
      </c>
      <c r="F286" s="358" t="s">
        <v>678</v>
      </c>
      <c r="G286" s="358">
        <v>0.67</v>
      </c>
    </row>
    <row r="287" spans="1:7" ht="30">
      <c r="A287" s="355" t="s">
        <v>321</v>
      </c>
      <c r="B287" s="360" t="s">
        <v>322</v>
      </c>
      <c r="C287" s="325" t="s">
        <v>272</v>
      </c>
      <c r="D287" s="357" t="s">
        <v>264</v>
      </c>
      <c r="E287" s="358" t="s">
        <v>323</v>
      </c>
      <c r="F287" s="358" t="s">
        <v>679</v>
      </c>
      <c r="G287" s="358">
        <v>0.82</v>
      </c>
    </row>
    <row r="288" spans="1:7">
      <c r="A288" s="750"/>
      <c r="B288" s="751"/>
      <c r="C288" s="751"/>
      <c r="D288" s="751"/>
      <c r="E288" s="752"/>
      <c r="F288" s="319" t="s">
        <v>268</v>
      </c>
      <c r="G288" s="330">
        <f>SUM(G284:G287)</f>
        <v>33.51</v>
      </c>
    </row>
    <row r="289" spans="1:7">
      <c r="A289" s="745" t="s">
        <v>414</v>
      </c>
      <c r="B289" s="746"/>
      <c r="C289" s="746"/>
      <c r="D289" s="746"/>
      <c r="E289" s="746"/>
      <c r="F289" s="746"/>
      <c r="G289" s="747"/>
    </row>
    <row r="290" spans="1:7">
      <c r="A290" s="748" t="s">
        <v>259</v>
      </c>
      <c r="B290" s="749"/>
      <c r="C290" s="304" t="s">
        <v>260</v>
      </c>
      <c r="D290" s="304" t="s">
        <v>7</v>
      </c>
      <c r="E290" s="304" t="s">
        <v>261</v>
      </c>
      <c r="F290" s="304" t="s">
        <v>262</v>
      </c>
      <c r="G290" s="304" t="s">
        <v>11</v>
      </c>
    </row>
    <row r="291" spans="1:7" ht="30">
      <c r="A291" s="355" t="s">
        <v>401</v>
      </c>
      <c r="B291" s="360" t="s">
        <v>402</v>
      </c>
      <c r="C291" s="325" t="s">
        <v>272</v>
      </c>
      <c r="D291" s="357" t="s">
        <v>284</v>
      </c>
      <c r="E291" s="358" t="s">
        <v>789</v>
      </c>
      <c r="F291" s="358" t="s">
        <v>790</v>
      </c>
      <c r="G291" s="358">
        <v>1.27</v>
      </c>
    </row>
    <row r="292" spans="1:7" ht="30">
      <c r="A292" s="355" t="s">
        <v>412</v>
      </c>
      <c r="B292" s="360" t="s">
        <v>413</v>
      </c>
      <c r="C292" s="325" t="s">
        <v>272</v>
      </c>
      <c r="D292" s="357" t="s">
        <v>284</v>
      </c>
      <c r="E292" s="358" t="s">
        <v>285</v>
      </c>
      <c r="F292" s="358" t="s">
        <v>800</v>
      </c>
      <c r="G292" s="358">
        <v>31.68</v>
      </c>
    </row>
    <row r="293" spans="1:7" ht="30">
      <c r="A293" s="355" t="s">
        <v>396</v>
      </c>
      <c r="B293" s="360" t="s">
        <v>397</v>
      </c>
      <c r="C293" s="325" t="s">
        <v>272</v>
      </c>
      <c r="D293" s="357" t="s">
        <v>284</v>
      </c>
      <c r="E293" s="358" t="s">
        <v>342</v>
      </c>
      <c r="F293" s="358" t="s">
        <v>785</v>
      </c>
      <c r="G293" s="358">
        <v>2.0299999999999998</v>
      </c>
    </row>
    <row r="294" spans="1:7">
      <c r="A294" s="355" t="s">
        <v>398</v>
      </c>
      <c r="B294" s="360" t="s">
        <v>399</v>
      </c>
      <c r="C294" s="325" t="s">
        <v>272</v>
      </c>
      <c r="D294" s="357" t="s">
        <v>284</v>
      </c>
      <c r="E294" s="358" t="s">
        <v>792</v>
      </c>
      <c r="F294" s="358" t="s">
        <v>787</v>
      </c>
      <c r="G294" s="358">
        <v>0.03</v>
      </c>
    </row>
    <row r="295" spans="1:7" ht="30">
      <c r="A295" s="355" t="s">
        <v>319</v>
      </c>
      <c r="B295" s="360" t="s">
        <v>320</v>
      </c>
      <c r="C295" s="325" t="s">
        <v>272</v>
      </c>
      <c r="D295" s="357" t="s">
        <v>264</v>
      </c>
      <c r="E295" s="358" t="s">
        <v>793</v>
      </c>
      <c r="F295" s="358" t="s">
        <v>678</v>
      </c>
      <c r="G295" s="358">
        <v>2.5499999999999998</v>
      </c>
    </row>
    <row r="296" spans="1:7" ht="30">
      <c r="A296" s="355" t="s">
        <v>321</v>
      </c>
      <c r="B296" s="360" t="s">
        <v>322</v>
      </c>
      <c r="C296" s="325" t="s">
        <v>272</v>
      </c>
      <c r="D296" s="357" t="s">
        <v>264</v>
      </c>
      <c r="E296" s="358" t="s">
        <v>793</v>
      </c>
      <c r="F296" s="358" t="s">
        <v>679</v>
      </c>
      <c r="G296" s="358">
        <v>3.11</v>
      </c>
    </row>
    <row r="297" spans="1:7">
      <c r="A297" s="750"/>
      <c r="B297" s="751"/>
      <c r="C297" s="751"/>
      <c r="D297" s="751"/>
      <c r="E297" s="752"/>
      <c r="F297" s="319" t="s">
        <v>268</v>
      </c>
      <c r="G297" s="330">
        <f>SUM(G291:G296)</f>
        <v>40.67</v>
      </c>
    </row>
    <row r="298" spans="1:7" ht="17.25" customHeight="1">
      <c r="A298" s="745" t="s">
        <v>415</v>
      </c>
      <c r="B298" s="746"/>
      <c r="C298" s="746"/>
      <c r="D298" s="746"/>
      <c r="E298" s="746"/>
      <c r="F298" s="746"/>
      <c r="G298" s="747"/>
    </row>
    <row r="299" spans="1:7">
      <c r="A299" s="748" t="s">
        <v>259</v>
      </c>
      <c r="B299" s="749"/>
      <c r="C299" s="304" t="s">
        <v>260</v>
      </c>
      <c r="D299" s="304" t="s">
        <v>7</v>
      </c>
      <c r="E299" s="304" t="s">
        <v>261</v>
      </c>
      <c r="F299" s="304" t="s">
        <v>262</v>
      </c>
      <c r="G299" s="304" t="s">
        <v>11</v>
      </c>
    </row>
    <row r="300" spans="1:7" ht="30">
      <c r="A300" s="355" t="s">
        <v>416</v>
      </c>
      <c r="B300" s="360" t="s">
        <v>417</v>
      </c>
      <c r="C300" s="325" t="s">
        <v>272</v>
      </c>
      <c r="D300" s="357" t="s">
        <v>273</v>
      </c>
      <c r="E300" s="358" t="s">
        <v>797</v>
      </c>
      <c r="F300" s="358" t="s">
        <v>801</v>
      </c>
      <c r="G300" s="358">
        <v>18.98</v>
      </c>
    </row>
    <row r="301" spans="1:7">
      <c r="A301" s="355" t="s">
        <v>398</v>
      </c>
      <c r="B301" s="360" t="s">
        <v>399</v>
      </c>
      <c r="C301" s="325" t="s">
        <v>272</v>
      </c>
      <c r="D301" s="357" t="s">
        <v>284</v>
      </c>
      <c r="E301" s="358" t="s">
        <v>446</v>
      </c>
      <c r="F301" s="358" t="s">
        <v>787</v>
      </c>
      <c r="G301" s="358">
        <v>0.01</v>
      </c>
    </row>
    <row r="302" spans="1:7" ht="30">
      <c r="A302" s="355" t="s">
        <v>319</v>
      </c>
      <c r="B302" s="360" t="s">
        <v>320</v>
      </c>
      <c r="C302" s="325" t="s">
        <v>272</v>
      </c>
      <c r="D302" s="357" t="s">
        <v>264</v>
      </c>
      <c r="E302" s="358" t="s">
        <v>802</v>
      </c>
      <c r="F302" s="358" t="s">
        <v>678</v>
      </c>
      <c r="G302" s="358">
        <v>0.56999999999999995</v>
      </c>
    </row>
    <row r="303" spans="1:7" ht="30">
      <c r="A303" s="355" t="s">
        <v>321</v>
      </c>
      <c r="B303" s="360" t="s">
        <v>322</v>
      </c>
      <c r="C303" s="325" t="s">
        <v>272</v>
      </c>
      <c r="D303" s="357" t="s">
        <v>264</v>
      </c>
      <c r="E303" s="358" t="s">
        <v>802</v>
      </c>
      <c r="F303" s="358" t="s">
        <v>679</v>
      </c>
      <c r="G303" s="358">
        <v>0.7</v>
      </c>
    </row>
    <row r="304" spans="1:7">
      <c r="A304" s="750"/>
      <c r="B304" s="751"/>
      <c r="C304" s="751"/>
      <c r="D304" s="751"/>
      <c r="E304" s="752"/>
      <c r="F304" s="319" t="s">
        <v>268</v>
      </c>
      <c r="G304" s="330">
        <f>SUM(G300:G303)</f>
        <v>20.260000000000002</v>
      </c>
    </row>
    <row r="305" spans="1:7" ht="19.5" customHeight="1">
      <c r="A305" s="745" t="s">
        <v>424</v>
      </c>
      <c r="B305" s="746"/>
      <c r="C305" s="746"/>
      <c r="D305" s="746"/>
      <c r="E305" s="746"/>
      <c r="F305" s="746"/>
      <c r="G305" s="747"/>
    </row>
    <row r="306" spans="1:7">
      <c r="A306" s="748" t="s">
        <v>259</v>
      </c>
      <c r="B306" s="749"/>
      <c r="C306" s="304" t="s">
        <v>260</v>
      </c>
      <c r="D306" s="304" t="s">
        <v>7</v>
      </c>
      <c r="E306" s="304" t="s">
        <v>261</v>
      </c>
      <c r="F306" s="304" t="s">
        <v>262</v>
      </c>
      <c r="G306" s="304" t="s">
        <v>11</v>
      </c>
    </row>
    <row r="307" spans="1:7" ht="30">
      <c r="A307" s="355" t="s">
        <v>401</v>
      </c>
      <c r="B307" s="360" t="s">
        <v>402</v>
      </c>
      <c r="C307" s="325" t="s">
        <v>272</v>
      </c>
      <c r="D307" s="357" t="s">
        <v>284</v>
      </c>
      <c r="E307" s="358" t="s">
        <v>803</v>
      </c>
      <c r="F307" s="358" t="s">
        <v>790</v>
      </c>
      <c r="G307" s="358">
        <v>0.7</v>
      </c>
    </row>
    <row r="308" spans="1:7" ht="30">
      <c r="A308" s="355" t="s">
        <v>396</v>
      </c>
      <c r="B308" s="360" t="s">
        <v>397</v>
      </c>
      <c r="C308" s="325" t="s">
        <v>272</v>
      </c>
      <c r="D308" s="357" t="s">
        <v>284</v>
      </c>
      <c r="E308" s="358" t="s">
        <v>804</v>
      </c>
      <c r="F308" s="358" t="s">
        <v>785</v>
      </c>
      <c r="G308" s="358">
        <v>1.01</v>
      </c>
    </row>
    <row r="309" spans="1:7" ht="30">
      <c r="A309" s="355" t="s">
        <v>418</v>
      </c>
      <c r="B309" s="360" t="s">
        <v>419</v>
      </c>
      <c r="C309" s="325" t="s">
        <v>272</v>
      </c>
      <c r="D309" s="357" t="s">
        <v>284</v>
      </c>
      <c r="E309" s="358" t="s">
        <v>285</v>
      </c>
      <c r="F309" s="358" t="s">
        <v>805</v>
      </c>
      <c r="G309" s="358">
        <v>6.32</v>
      </c>
    </row>
    <row r="310" spans="1:7">
      <c r="A310" s="355" t="s">
        <v>398</v>
      </c>
      <c r="B310" s="360" t="s">
        <v>399</v>
      </c>
      <c r="C310" s="325" t="s">
        <v>272</v>
      </c>
      <c r="D310" s="357" t="s">
        <v>284</v>
      </c>
      <c r="E310" s="358" t="s">
        <v>806</v>
      </c>
      <c r="F310" s="358" t="s">
        <v>787</v>
      </c>
      <c r="G310" s="358">
        <v>0.02</v>
      </c>
    </row>
    <row r="311" spans="1:7" ht="30">
      <c r="A311" s="355" t="s">
        <v>319</v>
      </c>
      <c r="B311" s="360" t="s">
        <v>320</v>
      </c>
      <c r="C311" s="325" t="s">
        <v>272</v>
      </c>
      <c r="D311" s="357" t="s">
        <v>264</v>
      </c>
      <c r="E311" s="358" t="s">
        <v>807</v>
      </c>
      <c r="F311" s="358" t="s">
        <v>678</v>
      </c>
      <c r="G311" s="358">
        <v>1.1100000000000001</v>
      </c>
    </row>
    <row r="312" spans="1:7" ht="30">
      <c r="A312" s="355" t="s">
        <v>321</v>
      </c>
      <c r="B312" s="360" t="s">
        <v>322</v>
      </c>
      <c r="C312" s="325" t="s">
        <v>272</v>
      </c>
      <c r="D312" s="357" t="s">
        <v>264</v>
      </c>
      <c r="E312" s="358" t="s">
        <v>807</v>
      </c>
      <c r="F312" s="358" t="s">
        <v>679</v>
      </c>
      <c r="G312" s="358">
        <v>1.36</v>
      </c>
    </row>
    <row r="313" spans="1:7">
      <c r="A313" s="750"/>
      <c r="B313" s="751"/>
      <c r="C313" s="751"/>
      <c r="D313" s="751"/>
      <c r="E313" s="752"/>
      <c r="F313" s="319" t="s">
        <v>268</v>
      </c>
      <c r="G313" s="330">
        <f>SUM(G307:G312)</f>
        <v>10.52</v>
      </c>
    </row>
    <row r="314" spans="1:7">
      <c r="A314" s="745" t="s">
        <v>423</v>
      </c>
      <c r="B314" s="746"/>
      <c r="C314" s="746"/>
      <c r="D314" s="746"/>
      <c r="E314" s="746"/>
      <c r="F314" s="746"/>
      <c r="G314" s="747"/>
    </row>
    <row r="315" spans="1:7">
      <c r="A315" s="748" t="s">
        <v>259</v>
      </c>
      <c r="B315" s="749"/>
      <c r="C315" s="304" t="s">
        <v>260</v>
      </c>
      <c r="D315" s="304" t="s">
        <v>7</v>
      </c>
      <c r="E315" s="304" t="s">
        <v>261</v>
      </c>
      <c r="F315" s="304" t="s">
        <v>262</v>
      </c>
      <c r="G315" s="304" t="s">
        <v>11</v>
      </c>
    </row>
    <row r="316" spans="1:7" ht="30">
      <c r="A316" s="355" t="s">
        <v>401</v>
      </c>
      <c r="B316" s="360" t="s">
        <v>402</v>
      </c>
      <c r="C316" s="325" t="s">
        <v>272</v>
      </c>
      <c r="D316" s="357" t="s">
        <v>284</v>
      </c>
      <c r="E316" s="358" t="s">
        <v>808</v>
      </c>
      <c r="F316" s="358" t="s">
        <v>790</v>
      </c>
      <c r="G316" s="358">
        <v>1.1200000000000001</v>
      </c>
    </row>
    <row r="317" spans="1:7" ht="30">
      <c r="A317" s="355" t="s">
        <v>420</v>
      </c>
      <c r="B317" s="360" t="s">
        <v>421</v>
      </c>
      <c r="C317" s="325" t="s">
        <v>272</v>
      </c>
      <c r="D317" s="357" t="s">
        <v>284</v>
      </c>
      <c r="E317" s="358" t="s">
        <v>285</v>
      </c>
      <c r="F317" s="358" t="s">
        <v>809</v>
      </c>
      <c r="G317" s="358">
        <v>14.98</v>
      </c>
    </row>
    <row r="318" spans="1:7" ht="30">
      <c r="A318" s="355" t="s">
        <v>396</v>
      </c>
      <c r="B318" s="360" t="s">
        <v>397</v>
      </c>
      <c r="C318" s="325" t="s">
        <v>272</v>
      </c>
      <c r="D318" s="357" t="s">
        <v>284</v>
      </c>
      <c r="E318" s="358" t="s">
        <v>810</v>
      </c>
      <c r="F318" s="358" t="s">
        <v>785</v>
      </c>
      <c r="G318" s="358">
        <v>1.76</v>
      </c>
    </row>
    <row r="319" spans="1:7">
      <c r="A319" s="355" t="s">
        <v>398</v>
      </c>
      <c r="B319" s="360" t="s">
        <v>399</v>
      </c>
      <c r="C319" s="325" t="s">
        <v>272</v>
      </c>
      <c r="D319" s="357" t="s">
        <v>284</v>
      </c>
      <c r="E319" s="358" t="s">
        <v>811</v>
      </c>
      <c r="F319" s="358" t="s">
        <v>787</v>
      </c>
      <c r="G319" s="358">
        <v>0.03</v>
      </c>
    </row>
    <row r="320" spans="1:7" ht="30">
      <c r="A320" s="355" t="s">
        <v>319</v>
      </c>
      <c r="B320" s="360" t="s">
        <v>320</v>
      </c>
      <c r="C320" s="325" t="s">
        <v>272</v>
      </c>
      <c r="D320" s="357" t="s">
        <v>264</v>
      </c>
      <c r="E320" s="358" t="s">
        <v>812</v>
      </c>
      <c r="F320" s="358" t="s">
        <v>678</v>
      </c>
      <c r="G320" s="358">
        <v>1.56</v>
      </c>
    </row>
    <row r="321" spans="1:7" ht="30">
      <c r="A321" s="355" t="s">
        <v>321</v>
      </c>
      <c r="B321" s="360" t="s">
        <v>322</v>
      </c>
      <c r="C321" s="325" t="s">
        <v>272</v>
      </c>
      <c r="D321" s="357" t="s">
        <v>264</v>
      </c>
      <c r="E321" s="358" t="s">
        <v>812</v>
      </c>
      <c r="F321" s="358" t="s">
        <v>679</v>
      </c>
      <c r="G321" s="358">
        <v>1.91</v>
      </c>
    </row>
    <row r="322" spans="1:7">
      <c r="A322" s="750"/>
      <c r="B322" s="751"/>
      <c r="C322" s="751"/>
      <c r="D322" s="751"/>
      <c r="E322" s="752"/>
      <c r="F322" s="319" t="s">
        <v>268</v>
      </c>
      <c r="G322" s="330">
        <f>SUM(G316:G321)</f>
        <v>21.360000000000003</v>
      </c>
    </row>
    <row r="323" spans="1:7">
      <c r="A323" s="745" t="s">
        <v>422</v>
      </c>
      <c r="B323" s="746"/>
      <c r="C323" s="746"/>
      <c r="D323" s="746"/>
      <c r="E323" s="746"/>
      <c r="F323" s="746"/>
      <c r="G323" s="747"/>
    </row>
    <row r="324" spans="1:7">
      <c r="A324" s="748" t="s">
        <v>259</v>
      </c>
      <c r="B324" s="749"/>
      <c r="C324" s="304" t="s">
        <v>260</v>
      </c>
      <c r="D324" s="304" t="s">
        <v>7</v>
      </c>
      <c r="E324" s="304" t="s">
        <v>261</v>
      </c>
      <c r="F324" s="304" t="s">
        <v>262</v>
      </c>
      <c r="G324" s="304" t="s">
        <v>11</v>
      </c>
    </row>
    <row r="325" spans="1:7" ht="30">
      <c r="A325" s="355" t="s">
        <v>425</v>
      </c>
      <c r="B325" s="360" t="s">
        <v>426</v>
      </c>
      <c r="C325" s="325" t="s">
        <v>272</v>
      </c>
      <c r="D325" s="357" t="s">
        <v>273</v>
      </c>
      <c r="E325" s="358" t="s">
        <v>797</v>
      </c>
      <c r="F325" s="358" t="s">
        <v>813</v>
      </c>
      <c r="G325" s="358">
        <v>5.0599999999999996</v>
      </c>
    </row>
    <row r="326" spans="1:7">
      <c r="A326" s="355" t="s">
        <v>398</v>
      </c>
      <c r="B326" s="360" t="s">
        <v>399</v>
      </c>
      <c r="C326" s="325" t="s">
        <v>272</v>
      </c>
      <c r="D326" s="357" t="s">
        <v>623</v>
      </c>
      <c r="E326" s="358" t="s">
        <v>814</v>
      </c>
      <c r="F326" s="358" t="s">
        <v>787</v>
      </c>
      <c r="G326" s="358">
        <v>0</v>
      </c>
    </row>
    <row r="327" spans="1:7" ht="30">
      <c r="A327" s="355" t="s">
        <v>319</v>
      </c>
      <c r="B327" s="360" t="s">
        <v>320</v>
      </c>
      <c r="C327" s="325" t="s">
        <v>272</v>
      </c>
      <c r="D327" s="357" t="s">
        <v>264</v>
      </c>
      <c r="E327" s="358" t="s">
        <v>815</v>
      </c>
      <c r="F327" s="358" t="s">
        <v>678</v>
      </c>
      <c r="G327" s="358">
        <v>0.33</v>
      </c>
    </row>
    <row r="328" spans="1:7" ht="30">
      <c r="A328" s="355" t="s">
        <v>321</v>
      </c>
      <c r="B328" s="360" t="s">
        <v>322</v>
      </c>
      <c r="C328" s="325" t="s">
        <v>272</v>
      </c>
      <c r="D328" s="357" t="s">
        <v>264</v>
      </c>
      <c r="E328" s="358" t="s">
        <v>815</v>
      </c>
      <c r="F328" s="358" t="s">
        <v>679</v>
      </c>
      <c r="G328" s="358">
        <v>0.4</v>
      </c>
    </row>
    <row r="329" spans="1:7">
      <c r="A329" s="750"/>
      <c r="B329" s="751"/>
      <c r="C329" s="751"/>
      <c r="D329" s="751"/>
      <c r="E329" s="752"/>
      <c r="F329" s="319" t="s">
        <v>268</v>
      </c>
      <c r="G329" s="330">
        <f>SUM(G325:G328)</f>
        <v>5.79</v>
      </c>
    </row>
    <row r="330" spans="1:7" ht="17.25" customHeight="1">
      <c r="A330" s="745" t="s">
        <v>816</v>
      </c>
      <c r="B330" s="746"/>
      <c r="C330" s="746"/>
      <c r="D330" s="746"/>
      <c r="E330" s="746"/>
      <c r="F330" s="746"/>
      <c r="G330" s="747"/>
    </row>
    <row r="331" spans="1:7">
      <c r="A331" s="748" t="s">
        <v>259</v>
      </c>
      <c r="B331" s="749"/>
      <c r="C331" s="304" t="s">
        <v>260</v>
      </c>
      <c r="D331" s="304" t="s">
        <v>7</v>
      </c>
      <c r="E331" s="304" t="s">
        <v>261</v>
      </c>
      <c r="F331" s="304" t="s">
        <v>262</v>
      </c>
      <c r="G331" s="304" t="s">
        <v>11</v>
      </c>
    </row>
    <row r="332" spans="1:7">
      <c r="A332" s="355" t="s">
        <v>427</v>
      </c>
      <c r="B332" s="360" t="s">
        <v>62</v>
      </c>
      <c r="C332" s="325" t="s">
        <v>263</v>
      </c>
      <c r="D332" s="357" t="s">
        <v>623</v>
      </c>
      <c r="E332" s="362">
        <v>1</v>
      </c>
      <c r="F332" s="359">
        <v>5.95</v>
      </c>
      <c r="G332" s="358">
        <v>5.95</v>
      </c>
    </row>
    <row r="333" spans="1:7">
      <c r="A333" s="355" t="s">
        <v>429</v>
      </c>
      <c r="B333" s="360" t="s">
        <v>430</v>
      </c>
      <c r="C333" s="325" t="s">
        <v>263</v>
      </c>
      <c r="D333" s="357" t="s">
        <v>271</v>
      </c>
      <c r="E333" s="362">
        <v>7.0000000000000001E-3</v>
      </c>
      <c r="F333" s="359">
        <v>49.9</v>
      </c>
      <c r="G333" s="358">
        <v>0.35</v>
      </c>
    </row>
    <row r="334" spans="1:7" ht="24" customHeight="1">
      <c r="A334" s="355" t="s">
        <v>428</v>
      </c>
      <c r="B334" s="360" t="s">
        <v>431</v>
      </c>
      <c r="C334" s="325" t="s">
        <v>263</v>
      </c>
      <c r="D334" s="357" t="s">
        <v>432</v>
      </c>
      <c r="E334" s="362">
        <v>0.05</v>
      </c>
      <c r="F334" s="359">
        <v>9</v>
      </c>
      <c r="G334" s="358">
        <v>0.45</v>
      </c>
    </row>
    <row r="335" spans="1:7" ht="30">
      <c r="A335" s="355">
        <v>280008</v>
      </c>
      <c r="B335" s="360" t="s">
        <v>320</v>
      </c>
      <c r="C335" s="325" t="s">
        <v>263</v>
      </c>
      <c r="D335" s="357" t="s">
        <v>264</v>
      </c>
      <c r="E335" s="362">
        <v>0.18</v>
      </c>
      <c r="F335" s="359">
        <v>16.59</v>
      </c>
      <c r="G335" s="358">
        <v>2.99</v>
      </c>
    </row>
    <row r="336" spans="1:7" ht="30">
      <c r="A336" s="355">
        <v>280016</v>
      </c>
      <c r="B336" s="360" t="s">
        <v>322</v>
      </c>
      <c r="C336" s="325" t="s">
        <v>263</v>
      </c>
      <c r="D336" s="357" t="s">
        <v>264</v>
      </c>
      <c r="E336" s="362">
        <v>0.18</v>
      </c>
      <c r="F336" s="359">
        <v>20.68</v>
      </c>
      <c r="G336" s="358">
        <v>3.72</v>
      </c>
    </row>
    <row r="337" spans="1:7">
      <c r="A337" s="750"/>
      <c r="B337" s="751"/>
      <c r="C337" s="751"/>
      <c r="D337" s="751"/>
      <c r="E337" s="752"/>
      <c r="F337" s="305" t="s">
        <v>268</v>
      </c>
      <c r="G337" s="306">
        <f>SUM(G332:G336)</f>
        <v>13.46</v>
      </c>
    </row>
    <row r="338" spans="1:7">
      <c r="A338" s="745" t="s">
        <v>433</v>
      </c>
      <c r="B338" s="746"/>
      <c r="C338" s="746"/>
      <c r="D338" s="746"/>
      <c r="E338" s="746"/>
      <c r="F338" s="746"/>
      <c r="G338" s="747"/>
    </row>
    <row r="339" spans="1:7">
      <c r="A339" s="748" t="s">
        <v>259</v>
      </c>
      <c r="B339" s="749"/>
      <c r="C339" s="304" t="s">
        <v>260</v>
      </c>
      <c r="D339" s="304" t="s">
        <v>7</v>
      </c>
      <c r="E339" s="304" t="s">
        <v>261</v>
      </c>
      <c r="F339" s="304" t="s">
        <v>262</v>
      </c>
      <c r="G339" s="304" t="s">
        <v>11</v>
      </c>
    </row>
    <row r="340" spans="1:7">
      <c r="A340" s="355" t="s">
        <v>435</v>
      </c>
      <c r="B340" s="360" t="s">
        <v>434</v>
      </c>
      <c r="C340" s="325" t="s">
        <v>263</v>
      </c>
      <c r="D340" s="357" t="s">
        <v>269</v>
      </c>
      <c r="E340" s="362">
        <v>1</v>
      </c>
      <c r="F340" s="359">
        <v>11.9</v>
      </c>
      <c r="G340" s="358">
        <v>11.9</v>
      </c>
    </row>
    <row r="341" spans="1:7">
      <c r="A341" s="355" t="s">
        <v>429</v>
      </c>
      <c r="B341" s="360" t="s">
        <v>430</v>
      </c>
      <c r="C341" s="325" t="s">
        <v>263</v>
      </c>
      <c r="D341" s="357" t="s">
        <v>271</v>
      </c>
      <c r="E341" s="362">
        <v>0.11</v>
      </c>
      <c r="F341" s="359">
        <v>49.9</v>
      </c>
      <c r="G341" s="358">
        <v>0.55000000000000004</v>
      </c>
    </row>
    <row r="342" spans="1:7">
      <c r="A342" s="355" t="s">
        <v>428</v>
      </c>
      <c r="B342" s="360" t="s">
        <v>431</v>
      </c>
      <c r="C342" s="325" t="s">
        <v>263</v>
      </c>
      <c r="D342" s="357" t="s">
        <v>432</v>
      </c>
      <c r="E342" s="362">
        <v>0.08</v>
      </c>
      <c r="F342" s="359">
        <v>9</v>
      </c>
      <c r="G342" s="358">
        <v>0.72</v>
      </c>
    </row>
    <row r="343" spans="1:7" ht="30">
      <c r="A343" s="355">
        <v>280008</v>
      </c>
      <c r="B343" s="360" t="s">
        <v>320</v>
      </c>
      <c r="C343" s="325" t="s">
        <v>263</v>
      </c>
      <c r="D343" s="357" t="s">
        <v>264</v>
      </c>
      <c r="E343" s="362">
        <v>0.19</v>
      </c>
      <c r="F343" s="359">
        <v>16.59</v>
      </c>
      <c r="G343" s="358">
        <v>3.15</v>
      </c>
    </row>
    <row r="344" spans="1:7" ht="30">
      <c r="A344" s="355">
        <v>280016</v>
      </c>
      <c r="B344" s="360" t="s">
        <v>322</v>
      </c>
      <c r="C344" s="325" t="s">
        <v>263</v>
      </c>
      <c r="D344" s="357" t="s">
        <v>264</v>
      </c>
      <c r="E344" s="362">
        <v>0.19</v>
      </c>
      <c r="F344" s="359">
        <v>20.68</v>
      </c>
      <c r="G344" s="358">
        <v>3.93</v>
      </c>
    </row>
    <row r="345" spans="1:7">
      <c r="A345" s="750"/>
      <c r="B345" s="751"/>
      <c r="C345" s="751"/>
      <c r="D345" s="751"/>
      <c r="E345" s="752"/>
      <c r="F345" s="305" t="s">
        <v>268</v>
      </c>
      <c r="G345" s="306">
        <f>SUM(G340:G344)</f>
        <v>20.25</v>
      </c>
    </row>
    <row r="346" spans="1:7">
      <c r="A346" s="745" t="s">
        <v>436</v>
      </c>
      <c r="B346" s="746"/>
      <c r="C346" s="746"/>
      <c r="D346" s="746"/>
      <c r="E346" s="746"/>
      <c r="F346" s="746"/>
      <c r="G346" s="747"/>
    </row>
    <row r="347" spans="1:7">
      <c r="A347" s="748" t="s">
        <v>259</v>
      </c>
      <c r="B347" s="749"/>
      <c r="C347" s="304" t="s">
        <v>260</v>
      </c>
      <c r="D347" s="304" t="s">
        <v>7</v>
      </c>
      <c r="E347" s="304" t="s">
        <v>261</v>
      </c>
      <c r="F347" s="304" t="s">
        <v>262</v>
      </c>
      <c r="G347" s="304" t="s">
        <v>11</v>
      </c>
    </row>
    <row r="348" spans="1:7">
      <c r="A348" s="355" t="s">
        <v>437</v>
      </c>
      <c r="B348" s="360" t="s">
        <v>66</v>
      </c>
      <c r="C348" s="325" t="s">
        <v>263</v>
      </c>
      <c r="D348" s="357" t="s">
        <v>269</v>
      </c>
      <c r="E348" s="362">
        <v>1</v>
      </c>
      <c r="F348" s="359">
        <v>1.5</v>
      </c>
      <c r="G348" s="359">
        <v>1.5</v>
      </c>
    </row>
    <row r="349" spans="1:7">
      <c r="A349" s="355" t="s">
        <v>429</v>
      </c>
      <c r="B349" s="360" t="s">
        <v>430</v>
      </c>
      <c r="C349" s="325" t="s">
        <v>263</v>
      </c>
      <c r="D349" s="357" t="s">
        <v>271</v>
      </c>
      <c r="E349" s="362">
        <v>4.0000000000000001E-3</v>
      </c>
      <c r="F349" s="359">
        <v>49.9</v>
      </c>
      <c r="G349" s="359">
        <v>0.2</v>
      </c>
    </row>
    <row r="350" spans="1:7">
      <c r="A350" s="355" t="s">
        <v>428</v>
      </c>
      <c r="B350" s="360" t="s">
        <v>431</v>
      </c>
      <c r="C350" s="325" t="s">
        <v>263</v>
      </c>
      <c r="D350" s="357" t="s">
        <v>432</v>
      </c>
      <c r="E350" s="362">
        <v>1.0999999999999999E-2</v>
      </c>
      <c r="F350" s="359">
        <v>9</v>
      </c>
      <c r="G350" s="359">
        <v>0.1</v>
      </c>
    </row>
    <row r="351" spans="1:7" ht="30">
      <c r="A351" s="355">
        <v>280008</v>
      </c>
      <c r="B351" s="360" t="s">
        <v>320</v>
      </c>
      <c r="C351" s="325" t="s">
        <v>263</v>
      </c>
      <c r="D351" s="357" t="s">
        <v>264</v>
      </c>
      <c r="E351" s="362">
        <v>0.18</v>
      </c>
      <c r="F351" s="359">
        <v>16.59</v>
      </c>
      <c r="G351" s="359">
        <v>2.99</v>
      </c>
    </row>
    <row r="352" spans="1:7" ht="30">
      <c r="A352" s="355">
        <v>280016</v>
      </c>
      <c r="B352" s="360" t="s">
        <v>322</v>
      </c>
      <c r="C352" s="325" t="s">
        <v>263</v>
      </c>
      <c r="D352" s="357" t="s">
        <v>264</v>
      </c>
      <c r="E352" s="362">
        <v>0.18</v>
      </c>
      <c r="F352" s="359">
        <v>20.68</v>
      </c>
      <c r="G352" s="359">
        <v>3.72</v>
      </c>
    </row>
    <row r="353" spans="1:7">
      <c r="A353" s="750"/>
      <c r="B353" s="751"/>
      <c r="C353" s="751"/>
      <c r="D353" s="751"/>
      <c r="E353" s="752"/>
      <c r="F353" s="305" t="s">
        <v>268</v>
      </c>
      <c r="G353" s="306">
        <f>SUM(G348:G352)</f>
        <v>8.51</v>
      </c>
    </row>
    <row r="354" spans="1:7">
      <c r="A354" s="745" t="s">
        <v>438</v>
      </c>
      <c r="B354" s="746"/>
      <c r="C354" s="746"/>
      <c r="D354" s="746"/>
      <c r="E354" s="746"/>
      <c r="F354" s="746"/>
      <c r="G354" s="747"/>
    </row>
    <row r="355" spans="1:7">
      <c r="A355" s="748" t="s">
        <v>259</v>
      </c>
      <c r="B355" s="749"/>
      <c r="C355" s="304" t="s">
        <v>260</v>
      </c>
      <c r="D355" s="304" t="s">
        <v>7</v>
      </c>
      <c r="E355" s="304" t="s">
        <v>261</v>
      </c>
      <c r="F355" s="304" t="s">
        <v>262</v>
      </c>
      <c r="G355" s="304" t="s">
        <v>11</v>
      </c>
    </row>
    <row r="356" spans="1:7">
      <c r="A356" s="355" t="s">
        <v>439</v>
      </c>
      <c r="B356" s="360" t="s">
        <v>442</v>
      </c>
      <c r="C356" s="325" t="s">
        <v>263</v>
      </c>
      <c r="D356" s="357" t="s">
        <v>269</v>
      </c>
      <c r="E356" s="362">
        <v>1</v>
      </c>
      <c r="F356" s="359">
        <v>25.66</v>
      </c>
      <c r="G356" s="359">
        <v>25.66</v>
      </c>
    </row>
    <row r="357" spans="1:7">
      <c r="A357" s="355" t="s">
        <v>440</v>
      </c>
      <c r="B357" s="360" t="s">
        <v>441</v>
      </c>
      <c r="C357" s="325" t="s">
        <v>263</v>
      </c>
      <c r="D357" s="357" t="s">
        <v>273</v>
      </c>
      <c r="E357" s="362">
        <v>0.56000000000000005</v>
      </c>
      <c r="F357" s="359">
        <v>0.21</v>
      </c>
      <c r="G357" s="359">
        <v>0.12</v>
      </c>
    </row>
    <row r="358" spans="1:7" ht="30">
      <c r="A358" s="355">
        <v>280008</v>
      </c>
      <c r="B358" s="360" t="s">
        <v>320</v>
      </c>
      <c r="C358" s="325" t="s">
        <v>263</v>
      </c>
      <c r="D358" s="357" t="s">
        <v>264</v>
      </c>
      <c r="E358" s="362">
        <v>0.5</v>
      </c>
      <c r="F358" s="359">
        <v>16.59</v>
      </c>
      <c r="G358" s="359">
        <v>8.3000000000000007</v>
      </c>
    </row>
    <row r="359" spans="1:7" ht="30">
      <c r="A359" s="355">
        <v>280016</v>
      </c>
      <c r="B359" s="360" t="s">
        <v>322</v>
      </c>
      <c r="C359" s="325" t="s">
        <v>263</v>
      </c>
      <c r="D359" s="357" t="s">
        <v>264</v>
      </c>
      <c r="E359" s="362">
        <v>0.5</v>
      </c>
      <c r="F359" s="359">
        <v>20.68</v>
      </c>
      <c r="G359" s="359">
        <v>10.34</v>
      </c>
    </row>
    <row r="360" spans="1:7">
      <c r="A360" s="750"/>
      <c r="B360" s="751"/>
      <c r="C360" s="751"/>
      <c r="D360" s="751"/>
      <c r="E360" s="752"/>
      <c r="F360" s="305" t="s">
        <v>268</v>
      </c>
      <c r="G360" s="306">
        <f>SUM(G356:G359)</f>
        <v>44.42</v>
      </c>
    </row>
    <row r="361" spans="1:7">
      <c r="A361" s="745" t="s">
        <v>443</v>
      </c>
      <c r="B361" s="746"/>
      <c r="C361" s="746"/>
      <c r="D361" s="746"/>
      <c r="E361" s="746"/>
      <c r="F361" s="746"/>
      <c r="G361" s="747"/>
    </row>
    <row r="362" spans="1:7">
      <c r="A362" s="748" t="s">
        <v>259</v>
      </c>
      <c r="B362" s="749"/>
      <c r="C362" s="304" t="s">
        <v>260</v>
      </c>
      <c r="D362" s="304" t="s">
        <v>7</v>
      </c>
      <c r="E362" s="304" t="s">
        <v>261</v>
      </c>
      <c r="F362" s="304" t="s">
        <v>262</v>
      </c>
      <c r="G362" s="304" t="s">
        <v>11</v>
      </c>
    </row>
    <row r="363" spans="1:7" ht="30">
      <c r="A363" s="355" t="s">
        <v>401</v>
      </c>
      <c r="B363" s="360" t="s">
        <v>402</v>
      </c>
      <c r="C363" s="325" t="s">
        <v>272</v>
      </c>
      <c r="D363" s="357" t="s">
        <v>284</v>
      </c>
      <c r="E363" s="362" t="s">
        <v>817</v>
      </c>
      <c r="F363" s="359" t="s">
        <v>790</v>
      </c>
      <c r="G363" s="359">
        <v>0.42</v>
      </c>
    </row>
    <row r="364" spans="1:7" ht="30">
      <c r="A364" s="355" t="s">
        <v>444</v>
      </c>
      <c r="B364" s="360" t="s">
        <v>445</v>
      </c>
      <c r="C364" s="325" t="s">
        <v>272</v>
      </c>
      <c r="D364" s="357" t="s">
        <v>284</v>
      </c>
      <c r="E364" s="362" t="s">
        <v>285</v>
      </c>
      <c r="F364" s="359" t="s">
        <v>818</v>
      </c>
      <c r="G364" s="359">
        <v>4</v>
      </c>
    </row>
    <row r="365" spans="1:7" ht="30">
      <c r="A365" s="355" t="s">
        <v>396</v>
      </c>
      <c r="B365" s="360" t="s">
        <v>397</v>
      </c>
      <c r="C365" s="325" t="s">
        <v>272</v>
      </c>
      <c r="D365" s="357" t="s">
        <v>284</v>
      </c>
      <c r="E365" s="362" t="s">
        <v>446</v>
      </c>
      <c r="F365" s="359" t="s">
        <v>785</v>
      </c>
      <c r="G365" s="359">
        <v>0.54</v>
      </c>
    </row>
    <row r="366" spans="1:7">
      <c r="A366" s="355" t="s">
        <v>398</v>
      </c>
      <c r="B366" s="360" t="s">
        <v>399</v>
      </c>
      <c r="C366" s="325" t="s">
        <v>272</v>
      </c>
      <c r="D366" s="357" t="s">
        <v>284</v>
      </c>
      <c r="E366" s="362" t="s">
        <v>819</v>
      </c>
      <c r="F366" s="359" t="s">
        <v>787</v>
      </c>
      <c r="G366" s="359">
        <v>0.05</v>
      </c>
    </row>
    <row r="367" spans="1:7" ht="30">
      <c r="A367" s="355" t="s">
        <v>319</v>
      </c>
      <c r="B367" s="360" t="s">
        <v>320</v>
      </c>
      <c r="C367" s="325" t="s">
        <v>272</v>
      </c>
      <c r="D367" s="357" t="s">
        <v>264</v>
      </c>
      <c r="E367" s="362" t="s">
        <v>820</v>
      </c>
      <c r="F367" s="359" t="s">
        <v>678</v>
      </c>
      <c r="G367" s="359">
        <v>2.58</v>
      </c>
    </row>
    <row r="368" spans="1:7" ht="30">
      <c r="A368" s="355" t="s">
        <v>321</v>
      </c>
      <c r="B368" s="360" t="s">
        <v>322</v>
      </c>
      <c r="C368" s="325" t="s">
        <v>272</v>
      </c>
      <c r="D368" s="357" t="s">
        <v>264</v>
      </c>
      <c r="E368" s="362" t="s">
        <v>820</v>
      </c>
      <c r="F368" s="359" t="s">
        <v>679</v>
      </c>
      <c r="G368" s="359">
        <v>3.14</v>
      </c>
    </row>
    <row r="369" spans="1:7">
      <c r="A369" s="750"/>
      <c r="B369" s="751"/>
      <c r="C369" s="751"/>
      <c r="D369" s="751"/>
      <c r="E369" s="752"/>
      <c r="F369" s="321" t="s">
        <v>268</v>
      </c>
      <c r="G369" s="322">
        <f>SUM(G363:G368)</f>
        <v>10.73</v>
      </c>
    </row>
    <row r="370" spans="1:7" ht="21" customHeight="1">
      <c r="A370" s="745" t="s">
        <v>447</v>
      </c>
      <c r="B370" s="746"/>
      <c r="C370" s="746"/>
      <c r="D370" s="746"/>
      <c r="E370" s="746"/>
      <c r="F370" s="746"/>
      <c r="G370" s="747"/>
    </row>
    <row r="371" spans="1:7">
      <c r="A371" s="748" t="s">
        <v>259</v>
      </c>
      <c r="B371" s="749"/>
      <c r="C371" s="304" t="s">
        <v>260</v>
      </c>
      <c r="D371" s="304" t="s">
        <v>7</v>
      </c>
      <c r="E371" s="304" t="s">
        <v>261</v>
      </c>
      <c r="F371" s="304" t="s">
        <v>262</v>
      </c>
      <c r="G371" s="304" t="s">
        <v>11</v>
      </c>
    </row>
    <row r="372" spans="1:7" ht="30">
      <c r="A372" s="355" t="s">
        <v>401</v>
      </c>
      <c r="B372" s="360" t="s">
        <v>402</v>
      </c>
      <c r="C372" s="325" t="s">
        <v>272</v>
      </c>
      <c r="D372" s="357" t="s">
        <v>284</v>
      </c>
      <c r="E372" s="362" t="s">
        <v>817</v>
      </c>
      <c r="F372" s="359" t="s">
        <v>790</v>
      </c>
      <c r="G372" s="359">
        <v>0.42</v>
      </c>
    </row>
    <row r="373" spans="1:7" ht="30">
      <c r="A373" s="355" t="s">
        <v>448</v>
      </c>
      <c r="B373" s="360" t="s">
        <v>449</v>
      </c>
      <c r="C373" s="325" t="s">
        <v>272</v>
      </c>
      <c r="D373" s="357" t="s">
        <v>284</v>
      </c>
      <c r="E373" s="362" t="s">
        <v>285</v>
      </c>
      <c r="F373" s="359" t="s">
        <v>821</v>
      </c>
      <c r="G373" s="359">
        <v>0.95</v>
      </c>
    </row>
    <row r="374" spans="1:7" ht="30">
      <c r="A374" s="355" t="s">
        <v>396</v>
      </c>
      <c r="B374" s="360" t="s">
        <v>397</v>
      </c>
      <c r="C374" s="325" t="s">
        <v>272</v>
      </c>
      <c r="D374" s="357" t="s">
        <v>284</v>
      </c>
      <c r="E374" s="362" t="s">
        <v>446</v>
      </c>
      <c r="F374" s="359" t="s">
        <v>785</v>
      </c>
      <c r="G374" s="359">
        <v>0.54</v>
      </c>
    </row>
    <row r="375" spans="1:7">
      <c r="A375" s="355" t="s">
        <v>398</v>
      </c>
      <c r="B375" s="360" t="s">
        <v>399</v>
      </c>
      <c r="C375" s="325" t="s">
        <v>272</v>
      </c>
      <c r="D375" s="357" t="s">
        <v>284</v>
      </c>
      <c r="E375" s="362" t="s">
        <v>822</v>
      </c>
      <c r="F375" s="359" t="s">
        <v>787</v>
      </c>
      <c r="G375" s="359">
        <v>0.01</v>
      </c>
    </row>
    <row r="376" spans="1:7" ht="30">
      <c r="A376" s="355" t="s">
        <v>319</v>
      </c>
      <c r="B376" s="360" t="s">
        <v>320</v>
      </c>
      <c r="C376" s="325" t="s">
        <v>272</v>
      </c>
      <c r="D376" s="357" t="s">
        <v>264</v>
      </c>
      <c r="E376" s="362" t="s">
        <v>823</v>
      </c>
      <c r="F376" s="359" t="s">
        <v>678</v>
      </c>
      <c r="G376" s="359">
        <v>1.19</v>
      </c>
    </row>
    <row r="377" spans="1:7" ht="30">
      <c r="A377" s="355" t="s">
        <v>321</v>
      </c>
      <c r="B377" s="360" t="s">
        <v>322</v>
      </c>
      <c r="C377" s="325" t="s">
        <v>272</v>
      </c>
      <c r="D377" s="357" t="s">
        <v>264</v>
      </c>
      <c r="E377" s="362" t="s">
        <v>823</v>
      </c>
      <c r="F377" s="359" t="s">
        <v>679</v>
      </c>
      <c r="G377" s="359">
        <v>1.46</v>
      </c>
    </row>
    <row r="378" spans="1:7">
      <c r="A378" s="750"/>
      <c r="B378" s="751"/>
      <c r="C378" s="751"/>
      <c r="D378" s="751"/>
      <c r="E378" s="752"/>
      <c r="F378" s="321" t="s">
        <v>268</v>
      </c>
      <c r="G378" s="322">
        <f>SUM(G372:G377)</f>
        <v>4.57</v>
      </c>
    </row>
    <row r="379" spans="1:7" ht="19.5" customHeight="1">
      <c r="A379" s="745" t="s">
        <v>450</v>
      </c>
      <c r="B379" s="746"/>
      <c r="C379" s="746"/>
      <c r="D379" s="746"/>
      <c r="E379" s="746"/>
      <c r="F379" s="746"/>
      <c r="G379" s="747"/>
    </row>
    <row r="380" spans="1:7">
      <c r="A380" s="748" t="s">
        <v>259</v>
      </c>
      <c r="B380" s="749"/>
      <c r="C380" s="304" t="s">
        <v>260</v>
      </c>
      <c r="D380" s="304" t="s">
        <v>7</v>
      </c>
      <c r="E380" s="304" t="s">
        <v>261</v>
      </c>
      <c r="F380" s="304" t="s">
        <v>262</v>
      </c>
      <c r="G380" s="304" t="s">
        <v>11</v>
      </c>
    </row>
    <row r="381" spans="1:7" ht="24" customHeight="1">
      <c r="A381" s="355">
        <v>30010</v>
      </c>
      <c r="B381" s="360" t="s">
        <v>276</v>
      </c>
      <c r="C381" s="325" t="s">
        <v>263</v>
      </c>
      <c r="D381" s="357" t="s">
        <v>315</v>
      </c>
      <c r="E381" s="362">
        <v>0.3</v>
      </c>
      <c r="F381" s="359">
        <v>51.21</v>
      </c>
      <c r="G381" s="359">
        <v>15.36</v>
      </c>
    </row>
    <row r="382" spans="1:7">
      <c r="A382" s="355">
        <v>40257</v>
      </c>
      <c r="B382" s="360" t="s">
        <v>302</v>
      </c>
      <c r="C382" s="325" t="s">
        <v>263</v>
      </c>
      <c r="D382" s="357" t="s">
        <v>315</v>
      </c>
      <c r="E382" s="362">
        <v>2.5000000000000001E-2</v>
      </c>
      <c r="F382" s="359">
        <v>704.5</v>
      </c>
      <c r="G382" s="359">
        <v>17.61</v>
      </c>
    </row>
    <row r="383" spans="1:7" ht="24.75" customHeight="1">
      <c r="A383" s="355">
        <v>50681</v>
      </c>
      <c r="B383" s="360" t="s">
        <v>303</v>
      </c>
      <c r="C383" s="325" t="s">
        <v>263</v>
      </c>
      <c r="D383" s="357" t="s">
        <v>315</v>
      </c>
      <c r="E383" s="362">
        <v>3.4000000000000002E-2</v>
      </c>
      <c r="F383" s="359">
        <v>3232.37</v>
      </c>
      <c r="G383" s="359">
        <v>109.9</v>
      </c>
    </row>
    <row r="384" spans="1:7">
      <c r="A384" s="355">
        <v>60045</v>
      </c>
      <c r="B384" s="360" t="s">
        <v>304</v>
      </c>
      <c r="C384" s="325" t="s">
        <v>263</v>
      </c>
      <c r="D384" s="357" t="s">
        <v>355</v>
      </c>
      <c r="E384" s="362">
        <v>1.1000000000000001</v>
      </c>
      <c r="F384" s="359">
        <v>92.52</v>
      </c>
      <c r="G384" s="359">
        <v>101.77</v>
      </c>
    </row>
    <row r="385" spans="1:7" ht="25.5" customHeight="1">
      <c r="A385" s="355">
        <v>110143</v>
      </c>
      <c r="B385" s="360" t="s">
        <v>121</v>
      </c>
      <c r="C385" s="325" t="s">
        <v>263</v>
      </c>
      <c r="D385" s="357" t="s">
        <v>355</v>
      </c>
      <c r="E385" s="362">
        <v>1.1299999999999999</v>
      </c>
      <c r="F385" s="359">
        <v>10.89</v>
      </c>
      <c r="G385" s="359">
        <v>12.31</v>
      </c>
    </row>
    <row r="386" spans="1:7">
      <c r="A386" s="355">
        <v>110763</v>
      </c>
      <c r="B386" s="360" t="s">
        <v>451</v>
      </c>
      <c r="C386" s="325" t="s">
        <v>263</v>
      </c>
      <c r="D386" s="357" t="s">
        <v>355</v>
      </c>
      <c r="E386" s="362">
        <v>1.1299999999999999</v>
      </c>
      <c r="F386" s="359">
        <v>44.46</v>
      </c>
      <c r="G386" s="359">
        <v>50.24</v>
      </c>
    </row>
    <row r="387" spans="1:7">
      <c r="A387" s="355">
        <v>130113</v>
      </c>
      <c r="B387" s="360" t="s">
        <v>305</v>
      </c>
      <c r="C387" s="325" t="s">
        <v>263</v>
      </c>
      <c r="D387" s="357" t="s">
        <v>355</v>
      </c>
      <c r="E387" s="362">
        <v>0.16</v>
      </c>
      <c r="F387" s="359">
        <v>49.15</v>
      </c>
      <c r="G387" s="359">
        <v>7.86</v>
      </c>
    </row>
    <row r="388" spans="1:7">
      <c r="A388" s="750"/>
      <c r="B388" s="751"/>
      <c r="C388" s="751"/>
      <c r="D388" s="751"/>
      <c r="E388" s="752"/>
      <c r="F388" s="305" t="s">
        <v>268</v>
      </c>
      <c r="G388" s="306">
        <f>SUM(G381:G387)</f>
        <v>315.05</v>
      </c>
    </row>
    <row r="389" spans="1:7" ht="18.75" customHeight="1">
      <c r="A389" s="745" t="s">
        <v>452</v>
      </c>
      <c r="B389" s="746"/>
      <c r="C389" s="746"/>
      <c r="D389" s="746"/>
      <c r="E389" s="746"/>
      <c r="F389" s="746"/>
      <c r="G389" s="747"/>
    </row>
    <row r="390" spans="1:7">
      <c r="A390" s="748" t="s">
        <v>259</v>
      </c>
      <c r="B390" s="749"/>
      <c r="C390" s="304" t="s">
        <v>260</v>
      </c>
      <c r="D390" s="304" t="s">
        <v>7</v>
      </c>
      <c r="E390" s="304" t="s">
        <v>261</v>
      </c>
      <c r="F390" s="304" t="s">
        <v>262</v>
      </c>
      <c r="G390" s="304" t="s">
        <v>11</v>
      </c>
    </row>
    <row r="391" spans="1:7" ht="27" customHeight="1">
      <c r="A391" s="355">
        <v>30010</v>
      </c>
      <c r="B391" s="360" t="s">
        <v>276</v>
      </c>
      <c r="C391" s="325" t="s">
        <v>263</v>
      </c>
      <c r="D391" s="357" t="s">
        <v>315</v>
      </c>
      <c r="E391" s="362">
        <v>0.75</v>
      </c>
      <c r="F391" s="359">
        <v>51.21</v>
      </c>
      <c r="G391" s="359">
        <v>38.409999999999997</v>
      </c>
    </row>
    <row r="392" spans="1:7" ht="26.25" customHeight="1">
      <c r="A392" s="355">
        <v>40257</v>
      </c>
      <c r="B392" s="360" t="s">
        <v>302</v>
      </c>
      <c r="C392" s="325" t="s">
        <v>263</v>
      </c>
      <c r="D392" s="357" t="s">
        <v>315</v>
      </c>
      <c r="E392" s="362">
        <v>4.1000000000000002E-2</v>
      </c>
      <c r="F392" s="359">
        <v>704.5</v>
      </c>
      <c r="G392" s="359">
        <v>28.88</v>
      </c>
    </row>
    <row r="393" spans="1:7" ht="25.5" customHeight="1">
      <c r="A393" s="355">
        <v>50681</v>
      </c>
      <c r="B393" s="360" t="s">
        <v>303</v>
      </c>
      <c r="C393" s="325" t="s">
        <v>263</v>
      </c>
      <c r="D393" s="357" t="s">
        <v>315</v>
      </c>
      <c r="E393" s="362">
        <v>5.7000000000000002E-2</v>
      </c>
      <c r="F393" s="359">
        <v>3232.7</v>
      </c>
      <c r="G393" s="359">
        <v>184.25</v>
      </c>
    </row>
    <row r="394" spans="1:7">
      <c r="A394" s="355">
        <v>60045</v>
      </c>
      <c r="B394" s="360" t="s">
        <v>304</v>
      </c>
      <c r="C394" s="325" t="s">
        <v>263</v>
      </c>
      <c r="D394" s="357" t="s">
        <v>355</v>
      </c>
      <c r="E394" s="362">
        <v>2.4</v>
      </c>
      <c r="F394" s="359">
        <v>92.52</v>
      </c>
      <c r="G394" s="359">
        <v>222.05</v>
      </c>
    </row>
    <row r="395" spans="1:7">
      <c r="A395" s="355">
        <v>110143</v>
      </c>
      <c r="B395" s="360" t="s">
        <v>121</v>
      </c>
      <c r="C395" s="325" t="s">
        <v>263</v>
      </c>
      <c r="D395" s="357" t="s">
        <v>355</v>
      </c>
      <c r="E395" s="362">
        <v>2.37</v>
      </c>
      <c r="F395" s="359">
        <v>10.89</v>
      </c>
      <c r="G395" s="359">
        <v>25.81</v>
      </c>
    </row>
    <row r="396" spans="1:7">
      <c r="A396" s="355">
        <v>110763</v>
      </c>
      <c r="B396" s="360" t="s">
        <v>122</v>
      </c>
      <c r="C396" s="325" t="s">
        <v>263</v>
      </c>
      <c r="D396" s="357" t="s">
        <v>355</v>
      </c>
      <c r="E396" s="362">
        <v>2.37</v>
      </c>
      <c r="F396" s="359">
        <v>44.46</v>
      </c>
      <c r="G396" s="359">
        <v>105.37</v>
      </c>
    </row>
    <row r="397" spans="1:7">
      <c r="A397" s="355">
        <v>130113</v>
      </c>
      <c r="B397" s="360" t="s">
        <v>305</v>
      </c>
      <c r="C397" s="325" t="s">
        <v>263</v>
      </c>
      <c r="D397" s="357" t="s">
        <v>355</v>
      </c>
      <c r="E397" s="362">
        <v>0.36</v>
      </c>
      <c r="F397" s="359">
        <v>49.15</v>
      </c>
      <c r="G397" s="359">
        <v>17.690000000000001</v>
      </c>
    </row>
    <row r="398" spans="1:7">
      <c r="A398" s="750"/>
      <c r="B398" s="751"/>
      <c r="C398" s="751"/>
      <c r="D398" s="751"/>
      <c r="E398" s="752"/>
      <c r="F398" s="305" t="s">
        <v>268</v>
      </c>
      <c r="G398" s="306">
        <f>SUM(G391:G397)</f>
        <v>622.46</v>
      </c>
    </row>
    <row r="399" spans="1:7">
      <c r="A399" s="745" t="s">
        <v>464</v>
      </c>
      <c r="B399" s="746"/>
      <c r="C399" s="746"/>
      <c r="D399" s="746"/>
      <c r="E399" s="746"/>
      <c r="F399" s="746"/>
      <c r="G399" s="747"/>
    </row>
    <row r="400" spans="1:7">
      <c r="A400" s="748" t="s">
        <v>259</v>
      </c>
      <c r="B400" s="749"/>
      <c r="C400" s="304" t="s">
        <v>260</v>
      </c>
      <c r="D400" s="304" t="s">
        <v>7</v>
      </c>
      <c r="E400" s="304" t="s">
        <v>261</v>
      </c>
      <c r="F400" s="304" t="s">
        <v>262</v>
      </c>
      <c r="G400" s="304" t="s">
        <v>11</v>
      </c>
    </row>
    <row r="401" spans="1:7">
      <c r="A401" s="355" t="s">
        <v>455</v>
      </c>
      <c r="B401" s="360" t="s">
        <v>461</v>
      </c>
      <c r="C401" s="325" t="s">
        <v>263</v>
      </c>
      <c r="D401" s="357" t="s">
        <v>269</v>
      </c>
      <c r="E401" s="362">
        <v>4</v>
      </c>
      <c r="F401" s="359">
        <v>40.799999999999997</v>
      </c>
      <c r="G401" s="359">
        <v>163.19999999999999</v>
      </c>
    </row>
    <row r="402" spans="1:7">
      <c r="A402" s="355" t="s">
        <v>456</v>
      </c>
      <c r="B402" s="360" t="s">
        <v>462</v>
      </c>
      <c r="C402" s="325" t="s">
        <v>263</v>
      </c>
      <c r="D402" s="357" t="s">
        <v>269</v>
      </c>
      <c r="E402" s="362">
        <v>2</v>
      </c>
      <c r="F402" s="359">
        <v>19.38</v>
      </c>
      <c r="G402" s="359">
        <v>38.76</v>
      </c>
    </row>
    <row r="403" spans="1:7">
      <c r="A403" s="355" t="s">
        <v>453</v>
      </c>
      <c r="B403" s="360" t="s">
        <v>458</v>
      </c>
      <c r="C403" s="325" t="s">
        <v>263</v>
      </c>
      <c r="D403" s="357" t="s">
        <v>273</v>
      </c>
      <c r="E403" s="362">
        <v>5</v>
      </c>
      <c r="F403" s="359">
        <v>288</v>
      </c>
      <c r="G403" s="359">
        <v>1440</v>
      </c>
    </row>
    <row r="404" spans="1:7">
      <c r="A404" s="355" t="s">
        <v>454</v>
      </c>
      <c r="B404" s="360" t="s">
        <v>459</v>
      </c>
      <c r="C404" s="325" t="s">
        <v>263</v>
      </c>
      <c r="D404" s="357" t="s">
        <v>269</v>
      </c>
      <c r="E404" s="362">
        <v>2</v>
      </c>
      <c r="F404" s="359">
        <v>14.19</v>
      </c>
      <c r="G404" s="359">
        <v>28.38</v>
      </c>
    </row>
    <row r="405" spans="1:7">
      <c r="A405" s="355" t="s">
        <v>457</v>
      </c>
      <c r="B405" s="363" t="s">
        <v>463</v>
      </c>
      <c r="C405" s="325" t="s">
        <v>263</v>
      </c>
      <c r="D405" s="357" t="s">
        <v>269</v>
      </c>
      <c r="E405" s="362">
        <v>1</v>
      </c>
      <c r="F405" s="359">
        <v>5895</v>
      </c>
      <c r="G405" s="359">
        <v>5895</v>
      </c>
    </row>
    <row r="406" spans="1:7">
      <c r="A406" s="355" t="s">
        <v>440</v>
      </c>
      <c r="B406" s="360" t="s">
        <v>460</v>
      </c>
      <c r="C406" s="325" t="s">
        <v>263</v>
      </c>
      <c r="D406" s="357" t="s">
        <v>273</v>
      </c>
      <c r="E406" s="362">
        <v>3</v>
      </c>
      <c r="F406" s="359">
        <v>0.21</v>
      </c>
      <c r="G406" s="359">
        <v>0.63</v>
      </c>
    </row>
    <row r="407" spans="1:7" ht="30">
      <c r="A407" s="355">
        <v>280008</v>
      </c>
      <c r="B407" s="360" t="s">
        <v>660</v>
      </c>
      <c r="C407" s="325" t="s">
        <v>263</v>
      </c>
      <c r="D407" s="357" t="s">
        <v>264</v>
      </c>
      <c r="E407" s="362">
        <v>6</v>
      </c>
      <c r="F407" s="359">
        <v>16.59</v>
      </c>
      <c r="G407" s="359">
        <v>99.54</v>
      </c>
    </row>
    <row r="408" spans="1:7" ht="24.75" customHeight="1">
      <c r="A408" s="355">
        <v>280016</v>
      </c>
      <c r="B408" s="363" t="s">
        <v>661</v>
      </c>
      <c r="C408" s="325" t="s">
        <v>263</v>
      </c>
      <c r="D408" s="357" t="s">
        <v>264</v>
      </c>
      <c r="E408" s="364">
        <v>6</v>
      </c>
      <c r="F408" s="359">
        <v>20.68</v>
      </c>
      <c r="G408" s="359">
        <v>124.08</v>
      </c>
    </row>
    <row r="409" spans="1:7">
      <c r="A409" s="750"/>
      <c r="B409" s="751"/>
      <c r="C409" s="751"/>
      <c r="D409" s="751"/>
      <c r="E409" s="752"/>
      <c r="F409" s="305" t="s">
        <v>268</v>
      </c>
      <c r="G409" s="306">
        <f>SUM(G401:G408)</f>
        <v>7789.59</v>
      </c>
    </row>
    <row r="410" spans="1:7">
      <c r="A410" s="745" t="s">
        <v>824</v>
      </c>
      <c r="B410" s="746"/>
      <c r="C410" s="746"/>
      <c r="D410" s="746"/>
      <c r="E410" s="746"/>
      <c r="F410" s="746"/>
      <c r="G410" s="747"/>
    </row>
    <row r="411" spans="1:7">
      <c r="A411" s="748" t="s">
        <v>259</v>
      </c>
      <c r="B411" s="749"/>
      <c r="C411" s="304" t="s">
        <v>260</v>
      </c>
      <c r="D411" s="304" t="s">
        <v>7</v>
      </c>
      <c r="E411" s="304" t="s">
        <v>261</v>
      </c>
      <c r="F411" s="304" t="s">
        <v>262</v>
      </c>
      <c r="G411" s="304" t="s">
        <v>11</v>
      </c>
    </row>
    <row r="412" spans="1:7" ht="30">
      <c r="A412" s="355" t="s">
        <v>825</v>
      </c>
      <c r="B412" s="360" t="s">
        <v>826</v>
      </c>
      <c r="C412" s="325" t="s">
        <v>272</v>
      </c>
      <c r="D412" s="357" t="s">
        <v>284</v>
      </c>
      <c r="E412" s="362" t="s">
        <v>285</v>
      </c>
      <c r="F412" s="359" t="s">
        <v>827</v>
      </c>
      <c r="G412" s="358">
        <v>56</v>
      </c>
    </row>
    <row r="413" spans="1:7" ht="30">
      <c r="A413" s="355" t="s">
        <v>298</v>
      </c>
      <c r="B413" s="360" t="s">
        <v>299</v>
      </c>
      <c r="C413" s="325" t="s">
        <v>272</v>
      </c>
      <c r="D413" s="357" t="s">
        <v>264</v>
      </c>
      <c r="E413" s="362" t="s">
        <v>828</v>
      </c>
      <c r="F413" s="359" t="s">
        <v>721</v>
      </c>
      <c r="G413" s="358">
        <v>11.23</v>
      </c>
    </row>
    <row r="414" spans="1:7">
      <c r="A414" s="355" t="s">
        <v>300</v>
      </c>
      <c r="B414" s="360" t="s">
        <v>301</v>
      </c>
      <c r="C414" s="325" t="s">
        <v>272</v>
      </c>
      <c r="D414" s="357" t="s">
        <v>264</v>
      </c>
      <c r="E414" s="362" t="s">
        <v>828</v>
      </c>
      <c r="F414" s="359" t="s">
        <v>723</v>
      </c>
      <c r="G414" s="358">
        <v>13.62</v>
      </c>
    </row>
    <row r="415" spans="1:7">
      <c r="A415" s="750"/>
      <c r="B415" s="751"/>
      <c r="C415" s="751"/>
      <c r="D415" s="751"/>
      <c r="E415" s="752"/>
      <c r="F415" s="305" t="s">
        <v>268</v>
      </c>
      <c r="G415" s="306">
        <f>SUM(G412:G414)</f>
        <v>80.850000000000009</v>
      </c>
    </row>
    <row r="416" spans="1:7" ht="19.5" customHeight="1">
      <c r="A416" s="745" t="s">
        <v>474</v>
      </c>
      <c r="B416" s="746"/>
      <c r="C416" s="746"/>
      <c r="D416" s="746"/>
      <c r="E416" s="746"/>
      <c r="F416" s="746"/>
      <c r="G416" s="747"/>
    </row>
    <row r="417" spans="1:7">
      <c r="A417" s="748" t="s">
        <v>259</v>
      </c>
      <c r="B417" s="749"/>
      <c r="C417" s="304" t="s">
        <v>260</v>
      </c>
      <c r="D417" s="304" t="s">
        <v>7</v>
      </c>
      <c r="E417" s="304" t="s">
        <v>261</v>
      </c>
      <c r="F417" s="304" t="s">
        <v>262</v>
      </c>
      <c r="G417" s="304" t="s">
        <v>11</v>
      </c>
    </row>
    <row r="418" spans="1:7">
      <c r="A418" s="365" t="s">
        <v>324</v>
      </c>
      <c r="B418" s="354" t="s">
        <v>325</v>
      </c>
      <c r="C418" s="325" t="s">
        <v>272</v>
      </c>
      <c r="D418" s="332" t="s">
        <v>266</v>
      </c>
      <c r="E418" s="362" t="s">
        <v>469</v>
      </c>
      <c r="F418" s="359" t="s">
        <v>829</v>
      </c>
      <c r="G418" s="358">
        <v>0.52</v>
      </c>
    </row>
    <row r="419" spans="1:7" ht="30">
      <c r="A419" s="365" t="s">
        <v>465</v>
      </c>
      <c r="B419" s="354" t="s">
        <v>466</v>
      </c>
      <c r="C419" s="325" t="s">
        <v>272</v>
      </c>
      <c r="D419" s="332" t="s">
        <v>273</v>
      </c>
      <c r="E419" s="362" t="s">
        <v>470</v>
      </c>
      <c r="F419" s="359" t="s">
        <v>830</v>
      </c>
      <c r="G419" s="358">
        <v>1.83</v>
      </c>
    </row>
    <row r="420" spans="1:7" ht="45">
      <c r="A420" s="365" t="s">
        <v>467</v>
      </c>
      <c r="B420" s="354" t="s">
        <v>468</v>
      </c>
      <c r="C420" s="325" t="s">
        <v>272</v>
      </c>
      <c r="D420" s="332" t="s">
        <v>315</v>
      </c>
      <c r="E420" s="362" t="s">
        <v>471</v>
      </c>
      <c r="F420" s="359" t="s">
        <v>831</v>
      </c>
      <c r="G420" s="358">
        <v>34.28</v>
      </c>
    </row>
    <row r="421" spans="1:7">
      <c r="A421" s="365" t="s">
        <v>308</v>
      </c>
      <c r="B421" s="354" t="s">
        <v>274</v>
      </c>
      <c r="C421" s="325" t="s">
        <v>272</v>
      </c>
      <c r="D421" s="332" t="s">
        <v>264</v>
      </c>
      <c r="E421" s="362" t="s">
        <v>472</v>
      </c>
      <c r="F421" s="359" t="s">
        <v>747</v>
      </c>
      <c r="G421" s="358">
        <v>8.2799999999999994</v>
      </c>
    </row>
    <row r="422" spans="1:7">
      <c r="A422" s="365" t="s">
        <v>309</v>
      </c>
      <c r="B422" s="354" t="s">
        <v>275</v>
      </c>
      <c r="C422" s="325" t="s">
        <v>272</v>
      </c>
      <c r="D422" s="332" t="s">
        <v>264</v>
      </c>
      <c r="E422" s="362" t="s">
        <v>473</v>
      </c>
      <c r="F422" s="359" t="s">
        <v>749</v>
      </c>
      <c r="G422" s="358">
        <v>3.33</v>
      </c>
    </row>
    <row r="423" spans="1:7" ht="16.5" customHeight="1">
      <c r="A423" s="757"/>
      <c r="B423" s="757"/>
      <c r="C423" s="757"/>
      <c r="D423" s="757"/>
      <c r="E423" s="757"/>
      <c r="F423" s="305" t="s">
        <v>268</v>
      </c>
      <c r="G423" s="306">
        <f>SUM(G418:G422)</f>
        <v>48.24</v>
      </c>
    </row>
    <row r="424" spans="1:7" ht="15" customHeight="1">
      <c r="A424" s="745" t="s">
        <v>475</v>
      </c>
      <c r="B424" s="746"/>
      <c r="C424" s="746"/>
      <c r="D424" s="746"/>
      <c r="E424" s="746"/>
      <c r="F424" s="746"/>
      <c r="G424" s="747"/>
    </row>
    <row r="425" spans="1:7">
      <c r="A425" s="748" t="s">
        <v>259</v>
      </c>
      <c r="B425" s="749"/>
      <c r="C425" s="304" t="s">
        <v>260</v>
      </c>
      <c r="D425" s="304" t="s">
        <v>7</v>
      </c>
      <c r="E425" s="304" t="s">
        <v>261</v>
      </c>
      <c r="F425" s="304" t="s">
        <v>262</v>
      </c>
      <c r="G425" s="304" t="s">
        <v>11</v>
      </c>
    </row>
    <row r="426" spans="1:7" ht="30">
      <c r="A426" s="355" t="s">
        <v>476</v>
      </c>
      <c r="B426" s="360" t="s">
        <v>477</v>
      </c>
      <c r="C426" s="325" t="s">
        <v>263</v>
      </c>
      <c r="D426" s="357" t="s">
        <v>355</v>
      </c>
      <c r="E426" s="362">
        <v>1</v>
      </c>
      <c r="F426" s="359">
        <v>195</v>
      </c>
      <c r="G426" s="359">
        <v>195</v>
      </c>
    </row>
    <row r="427" spans="1:7">
      <c r="A427" s="355">
        <v>110142</v>
      </c>
      <c r="B427" s="360" t="s">
        <v>478</v>
      </c>
      <c r="C427" s="325" t="s">
        <v>263</v>
      </c>
      <c r="D427" s="357" t="s">
        <v>315</v>
      </c>
      <c r="E427" s="362">
        <v>0.05</v>
      </c>
      <c r="F427" s="359">
        <v>452.56</v>
      </c>
      <c r="G427" s="359">
        <v>22.63</v>
      </c>
    </row>
    <row r="428" spans="1:7">
      <c r="A428" s="355">
        <v>280004</v>
      </c>
      <c r="B428" s="360" t="s">
        <v>624</v>
      </c>
      <c r="C428" s="325" t="s">
        <v>263</v>
      </c>
      <c r="D428" s="357" t="s">
        <v>264</v>
      </c>
      <c r="E428" s="362">
        <v>1.2</v>
      </c>
      <c r="F428" s="359">
        <v>17.14</v>
      </c>
      <c r="G428" s="359">
        <v>20.57</v>
      </c>
    </row>
    <row r="429" spans="1:7">
      <c r="A429" s="355">
        <v>280023</v>
      </c>
      <c r="B429" s="360" t="s">
        <v>274</v>
      </c>
      <c r="C429" s="325" t="s">
        <v>263</v>
      </c>
      <c r="D429" s="357" t="s">
        <v>264</v>
      </c>
      <c r="E429" s="362">
        <v>1.85</v>
      </c>
      <c r="F429" s="359">
        <v>21.29</v>
      </c>
      <c r="G429" s="359">
        <v>39.39</v>
      </c>
    </row>
    <row r="430" spans="1:7">
      <c r="A430" s="750"/>
      <c r="B430" s="751"/>
      <c r="C430" s="751"/>
      <c r="D430" s="751"/>
      <c r="E430" s="752"/>
      <c r="F430" s="305" t="s">
        <v>268</v>
      </c>
      <c r="G430" s="306">
        <f>SUM(G426:G429)</f>
        <v>277.58999999999997</v>
      </c>
    </row>
    <row r="431" spans="1:7">
      <c r="A431" s="745" t="s">
        <v>479</v>
      </c>
      <c r="B431" s="746"/>
      <c r="C431" s="746"/>
      <c r="D431" s="746"/>
      <c r="E431" s="746"/>
      <c r="F431" s="746"/>
      <c r="G431" s="747"/>
    </row>
    <row r="432" spans="1:7">
      <c r="A432" s="748" t="s">
        <v>259</v>
      </c>
      <c r="B432" s="749"/>
      <c r="C432" s="304" t="s">
        <v>260</v>
      </c>
      <c r="D432" s="304" t="s">
        <v>7</v>
      </c>
      <c r="E432" s="304" t="s">
        <v>261</v>
      </c>
      <c r="F432" s="304" t="s">
        <v>262</v>
      </c>
      <c r="G432" s="304" t="s">
        <v>11</v>
      </c>
    </row>
    <row r="433" spans="1:7">
      <c r="A433" s="365" t="s">
        <v>312</v>
      </c>
      <c r="B433" s="353" t="s">
        <v>313</v>
      </c>
      <c r="C433" s="325" t="s">
        <v>272</v>
      </c>
      <c r="D433" s="332" t="s">
        <v>271</v>
      </c>
      <c r="E433" s="362" t="s">
        <v>482</v>
      </c>
      <c r="F433" s="359" t="s">
        <v>832</v>
      </c>
      <c r="G433" s="359">
        <v>5.15</v>
      </c>
    </row>
    <row r="434" spans="1:7">
      <c r="A434" s="365" t="s">
        <v>480</v>
      </c>
      <c r="B434" s="353" t="s">
        <v>481</v>
      </c>
      <c r="C434" s="325" t="s">
        <v>272</v>
      </c>
      <c r="D434" s="332" t="s">
        <v>264</v>
      </c>
      <c r="E434" s="362" t="s">
        <v>483</v>
      </c>
      <c r="F434" s="359" t="s">
        <v>833</v>
      </c>
      <c r="G434" s="359">
        <v>7.69</v>
      </c>
    </row>
    <row r="435" spans="1:7">
      <c r="A435" s="365" t="s">
        <v>309</v>
      </c>
      <c r="B435" s="353" t="s">
        <v>275</v>
      </c>
      <c r="C435" s="325" t="s">
        <v>272</v>
      </c>
      <c r="D435" s="332" t="s">
        <v>264</v>
      </c>
      <c r="E435" s="362" t="s">
        <v>484</v>
      </c>
      <c r="F435" s="359" t="s">
        <v>749</v>
      </c>
      <c r="G435" s="359">
        <v>1.46</v>
      </c>
    </row>
    <row r="436" spans="1:7" ht="18.75" customHeight="1">
      <c r="A436" s="753"/>
      <c r="B436" s="754"/>
      <c r="C436" s="754"/>
      <c r="D436" s="754"/>
      <c r="E436" s="755"/>
      <c r="F436" s="305" t="s">
        <v>268</v>
      </c>
      <c r="G436" s="306">
        <f>SUM(G433:G435)</f>
        <v>14.3</v>
      </c>
    </row>
    <row r="437" spans="1:7">
      <c r="A437" s="745" t="s">
        <v>834</v>
      </c>
      <c r="B437" s="746"/>
      <c r="C437" s="746"/>
      <c r="D437" s="746"/>
      <c r="E437" s="746"/>
      <c r="F437" s="746"/>
      <c r="G437" s="747"/>
    </row>
    <row r="438" spans="1:7">
      <c r="A438" s="748" t="s">
        <v>259</v>
      </c>
      <c r="B438" s="749"/>
      <c r="C438" s="304" t="s">
        <v>260</v>
      </c>
      <c r="D438" s="304" t="s">
        <v>7</v>
      </c>
      <c r="E438" s="304" t="s">
        <v>261</v>
      </c>
      <c r="F438" s="304" t="s">
        <v>262</v>
      </c>
      <c r="G438" s="304" t="s">
        <v>11</v>
      </c>
    </row>
    <row r="439" spans="1:7">
      <c r="A439" s="365" t="s">
        <v>839</v>
      </c>
      <c r="B439" s="354" t="s">
        <v>835</v>
      </c>
      <c r="C439" s="325" t="s">
        <v>263</v>
      </c>
      <c r="D439" s="332" t="s">
        <v>843</v>
      </c>
      <c r="E439" s="438">
        <v>0.04</v>
      </c>
      <c r="F439" s="333">
        <v>106.9</v>
      </c>
      <c r="G439" s="333">
        <v>4.28</v>
      </c>
    </row>
    <row r="440" spans="1:7">
      <c r="A440" s="365" t="s">
        <v>840</v>
      </c>
      <c r="B440" s="354" t="s">
        <v>836</v>
      </c>
      <c r="C440" s="325" t="s">
        <v>263</v>
      </c>
      <c r="D440" s="332" t="s">
        <v>843</v>
      </c>
      <c r="E440" s="438">
        <v>0.01</v>
      </c>
      <c r="F440" s="333">
        <v>49.48</v>
      </c>
      <c r="G440" s="333">
        <v>0.49</v>
      </c>
    </row>
    <row r="441" spans="1:7">
      <c r="A441" s="365" t="s">
        <v>841</v>
      </c>
      <c r="B441" s="354" t="s">
        <v>837</v>
      </c>
      <c r="C441" s="325" t="s">
        <v>263</v>
      </c>
      <c r="D441" s="332" t="s">
        <v>843</v>
      </c>
      <c r="E441" s="438">
        <v>0.04</v>
      </c>
      <c r="F441" s="333">
        <v>117.75</v>
      </c>
      <c r="G441" s="333">
        <v>4.71</v>
      </c>
    </row>
    <row r="442" spans="1:7">
      <c r="A442" s="365" t="s">
        <v>842</v>
      </c>
      <c r="B442" s="354" t="s">
        <v>838</v>
      </c>
      <c r="C442" s="325" t="s">
        <v>263</v>
      </c>
      <c r="D442" s="332" t="s">
        <v>269</v>
      </c>
      <c r="E442" s="438">
        <v>0.4</v>
      </c>
      <c r="F442" s="333">
        <v>1</v>
      </c>
      <c r="G442" s="333">
        <v>0.4</v>
      </c>
    </row>
    <row r="443" spans="1:7">
      <c r="A443" s="365">
        <v>280024</v>
      </c>
      <c r="B443" s="354" t="s">
        <v>481</v>
      </c>
      <c r="C443" s="325" t="s">
        <v>263</v>
      </c>
      <c r="D443" s="332" t="s">
        <v>264</v>
      </c>
      <c r="E443" s="438">
        <v>0.4</v>
      </c>
      <c r="F443" s="333">
        <v>22.37</v>
      </c>
      <c r="G443" s="333">
        <v>8.9499999999999993</v>
      </c>
    </row>
    <row r="444" spans="1:7">
      <c r="A444" s="365">
        <v>280026</v>
      </c>
      <c r="B444" s="354" t="s">
        <v>275</v>
      </c>
      <c r="C444" s="325" t="s">
        <v>263</v>
      </c>
      <c r="D444" s="332" t="s">
        <v>264</v>
      </c>
      <c r="E444" s="438">
        <v>0.35</v>
      </c>
      <c r="F444" s="333">
        <v>17.07</v>
      </c>
      <c r="G444" s="333">
        <v>5.97</v>
      </c>
    </row>
    <row r="445" spans="1:7">
      <c r="A445" s="757"/>
      <c r="B445" s="757"/>
      <c r="C445" s="757"/>
      <c r="D445" s="757"/>
      <c r="E445" s="757"/>
      <c r="F445" s="305" t="s">
        <v>268</v>
      </c>
      <c r="G445" s="306">
        <f>SUM(G439:G444)</f>
        <v>24.799999999999997</v>
      </c>
    </row>
    <row r="446" spans="1:7">
      <c r="A446" s="745" t="s">
        <v>844</v>
      </c>
      <c r="B446" s="746"/>
      <c r="C446" s="746"/>
      <c r="D446" s="746"/>
      <c r="E446" s="746"/>
      <c r="F446" s="746"/>
      <c r="G446" s="747"/>
    </row>
    <row r="447" spans="1:7">
      <c r="A447" s="748" t="s">
        <v>259</v>
      </c>
      <c r="B447" s="749"/>
      <c r="C447" s="304" t="s">
        <v>260</v>
      </c>
      <c r="D447" s="304" t="s">
        <v>7</v>
      </c>
      <c r="E447" s="304" t="s">
        <v>261</v>
      </c>
      <c r="F447" s="304" t="s">
        <v>262</v>
      </c>
      <c r="G447" s="304" t="s">
        <v>11</v>
      </c>
    </row>
    <row r="448" spans="1:7">
      <c r="A448" s="365" t="s">
        <v>839</v>
      </c>
      <c r="B448" s="354" t="s">
        <v>835</v>
      </c>
      <c r="C448" s="325" t="s">
        <v>263</v>
      </c>
      <c r="D448" s="332" t="s">
        <v>843</v>
      </c>
      <c r="E448" s="437">
        <v>0.04</v>
      </c>
      <c r="F448" s="333">
        <v>106.9</v>
      </c>
      <c r="G448" s="333">
        <v>4.28</v>
      </c>
    </row>
    <row r="449" spans="1:7">
      <c r="A449" s="365" t="s">
        <v>840</v>
      </c>
      <c r="B449" s="354" t="s">
        <v>836</v>
      </c>
      <c r="C449" s="325" t="s">
        <v>263</v>
      </c>
      <c r="D449" s="332" t="s">
        <v>843</v>
      </c>
      <c r="E449" s="437">
        <v>0.01</v>
      </c>
      <c r="F449" s="333">
        <v>49.48</v>
      </c>
      <c r="G449" s="333">
        <v>0.49</v>
      </c>
    </row>
    <row r="450" spans="1:7">
      <c r="A450" s="365" t="s">
        <v>846</v>
      </c>
      <c r="B450" s="354" t="s">
        <v>845</v>
      </c>
      <c r="C450" s="325" t="s">
        <v>263</v>
      </c>
      <c r="D450" s="332" t="s">
        <v>269</v>
      </c>
      <c r="E450" s="437">
        <v>0.3</v>
      </c>
      <c r="F450" s="333">
        <v>2.99</v>
      </c>
      <c r="G450" s="333">
        <v>0.9</v>
      </c>
    </row>
    <row r="451" spans="1:7">
      <c r="A451" s="365">
        <v>280024</v>
      </c>
      <c r="B451" s="353" t="s">
        <v>481</v>
      </c>
      <c r="C451" s="325" t="s">
        <v>263</v>
      </c>
      <c r="D451" s="332" t="s">
        <v>264</v>
      </c>
      <c r="E451" s="437">
        <v>0.8</v>
      </c>
      <c r="F451" s="333">
        <v>22.37</v>
      </c>
      <c r="G451" s="333">
        <v>17.899999999999999</v>
      </c>
    </row>
    <row r="452" spans="1:7" ht="15" customHeight="1">
      <c r="A452" s="365">
        <v>280026</v>
      </c>
      <c r="B452" s="353" t="s">
        <v>275</v>
      </c>
      <c r="C452" s="325" t="s">
        <v>263</v>
      </c>
      <c r="D452" s="332" t="s">
        <v>264</v>
      </c>
      <c r="E452" s="437">
        <v>0.8</v>
      </c>
      <c r="F452" s="333">
        <v>17.07</v>
      </c>
      <c r="G452" s="333">
        <v>13.66</v>
      </c>
    </row>
    <row r="453" spans="1:7" ht="19.5" customHeight="1">
      <c r="A453" s="757"/>
      <c r="B453" s="757"/>
      <c r="C453" s="757"/>
      <c r="D453" s="757"/>
      <c r="E453" s="757"/>
      <c r="F453" s="305" t="s">
        <v>268</v>
      </c>
      <c r="G453" s="306">
        <f>SUM(G448:G452)</f>
        <v>37.230000000000004</v>
      </c>
    </row>
    <row r="454" spans="1:7" ht="34.5" customHeight="1">
      <c r="A454" s="745" t="s">
        <v>860</v>
      </c>
      <c r="B454" s="746"/>
      <c r="C454" s="746"/>
      <c r="D454" s="746"/>
      <c r="E454" s="746"/>
      <c r="F454" s="746"/>
      <c r="G454" s="747"/>
    </row>
    <row r="455" spans="1:7">
      <c r="A455" s="748" t="s">
        <v>259</v>
      </c>
      <c r="B455" s="749"/>
      <c r="C455" s="304" t="s">
        <v>260</v>
      </c>
      <c r="D455" s="304" t="s">
        <v>7</v>
      </c>
      <c r="E455" s="304" t="s">
        <v>261</v>
      </c>
      <c r="F455" s="304" t="s">
        <v>262</v>
      </c>
      <c r="G455" s="304" t="s">
        <v>11</v>
      </c>
    </row>
    <row r="456" spans="1:7" ht="30">
      <c r="A456" s="365" t="s">
        <v>486</v>
      </c>
      <c r="B456" s="354" t="s">
        <v>487</v>
      </c>
      <c r="C456" s="325" t="s">
        <v>272</v>
      </c>
      <c r="D456" s="332" t="s">
        <v>266</v>
      </c>
      <c r="E456" s="333" t="s">
        <v>852</v>
      </c>
      <c r="F456" s="333" t="s">
        <v>853</v>
      </c>
      <c r="G456" s="333">
        <v>5.1100000000000003</v>
      </c>
    </row>
    <row r="457" spans="1:7" ht="30">
      <c r="A457" s="365" t="s">
        <v>847</v>
      </c>
      <c r="B457" s="354" t="s">
        <v>848</v>
      </c>
      <c r="C457" s="325" t="s">
        <v>272</v>
      </c>
      <c r="D457" s="332" t="s">
        <v>284</v>
      </c>
      <c r="E457" s="333" t="s">
        <v>485</v>
      </c>
      <c r="F457" s="333" t="s">
        <v>854</v>
      </c>
      <c r="G457" s="333">
        <v>37.49</v>
      </c>
    </row>
    <row r="458" spans="1:7" ht="45">
      <c r="A458" s="365" t="s">
        <v>849</v>
      </c>
      <c r="B458" s="354" t="s">
        <v>850</v>
      </c>
      <c r="C458" s="325" t="s">
        <v>272</v>
      </c>
      <c r="D458" s="332" t="s">
        <v>266</v>
      </c>
      <c r="E458" s="333" t="s">
        <v>855</v>
      </c>
      <c r="F458" s="333" t="s">
        <v>856</v>
      </c>
      <c r="G458" s="333">
        <v>0.68</v>
      </c>
    </row>
    <row r="459" spans="1:7">
      <c r="A459" s="365" t="s">
        <v>308</v>
      </c>
      <c r="B459" s="354" t="s">
        <v>274</v>
      </c>
      <c r="C459" s="325" t="s">
        <v>272</v>
      </c>
      <c r="D459" s="332" t="s">
        <v>264</v>
      </c>
      <c r="E459" s="333" t="s">
        <v>857</v>
      </c>
      <c r="F459" s="333" t="s">
        <v>747</v>
      </c>
      <c r="G459" s="333">
        <v>11.25</v>
      </c>
    </row>
    <row r="460" spans="1:7">
      <c r="A460" s="365" t="s">
        <v>309</v>
      </c>
      <c r="B460" s="354" t="s">
        <v>275</v>
      </c>
      <c r="C460" s="325" t="s">
        <v>272</v>
      </c>
      <c r="D460" s="332" t="s">
        <v>264</v>
      </c>
      <c r="E460" s="333" t="s">
        <v>857</v>
      </c>
      <c r="F460" s="333" t="s">
        <v>749</v>
      </c>
      <c r="G460" s="333">
        <v>9.02</v>
      </c>
    </row>
    <row r="461" spans="1:7" ht="60">
      <c r="A461" s="365" t="s">
        <v>349</v>
      </c>
      <c r="B461" s="354" t="s">
        <v>851</v>
      </c>
      <c r="C461" s="325" t="s">
        <v>272</v>
      </c>
      <c r="D461" s="332" t="s">
        <v>315</v>
      </c>
      <c r="E461" s="333" t="s">
        <v>858</v>
      </c>
      <c r="F461" s="333" t="s">
        <v>859</v>
      </c>
      <c r="G461" s="333">
        <v>3.89</v>
      </c>
    </row>
    <row r="462" spans="1:7">
      <c r="A462" s="757"/>
      <c r="B462" s="757"/>
      <c r="C462" s="757"/>
      <c r="D462" s="757"/>
      <c r="E462" s="757"/>
      <c r="F462" s="305" t="s">
        <v>268</v>
      </c>
      <c r="G462" s="306">
        <f>SUM(G456:G461)</f>
        <v>67.44</v>
      </c>
    </row>
    <row r="463" spans="1:7">
      <c r="A463" s="745" t="s">
        <v>861</v>
      </c>
      <c r="B463" s="746"/>
      <c r="C463" s="746"/>
      <c r="D463" s="746"/>
      <c r="E463" s="746"/>
      <c r="F463" s="746"/>
      <c r="G463" s="747"/>
    </row>
    <row r="464" spans="1:7">
      <c r="A464" s="748" t="s">
        <v>259</v>
      </c>
      <c r="B464" s="749"/>
      <c r="C464" s="304" t="s">
        <v>260</v>
      </c>
      <c r="D464" s="304" t="s">
        <v>7</v>
      </c>
      <c r="E464" s="304" t="s">
        <v>261</v>
      </c>
      <c r="F464" s="304" t="s">
        <v>262</v>
      </c>
      <c r="G464" s="304" t="s">
        <v>11</v>
      </c>
    </row>
    <row r="465" spans="1:7">
      <c r="A465" s="365" t="s">
        <v>863</v>
      </c>
      <c r="B465" s="354" t="s">
        <v>862</v>
      </c>
      <c r="C465" s="325" t="s">
        <v>263</v>
      </c>
      <c r="D465" s="332" t="s">
        <v>273</v>
      </c>
      <c r="E465" s="411">
        <v>1</v>
      </c>
      <c r="F465" s="333">
        <v>347.63</v>
      </c>
      <c r="G465" s="333">
        <v>347.63</v>
      </c>
    </row>
    <row r="466" spans="1:7">
      <c r="A466" s="365">
        <v>110142</v>
      </c>
      <c r="B466" s="354" t="s">
        <v>478</v>
      </c>
      <c r="C466" s="325" t="s">
        <v>263</v>
      </c>
      <c r="D466" s="332" t="s">
        <v>315</v>
      </c>
      <c r="E466" s="411">
        <v>0.08</v>
      </c>
      <c r="F466" s="333">
        <v>452.56</v>
      </c>
      <c r="G466" s="333">
        <v>36.200000000000003</v>
      </c>
    </row>
    <row r="467" spans="1:7">
      <c r="A467" s="365">
        <v>280004</v>
      </c>
      <c r="B467" s="354" t="s">
        <v>624</v>
      </c>
      <c r="C467" s="325" t="s">
        <v>263</v>
      </c>
      <c r="D467" s="332" t="s">
        <v>264</v>
      </c>
      <c r="E467" s="411">
        <v>0.8</v>
      </c>
      <c r="F467" s="333">
        <v>17.14</v>
      </c>
      <c r="G467" s="333">
        <v>13.71</v>
      </c>
    </row>
    <row r="468" spans="1:7">
      <c r="A468" s="365">
        <v>280023</v>
      </c>
      <c r="B468" s="354" t="s">
        <v>274</v>
      </c>
      <c r="C468" s="325" t="s">
        <v>263</v>
      </c>
      <c r="D468" s="332" t="s">
        <v>264</v>
      </c>
      <c r="E468" s="411">
        <v>0.8</v>
      </c>
      <c r="F468" s="333">
        <v>21.29</v>
      </c>
      <c r="G468" s="333">
        <v>17.03</v>
      </c>
    </row>
    <row r="469" spans="1:7">
      <c r="A469" s="757"/>
      <c r="B469" s="757"/>
      <c r="C469" s="757"/>
      <c r="D469" s="757"/>
      <c r="E469" s="757"/>
      <c r="F469" s="305" t="s">
        <v>268</v>
      </c>
      <c r="G469" s="306">
        <f>SUM(G465:G468)</f>
        <v>414.56999999999994</v>
      </c>
    </row>
    <row r="470" spans="1:7">
      <c r="A470" s="745" t="s">
        <v>488</v>
      </c>
      <c r="B470" s="746"/>
      <c r="C470" s="746"/>
      <c r="D470" s="746"/>
      <c r="E470" s="746"/>
      <c r="F470" s="746"/>
      <c r="G470" s="747"/>
    </row>
    <row r="471" spans="1:7">
      <c r="A471" s="748" t="s">
        <v>259</v>
      </c>
      <c r="B471" s="749"/>
      <c r="C471" s="304" t="s">
        <v>260</v>
      </c>
      <c r="D471" s="304" t="s">
        <v>7</v>
      </c>
      <c r="E471" s="304" t="s">
        <v>261</v>
      </c>
      <c r="F471" s="304" t="s">
        <v>262</v>
      </c>
      <c r="G471" s="304" t="s">
        <v>11</v>
      </c>
    </row>
    <row r="472" spans="1:7">
      <c r="A472" s="338">
        <v>280026</v>
      </c>
      <c r="B472" s="338" t="s">
        <v>275</v>
      </c>
      <c r="C472" s="317" t="s">
        <v>263</v>
      </c>
      <c r="D472" s="317" t="s">
        <v>264</v>
      </c>
      <c r="E472" s="335">
        <v>0.4</v>
      </c>
      <c r="F472" s="336">
        <v>17.07</v>
      </c>
      <c r="G472" s="336">
        <v>6.83</v>
      </c>
    </row>
    <row r="473" spans="1:7">
      <c r="A473" s="757"/>
      <c r="B473" s="757"/>
      <c r="C473" s="757"/>
      <c r="D473" s="757"/>
      <c r="E473" s="757"/>
      <c r="F473" s="305" t="s">
        <v>268</v>
      </c>
      <c r="G473" s="306">
        <f>G472</f>
        <v>6.83</v>
      </c>
    </row>
  </sheetData>
  <mergeCells count="183"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zoomScaleNormal="100" zoomScaleSheetLayoutView="100" workbookViewId="0">
      <selection activeCell="B6" sqref="B6:D6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46"/>
      <c r="B1" s="446"/>
      <c r="C1" s="446"/>
      <c r="D1" s="446"/>
      <c r="E1" s="446"/>
      <c r="F1" s="446"/>
      <c r="G1" s="446"/>
    </row>
    <row r="2" spans="1:7">
      <c r="A2" s="446"/>
      <c r="B2" s="446"/>
      <c r="C2" s="446"/>
      <c r="D2" s="446"/>
      <c r="E2" s="446"/>
      <c r="F2" s="446"/>
      <c r="G2" s="446"/>
    </row>
    <row r="3" spans="1:7" ht="38.25" customHeight="1">
      <c r="A3" s="446"/>
      <c r="B3" s="446"/>
      <c r="C3" s="446"/>
      <c r="D3" s="446"/>
      <c r="E3" s="446"/>
      <c r="F3" s="446"/>
      <c r="G3" s="446"/>
    </row>
    <row r="4" spans="1:7" ht="40.5" customHeight="1">
      <c r="A4" s="446"/>
      <c r="B4" s="446"/>
      <c r="C4" s="446"/>
      <c r="D4" s="446"/>
      <c r="E4" s="446"/>
      <c r="F4" s="446"/>
      <c r="G4" s="446"/>
    </row>
    <row r="5" spans="1:7" ht="26.25" customHeight="1">
      <c r="A5" s="372" t="s">
        <v>491</v>
      </c>
      <c r="B5" s="772" t="s">
        <v>868</v>
      </c>
      <c r="C5" s="772"/>
      <c r="D5" s="772"/>
      <c r="E5" s="772"/>
      <c r="F5" s="772"/>
      <c r="G5" s="772"/>
    </row>
    <row r="6" spans="1:7">
      <c r="A6" s="373" t="s">
        <v>492</v>
      </c>
      <c r="B6" s="771" t="s">
        <v>493</v>
      </c>
      <c r="C6" s="771"/>
      <c r="D6" s="771"/>
      <c r="E6" s="374"/>
    </row>
    <row r="7" spans="1:7">
      <c r="A7" s="373" t="s">
        <v>2</v>
      </c>
      <c r="B7" s="771"/>
      <c r="C7" s="771"/>
      <c r="D7" s="771"/>
      <c r="E7" s="374"/>
    </row>
    <row r="8" spans="1:7" ht="27.75" customHeight="1">
      <c r="A8" s="373" t="s">
        <v>494</v>
      </c>
      <c r="B8" s="773" t="s">
        <v>532</v>
      </c>
      <c r="C8" s="774"/>
      <c r="D8" s="774"/>
      <c r="E8" s="774"/>
      <c r="F8" s="774"/>
      <c r="G8" s="774"/>
    </row>
    <row r="9" spans="1:7" ht="18" customHeight="1">
      <c r="A9" s="373" t="s">
        <v>495</v>
      </c>
      <c r="B9" s="771" t="s">
        <v>496</v>
      </c>
      <c r="C9" s="771"/>
      <c r="D9" s="771"/>
      <c r="E9" s="374"/>
    </row>
    <row r="10" spans="1:7" ht="17.25" customHeight="1">
      <c r="A10" s="375" t="s">
        <v>497</v>
      </c>
      <c r="B10" s="776" t="s">
        <v>498</v>
      </c>
      <c r="C10" s="771"/>
      <c r="D10" s="771"/>
      <c r="E10" s="374"/>
    </row>
    <row r="11" spans="1:7">
      <c r="A11" s="375" t="s">
        <v>499</v>
      </c>
      <c r="B11" s="771" t="s">
        <v>500</v>
      </c>
      <c r="C11" s="771"/>
      <c r="D11" s="771"/>
      <c r="E11" s="374"/>
    </row>
    <row r="12" spans="1:7" ht="24" customHeight="1">
      <c r="A12" s="777" t="s">
        <v>501</v>
      </c>
      <c r="B12" s="777"/>
      <c r="C12" s="777"/>
      <c r="D12" s="777"/>
    </row>
    <row r="13" spans="1:7" ht="29.25" customHeight="1" thickBot="1">
      <c r="A13" s="777"/>
      <c r="B13" s="777"/>
      <c r="C13" s="777"/>
      <c r="D13" s="777"/>
    </row>
    <row r="14" spans="1:7" ht="21" thickBot="1">
      <c r="A14" s="778" t="s">
        <v>502</v>
      </c>
      <c r="B14" s="778"/>
      <c r="C14" s="778"/>
      <c r="D14" s="778"/>
      <c r="F14" s="779" t="s">
        <v>503</v>
      </c>
      <c r="G14" s="780"/>
    </row>
    <row r="15" spans="1:7" ht="15.75" thickBot="1">
      <c r="A15" s="781" t="s">
        <v>504</v>
      </c>
      <c r="B15" s="782"/>
      <c r="C15" s="376" t="s">
        <v>505</v>
      </c>
      <c r="D15" s="377" t="s">
        <v>506</v>
      </c>
      <c r="F15" s="378" t="s">
        <v>507</v>
      </c>
      <c r="G15" s="379" t="s">
        <v>508</v>
      </c>
    </row>
    <row r="16" spans="1:7">
      <c r="A16" s="783" t="s">
        <v>509</v>
      </c>
      <c r="B16" s="784"/>
      <c r="C16" s="380" t="s">
        <v>510</v>
      </c>
      <c r="D16" s="381">
        <v>5.5E-2</v>
      </c>
      <c r="F16" s="382">
        <v>0.03</v>
      </c>
      <c r="G16" s="383">
        <v>5.5E-2</v>
      </c>
    </row>
    <row r="17" spans="1:7">
      <c r="A17" s="785" t="s">
        <v>511</v>
      </c>
      <c r="B17" s="786"/>
      <c r="C17" s="384" t="s">
        <v>512</v>
      </c>
      <c r="D17" s="385">
        <v>4.4999999999999997E-3</v>
      </c>
      <c r="F17" s="386">
        <v>4.0000000000000001E-3</v>
      </c>
      <c r="G17" s="387">
        <v>5.0000000000000001E-3</v>
      </c>
    </row>
    <row r="18" spans="1:7">
      <c r="A18" s="785" t="s">
        <v>513</v>
      </c>
      <c r="B18" s="786"/>
      <c r="C18" s="384" t="s">
        <v>514</v>
      </c>
      <c r="D18" s="385">
        <v>4.4999999999999997E-3</v>
      </c>
      <c r="F18" s="386">
        <v>4.0000000000000001E-3</v>
      </c>
      <c r="G18" s="387">
        <v>5.0000000000000001E-3</v>
      </c>
    </row>
    <row r="19" spans="1:7" ht="15.75" thickBot="1">
      <c r="A19" s="787" t="s">
        <v>515</v>
      </c>
      <c r="B19" s="788"/>
      <c r="C19" s="388" t="s">
        <v>516</v>
      </c>
      <c r="D19" s="389">
        <v>1.2699999999999999E-2</v>
      </c>
      <c r="F19" s="390">
        <v>9.7000000000000003E-3</v>
      </c>
      <c r="G19" s="391">
        <v>1.2699999999999999E-2</v>
      </c>
    </row>
    <row r="20" spans="1:7" ht="16.5" thickBot="1">
      <c r="A20" s="789" t="s">
        <v>517</v>
      </c>
      <c r="B20" s="790"/>
      <c r="C20" s="791"/>
      <c r="D20" s="392">
        <v>7.6700000000000004E-2</v>
      </c>
      <c r="F20" s="775"/>
      <c r="G20" s="775"/>
    </row>
    <row r="21" spans="1:7">
      <c r="A21" s="783" t="s">
        <v>518</v>
      </c>
      <c r="B21" s="784"/>
      <c r="C21" s="380" t="s">
        <v>519</v>
      </c>
      <c r="D21" s="393">
        <v>0.01</v>
      </c>
      <c r="F21" s="382">
        <v>5.8999999999999999E-3</v>
      </c>
      <c r="G21" s="383">
        <v>1.3899999999999999E-2</v>
      </c>
    </row>
    <row r="22" spans="1:7" ht="15.75" thickBot="1">
      <c r="A22" s="792" t="s">
        <v>520</v>
      </c>
      <c r="B22" s="793"/>
      <c r="C22" s="394" t="s">
        <v>271</v>
      </c>
      <c r="D22" s="395">
        <v>8.6599999999999996E-2</v>
      </c>
      <c r="F22" s="396">
        <v>6.1600000000000002E-2</v>
      </c>
      <c r="G22" s="397">
        <v>8.9599999999999999E-2</v>
      </c>
    </row>
    <row r="23" spans="1:7">
      <c r="A23" s="794" t="s">
        <v>521</v>
      </c>
      <c r="B23" s="398" t="s">
        <v>522</v>
      </c>
      <c r="C23" s="795" t="s">
        <v>523</v>
      </c>
      <c r="D23" s="381">
        <v>6.4999999999999997E-3</v>
      </c>
      <c r="F23" s="798" t="s">
        <v>524</v>
      </c>
      <c r="G23" s="799"/>
    </row>
    <row r="24" spans="1:7">
      <c r="A24" s="794"/>
      <c r="B24" s="399" t="s">
        <v>525</v>
      </c>
      <c r="C24" s="796"/>
      <c r="D24" s="385">
        <v>0.03</v>
      </c>
      <c r="F24" s="798"/>
      <c r="G24" s="799"/>
    </row>
    <row r="25" spans="1:7">
      <c r="A25" s="794"/>
      <c r="B25" s="399" t="s">
        <v>526</v>
      </c>
      <c r="C25" s="796"/>
      <c r="D25" s="385">
        <v>2.5000000000000001E-3</v>
      </c>
      <c r="F25" s="798"/>
      <c r="G25" s="799"/>
    </row>
    <row r="26" spans="1:7" ht="15.75" thickBot="1">
      <c r="A26" s="794"/>
      <c r="B26" s="400" t="s">
        <v>527</v>
      </c>
      <c r="C26" s="797"/>
      <c r="D26" s="401">
        <v>4.4999999999999998E-2</v>
      </c>
      <c r="F26" s="798"/>
      <c r="G26" s="799"/>
    </row>
    <row r="27" spans="1:7" ht="15.75" thickBot="1">
      <c r="A27" s="800" t="s">
        <v>528</v>
      </c>
      <c r="B27" s="801"/>
      <c r="C27" s="802"/>
      <c r="D27" s="402">
        <v>8.3999999999999991E-2</v>
      </c>
      <c r="F27" s="798"/>
      <c r="G27" s="799"/>
    </row>
    <row r="28" spans="1:7" ht="15.75" thickBot="1">
      <c r="A28" s="803"/>
      <c r="B28" s="803"/>
      <c r="C28" s="803"/>
      <c r="D28" s="803"/>
      <c r="F28" s="775"/>
      <c r="G28" s="775"/>
    </row>
    <row r="29" spans="1:7" ht="15.75" thickBot="1">
      <c r="A29" s="804" t="s">
        <v>529</v>
      </c>
      <c r="B29" s="805"/>
      <c r="C29" s="806"/>
      <c r="D29" s="403">
        <v>0.29000179279475979</v>
      </c>
      <c r="F29" s="404">
        <v>0.25</v>
      </c>
      <c r="G29" s="405">
        <v>0.3</v>
      </c>
    </row>
    <row r="30" spans="1:7" ht="15.75">
      <c r="A30" s="406"/>
      <c r="B30" s="406"/>
      <c r="C30" s="406"/>
      <c r="D30" s="407"/>
    </row>
    <row r="31" spans="1:7">
      <c r="A31" s="807" t="s">
        <v>530</v>
      </c>
      <c r="B31" s="807"/>
      <c r="C31" s="807"/>
    </row>
    <row r="32" spans="1:7">
      <c r="A32" s="808" t="s">
        <v>531</v>
      </c>
      <c r="B32" s="808"/>
      <c r="C32" s="808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2022-09-01T14:32:50Z</cp:lastPrinted>
  <dcterms:created xsi:type="dcterms:W3CDTF">2017-10-22T14:05:37Z</dcterms:created>
  <dcterms:modified xsi:type="dcterms:W3CDTF">2023-02-09T14:34:31Z</dcterms:modified>
</cp:coreProperties>
</file>